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43BEC893-974C-473B-9B4D-544A4B53D55C}" xr6:coauthVersionLast="47" xr6:coauthVersionMax="47" xr10:uidLastSave="{00000000-0000-0000-0000-000000000000}"/>
  <bookViews>
    <workbookView xWindow="22932" yWindow="-108" windowWidth="23256" windowHeight="13176" firstSheet="1" activeTab="2" xr2:uid="{00000000-000D-0000-FFFF-FFFF00000000}"/>
  </bookViews>
  <sheets>
    <sheet name="ETMRoutes" sheetId="36" r:id="rId1"/>
    <sheet name="Sheet3" sheetId="38" r:id="rId2"/>
    <sheet name="Schedule" sheetId="21" r:id="rId3"/>
    <sheet name="ShortCodesNew" sheetId="22" r:id="rId4"/>
    <sheet name="Accounts" sheetId="34" r:id="rId5"/>
    <sheet name="Report" sheetId="23" r:id="rId6"/>
    <sheet name="Print" sheetId="25" r:id="rId7"/>
    <sheet name="Departures" sheetId="32" r:id="rId8"/>
    <sheet name="Departures Detailed" sheetId="37" r:id="rId9"/>
    <sheet name="Vehicles" sheetId="28" r:id="rId10"/>
    <sheet name="Sheet1" sheetId="33" r:id="rId11"/>
    <sheet name="PVT SCH" sheetId="18" r:id="rId12"/>
    <sheet name="Routes" sheetId="19" r:id="rId13"/>
    <sheet name="details" sheetId="20" r:id="rId14"/>
  </sheets>
  <externalReferences>
    <externalReference r:id="rId15"/>
    <externalReference r:id="rId16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6" hidden="1">Print!$A$8:$O$13</definedName>
    <definedName name="ExternalData_1" localSheetId="3" hidden="1">ShortCodesNew!$A$1:$Z$1473</definedName>
    <definedName name="ExternalData_1" localSheetId="9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3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7" r:id="rId17"/>
    <pivotCache cacheId="8" r:id="rId18"/>
    <pivotCache cacheId="9" r:id="rId19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9" i="21" l="1"/>
  <c r="L269" i="21"/>
  <c r="AA269" i="21" s="1"/>
  <c r="AB269" i="21"/>
  <c r="AD269" i="21"/>
  <c r="AE269" i="21"/>
  <c r="AH269" i="21" s="1"/>
  <c r="AF269" i="21" s="1" a="1"/>
  <c r="AF269" i="21" s="1"/>
  <c r="AB2" i="2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C269" i="21" l="1"/>
  <c r="A104" i="21"/>
  <c r="AE104" i="21" s="1"/>
  <c r="L104" i="21"/>
  <c r="AA104" i="21" s="1"/>
  <c r="AC104" i="21" s="1"/>
  <c r="AD104" i="2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L435" i="21"/>
  <c r="AA435" i="21" s="1"/>
  <c r="AC435" i="21" s="1"/>
  <c r="L434" i="21"/>
  <c r="AA434" i="21" s="1"/>
  <c r="AC434" i="21" s="1"/>
  <c r="L433" i="21"/>
  <c r="AA433" i="21" s="1"/>
  <c r="AC433" i="21" s="1"/>
  <c r="L432" i="21"/>
  <c r="AA432" i="21" s="1"/>
  <c r="AC432" i="21" s="1"/>
  <c r="L431" i="21"/>
  <c r="AA431" i="21" s="1"/>
  <c r="AC431" i="21" s="1"/>
  <c r="L430" i="21"/>
  <c r="AA430" i="21" s="1"/>
  <c r="AC430" i="21" s="1"/>
  <c r="L429" i="21"/>
  <c r="AA429" i="21" s="1"/>
  <c r="AC429" i="21" s="1"/>
  <c r="L428" i="21"/>
  <c r="AA428" i="21" s="1"/>
  <c r="AC428" i="21" s="1"/>
  <c r="L427" i="21"/>
  <c r="AA427" i="21" s="1"/>
  <c r="AC427" i="21" s="1"/>
  <c r="L426" i="21"/>
  <c r="AA426" i="21" s="1"/>
  <c r="AC426" i="21" s="1"/>
  <c r="L425" i="21"/>
  <c r="AA425" i="21" s="1"/>
  <c r="AC425" i="21" s="1"/>
  <c r="L424" i="21"/>
  <c r="AA424" i="21" s="1"/>
  <c r="AC424" i="21" s="1"/>
  <c r="L423" i="21"/>
  <c r="AA423" i="21" s="1"/>
  <c r="AC423" i="21" s="1"/>
  <c r="L422" i="21"/>
  <c r="AA422" i="21" s="1"/>
  <c r="AC422" i="21" s="1"/>
  <c r="L421" i="21"/>
  <c r="AA421" i="21" s="1"/>
  <c r="AC421" i="21" s="1"/>
  <c r="L420" i="21"/>
  <c r="AA420" i="21" s="1"/>
  <c r="AC420" i="21" s="1"/>
  <c r="L419" i="21"/>
  <c r="AA419" i="21" s="1"/>
  <c r="AC419" i="21" s="1"/>
  <c r="L418" i="21"/>
  <c r="AA418" i="21" s="1"/>
  <c r="AC418" i="21" s="1"/>
  <c r="L417" i="21"/>
  <c r="AA417" i="21" s="1"/>
  <c r="AC417" i="21" s="1"/>
  <c r="L416" i="21"/>
  <c r="AA416" i="21" s="1"/>
  <c r="AC416" i="21" s="1"/>
  <c r="L415" i="21"/>
  <c r="AA415" i="21" s="1"/>
  <c r="AC415" i="21" s="1"/>
  <c r="L414" i="21"/>
  <c r="AA414" i="21" s="1"/>
  <c r="AC414" i="21" s="1"/>
  <c r="L413" i="21"/>
  <c r="AA413" i="21" s="1"/>
  <c r="AC413" i="21" s="1"/>
  <c r="L412" i="21"/>
  <c r="AA412" i="21" s="1"/>
  <c r="AC412" i="21" s="1"/>
  <c r="L411" i="21"/>
  <c r="AA411" i="21" s="1"/>
  <c r="AC411" i="21" s="1"/>
  <c r="L410" i="21"/>
  <c r="AA410" i="21" s="1"/>
  <c r="AC410" i="21" s="1"/>
  <c r="L409" i="21"/>
  <c r="AA409" i="21" s="1"/>
  <c r="AC409" i="21" s="1"/>
  <c r="L408" i="21"/>
  <c r="AA408" i="21" s="1"/>
  <c r="AC408" i="21" s="1"/>
  <c r="L407" i="21"/>
  <c r="AA407" i="21" s="1"/>
  <c r="AC407" i="21" s="1"/>
  <c r="L406" i="21"/>
  <c r="AA406" i="21" s="1"/>
  <c r="AC406" i="21" s="1"/>
  <c r="L405" i="21"/>
  <c r="AA405" i="21" s="1"/>
  <c r="AC405" i="21" s="1"/>
  <c r="L404" i="21"/>
  <c r="AA404" i="21" s="1"/>
  <c r="AC404" i="21" s="1"/>
  <c r="L403" i="21"/>
  <c r="AA403" i="21" s="1"/>
  <c r="AC403" i="21" s="1"/>
  <c r="L402" i="21"/>
  <c r="AA402" i="21" s="1"/>
  <c r="AC402" i="21" s="1"/>
  <c r="L401" i="21"/>
  <c r="AA401" i="21" s="1"/>
  <c r="AC401" i="21" s="1"/>
  <c r="L400" i="21"/>
  <c r="AA400" i="21" s="1"/>
  <c r="AC400" i="21" s="1"/>
  <c r="L399" i="21"/>
  <c r="AA399" i="21" s="1"/>
  <c r="AC399" i="21" s="1"/>
  <c r="L398" i="21"/>
  <c r="AA398" i="21" s="1"/>
  <c r="AC398" i="21" s="1"/>
  <c r="L397" i="21"/>
  <c r="AA397" i="21" s="1"/>
  <c r="AC397" i="21" s="1"/>
  <c r="L396" i="21"/>
  <c r="AA396" i="21" s="1"/>
  <c r="AC396" i="21" s="1"/>
  <c r="L395" i="21"/>
  <c r="AA395" i="21" s="1"/>
  <c r="AC395" i="21" s="1"/>
  <c r="L394" i="21"/>
  <c r="AA394" i="21" s="1"/>
  <c r="AC394" i="21" s="1"/>
  <c r="L393" i="21"/>
  <c r="AA393" i="21" s="1"/>
  <c r="AC393" i="21" s="1"/>
  <c r="L392" i="21"/>
  <c r="AA392" i="21" s="1"/>
  <c r="AC392" i="21" s="1"/>
  <c r="L391" i="21"/>
  <c r="AA391" i="21" s="1"/>
  <c r="AC391" i="21" s="1"/>
  <c r="L390" i="21"/>
  <c r="AA390" i="21" s="1"/>
  <c r="AC390" i="21" s="1"/>
  <c r="L389" i="21"/>
  <c r="AA389" i="21" s="1"/>
  <c r="AC389" i="21" s="1"/>
  <c r="L388" i="21"/>
  <c r="AA388" i="21" s="1"/>
  <c r="AC388" i="21" s="1"/>
  <c r="L387" i="21"/>
  <c r="AA387" i="21" s="1"/>
  <c r="AC387" i="21" s="1"/>
  <c r="L386" i="21"/>
  <c r="AA386" i="21" s="1"/>
  <c r="AC386" i="21" s="1"/>
  <c r="L385" i="21"/>
  <c r="AA385" i="21" s="1"/>
  <c r="AC385" i="21" s="1"/>
  <c r="L384" i="21"/>
  <c r="AA384" i="21" s="1"/>
  <c r="AC384" i="21" s="1"/>
  <c r="L383" i="21"/>
  <c r="AA383" i="21" s="1"/>
  <c r="AC383" i="21" s="1"/>
  <c r="L382" i="21"/>
  <c r="AA382" i="21" s="1"/>
  <c r="AC382" i="21" s="1"/>
  <c r="L381" i="21"/>
  <c r="AA381" i="21" s="1"/>
  <c r="AC381" i="21" s="1"/>
  <c r="L380" i="21"/>
  <c r="AA380" i="21" s="1"/>
  <c r="AC380" i="21" s="1"/>
  <c r="L379" i="21"/>
  <c r="AA379" i="21" s="1"/>
  <c r="AC379" i="21" s="1"/>
  <c r="L378" i="21"/>
  <c r="AA378" i="21" s="1"/>
  <c r="AC378" i="21" s="1"/>
  <c r="L377" i="21"/>
  <c r="AA377" i="21" s="1"/>
  <c r="AC377" i="21" s="1"/>
  <c r="L376" i="21"/>
  <c r="AA376" i="21" s="1"/>
  <c r="AC376" i="21" s="1"/>
  <c r="L375" i="21"/>
  <c r="AA375" i="21" s="1"/>
  <c r="AC375" i="21" s="1"/>
  <c r="L374" i="21"/>
  <c r="AA374" i="21" s="1"/>
  <c r="AC374" i="21" s="1"/>
  <c r="L373" i="21"/>
  <c r="AA373" i="21" s="1"/>
  <c r="AC373" i="21" s="1"/>
  <c r="L372" i="21"/>
  <c r="AA372" i="21" s="1"/>
  <c r="AC372" i="21" s="1"/>
  <c r="L371" i="21"/>
  <c r="AA371" i="21" s="1"/>
  <c r="AC371" i="21" s="1"/>
  <c r="L370" i="21"/>
  <c r="AA370" i="21" s="1"/>
  <c r="AC370" i="21" s="1"/>
  <c r="L369" i="21"/>
  <c r="AA369" i="21" s="1"/>
  <c r="AC369" i="21" s="1"/>
  <c r="L368" i="21"/>
  <c r="AA368" i="21" s="1"/>
  <c r="AC368" i="21" s="1"/>
  <c r="L367" i="21"/>
  <c r="AA367" i="21" s="1"/>
  <c r="AC367" i="21" s="1"/>
  <c r="L366" i="21"/>
  <c r="AA366" i="21" s="1"/>
  <c r="AC366" i="21" s="1"/>
  <c r="L365" i="21"/>
  <c r="AA365" i="21" s="1"/>
  <c r="AC365" i="21" s="1"/>
  <c r="L364" i="21"/>
  <c r="AA364" i="21" s="1"/>
  <c r="AC364" i="21" s="1"/>
  <c r="L363" i="21"/>
  <c r="AA363" i="21" s="1"/>
  <c r="AC363" i="21" s="1"/>
  <c r="L362" i="21"/>
  <c r="AA362" i="21" s="1"/>
  <c r="AC362" i="21" s="1"/>
  <c r="L361" i="21"/>
  <c r="AA361" i="21" s="1"/>
  <c r="AC361" i="21" s="1"/>
  <c r="L360" i="21"/>
  <c r="AA360" i="21" s="1"/>
  <c r="AC360" i="21" s="1"/>
  <c r="L359" i="21"/>
  <c r="AA359" i="21" s="1"/>
  <c r="AC359" i="21" s="1"/>
  <c r="L358" i="21"/>
  <c r="AA358" i="21" s="1"/>
  <c r="AC358" i="21" s="1"/>
  <c r="L357" i="21"/>
  <c r="AA357" i="21" s="1"/>
  <c r="AC357" i="21" s="1"/>
  <c r="L356" i="21"/>
  <c r="AA356" i="21" s="1"/>
  <c r="AC356" i="21" s="1"/>
  <c r="L355" i="21"/>
  <c r="AA355" i="21" s="1"/>
  <c r="AC355" i="21" s="1"/>
  <c r="L354" i="21"/>
  <c r="AA354" i="21" s="1"/>
  <c r="AC354" i="21" s="1"/>
  <c r="L353" i="21"/>
  <c r="AA353" i="21" s="1"/>
  <c r="AC353" i="21" s="1"/>
  <c r="L352" i="21"/>
  <c r="AA352" i="21" s="1"/>
  <c r="AC352" i="21" s="1"/>
  <c r="L351" i="21"/>
  <c r="AA351" i="21" s="1"/>
  <c r="AC351" i="21" s="1"/>
  <c r="L350" i="21"/>
  <c r="AA350" i="21" s="1"/>
  <c r="AC350" i="21" s="1"/>
  <c r="L349" i="21"/>
  <c r="AA349" i="21" s="1"/>
  <c r="AC349" i="21" s="1"/>
  <c r="L348" i="21"/>
  <c r="AA348" i="21" s="1"/>
  <c r="AC348" i="21" s="1"/>
  <c r="L347" i="21"/>
  <c r="AA347" i="21" s="1"/>
  <c r="AC347" i="21" s="1"/>
  <c r="L346" i="21"/>
  <c r="AA346" i="21" s="1"/>
  <c r="AC346" i="21" s="1"/>
  <c r="L345" i="21"/>
  <c r="AA345" i="21" s="1"/>
  <c r="AC345" i="21" s="1"/>
  <c r="L344" i="21"/>
  <c r="AA344" i="21" s="1"/>
  <c r="AC344" i="21" s="1"/>
  <c r="L343" i="21"/>
  <c r="AA343" i="21" s="1"/>
  <c r="AC343" i="21" s="1"/>
  <c r="L342" i="21"/>
  <c r="AA342" i="21" s="1"/>
  <c r="AC342" i="21" s="1"/>
  <c r="L341" i="21"/>
  <c r="AA341" i="21" s="1"/>
  <c r="AC341" i="21" s="1"/>
  <c r="L340" i="21"/>
  <c r="AA340" i="21" s="1"/>
  <c r="AC340" i="21" s="1"/>
  <c r="L339" i="21"/>
  <c r="AA339" i="21" s="1"/>
  <c r="AC339" i="21" s="1"/>
  <c r="L338" i="21"/>
  <c r="AA338" i="21" s="1"/>
  <c r="AC338" i="21" s="1"/>
  <c r="L337" i="21"/>
  <c r="AA337" i="21" s="1"/>
  <c r="AC337" i="21" s="1"/>
  <c r="L336" i="21"/>
  <c r="AA336" i="21" s="1"/>
  <c r="AC336" i="21" s="1"/>
  <c r="L335" i="21"/>
  <c r="AA335" i="21" s="1"/>
  <c r="AC335" i="21" s="1"/>
  <c r="L334" i="21"/>
  <c r="AA334" i="21" s="1"/>
  <c r="AC334" i="21" s="1"/>
  <c r="L333" i="21"/>
  <c r="AA333" i="21" s="1"/>
  <c r="AC333" i="21" s="1"/>
  <c r="L332" i="21"/>
  <c r="AA332" i="21" s="1"/>
  <c r="AC332" i="21" s="1"/>
  <c r="L331" i="21"/>
  <c r="AA331" i="21" s="1"/>
  <c r="AC331" i="21" s="1"/>
  <c r="L330" i="21"/>
  <c r="AA330" i="21" s="1"/>
  <c r="AC330" i="21" s="1"/>
  <c r="L329" i="21"/>
  <c r="AA329" i="21" s="1"/>
  <c r="AC329" i="21" s="1"/>
  <c r="L328" i="21"/>
  <c r="AA328" i="21" s="1"/>
  <c r="AC328" i="21" s="1"/>
  <c r="L327" i="21"/>
  <c r="AA327" i="21" s="1"/>
  <c r="AC327" i="21" s="1"/>
  <c r="L326" i="21"/>
  <c r="AA326" i="21" s="1"/>
  <c r="AC326" i="21" s="1"/>
  <c r="L325" i="21"/>
  <c r="AA325" i="21" s="1"/>
  <c r="AC325" i="21" s="1"/>
  <c r="L324" i="21"/>
  <c r="AA324" i="21" s="1"/>
  <c r="AC324" i="21" s="1"/>
  <c r="L323" i="21"/>
  <c r="AA323" i="21" s="1"/>
  <c r="AC323" i="21" s="1"/>
  <c r="L322" i="21"/>
  <c r="AA322" i="21" s="1"/>
  <c r="AC322" i="21" s="1"/>
  <c r="L321" i="21"/>
  <c r="AA321" i="21" s="1"/>
  <c r="AC321" i="21" s="1"/>
  <c r="L320" i="21"/>
  <c r="AA320" i="21" s="1"/>
  <c r="AC320" i="21" s="1"/>
  <c r="L319" i="21"/>
  <c r="AA319" i="21" s="1"/>
  <c r="AC319" i="21" s="1"/>
  <c r="L318" i="21"/>
  <c r="AA318" i="21" s="1"/>
  <c r="AC318" i="21" s="1"/>
  <c r="L317" i="21"/>
  <c r="AA317" i="21" s="1"/>
  <c r="AC317" i="21" s="1"/>
  <c r="L316" i="21"/>
  <c r="AA316" i="21" s="1"/>
  <c r="AC316" i="21" s="1"/>
  <c r="L315" i="21"/>
  <c r="AA315" i="21" s="1"/>
  <c r="AC315" i="21" s="1"/>
  <c r="L314" i="21"/>
  <c r="AA314" i="21" s="1"/>
  <c r="AC314" i="21" s="1"/>
  <c r="L313" i="21"/>
  <c r="AA313" i="21" s="1"/>
  <c r="AC313" i="21" s="1"/>
  <c r="L312" i="21"/>
  <c r="AA312" i="21" s="1"/>
  <c r="AC312" i="21" s="1"/>
  <c r="L311" i="21"/>
  <c r="AA311" i="21" s="1"/>
  <c r="AC311" i="21" s="1"/>
  <c r="L310" i="21"/>
  <c r="AA310" i="21" s="1"/>
  <c r="AC310" i="21" s="1"/>
  <c r="L309" i="21"/>
  <c r="AA309" i="21" s="1"/>
  <c r="AC309" i="21" s="1"/>
  <c r="L308" i="21"/>
  <c r="AA308" i="21" s="1"/>
  <c r="AC308" i="21" s="1"/>
  <c r="L307" i="21"/>
  <c r="AA307" i="21" s="1"/>
  <c r="AC307" i="21" s="1"/>
  <c r="L306" i="21"/>
  <c r="AA306" i="21" s="1"/>
  <c r="AC306" i="21" s="1"/>
  <c r="L305" i="21"/>
  <c r="AA305" i="21" s="1"/>
  <c r="AC305" i="21" s="1"/>
  <c r="L304" i="21"/>
  <c r="AA304" i="21" s="1"/>
  <c r="AC304" i="21" s="1"/>
  <c r="L303" i="21"/>
  <c r="AA303" i="21" s="1"/>
  <c r="AC303" i="21" s="1"/>
  <c r="L302" i="21"/>
  <c r="AA302" i="21" s="1"/>
  <c r="AC302" i="21" s="1"/>
  <c r="L301" i="21"/>
  <c r="AA301" i="21" s="1"/>
  <c r="AC301" i="21" s="1"/>
  <c r="L300" i="21"/>
  <c r="AA300" i="21" s="1"/>
  <c r="AC300" i="21" s="1"/>
  <c r="L299" i="21"/>
  <c r="AA299" i="21" s="1"/>
  <c r="AC299" i="21" s="1"/>
  <c r="L298" i="21"/>
  <c r="AA298" i="21" s="1"/>
  <c r="AC298" i="21" s="1"/>
  <c r="L297" i="21"/>
  <c r="AA297" i="21" s="1"/>
  <c r="AC297" i="21" s="1"/>
  <c r="L296" i="21"/>
  <c r="AA296" i="21" s="1"/>
  <c r="AC296" i="21" s="1"/>
  <c r="L295" i="21"/>
  <c r="AA295" i="21" s="1"/>
  <c r="AC295" i="21" s="1"/>
  <c r="L294" i="21"/>
  <c r="AA294" i="21" s="1"/>
  <c r="AC294" i="21" s="1"/>
  <c r="L293" i="21"/>
  <c r="AA293" i="21" s="1"/>
  <c r="AC293" i="21" s="1"/>
  <c r="L292" i="21"/>
  <c r="AA292" i="21" s="1"/>
  <c r="AC292" i="21" s="1"/>
  <c r="L291" i="21"/>
  <c r="AA291" i="21" s="1"/>
  <c r="AC291" i="21" s="1"/>
  <c r="L290" i="21"/>
  <c r="AA290" i="21" s="1"/>
  <c r="AC290" i="21" s="1"/>
  <c r="L289" i="21"/>
  <c r="AA289" i="21" s="1"/>
  <c r="AC289" i="21" s="1"/>
  <c r="L288" i="21"/>
  <c r="AA288" i="21" s="1"/>
  <c r="AC288" i="21" s="1"/>
  <c r="L287" i="21"/>
  <c r="AA287" i="21" s="1"/>
  <c r="AC287" i="21" s="1"/>
  <c r="L286" i="21"/>
  <c r="AA286" i="21" s="1"/>
  <c r="AC286" i="21" s="1"/>
  <c r="L285" i="21"/>
  <c r="AA285" i="21" s="1"/>
  <c r="AC285" i="21" s="1"/>
  <c r="L284" i="21"/>
  <c r="AA284" i="21" s="1"/>
  <c r="AC284" i="21" s="1"/>
  <c r="L283" i="21"/>
  <c r="AA283" i="21" s="1"/>
  <c r="AC283" i="21" s="1"/>
  <c r="L282" i="21"/>
  <c r="AA282" i="21" s="1"/>
  <c r="AC282" i="21" s="1"/>
  <c r="L281" i="21"/>
  <c r="AA281" i="21" s="1"/>
  <c r="AC281" i="21" s="1"/>
  <c r="L280" i="21"/>
  <c r="AA280" i="21" s="1"/>
  <c r="AC280" i="21" s="1"/>
  <c r="L279" i="21"/>
  <c r="AA279" i="21" s="1"/>
  <c r="AC279" i="21" s="1"/>
  <c r="L278" i="21"/>
  <c r="AA278" i="21" s="1"/>
  <c r="AC278" i="21" s="1"/>
  <c r="L277" i="21"/>
  <c r="AA277" i="21" s="1"/>
  <c r="AC277" i="21" s="1"/>
  <c r="L276" i="21"/>
  <c r="AA276" i="21" s="1"/>
  <c r="AC276" i="21" s="1"/>
  <c r="L275" i="21"/>
  <c r="AA275" i="21" s="1"/>
  <c r="AC275" i="21" s="1"/>
  <c r="L274" i="21"/>
  <c r="AA274" i="21" s="1"/>
  <c r="AC274" i="21" s="1"/>
  <c r="L273" i="21"/>
  <c r="AA273" i="21" s="1"/>
  <c r="AC273" i="21" s="1"/>
  <c r="L272" i="21"/>
  <c r="AA272" i="21" s="1"/>
  <c r="AC272" i="21" s="1"/>
  <c r="L271" i="21"/>
  <c r="AA271" i="21" s="1"/>
  <c r="AC271" i="21" s="1"/>
  <c r="L270" i="21"/>
  <c r="AA270" i="21" s="1"/>
  <c r="AC270" i="21" s="1"/>
  <c r="L268" i="21"/>
  <c r="AA268" i="21" s="1"/>
  <c r="AC268" i="21" s="1"/>
  <c r="L267" i="21"/>
  <c r="AA267" i="21" s="1"/>
  <c r="AC267" i="21" s="1"/>
  <c r="L266" i="21"/>
  <c r="AA266" i="21" s="1"/>
  <c r="AC266" i="21" s="1"/>
  <c r="L265" i="21"/>
  <c r="AA265" i="21" s="1"/>
  <c r="AC265" i="21" s="1"/>
  <c r="L264" i="21"/>
  <c r="AA264" i="21" s="1"/>
  <c r="AC264" i="21" s="1"/>
  <c r="L263" i="21"/>
  <c r="AA263" i="21" s="1"/>
  <c r="AC263" i="21" s="1"/>
  <c r="L262" i="21"/>
  <c r="AA262" i="21" s="1"/>
  <c r="AC262" i="21" s="1"/>
  <c r="L261" i="21"/>
  <c r="AA261" i="21" s="1"/>
  <c r="AC261" i="21" s="1"/>
  <c r="L260" i="21"/>
  <c r="AA260" i="21" s="1"/>
  <c r="AC260" i="21" s="1"/>
  <c r="L259" i="21"/>
  <c r="AA259" i="21" s="1"/>
  <c r="AC259" i="21" s="1"/>
  <c r="L258" i="21"/>
  <c r="AA258" i="21" s="1"/>
  <c r="AC258" i="21" s="1"/>
  <c r="L257" i="21"/>
  <c r="AA257" i="21" s="1"/>
  <c r="AC257" i="21" s="1"/>
  <c r="L256" i="21"/>
  <c r="AA256" i="21" s="1"/>
  <c r="AC256" i="21" s="1"/>
  <c r="L255" i="21"/>
  <c r="AA255" i="21" s="1"/>
  <c r="AC255" i="21" s="1"/>
  <c r="L254" i="21"/>
  <c r="AA254" i="21" s="1"/>
  <c r="AC254" i="21" s="1"/>
  <c r="L253" i="21"/>
  <c r="AA253" i="21" s="1"/>
  <c r="AC253" i="21" s="1"/>
  <c r="L252" i="21"/>
  <c r="AA252" i="21" s="1"/>
  <c r="AC252" i="21" s="1"/>
  <c r="L251" i="21"/>
  <c r="AA251" i="21" s="1"/>
  <c r="AC251" i="21" s="1"/>
  <c r="L250" i="21"/>
  <c r="AA250" i="21" s="1"/>
  <c r="AC250" i="21" s="1"/>
  <c r="L249" i="21"/>
  <c r="AA249" i="21" s="1"/>
  <c r="AC249" i="21" s="1"/>
  <c r="L248" i="21"/>
  <c r="AA248" i="21" s="1"/>
  <c r="AC248" i="21" s="1"/>
  <c r="L247" i="21"/>
  <c r="AA247" i="21" s="1"/>
  <c r="AC247" i="21" s="1"/>
  <c r="L246" i="21"/>
  <c r="AA246" i="21" s="1"/>
  <c r="AC246" i="21" s="1"/>
  <c r="L245" i="21"/>
  <c r="AA245" i="21" s="1"/>
  <c r="AC245" i="21" s="1"/>
  <c r="L244" i="21"/>
  <c r="AA244" i="21" s="1"/>
  <c r="AC244" i="21" s="1"/>
  <c r="L243" i="21"/>
  <c r="AA243" i="21" s="1"/>
  <c r="AC243" i="21" s="1"/>
  <c r="L242" i="21"/>
  <c r="AA242" i="21" s="1"/>
  <c r="AC242" i="21" s="1"/>
  <c r="L241" i="21"/>
  <c r="AA241" i="21" s="1"/>
  <c r="AC241" i="21" s="1"/>
  <c r="L240" i="21"/>
  <c r="AA240" i="21" s="1"/>
  <c r="AC240" i="21" s="1"/>
  <c r="L239" i="21"/>
  <c r="AA239" i="21" s="1"/>
  <c r="AC239" i="21" s="1"/>
  <c r="L238" i="21"/>
  <c r="AA238" i="21" s="1"/>
  <c r="AC238" i="21" s="1"/>
  <c r="L237" i="21"/>
  <c r="AA237" i="21" s="1"/>
  <c r="AC237" i="21" s="1"/>
  <c r="L236" i="21"/>
  <c r="AA236" i="21" s="1"/>
  <c r="AC236" i="21" s="1"/>
  <c r="L235" i="21"/>
  <c r="AA235" i="21" s="1"/>
  <c r="AC235" i="21" s="1"/>
  <c r="L234" i="21"/>
  <c r="AA234" i="21" s="1"/>
  <c r="AC234" i="21" s="1"/>
  <c r="L233" i="21"/>
  <c r="AA233" i="21" s="1"/>
  <c r="AC233" i="21" s="1"/>
  <c r="L232" i="21"/>
  <c r="AA232" i="21" s="1"/>
  <c r="AC232" i="21" s="1"/>
  <c r="L231" i="21"/>
  <c r="AA231" i="21" s="1"/>
  <c r="AC231" i="21" s="1"/>
  <c r="L230" i="21"/>
  <c r="AA230" i="21" s="1"/>
  <c r="AC230" i="21" s="1"/>
  <c r="L229" i="21"/>
  <c r="AA229" i="21" s="1"/>
  <c r="AC229" i="21" s="1"/>
  <c r="L228" i="21"/>
  <c r="AA228" i="21" s="1"/>
  <c r="AC228" i="21" s="1"/>
  <c r="L227" i="21"/>
  <c r="AA227" i="21" s="1"/>
  <c r="AC227" i="21" s="1"/>
  <c r="L226" i="21"/>
  <c r="AA226" i="21" s="1"/>
  <c r="AC226" i="21" s="1"/>
  <c r="L225" i="21"/>
  <c r="AA225" i="21" s="1"/>
  <c r="AC225" i="21" s="1"/>
  <c r="L224" i="21"/>
  <c r="AA224" i="21" s="1"/>
  <c r="AC224" i="21" s="1"/>
  <c r="L223" i="21"/>
  <c r="AA223" i="21" s="1"/>
  <c r="AC223" i="21" s="1"/>
  <c r="L222" i="21"/>
  <c r="AA222" i="21" s="1"/>
  <c r="AC222" i="21" s="1"/>
  <c r="L221" i="21"/>
  <c r="AA221" i="21" s="1"/>
  <c r="AC221" i="21" s="1"/>
  <c r="L220" i="21"/>
  <c r="AA220" i="21" s="1"/>
  <c r="AC220" i="21" s="1"/>
  <c r="L219" i="21"/>
  <c r="AA219" i="21" s="1"/>
  <c r="AC219" i="21" s="1"/>
  <c r="L218" i="21"/>
  <c r="AA218" i="21" s="1"/>
  <c r="AC218" i="21" s="1"/>
  <c r="L217" i="21"/>
  <c r="AA217" i="21" s="1"/>
  <c r="AC217" i="21" s="1"/>
  <c r="L216" i="21"/>
  <c r="AA216" i="21" s="1"/>
  <c r="AC216" i="21" s="1"/>
  <c r="L215" i="21"/>
  <c r="AA215" i="21" s="1"/>
  <c r="AC215" i="21" s="1"/>
  <c r="L214" i="21"/>
  <c r="AA214" i="21" s="1"/>
  <c r="AC214" i="21" s="1"/>
  <c r="L213" i="21"/>
  <c r="AA213" i="21" s="1"/>
  <c r="AC213" i="21" s="1"/>
  <c r="L212" i="21"/>
  <c r="AA212" i="21" s="1"/>
  <c r="AC212" i="21" s="1"/>
  <c r="L211" i="21"/>
  <c r="AA211" i="21" s="1"/>
  <c r="AC211" i="21" s="1"/>
  <c r="L210" i="21"/>
  <c r="AA210" i="21" s="1"/>
  <c r="AC210" i="21" s="1"/>
  <c r="L209" i="21"/>
  <c r="AA209" i="21" s="1"/>
  <c r="AC209" i="21" s="1"/>
  <c r="L208" i="21"/>
  <c r="AA208" i="21" s="1"/>
  <c r="AC208" i="21" s="1"/>
  <c r="L207" i="21"/>
  <c r="AA207" i="21" s="1"/>
  <c r="AC207" i="21" s="1"/>
  <c r="L206" i="21"/>
  <c r="AA206" i="21" s="1"/>
  <c r="AC206" i="21" s="1"/>
  <c r="L205" i="21"/>
  <c r="AA205" i="21" s="1"/>
  <c r="AC205" i="21" s="1"/>
  <c r="L204" i="21"/>
  <c r="AA204" i="21" s="1"/>
  <c r="AC204" i="21" s="1"/>
  <c r="L203" i="21"/>
  <c r="AA203" i="21" s="1"/>
  <c r="AC203" i="21" s="1"/>
  <c r="L202" i="21"/>
  <c r="AA202" i="21" s="1"/>
  <c r="AC202" i="21" s="1"/>
  <c r="L201" i="21"/>
  <c r="AA201" i="21" s="1"/>
  <c r="AC201" i="21" s="1"/>
  <c r="L200" i="21"/>
  <c r="AA200" i="21" s="1"/>
  <c r="AC200" i="21" s="1"/>
  <c r="L199" i="21"/>
  <c r="AA199" i="21" s="1"/>
  <c r="AC199" i="21" s="1"/>
  <c r="L198" i="21"/>
  <c r="AA198" i="21" s="1"/>
  <c r="AC198" i="21" s="1"/>
  <c r="L197" i="21"/>
  <c r="AA197" i="21" s="1"/>
  <c r="AC197" i="21" s="1"/>
  <c r="L196" i="21"/>
  <c r="AA196" i="21" s="1"/>
  <c r="AC196" i="21" s="1"/>
  <c r="L195" i="21"/>
  <c r="AA195" i="21" s="1"/>
  <c r="AC195" i="21" s="1"/>
  <c r="L194" i="21"/>
  <c r="AA194" i="21" s="1"/>
  <c r="AC194" i="21" s="1"/>
  <c r="L193" i="21"/>
  <c r="AA193" i="21" s="1"/>
  <c r="AC193" i="21" s="1"/>
  <c r="L192" i="21"/>
  <c r="AA192" i="21" s="1"/>
  <c r="AC192" i="21" s="1"/>
  <c r="L191" i="21"/>
  <c r="AA191" i="21" s="1"/>
  <c r="AC191" i="21" s="1"/>
  <c r="L190" i="21"/>
  <c r="AA190" i="21" s="1"/>
  <c r="AC190" i="21" s="1"/>
  <c r="L189" i="21"/>
  <c r="AA189" i="21" s="1"/>
  <c r="AC189" i="21" s="1"/>
  <c r="L188" i="21"/>
  <c r="AA188" i="21" s="1"/>
  <c r="AC188" i="21" s="1"/>
  <c r="L187" i="21"/>
  <c r="AA187" i="21" s="1"/>
  <c r="AC187" i="21" s="1"/>
  <c r="L186" i="21"/>
  <c r="AA186" i="21" s="1"/>
  <c r="AC186" i="21" s="1"/>
  <c r="L185" i="21"/>
  <c r="AA185" i="21" s="1"/>
  <c r="AC185" i="21" s="1"/>
  <c r="L184" i="21"/>
  <c r="AA184" i="21" s="1"/>
  <c r="AC184" i="21" s="1"/>
  <c r="L183" i="21"/>
  <c r="AA183" i="21" s="1"/>
  <c r="AC183" i="21" s="1"/>
  <c r="L182" i="21"/>
  <c r="AA182" i="21" s="1"/>
  <c r="AC182" i="21" s="1"/>
  <c r="L181" i="21"/>
  <c r="AA181" i="21" s="1"/>
  <c r="AC181" i="21" s="1"/>
  <c r="L180" i="21"/>
  <c r="AA180" i="21" s="1"/>
  <c r="AC180" i="21" s="1"/>
  <c r="L179" i="21"/>
  <c r="AA179" i="21" s="1"/>
  <c r="AC179" i="21" s="1"/>
  <c r="L178" i="21"/>
  <c r="AA178" i="21" s="1"/>
  <c r="AC178" i="21" s="1"/>
  <c r="L177" i="21"/>
  <c r="AA177" i="21" s="1"/>
  <c r="AC177" i="21" s="1"/>
  <c r="L176" i="21"/>
  <c r="AA176" i="21" s="1"/>
  <c r="AC176" i="21" s="1"/>
  <c r="L175" i="21"/>
  <c r="AA175" i="21" s="1"/>
  <c r="AC175" i="21" s="1"/>
  <c r="L174" i="21"/>
  <c r="AA174" i="21" s="1"/>
  <c r="AC174" i="21" s="1"/>
  <c r="L173" i="21"/>
  <c r="AA173" i="21" s="1"/>
  <c r="AC173" i="21" s="1"/>
  <c r="L172" i="21"/>
  <c r="AA172" i="21" s="1"/>
  <c r="AC172" i="21" s="1"/>
  <c r="L171" i="21"/>
  <c r="AA171" i="21" s="1"/>
  <c r="AC171" i="21" s="1"/>
  <c r="L170" i="21"/>
  <c r="AA170" i="21" s="1"/>
  <c r="AC170" i="21" s="1"/>
  <c r="L169" i="21"/>
  <c r="AA169" i="21" s="1"/>
  <c r="AC169" i="21" s="1"/>
  <c r="L168" i="21"/>
  <c r="AA168" i="21" s="1"/>
  <c r="AC168" i="21" s="1"/>
  <c r="L167" i="21"/>
  <c r="AA167" i="21" s="1"/>
  <c r="AC167" i="21" s="1"/>
  <c r="L166" i="21"/>
  <c r="AA166" i="21" s="1"/>
  <c r="AC166" i="21" s="1"/>
  <c r="L165" i="21"/>
  <c r="AA165" i="21" s="1"/>
  <c r="AC165" i="21" s="1"/>
  <c r="L164" i="21"/>
  <c r="AA164" i="21" s="1"/>
  <c r="AC164" i="21" s="1"/>
  <c r="L163" i="21"/>
  <c r="AA163" i="21" s="1"/>
  <c r="AC163" i="21" s="1"/>
  <c r="L162" i="21"/>
  <c r="AA162" i="21" s="1"/>
  <c r="AC162" i="21" s="1"/>
  <c r="L161" i="21"/>
  <c r="AA161" i="21" s="1"/>
  <c r="AC161" i="21" s="1"/>
  <c r="L160" i="21"/>
  <c r="AA160" i="21" s="1"/>
  <c r="AC160" i="21" s="1"/>
  <c r="L159" i="21"/>
  <c r="AA159" i="21" s="1"/>
  <c r="AC159" i="21" s="1"/>
  <c r="L158" i="21"/>
  <c r="AA158" i="21" s="1"/>
  <c r="AC158" i="21" s="1"/>
  <c r="L157" i="21"/>
  <c r="AA157" i="21" s="1"/>
  <c r="AC157" i="21" s="1"/>
  <c r="L156" i="21"/>
  <c r="AA156" i="21" s="1"/>
  <c r="AC156" i="21" s="1"/>
  <c r="L155" i="21"/>
  <c r="AA155" i="21" s="1"/>
  <c r="AC155" i="21" s="1"/>
  <c r="L154" i="21"/>
  <c r="AA154" i="21" s="1"/>
  <c r="AC154" i="21" s="1"/>
  <c r="L153" i="21"/>
  <c r="AA153" i="21" s="1"/>
  <c r="AC153" i="21" s="1"/>
  <c r="L152" i="21"/>
  <c r="AA152" i="21" s="1"/>
  <c r="AC152" i="21" s="1"/>
  <c r="L151" i="21"/>
  <c r="AA151" i="21" s="1"/>
  <c r="AC151" i="21" s="1"/>
  <c r="L150" i="21"/>
  <c r="AA150" i="21" s="1"/>
  <c r="AC150" i="21" s="1"/>
  <c r="L149" i="21"/>
  <c r="AA149" i="21" s="1"/>
  <c r="AC149" i="21" s="1"/>
  <c r="L148" i="21"/>
  <c r="AA148" i="21" s="1"/>
  <c r="AC148" i="21" s="1"/>
  <c r="L147" i="21"/>
  <c r="AA147" i="21" s="1"/>
  <c r="AC147" i="21" s="1"/>
  <c r="L146" i="21"/>
  <c r="AA146" i="21" s="1"/>
  <c r="AC146" i="21" s="1"/>
  <c r="L145" i="21"/>
  <c r="AA145" i="21" s="1"/>
  <c r="AC145" i="21" s="1"/>
  <c r="L144" i="21"/>
  <c r="AA144" i="21" s="1"/>
  <c r="AC144" i="21" s="1"/>
  <c r="L143" i="21"/>
  <c r="AA143" i="21" s="1"/>
  <c r="AC143" i="21" s="1"/>
  <c r="L142" i="21"/>
  <c r="AA142" i="21" s="1"/>
  <c r="AC142" i="21" s="1"/>
  <c r="L141" i="21"/>
  <c r="AA141" i="21" s="1"/>
  <c r="AC141" i="21" s="1"/>
  <c r="L140" i="21"/>
  <c r="AA140" i="21" s="1"/>
  <c r="AC140" i="21" s="1"/>
  <c r="L139" i="21"/>
  <c r="AA139" i="21" s="1"/>
  <c r="AC139" i="21" s="1"/>
  <c r="L138" i="21"/>
  <c r="AA138" i="21" s="1"/>
  <c r="AC138" i="21" s="1"/>
  <c r="L137" i="21"/>
  <c r="AA137" i="21" s="1"/>
  <c r="AC137" i="21" s="1"/>
  <c r="L136" i="21"/>
  <c r="AA136" i="21" s="1"/>
  <c r="AC136" i="21" s="1"/>
  <c r="L135" i="21"/>
  <c r="AA135" i="21" s="1"/>
  <c r="AC135" i="21" s="1"/>
  <c r="L134" i="21"/>
  <c r="AA134" i="21" s="1"/>
  <c r="AC134" i="21" s="1"/>
  <c r="L133" i="21"/>
  <c r="AA133" i="21" s="1"/>
  <c r="AC133" i="21" s="1"/>
  <c r="L132" i="21"/>
  <c r="AA132" i="21" s="1"/>
  <c r="AC132" i="21" s="1"/>
  <c r="L131" i="21"/>
  <c r="AA131" i="21" s="1"/>
  <c r="AC131" i="21" s="1"/>
  <c r="L130" i="21"/>
  <c r="AA130" i="21" s="1"/>
  <c r="AC130" i="21" s="1"/>
  <c r="L129" i="21"/>
  <c r="AA129" i="21" s="1"/>
  <c r="AC129" i="21" s="1"/>
  <c r="L128" i="21"/>
  <c r="AA128" i="21" s="1"/>
  <c r="AC128" i="21" s="1"/>
  <c r="L127" i="21"/>
  <c r="AA127" i="21" s="1"/>
  <c r="AC127" i="21" s="1"/>
  <c r="L126" i="21"/>
  <c r="AA126" i="21" s="1"/>
  <c r="AC126" i="21" s="1"/>
  <c r="L125" i="21"/>
  <c r="AA125" i="21" s="1"/>
  <c r="AC125" i="21" s="1"/>
  <c r="L124" i="21"/>
  <c r="AA124" i="21" s="1"/>
  <c r="AC124" i="21" s="1"/>
  <c r="L123" i="21"/>
  <c r="AA123" i="21" s="1"/>
  <c r="AC123" i="21" s="1"/>
  <c r="L122" i="21"/>
  <c r="AA122" i="21" s="1"/>
  <c r="AC122" i="21" s="1"/>
  <c r="L121" i="21"/>
  <c r="AA121" i="21" s="1"/>
  <c r="AC121" i="21" s="1"/>
  <c r="L120" i="21"/>
  <c r="AA120" i="21" s="1"/>
  <c r="AC120" i="21" s="1"/>
  <c r="L119" i="21"/>
  <c r="AA119" i="21" s="1"/>
  <c r="AC119" i="21" s="1"/>
  <c r="L118" i="21"/>
  <c r="AA118" i="21" s="1"/>
  <c r="AC118" i="21" s="1"/>
  <c r="L117" i="21"/>
  <c r="AA117" i="21" s="1"/>
  <c r="AC117" i="21" s="1"/>
  <c r="L116" i="21"/>
  <c r="AA116" i="21" s="1"/>
  <c r="AC116" i="21" s="1"/>
  <c r="L115" i="21"/>
  <c r="AA115" i="21" s="1"/>
  <c r="AC115" i="21" s="1"/>
  <c r="L114" i="21"/>
  <c r="AA114" i="21" s="1"/>
  <c r="AC114" i="21" s="1"/>
  <c r="L113" i="21"/>
  <c r="AA113" i="21" s="1"/>
  <c r="AC113" i="21" s="1"/>
  <c r="L112" i="21"/>
  <c r="AA112" i="21" s="1"/>
  <c r="AC112" i="21" s="1"/>
  <c r="L111" i="21"/>
  <c r="AA111" i="21" s="1"/>
  <c r="AC111" i="21" s="1"/>
  <c r="L110" i="21"/>
  <c r="AA110" i="21" s="1"/>
  <c r="AC110" i="21" s="1"/>
  <c r="L109" i="21"/>
  <c r="AA109" i="21" s="1"/>
  <c r="AC109" i="21" s="1"/>
  <c r="L108" i="21"/>
  <c r="AA108" i="21" s="1"/>
  <c r="AC108" i="21" s="1"/>
  <c r="L107" i="21"/>
  <c r="AA107" i="21" s="1"/>
  <c r="AC107" i="21" s="1"/>
  <c r="L106" i="21"/>
  <c r="AA106" i="21" s="1"/>
  <c r="AC106" i="21" s="1"/>
  <c r="L105" i="21"/>
  <c r="AA105" i="21" s="1"/>
  <c r="AC105" i="21" s="1"/>
  <c r="L103" i="21"/>
  <c r="AA103" i="21" s="1"/>
  <c r="AC103" i="21" s="1"/>
  <c r="L102" i="21"/>
  <c r="AA102" i="21" s="1"/>
  <c r="AC102" i="21" s="1"/>
  <c r="L101" i="21"/>
  <c r="AA101" i="21" s="1"/>
  <c r="AC101" i="21" s="1"/>
  <c r="L100" i="21"/>
  <c r="AA100" i="21" s="1"/>
  <c r="AC100" i="21" s="1"/>
  <c r="L99" i="21"/>
  <c r="AA99" i="21" s="1"/>
  <c r="AC99" i="21" s="1"/>
  <c r="L98" i="21"/>
  <c r="AA98" i="21" s="1"/>
  <c r="AC98" i="21" s="1"/>
  <c r="L97" i="21"/>
  <c r="AA97" i="21" s="1"/>
  <c r="AC97" i="21" s="1"/>
  <c r="L96" i="21"/>
  <c r="AA96" i="21" s="1"/>
  <c r="AC96" i="21" s="1"/>
  <c r="L95" i="21"/>
  <c r="AA95" i="21" s="1"/>
  <c r="AC95" i="21" s="1"/>
  <c r="L94" i="21"/>
  <c r="AA94" i="21" s="1"/>
  <c r="AC94" i="21" s="1"/>
  <c r="L93" i="21"/>
  <c r="AA93" i="21" s="1"/>
  <c r="AC93" i="21" s="1"/>
  <c r="L92" i="21"/>
  <c r="AA92" i="21" s="1"/>
  <c r="AC92" i="21" s="1"/>
  <c r="L91" i="21"/>
  <c r="AA91" i="21" s="1"/>
  <c r="AC91" i="21" s="1"/>
  <c r="L90" i="21"/>
  <c r="AA90" i="21" s="1"/>
  <c r="AC90" i="21" s="1"/>
  <c r="L89" i="21"/>
  <c r="AA89" i="21" s="1"/>
  <c r="AC89" i="21" s="1"/>
  <c r="L88" i="21"/>
  <c r="AA88" i="21" s="1"/>
  <c r="AC88" i="21" s="1"/>
  <c r="L87" i="21"/>
  <c r="AA87" i="21" s="1"/>
  <c r="AC87" i="21" s="1"/>
  <c r="L86" i="21"/>
  <c r="AA86" i="21" s="1"/>
  <c r="AC86" i="21" s="1"/>
  <c r="L85" i="21"/>
  <c r="AA85" i="21" s="1"/>
  <c r="AC85" i="21" s="1"/>
  <c r="L84" i="21"/>
  <c r="AA84" i="21" s="1"/>
  <c r="AC84" i="21" s="1"/>
  <c r="L83" i="21"/>
  <c r="AA83" i="21" s="1"/>
  <c r="AC83" i="21" s="1"/>
  <c r="L82" i="21"/>
  <c r="AA82" i="21" s="1"/>
  <c r="AC82" i="21" s="1"/>
  <c r="L81" i="21"/>
  <c r="AA81" i="21" s="1"/>
  <c r="AC81" i="21" s="1"/>
  <c r="L80" i="21"/>
  <c r="AA80" i="21" s="1"/>
  <c r="AC80" i="21" s="1"/>
  <c r="L79" i="21"/>
  <c r="AA79" i="21" s="1"/>
  <c r="AC79" i="21" s="1"/>
  <c r="L78" i="21"/>
  <c r="AA78" i="21" s="1"/>
  <c r="AC78" i="21" s="1"/>
  <c r="L77" i="21"/>
  <c r="AA77" i="21" s="1"/>
  <c r="AC77" i="21" s="1"/>
  <c r="L76" i="21"/>
  <c r="AA76" i="21" s="1"/>
  <c r="AC76" i="21" s="1"/>
  <c r="L75" i="21"/>
  <c r="AA75" i="21" s="1"/>
  <c r="AC75" i="21" s="1"/>
  <c r="L74" i="21"/>
  <c r="AA74" i="21" s="1"/>
  <c r="AC74" i="21" s="1"/>
  <c r="L73" i="21"/>
  <c r="AA73" i="21" s="1"/>
  <c r="AC73" i="21" s="1"/>
  <c r="L72" i="21"/>
  <c r="AA72" i="21" s="1"/>
  <c r="AC72" i="21" s="1"/>
  <c r="L71" i="21"/>
  <c r="AA71" i="21" s="1"/>
  <c r="AC71" i="21" s="1"/>
  <c r="L70" i="21"/>
  <c r="AA70" i="21" s="1"/>
  <c r="AC70" i="21" s="1"/>
  <c r="L69" i="21"/>
  <c r="AA69" i="21" s="1"/>
  <c r="AC69" i="21" s="1"/>
  <c r="L68" i="21"/>
  <c r="AA68" i="21" s="1"/>
  <c r="AC68" i="21" s="1"/>
  <c r="L67" i="21"/>
  <c r="AA67" i="21" s="1"/>
  <c r="AC67" i="21" s="1"/>
  <c r="L66" i="21"/>
  <c r="AA66" i="21" s="1"/>
  <c r="AC66" i="21" s="1"/>
  <c r="L65" i="21"/>
  <c r="AA65" i="21" s="1"/>
  <c r="AC65" i="21" s="1"/>
  <c r="L64" i="21"/>
  <c r="AA64" i="21" s="1"/>
  <c r="AC64" i="21" s="1"/>
  <c r="L63" i="21"/>
  <c r="AA63" i="21" s="1"/>
  <c r="AC63" i="21" s="1"/>
  <c r="L62" i="21"/>
  <c r="AA62" i="21" s="1"/>
  <c r="AC62" i="21" s="1"/>
  <c r="L61" i="21"/>
  <c r="AA61" i="21" s="1"/>
  <c r="AC61" i="21" s="1"/>
  <c r="L60" i="21"/>
  <c r="AA60" i="21" s="1"/>
  <c r="AC60" i="21" s="1"/>
  <c r="L59" i="21"/>
  <c r="AA59" i="21" s="1"/>
  <c r="AC59" i="21" s="1"/>
  <c r="L58" i="21"/>
  <c r="AA58" i="21" s="1"/>
  <c r="AC58" i="21" s="1"/>
  <c r="L57" i="21"/>
  <c r="AA57" i="21" s="1"/>
  <c r="AC57" i="21" s="1"/>
  <c r="L56" i="21"/>
  <c r="AA56" i="21" s="1"/>
  <c r="AC56" i="21" s="1"/>
  <c r="L55" i="21"/>
  <c r="AA55" i="21" s="1"/>
  <c r="AC55" i="21" s="1"/>
  <c r="L54" i="21"/>
  <c r="AA54" i="21" s="1"/>
  <c r="AC54" i="21" s="1"/>
  <c r="L53" i="21"/>
  <c r="AA53" i="21" s="1"/>
  <c r="AC53" i="21" s="1"/>
  <c r="L52" i="21"/>
  <c r="AA52" i="21" s="1"/>
  <c r="AC52" i="21" s="1"/>
  <c r="L51" i="21"/>
  <c r="AA51" i="21" s="1"/>
  <c r="AC51" i="21" s="1"/>
  <c r="L50" i="21"/>
  <c r="AA50" i="21" s="1"/>
  <c r="AC50" i="21" s="1"/>
  <c r="L49" i="21"/>
  <c r="AA49" i="21" s="1"/>
  <c r="AC49" i="21" s="1"/>
  <c r="L48" i="21"/>
  <c r="AA48" i="21" s="1"/>
  <c r="AC48" i="21" s="1"/>
  <c r="L47" i="21"/>
  <c r="AA47" i="21" s="1"/>
  <c r="AC47" i="21" s="1"/>
  <c r="L46" i="21"/>
  <c r="AA46" i="21" s="1"/>
  <c r="AC46" i="21" s="1"/>
  <c r="L45" i="21"/>
  <c r="AA45" i="21" s="1"/>
  <c r="AC45" i="21" s="1"/>
  <c r="L44" i="21"/>
  <c r="AA44" i="21" s="1"/>
  <c r="AC44" i="21" s="1"/>
  <c r="L43" i="21"/>
  <c r="AA43" i="21" s="1"/>
  <c r="AC43" i="21" s="1"/>
  <c r="L42" i="21"/>
  <c r="AA42" i="21" s="1"/>
  <c r="AC42" i="21" s="1"/>
  <c r="L41" i="21"/>
  <c r="AA41" i="21" s="1"/>
  <c r="AC41" i="21" s="1"/>
  <c r="L40" i="21"/>
  <c r="AA40" i="21" s="1"/>
  <c r="AC40" i="21" s="1"/>
  <c r="L39" i="21"/>
  <c r="AA39" i="21" s="1"/>
  <c r="AC39" i="21" s="1"/>
  <c r="L38" i="21"/>
  <c r="AA38" i="21" s="1"/>
  <c r="AC38" i="21" s="1"/>
  <c r="L37" i="21"/>
  <c r="AA37" i="21" s="1"/>
  <c r="AC37" i="21" s="1"/>
  <c r="L36" i="21"/>
  <c r="AA36" i="21" s="1"/>
  <c r="AC36" i="21" s="1"/>
  <c r="L35" i="21"/>
  <c r="AA35" i="21" s="1"/>
  <c r="AC35" i="21" s="1"/>
  <c r="L34" i="21"/>
  <c r="AA34" i="21" s="1"/>
  <c r="AC34" i="21" s="1"/>
  <c r="L33" i="21"/>
  <c r="AA33" i="21" s="1"/>
  <c r="AC33" i="21" s="1"/>
  <c r="L32" i="21"/>
  <c r="AA32" i="21" s="1"/>
  <c r="AC32" i="21" s="1"/>
  <c r="L31" i="21"/>
  <c r="AA31" i="21" s="1"/>
  <c r="AC31" i="21" s="1"/>
  <c r="L30" i="21"/>
  <c r="AA30" i="21" s="1"/>
  <c r="AC30" i="21" s="1"/>
  <c r="L29" i="21"/>
  <c r="AA29" i="21" s="1"/>
  <c r="AC29" i="21" s="1"/>
  <c r="L28" i="21"/>
  <c r="AA28" i="21" s="1"/>
  <c r="AC28" i="21" s="1"/>
  <c r="L27" i="21"/>
  <c r="AA27" i="21" s="1"/>
  <c r="AC27" i="21" s="1"/>
  <c r="L26" i="21"/>
  <c r="AA26" i="21" s="1"/>
  <c r="AC26" i="21" s="1"/>
  <c r="L25" i="21"/>
  <c r="AA25" i="21" s="1"/>
  <c r="AC25" i="21" s="1"/>
  <c r="L24" i="21"/>
  <c r="AA24" i="21" s="1"/>
  <c r="AC24" i="21" s="1"/>
  <c r="L23" i="21"/>
  <c r="AA23" i="21" s="1"/>
  <c r="AC23" i="21" s="1"/>
  <c r="L22" i="21"/>
  <c r="AA22" i="21" s="1"/>
  <c r="AC22" i="21" s="1"/>
  <c r="L21" i="21"/>
  <c r="AA21" i="21" s="1"/>
  <c r="AC21" i="21" s="1"/>
  <c r="L20" i="21"/>
  <c r="AA20" i="21" s="1"/>
  <c r="AC20" i="21" s="1"/>
  <c r="L19" i="21"/>
  <c r="AA19" i="21" s="1"/>
  <c r="AC19" i="21" s="1"/>
  <c r="L18" i="21"/>
  <c r="AA18" i="21" s="1"/>
  <c r="AC18" i="21" s="1"/>
  <c r="L17" i="21"/>
  <c r="AA17" i="21" s="1"/>
  <c r="AC17" i="21" s="1"/>
  <c r="L16" i="21"/>
  <c r="AA16" i="21" s="1"/>
  <c r="AC16" i="21" s="1"/>
  <c r="L15" i="21"/>
  <c r="AA15" i="21" s="1"/>
  <c r="AC15" i="21" s="1"/>
  <c r="L14" i="21"/>
  <c r="AA14" i="21" s="1"/>
  <c r="AC14" i="21" s="1"/>
  <c r="L13" i="21"/>
  <c r="AA13" i="21" s="1"/>
  <c r="AC13" i="21" s="1"/>
  <c r="L12" i="21"/>
  <c r="AA12" i="21" s="1"/>
  <c r="AC12" i="21" s="1"/>
  <c r="L11" i="21"/>
  <c r="AA11" i="21" s="1"/>
  <c r="AC11" i="21" s="1"/>
  <c r="L10" i="21"/>
  <c r="AA10" i="21" s="1"/>
  <c r="AC10" i="21" s="1"/>
  <c r="L9" i="21"/>
  <c r="AA9" i="21" s="1"/>
  <c r="AC9" i="21" s="1"/>
  <c r="L8" i="21"/>
  <c r="AA8" i="21" s="1"/>
  <c r="AC8" i="21" s="1"/>
  <c r="L7" i="21"/>
  <c r="AA7" i="21" s="1"/>
  <c r="AC7" i="21" s="1"/>
  <c r="L6" i="21"/>
  <c r="AA6" i="21" s="1"/>
  <c r="AC6" i="21" s="1"/>
  <c r="L5" i="21"/>
  <c r="AA5" i="21" s="1"/>
  <c r="AC5" i="21" s="1"/>
  <c r="L4" i="21"/>
  <c r="AA4" i="21" s="1"/>
  <c r="AC4" i="21" s="1"/>
  <c r="L3" i="21"/>
  <c r="AA3" i="21" s="1"/>
  <c r="AC3" i="21" s="1"/>
  <c r="L2" i="21"/>
  <c r="AA2" i="21" s="1"/>
  <c r="AC2" i="21" s="1"/>
  <c r="O158" i="36" l="1" a="1"/>
  <c r="O158" i="36" s="1"/>
  <c r="AH104" i="21"/>
  <c r="AF104" i="21" s="1" a="1"/>
  <c r="AF104" i="21" s="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Y426" i="2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Y435" i="21" s="1" a="1"/>
  <c r="Y435" i="21" s="1"/>
  <c r="Z426" i="21" a="1"/>
  <c r="Z426" i="21" s="1"/>
  <c r="AI104" i="21" l="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Z427" i="2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3" i="21" s="1"/>
  <c r="Z435" i="21" l="1" a="1"/>
  <c r="Z435" i="21" s="1"/>
  <c r="W435" i="21" l="1"/>
  <c r="W434" i="21"/>
  <c r="A435" i="21" l="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E10" i="21" l="1"/>
  <c r="AH10" i="21" s="1"/>
  <c r="AF10" i="21" s="1" a="1"/>
  <c r="AF10" i="21" s="1"/>
  <c r="AD10" i="21"/>
  <c r="AE26" i="21"/>
  <c r="AH26" i="21" s="1"/>
  <c r="AD26" i="21"/>
  <c r="AE42" i="21"/>
  <c r="AH42" i="21" s="1"/>
  <c r="AD42" i="21"/>
  <c r="AE58" i="21"/>
  <c r="AD58" i="21"/>
  <c r="AE74" i="21"/>
  <c r="AH74" i="21" s="1"/>
  <c r="AF74" i="21" s="1" a="1"/>
  <c r="AF74" i="21" s="1"/>
  <c r="AD74" i="21"/>
  <c r="AE90" i="21"/>
  <c r="AD90" i="21"/>
  <c r="AE107" i="21"/>
  <c r="AD107" i="21"/>
  <c r="AE123" i="21"/>
  <c r="AD123" i="21"/>
  <c r="AE139" i="21"/>
  <c r="AH139" i="21" s="1"/>
  <c r="AF139" i="21" s="1" a="1"/>
  <c r="AF139" i="21" s="1"/>
  <c r="AD139" i="21"/>
  <c r="AE155" i="21"/>
  <c r="AH155" i="21" s="1"/>
  <c r="AD155" i="21"/>
  <c r="AE171" i="21"/>
  <c r="AH171" i="21" s="1"/>
  <c r="AD171" i="21"/>
  <c r="AE179" i="21"/>
  <c r="AH179" i="21" s="1"/>
  <c r="AD179" i="21"/>
  <c r="AE195" i="21"/>
  <c r="AH195" i="21" s="1"/>
  <c r="AF195" i="21" s="1" a="1"/>
  <c r="AF195" i="21" s="1"/>
  <c r="AD195" i="21"/>
  <c r="AE203" i="21"/>
  <c r="AH203" i="21" s="1"/>
  <c r="AD203" i="21"/>
  <c r="AE219" i="21"/>
  <c r="AD219" i="21"/>
  <c r="AE235" i="21"/>
  <c r="AH235" i="21" s="1"/>
  <c r="AD235" i="21"/>
  <c r="AE243" i="21"/>
  <c r="AH243" i="21" s="1"/>
  <c r="AF243" i="21" s="1" a="1"/>
  <c r="AF243" i="21" s="1"/>
  <c r="AD243" i="21"/>
  <c r="AE259" i="21"/>
  <c r="AH259" i="21" s="1"/>
  <c r="AD259" i="21"/>
  <c r="AE276" i="21"/>
  <c r="AD276" i="21"/>
  <c r="AE292" i="21"/>
  <c r="AD292" i="21"/>
  <c r="AE300" i="21"/>
  <c r="AH300" i="21" s="1"/>
  <c r="AF300" i="21" s="1" a="1"/>
  <c r="AF300" i="21" s="1"/>
  <c r="AD300" i="21"/>
  <c r="AE316" i="21"/>
  <c r="AH316" i="21" s="1"/>
  <c r="AF316" i="21" s="1" a="1"/>
  <c r="AF316" i="21" s="1"/>
  <c r="AD316" i="21"/>
  <c r="AE324" i="21"/>
  <c r="AH324" i="21" s="1"/>
  <c r="AD324" i="21"/>
  <c r="AE340" i="21"/>
  <c r="AD340" i="21"/>
  <c r="AE348" i="21"/>
  <c r="AH348" i="21" s="1"/>
  <c r="AF348" i="21" s="1" a="1"/>
  <c r="AF348" i="21" s="1"/>
  <c r="AD348" i="21"/>
  <c r="AE364" i="21"/>
  <c r="AH364" i="21" s="1"/>
  <c r="AF364" i="21" s="1" a="1"/>
  <c r="AF364" i="21" s="1"/>
  <c r="AD364" i="21"/>
  <c r="AE372" i="21"/>
  <c r="AD372" i="21"/>
  <c r="AE380" i="21"/>
  <c r="AD380" i="21"/>
  <c r="AE388" i="21"/>
  <c r="AH388" i="21" s="1"/>
  <c r="AF388" i="21" s="1" a="1"/>
  <c r="AF388" i="21" s="1"/>
  <c r="AD388" i="21"/>
  <c r="AE404" i="21"/>
  <c r="AH404" i="21" s="1"/>
  <c r="AF404" i="21" s="1" a="1"/>
  <c r="AF404" i="21" s="1"/>
  <c r="AD404" i="21"/>
  <c r="AE412" i="21"/>
  <c r="AD412" i="21"/>
  <c r="AE420" i="21"/>
  <c r="AD420" i="21"/>
  <c r="AE428" i="21"/>
  <c r="AH428" i="21" s="1"/>
  <c r="AF428" i="21" s="1" a="1"/>
  <c r="AF428" i="21" s="1"/>
  <c r="AD428" i="21"/>
  <c r="AE435" i="21"/>
  <c r="AH435" i="21" s="1"/>
  <c r="AF435" i="21" s="1" a="1"/>
  <c r="AF435" i="21" s="1"/>
  <c r="AD435" i="21"/>
  <c r="AE3" i="21"/>
  <c r="AD3" i="21"/>
  <c r="AE11" i="21"/>
  <c r="AD11" i="21"/>
  <c r="AE19" i="21"/>
  <c r="AH19" i="21" s="1"/>
  <c r="AF19" i="21" s="1" a="1"/>
  <c r="AF19" i="21" s="1"/>
  <c r="AD19" i="21"/>
  <c r="AE27" i="21"/>
  <c r="AH27" i="21" s="1"/>
  <c r="AF27" i="21" s="1" a="1"/>
  <c r="AF27" i="21" s="1"/>
  <c r="AD27" i="21"/>
  <c r="AE35" i="21"/>
  <c r="AH35" i="21" s="1"/>
  <c r="AD35" i="21"/>
  <c r="AE43" i="21"/>
  <c r="AD43" i="21"/>
  <c r="AE51" i="21"/>
  <c r="AH51" i="21" s="1"/>
  <c r="AF51" i="21" s="1" a="1"/>
  <c r="AF51" i="21" s="1"/>
  <c r="AD51" i="21"/>
  <c r="AE59" i="21"/>
  <c r="AH59" i="21" s="1"/>
  <c r="AF59" i="21" s="1" a="1"/>
  <c r="AF59" i="21" s="1"/>
  <c r="AD59" i="21"/>
  <c r="AE67" i="21"/>
  <c r="AD67" i="21"/>
  <c r="AE75" i="21"/>
  <c r="AH75" i="21" s="1"/>
  <c r="AD75" i="21"/>
  <c r="AE83" i="21"/>
  <c r="AH83" i="21" s="1"/>
  <c r="AF83" i="21" s="1" a="1"/>
  <c r="AF83" i="21" s="1"/>
  <c r="AD83" i="21"/>
  <c r="AE91" i="21"/>
  <c r="AH91" i="21" s="1"/>
  <c r="AF91" i="21" s="1" a="1"/>
  <c r="AF91" i="21" s="1"/>
  <c r="AD91" i="21"/>
  <c r="AE99" i="21"/>
  <c r="AD99" i="21"/>
  <c r="AE108" i="21"/>
  <c r="AD108" i="21"/>
  <c r="AE116" i="21"/>
  <c r="AH116" i="21" s="1"/>
  <c r="AF116" i="21" s="1" a="1"/>
  <c r="AF116" i="21" s="1"/>
  <c r="AD116" i="21"/>
  <c r="AE124" i="21"/>
  <c r="AH124" i="21" s="1"/>
  <c r="AF124" i="21" s="1" a="1"/>
  <c r="AF124" i="21" s="1"/>
  <c r="AD124" i="21"/>
  <c r="AE132" i="21"/>
  <c r="AD132" i="21"/>
  <c r="AE140" i="21"/>
  <c r="AD140" i="21"/>
  <c r="AE148" i="21"/>
  <c r="AH148" i="21" s="1"/>
  <c r="AF148" i="21" s="1" a="1"/>
  <c r="AF148" i="21" s="1"/>
  <c r="AD148" i="21"/>
  <c r="AE156" i="21"/>
  <c r="AH156" i="21" s="1"/>
  <c r="AF156" i="21" s="1" a="1"/>
  <c r="AF156" i="21" s="1"/>
  <c r="AD156" i="21"/>
  <c r="AE164" i="21"/>
  <c r="AH164" i="21" s="1"/>
  <c r="AD164" i="21"/>
  <c r="AE172" i="21"/>
  <c r="AD172" i="21"/>
  <c r="AE180" i="21"/>
  <c r="AH180" i="21" s="1"/>
  <c r="AF180" i="21" s="1" a="1"/>
  <c r="AF180" i="21" s="1"/>
  <c r="AD180" i="21"/>
  <c r="AE188" i="21"/>
  <c r="AH188" i="21" s="1"/>
  <c r="AF188" i="21" s="1" a="1"/>
  <c r="AF188" i="21" s="1"/>
  <c r="AD188" i="21"/>
  <c r="AE196" i="21"/>
  <c r="AD196" i="21"/>
  <c r="AE204" i="21"/>
  <c r="AD204" i="21"/>
  <c r="AE212" i="21"/>
  <c r="AH212" i="21" s="1"/>
  <c r="AF212" i="21" s="1" a="1"/>
  <c r="AF212" i="21" s="1"/>
  <c r="AD212" i="21"/>
  <c r="AE220" i="21"/>
  <c r="AH220" i="21" s="1"/>
  <c r="AF220" i="21" s="1" a="1"/>
  <c r="AF220" i="21" s="1"/>
  <c r="AD220" i="21"/>
  <c r="AE228" i="21"/>
  <c r="AD228" i="21"/>
  <c r="AE236" i="21"/>
  <c r="AD236" i="21"/>
  <c r="AE244" i="21"/>
  <c r="AH244" i="21" s="1"/>
  <c r="AF244" i="21" s="1" a="1"/>
  <c r="AF244" i="21" s="1"/>
  <c r="AD244" i="21"/>
  <c r="AE252" i="21"/>
  <c r="AH252" i="21" s="1"/>
  <c r="AF252" i="21" s="1" a="1"/>
  <c r="AF252" i="21" s="1"/>
  <c r="AD252" i="21"/>
  <c r="AE260" i="21"/>
  <c r="AD260" i="21"/>
  <c r="AE268" i="21"/>
  <c r="AD268" i="21"/>
  <c r="AE277" i="21"/>
  <c r="AH277" i="21" s="1"/>
  <c r="AF277" i="21" s="1" a="1"/>
  <c r="AF277" i="21" s="1"/>
  <c r="AD277" i="21"/>
  <c r="AE285" i="21"/>
  <c r="AH285" i="21" s="1"/>
  <c r="AF285" i="21" s="1" a="1"/>
  <c r="AF285" i="21" s="1"/>
  <c r="AD285" i="21"/>
  <c r="AE293" i="21"/>
  <c r="AH293" i="21" s="1"/>
  <c r="AD293" i="21"/>
  <c r="AE301" i="21"/>
  <c r="AD301" i="21"/>
  <c r="AE309" i="21"/>
  <c r="AH309" i="21" s="1"/>
  <c r="AF309" i="21" s="1" a="1"/>
  <c r="AF309" i="21" s="1"/>
  <c r="AD309" i="21"/>
  <c r="AE317" i="21"/>
  <c r="AH317" i="21" s="1"/>
  <c r="AF317" i="21" s="1" a="1"/>
  <c r="AF317" i="21" s="1"/>
  <c r="AD317" i="21"/>
  <c r="AE325" i="21"/>
  <c r="AD325" i="21"/>
  <c r="AE333" i="21"/>
  <c r="AH333" i="21" s="1"/>
  <c r="AD333" i="21"/>
  <c r="AE341" i="21"/>
  <c r="AH341" i="21" s="1"/>
  <c r="AF341" i="21" s="1" a="1"/>
  <c r="AF341" i="21" s="1"/>
  <c r="AD341" i="21"/>
  <c r="AE349" i="21"/>
  <c r="AH349" i="21" s="1"/>
  <c r="AF349" i="21" s="1" a="1"/>
  <c r="AF349" i="21" s="1"/>
  <c r="AD349" i="21"/>
  <c r="AE357" i="21"/>
  <c r="AD357" i="21"/>
  <c r="AE365" i="21"/>
  <c r="AD365" i="21"/>
  <c r="AE373" i="21"/>
  <c r="AH373" i="21" s="1"/>
  <c r="AF373" i="21" s="1" a="1"/>
  <c r="AF373" i="21" s="1"/>
  <c r="AD373" i="21"/>
  <c r="AE381" i="21"/>
  <c r="AH381" i="21" s="1"/>
  <c r="AF381" i="21" s="1" a="1"/>
  <c r="AF381" i="21" s="1"/>
  <c r="AD381" i="21"/>
  <c r="AE389" i="21"/>
  <c r="AD389" i="21"/>
  <c r="AE397" i="21"/>
  <c r="AD397" i="21"/>
  <c r="AE405" i="21"/>
  <c r="AH405" i="21" s="1"/>
  <c r="AF405" i="21" s="1" a="1"/>
  <c r="AF405" i="21" s="1"/>
  <c r="AD405" i="21"/>
  <c r="AE413" i="21"/>
  <c r="AH413" i="21" s="1"/>
  <c r="AF413" i="21" s="1" a="1"/>
  <c r="AF413" i="21" s="1"/>
  <c r="AD413" i="21"/>
  <c r="AE421" i="21"/>
  <c r="AH421" i="21" s="1"/>
  <c r="AD421" i="21"/>
  <c r="AE429" i="21"/>
  <c r="AD429" i="21"/>
  <c r="AE431" i="21"/>
  <c r="AH431" i="21" s="1"/>
  <c r="AF431" i="21" s="1" a="1"/>
  <c r="AF431" i="21" s="1"/>
  <c r="AD431" i="21"/>
  <c r="AE433" i="21"/>
  <c r="AH433" i="21" s="1"/>
  <c r="AF433" i="21" s="1" a="1"/>
  <c r="AF433" i="21" s="1"/>
  <c r="AD433" i="21"/>
  <c r="AD33" i="21"/>
  <c r="AE33" i="21"/>
  <c r="AE12" i="21"/>
  <c r="AD12" i="21"/>
  <c r="AE28" i="21"/>
  <c r="AH28" i="21" s="1"/>
  <c r="AF28" i="21" s="1" a="1"/>
  <c r="AF28" i="21" s="1"/>
  <c r="AD28" i="21"/>
  <c r="AE44" i="21"/>
  <c r="AH44" i="21" s="1"/>
  <c r="AF44" i="21" s="1" a="1"/>
  <c r="AF44" i="21" s="1"/>
  <c r="AD44" i="21"/>
  <c r="AE60" i="21"/>
  <c r="AH60" i="21" s="1"/>
  <c r="AD60" i="21"/>
  <c r="AE76" i="21"/>
  <c r="AD76" i="21"/>
  <c r="AE92" i="21"/>
  <c r="AH92" i="21" s="1"/>
  <c r="AF92" i="21" s="1" a="1"/>
  <c r="AF92" i="21" s="1"/>
  <c r="AD92" i="21"/>
  <c r="AD109" i="21"/>
  <c r="AE109" i="21"/>
  <c r="AH109" i="21" s="1"/>
  <c r="AD117" i="21"/>
  <c r="AE117" i="21"/>
  <c r="AD133" i="21"/>
  <c r="AE133" i="21"/>
  <c r="AH133" i="21" s="1"/>
  <c r="AD149" i="21"/>
  <c r="AE149" i="21"/>
  <c r="AH149" i="21" s="1"/>
  <c r="AD165" i="21"/>
  <c r="AE165" i="21"/>
  <c r="AD181" i="21"/>
  <c r="AE181" i="21"/>
  <c r="AD197" i="21"/>
  <c r="AE197" i="21"/>
  <c r="AH197" i="21" s="1"/>
  <c r="AD213" i="21"/>
  <c r="AE213" i="21"/>
  <c r="AD229" i="21"/>
  <c r="AE229" i="21"/>
  <c r="AH229" i="21" s="1"/>
  <c r="AD245" i="21"/>
  <c r="AE245" i="21"/>
  <c r="AD261" i="21"/>
  <c r="AE261" i="21"/>
  <c r="AH261" i="21" s="1"/>
  <c r="AD278" i="21"/>
  <c r="AE278" i="21"/>
  <c r="AD286" i="21"/>
  <c r="AE286" i="21"/>
  <c r="AH286" i="21" s="1"/>
  <c r="AD302" i="21"/>
  <c r="AE302" i="21"/>
  <c r="AH302" i="21" s="1"/>
  <c r="AD310" i="21"/>
  <c r="AE310" i="21"/>
  <c r="AH310" i="21" s="1"/>
  <c r="AD318" i="21"/>
  <c r="AE318" i="21"/>
  <c r="AH318" i="21" s="1"/>
  <c r="AD326" i="21"/>
  <c r="AE326" i="21"/>
  <c r="AH326" i="21" s="1"/>
  <c r="AD342" i="21"/>
  <c r="AE342" i="21"/>
  <c r="AD358" i="21"/>
  <c r="AE358" i="21"/>
  <c r="AH358" i="21" s="1"/>
  <c r="AD374" i="21"/>
  <c r="AE374" i="21"/>
  <c r="AH374" i="21" s="1"/>
  <c r="AD390" i="21"/>
  <c r="AE390" i="21"/>
  <c r="AD406" i="21"/>
  <c r="AE406" i="21"/>
  <c r="AD414" i="21"/>
  <c r="AE414" i="21"/>
  <c r="AD37" i="21"/>
  <c r="AE37" i="21"/>
  <c r="AD77" i="21"/>
  <c r="AE77" i="21"/>
  <c r="AH77" i="21" s="1"/>
  <c r="AD101" i="21"/>
  <c r="AE101" i="21"/>
  <c r="AD110" i="21"/>
  <c r="AE110" i="21"/>
  <c r="AD134" i="21"/>
  <c r="AE134" i="21"/>
  <c r="AD158" i="21"/>
  <c r="AE158" i="21"/>
  <c r="AD166" i="21"/>
  <c r="AE166" i="21"/>
  <c r="AD174" i="21"/>
  <c r="AE174" i="21"/>
  <c r="AH174" i="21" s="1"/>
  <c r="AD198" i="21"/>
  <c r="AE198" i="21"/>
  <c r="AD206" i="21"/>
  <c r="AE206" i="21"/>
  <c r="AD214" i="21"/>
  <c r="AE214" i="21"/>
  <c r="AD222" i="21"/>
  <c r="AE222" i="21"/>
  <c r="AD230" i="21"/>
  <c r="AE230" i="21"/>
  <c r="AD238" i="21"/>
  <c r="AE238" i="21"/>
  <c r="AD246" i="21"/>
  <c r="AE246" i="21"/>
  <c r="AH246" i="21" s="1"/>
  <c r="AD254" i="21"/>
  <c r="AE254" i="21"/>
  <c r="AD262" i="21"/>
  <c r="AE262" i="21"/>
  <c r="AD271" i="21"/>
  <c r="AE271" i="21"/>
  <c r="AH271" i="21" s="1"/>
  <c r="AD279" i="21"/>
  <c r="AE279" i="21"/>
  <c r="AD287" i="21"/>
  <c r="AE287" i="21"/>
  <c r="AD295" i="21"/>
  <c r="AE295" i="21"/>
  <c r="AD303" i="21"/>
  <c r="AE303" i="21"/>
  <c r="AD311" i="21"/>
  <c r="AE311" i="21"/>
  <c r="AD319" i="21"/>
  <c r="AE319" i="21"/>
  <c r="AD327" i="21"/>
  <c r="AE327" i="21"/>
  <c r="AD335" i="21"/>
  <c r="AE335" i="21"/>
  <c r="AD343" i="21"/>
  <c r="AE343" i="21"/>
  <c r="AH343" i="21" s="1"/>
  <c r="AD351" i="21"/>
  <c r="AE351" i="21"/>
  <c r="AE359" i="21"/>
  <c r="AD359" i="21"/>
  <c r="AE367" i="21"/>
  <c r="AH367" i="21" s="1"/>
  <c r="AF367" i="21" s="1" a="1"/>
  <c r="AF367" i="21" s="1"/>
  <c r="AD367" i="21"/>
  <c r="AE375" i="21"/>
  <c r="AD375" i="21"/>
  <c r="AE383" i="21"/>
  <c r="AD383" i="21"/>
  <c r="AE391" i="21"/>
  <c r="AD391" i="21"/>
  <c r="AE399" i="21"/>
  <c r="AH399" i="21" s="1"/>
  <c r="AF399" i="21" s="1" a="1"/>
  <c r="AF399" i="21" s="1"/>
  <c r="AD399" i="21"/>
  <c r="AE407" i="21"/>
  <c r="AH407" i="21" s="1"/>
  <c r="AD407" i="21"/>
  <c r="AE415" i="21"/>
  <c r="AH415" i="21" s="1"/>
  <c r="AD415" i="21"/>
  <c r="AE423" i="21"/>
  <c r="AH423" i="21" s="1"/>
  <c r="AD423" i="21"/>
  <c r="AD5" i="21"/>
  <c r="AE5" i="21"/>
  <c r="AH5" i="21" s="1"/>
  <c r="AD21" i="21"/>
  <c r="AE21" i="21"/>
  <c r="AD45" i="21"/>
  <c r="AE45" i="21"/>
  <c r="AD69" i="21"/>
  <c r="AE69" i="21"/>
  <c r="AD85" i="21"/>
  <c r="AE85" i="21"/>
  <c r="AH85" i="21" s="1"/>
  <c r="AD126" i="21"/>
  <c r="AE126" i="21"/>
  <c r="AD150" i="21"/>
  <c r="AE150" i="21"/>
  <c r="AD182" i="21"/>
  <c r="AE182" i="21"/>
  <c r="AE6" i="21"/>
  <c r="AH6" i="21" s="1"/>
  <c r="AF6" i="21" s="1" a="1"/>
  <c r="AF6" i="21" s="1"/>
  <c r="AD6" i="21"/>
  <c r="AE30" i="21"/>
  <c r="AD30" i="21"/>
  <c r="AE54" i="21"/>
  <c r="AD54" i="21"/>
  <c r="AE78" i="21"/>
  <c r="AD78" i="21"/>
  <c r="AE94" i="21"/>
  <c r="AH94" i="21" s="1"/>
  <c r="AF94" i="21" s="1" a="1"/>
  <c r="AF94" i="21" s="1"/>
  <c r="AD94" i="21"/>
  <c r="AE111" i="21"/>
  <c r="AH111" i="21" s="1"/>
  <c r="AD111" i="21"/>
  <c r="AE135" i="21"/>
  <c r="AH135" i="21" s="1"/>
  <c r="AD135" i="21"/>
  <c r="AE151" i="21"/>
  <c r="AH151" i="21" s="1"/>
  <c r="AD151" i="21"/>
  <c r="AE167" i="21"/>
  <c r="AH167" i="21" s="1"/>
  <c r="AF167" i="21" s="1" a="1"/>
  <c r="AF167" i="21" s="1"/>
  <c r="AD167" i="21"/>
  <c r="AE183" i="21"/>
  <c r="AD183" i="21"/>
  <c r="AE199" i="21"/>
  <c r="AD199" i="21"/>
  <c r="AE215" i="21"/>
  <c r="AH215" i="21" s="1"/>
  <c r="AD215" i="21"/>
  <c r="AE231" i="21"/>
  <c r="AH231" i="21" s="1"/>
  <c r="AF231" i="21" s="1" a="1"/>
  <c r="AF231" i="21" s="1"/>
  <c r="AD231" i="21"/>
  <c r="AE247" i="21"/>
  <c r="AD247" i="21"/>
  <c r="AE263" i="21"/>
  <c r="AD263" i="21"/>
  <c r="AE280" i="21"/>
  <c r="AH280" i="21" s="1"/>
  <c r="AD280" i="21"/>
  <c r="AE296" i="21"/>
  <c r="AH296" i="21" s="1"/>
  <c r="AF296" i="21" s="1" a="1"/>
  <c r="AF296" i="21" s="1"/>
  <c r="AD296" i="21"/>
  <c r="AE312" i="21"/>
  <c r="AH312" i="21" s="1"/>
  <c r="AD312" i="21"/>
  <c r="AE328" i="21"/>
  <c r="AD328" i="21"/>
  <c r="AE344" i="21"/>
  <c r="AD344" i="21"/>
  <c r="AE368" i="21"/>
  <c r="AH368" i="21" s="1"/>
  <c r="AF368" i="21" s="1" a="1"/>
  <c r="AF368" i="21" s="1"/>
  <c r="AD368" i="21"/>
  <c r="AE384" i="21"/>
  <c r="AH384" i="21" s="1"/>
  <c r="AD384" i="21"/>
  <c r="AE400" i="21"/>
  <c r="AH400" i="21" s="1"/>
  <c r="AD400" i="21"/>
  <c r="AE408" i="21"/>
  <c r="AD408" i="21"/>
  <c r="AE416" i="21"/>
  <c r="AH416" i="21" s="1"/>
  <c r="AF416" i="21" s="1" a="1"/>
  <c r="AF416" i="21" s="1"/>
  <c r="AD416" i="21"/>
  <c r="AE7" i="21"/>
  <c r="AH7" i="21" s="1"/>
  <c r="AD7" i="21"/>
  <c r="AE15" i="21"/>
  <c r="AD15" i="21"/>
  <c r="AE23" i="21"/>
  <c r="AD23" i="21"/>
  <c r="AE31" i="21"/>
  <c r="AH31" i="21" s="1"/>
  <c r="AF31" i="21" s="1" a="1"/>
  <c r="AF31" i="21" s="1"/>
  <c r="AD31" i="21"/>
  <c r="AE39" i="21"/>
  <c r="AH39" i="21" s="1"/>
  <c r="AD39" i="21"/>
  <c r="AE47" i="21"/>
  <c r="AH47" i="21" s="1"/>
  <c r="AD47" i="21"/>
  <c r="AE55" i="21"/>
  <c r="AH55" i="21" s="1"/>
  <c r="AD55" i="21"/>
  <c r="AE63" i="21"/>
  <c r="AH63" i="21" s="1"/>
  <c r="AF63" i="21" s="1" a="1"/>
  <c r="AF63" i="21" s="1"/>
  <c r="AD63" i="21"/>
  <c r="AE71" i="21"/>
  <c r="AH71" i="21" s="1"/>
  <c r="AD71" i="21"/>
  <c r="AE79" i="21"/>
  <c r="AD79" i="21"/>
  <c r="AE87" i="21"/>
  <c r="AD87" i="21"/>
  <c r="AE95" i="21"/>
  <c r="AH95" i="21" s="1"/>
  <c r="AF95" i="21" s="1" a="1"/>
  <c r="AF95" i="21" s="1"/>
  <c r="AD95" i="21"/>
  <c r="AE103" i="21"/>
  <c r="AD103" i="21"/>
  <c r="AE112" i="21"/>
  <c r="AD112" i="21"/>
  <c r="AE120" i="21"/>
  <c r="AD120" i="21"/>
  <c r="AE128" i="21"/>
  <c r="AH128" i="21" s="1"/>
  <c r="AF128" i="21" s="1" a="1"/>
  <c r="AF128" i="21" s="1"/>
  <c r="AD128" i="21"/>
  <c r="AE136" i="21"/>
  <c r="AH136" i="21" s="1"/>
  <c r="AD136" i="21"/>
  <c r="AE144" i="21"/>
  <c r="AD144" i="21"/>
  <c r="AE152" i="21"/>
  <c r="AH152" i="21" s="1"/>
  <c r="AD152" i="21"/>
  <c r="AE160" i="21"/>
  <c r="AH160" i="21" s="1"/>
  <c r="AF160" i="21" s="1" a="1"/>
  <c r="AF160" i="21" s="1"/>
  <c r="AD160" i="21"/>
  <c r="AE168" i="21"/>
  <c r="AD168" i="21"/>
  <c r="AE176" i="21"/>
  <c r="AD176" i="21"/>
  <c r="AE184" i="21"/>
  <c r="AD184" i="21"/>
  <c r="AE192" i="21"/>
  <c r="AH192" i="21" s="1"/>
  <c r="AF192" i="21" s="1" a="1"/>
  <c r="AF192" i="21" s="1"/>
  <c r="AD192" i="21"/>
  <c r="AE200" i="21"/>
  <c r="AD200" i="21"/>
  <c r="AE208" i="21"/>
  <c r="AH208" i="21" s="1"/>
  <c r="AD208" i="21"/>
  <c r="AE216" i="21"/>
  <c r="AD216" i="21"/>
  <c r="AE224" i="21"/>
  <c r="AH224" i="21" s="1"/>
  <c r="AF224" i="21" s="1" a="1"/>
  <c r="AF224" i="21" s="1"/>
  <c r="AD224" i="21"/>
  <c r="AE232" i="21"/>
  <c r="AD232" i="21"/>
  <c r="AE240" i="21"/>
  <c r="AD240" i="21"/>
  <c r="AE248" i="21"/>
  <c r="AH248" i="21" s="1"/>
  <c r="AD248" i="21"/>
  <c r="AE256" i="21"/>
  <c r="AH256" i="21" s="1"/>
  <c r="AF256" i="21" s="1" a="1"/>
  <c r="AF256" i="21" s="1"/>
  <c r="AD256" i="21"/>
  <c r="AE264" i="21"/>
  <c r="AD264" i="21"/>
  <c r="AE273" i="21"/>
  <c r="AH273" i="21" s="1"/>
  <c r="AD273" i="21"/>
  <c r="AE281" i="21"/>
  <c r="AD281" i="21"/>
  <c r="AE289" i="21"/>
  <c r="AH289" i="21" s="1"/>
  <c r="AF289" i="21" s="1" a="1"/>
  <c r="AF289" i="21" s="1"/>
  <c r="AD289" i="21"/>
  <c r="AE297" i="21"/>
  <c r="AD297" i="21"/>
  <c r="AE305" i="21"/>
  <c r="AD305" i="21"/>
  <c r="AE313" i="21"/>
  <c r="AD313" i="21"/>
  <c r="AE321" i="21"/>
  <c r="AH321" i="21" s="1"/>
  <c r="AF321" i="21" s="1" a="1"/>
  <c r="AF321" i="21" s="1"/>
  <c r="AD321" i="21"/>
  <c r="AE329" i="21"/>
  <c r="AD329" i="21"/>
  <c r="AE337" i="21"/>
  <c r="AD337" i="21"/>
  <c r="AE345" i="21"/>
  <c r="AD345" i="21"/>
  <c r="AE353" i="21"/>
  <c r="AH353" i="21" s="1"/>
  <c r="AF353" i="21" s="1" a="1"/>
  <c r="AF353" i="21" s="1"/>
  <c r="AD353" i="21"/>
  <c r="AE361" i="21"/>
  <c r="AD361" i="21"/>
  <c r="AE369" i="21"/>
  <c r="AD369" i="21"/>
  <c r="AE377" i="21"/>
  <c r="AD377" i="21"/>
  <c r="AE385" i="21"/>
  <c r="AH385" i="21" s="1"/>
  <c r="AF385" i="21" s="1" a="1"/>
  <c r="AF385" i="21" s="1"/>
  <c r="AD385" i="21"/>
  <c r="AE393" i="21"/>
  <c r="AD393" i="21"/>
  <c r="AE401" i="21"/>
  <c r="AD401" i="21"/>
  <c r="AE409" i="21"/>
  <c r="AD409" i="21"/>
  <c r="AE417" i="21"/>
  <c r="AH417" i="21" s="1"/>
  <c r="AF417" i="21" s="1" a="1"/>
  <c r="AF417" i="21" s="1"/>
  <c r="AD417" i="21"/>
  <c r="AE425" i="21"/>
  <c r="AH425" i="21" s="1"/>
  <c r="AD425" i="21"/>
  <c r="AD430" i="21"/>
  <c r="AE430" i="21"/>
  <c r="AH430" i="21" s="1"/>
  <c r="AE432" i="21"/>
  <c r="AH432" i="21" s="1"/>
  <c r="AD432" i="21"/>
  <c r="AD434" i="21"/>
  <c r="AE434" i="21"/>
  <c r="AH434" i="21" s="1"/>
  <c r="AD17" i="21"/>
  <c r="AE17" i="21"/>
  <c r="AD25" i="21"/>
  <c r="AE25" i="21"/>
  <c r="AE4" i="21"/>
  <c r="AD4" i="21"/>
  <c r="AE20" i="21"/>
  <c r="AH20" i="21" s="1"/>
  <c r="AF20" i="21" s="1" a="1"/>
  <c r="AF20" i="21" s="1"/>
  <c r="AD20" i="21"/>
  <c r="AE36" i="21"/>
  <c r="AD36" i="21"/>
  <c r="AE52" i="21"/>
  <c r="AD52" i="21"/>
  <c r="AE68" i="21"/>
  <c r="AH68" i="21" s="1"/>
  <c r="AD68" i="21"/>
  <c r="AE84" i="21"/>
  <c r="AH84" i="21" s="1"/>
  <c r="AF84" i="21" s="1" a="1"/>
  <c r="AF84" i="21" s="1"/>
  <c r="AD84" i="21"/>
  <c r="AD100" i="21"/>
  <c r="AE100" i="21"/>
  <c r="AH100" i="21" s="1"/>
  <c r="AD125" i="21"/>
  <c r="AE125" i="21"/>
  <c r="AD141" i="21"/>
  <c r="AE141" i="21"/>
  <c r="AD157" i="21"/>
  <c r="AE157" i="21"/>
  <c r="AH157" i="21" s="1"/>
  <c r="AD173" i="21"/>
  <c r="AE173" i="21"/>
  <c r="AD189" i="21"/>
  <c r="AE189" i="21"/>
  <c r="AD205" i="21"/>
  <c r="AE205" i="21"/>
  <c r="AD221" i="21"/>
  <c r="AE221" i="21"/>
  <c r="AH221" i="21" s="1"/>
  <c r="AD237" i="21"/>
  <c r="AE237" i="21"/>
  <c r="AH237" i="21" s="1"/>
  <c r="AD253" i="21"/>
  <c r="AE253" i="21"/>
  <c r="AD270" i="21"/>
  <c r="AE270" i="21"/>
  <c r="AD294" i="21"/>
  <c r="AE294" i="21"/>
  <c r="AD334" i="21"/>
  <c r="AE334" i="21"/>
  <c r="AD350" i="21"/>
  <c r="AE350" i="21"/>
  <c r="AD366" i="21"/>
  <c r="AE366" i="21"/>
  <c r="AH366" i="21" s="1"/>
  <c r="AD382" i="21"/>
  <c r="AE382" i="21"/>
  <c r="AH382" i="21" s="1"/>
  <c r="AD398" i="21"/>
  <c r="AE398" i="21"/>
  <c r="AD422" i="21"/>
  <c r="AE422" i="21"/>
  <c r="AD13" i="21"/>
  <c r="AE13" i="21"/>
  <c r="AD29" i="21"/>
  <c r="AE29" i="21"/>
  <c r="AH29" i="21" s="1"/>
  <c r="AD53" i="21"/>
  <c r="AE53" i="21"/>
  <c r="AH53" i="21" s="1"/>
  <c r="AD61" i="21"/>
  <c r="AE61" i="21"/>
  <c r="AD93" i="21"/>
  <c r="AE93" i="21"/>
  <c r="AD118" i="21"/>
  <c r="AE118" i="21"/>
  <c r="AD142" i="21"/>
  <c r="AE142" i="21"/>
  <c r="AD190" i="21"/>
  <c r="AE190" i="21"/>
  <c r="AE14" i="21"/>
  <c r="AH14" i="21" s="1"/>
  <c r="AD14" i="21"/>
  <c r="AE22" i="21"/>
  <c r="AH22" i="21" s="1"/>
  <c r="AF22" i="21" s="1" a="1"/>
  <c r="AF22" i="21" s="1"/>
  <c r="AD22" i="21"/>
  <c r="AE38" i="21"/>
  <c r="AH38" i="21" s="1"/>
  <c r="AD38" i="21"/>
  <c r="AE46" i="21"/>
  <c r="AD46" i="21"/>
  <c r="AE62" i="21"/>
  <c r="AH62" i="21" s="1"/>
  <c r="AD62" i="21"/>
  <c r="AE70" i="21"/>
  <c r="AH70" i="21" s="1"/>
  <c r="AF70" i="21" s="1" a="1"/>
  <c r="AF70" i="21" s="1"/>
  <c r="AD70" i="21"/>
  <c r="AE86" i="21"/>
  <c r="AD86" i="21"/>
  <c r="AE102" i="21"/>
  <c r="AH102" i="21" s="1"/>
  <c r="AD102" i="21"/>
  <c r="AE119" i="21"/>
  <c r="AH119" i="21" s="1"/>
  <c r="AD119" i="21"/>
  <c r="AE127" i="21"/>
  <c r="AH127" i="21" s="1"/>
  <c r="AF127" i="21" s="1" a="1"/>
  <c r="AF127" i="21" s="1"/>
  <c r="AD127" i="21"/>
  <c r="AE143" i="21"/>
  <c r="AH143" i="21" s="1"/>
  <c r="AD143" i="21"/>
  <c r="AE159" i="21"/>
  <c r="AH159" i="21" s="1"/>
  <c r="AD159" i="21"/>
  <c r="AE175" i="21"/>
  <c r="AD175" i="21"/>
  <c r="AE191" i="21"/>
  <c r="AH191" i="21" s="1"/>
  <c r="AF191" i="21" s="1" a="1"/>
  <c r="AF191" i="21" s="1"/>
  <c r="AD191" i="21"/>
  <c r="AE207" i="21"/>
  <c r="AD207" i="21"/>
  <c r="AE223" i="21"/>
  <c r="AH223" i="21" s="1"/>
  <c r="AD223" i="21"/>
  <c r="AE239" i="21"/>
  <c r="AH239" i="21" s="1"/>
  <c r="AD239" i="21"/>
  <c r="AE255" i="21"/>
  <c r="AH255" i="21" s="1"/>
  <c r="AD255" i="21"/>
  <c r="AE272" i="21"/>
  <c r="AD272" i="21"/>
  <c r="AE288" i="21"/>
  <c r="AD288" i="21"/>
  <c r="AE304" i="21"/>
  <c r="AD304" i="21"/>
  <c r="AE320" i="21"/>
  <c r="AH320" i="21" s="1"/>
  <c r="AF320" i="21" s="1" a="1"/>
  <c r="AF320" i="21" s="1"/>
  <c r="AD320" i="21"/>
  <c r="AE336" i="21"/>
  <c r="AD336" i="21"/>
  <c r="AE352" i="21"/>
  <c r="AD352" i="21"/>
  <c r="AE360" i="21"/>
  <c r="AH360" i="21" s="1"/>
  <c r="AD360" i="21"/>
  <c r="AE376" i="21"/>
  <c r="AH376" i="21" s="1"/>
  <c r="AF376" i="21" s="1" a="1"/>
  <c r="AF376" i="21" s="1"/>
  <c r="AD376" i="21"/>
  <c r="AE392" i="21"/>
  <c r="AD392" i="21"/>
  <c r="AE424" i="21"/>
  <c r="AD424" i="21"/>
  <c r="AE8" i="21"/>
  <c r="AD8" i="21"/>
  <c r="AE16" i="21"/>
  <c r="AH16" i="21" s="1"/>
  <c r="AF16" i="21" s="1" a="1"/>
  <c r="AF16" i="21" s="1"/>
  <c r="AD16" i="21"/>
  <c r="AE24" i="21"/>
  <c r="AH24" i="21" s="1"/>
  <c r="AD24" i="21"/>
  <c r="AE32" i="21"/>
  <c r="AH32" i="21" s="1"/>
  <c r="AD32" i="21"/>
  <c r="AE40" i="21"/>
  <c r="AD40" i="21"/>
  <c r="AE48" i="21"/>
  <c r="AH48" i="21" s="1"/>
  <c r="AF48" i="21" s="1" a="1"/>
  <c r="AF48" i="21" s="1"/>
  <c r="AD48" i="21"/>
  <c r="AE56" i="21"/>
  <c r="AD56" i="21"/>
  <c r="AE64" i="21"/>
  <c r="AD64" i="21"/>
  <c r="AE72" i="21"/>
  <c r="AD72" i="21"/>
  <c r="AE80" i="21"/>
  <c r="AH80" i="21" s="1"/>
  <c r="AF80" i="21" s="1" a="1"/>
  <c r="AF80" i="21" s="1"/>
  <c r="AD80" i="21"/>
  <c r="AE88" i="21"/>
  <c r="AD88" i="21"/>
  <c r="AD96" i="21"/>
  <c r="AE96" i="21"/>
  <c r="AH96" i="21" s="1"/>
  <c r="AD105" i="21"/>
  <c r="AE105" i="21"/>
  <c r="AD113" i="21"/>
  <c r="AE113" i="21"/>
  <c r="AH113" i="21" s="1"/>
  <c r="AD121" i="21"/>
  <c r="AE121" i="21"/>
  <c r="AH121" i="21" s="1"/>
  <c r="AD129" i="21"/>
  <c r="AE129" i="21"/>
  <c r="AH129" i="21" s="1"/>
  <c r="AD137" i="21"/>
  <c r="AE137" i="21"/>
  <c r="AD145" i="21"/>
  <c r="AE145" i="21"/>
  <c r="AH145" i="21" s="1"/>
  <c r="AD153" i="21"/>
  <c r="AE153" i="21"/>
  <c r="AD161" i="21"/>
  <c r="AE161" i="21"/>
  <c r="AH161" i="21" s="1"/>
  <c r="AD169" i="21"/>
  <c r="AE169" i="21"/>
  <c r="AH169" i="21" s="1"/>
  <c r="AD177" i="21"/>
  <c r="AE177" i="21"/>
  <c r="AD185" i="21"/>
  <c r="AE185" i="21"/>
  <c r="AD193" i="21"/>
  <c r="AE193" i="21"/>
  <c r="AD201" i="21"/>
  <c r="AE201" i="21"/>
  <c r="AH201" i="21" s="1"/>
  <c r="AD209" i="21"/>
  <c r="AE209" i="21"/>
  <c r="AD217" i="21"/>
  <c r="AE217" i="21"/>
  <c r="AD225" i="21"/>
  <c r="AE225" i="21"/>
  <c r="AD233" i="21"/>
  <c r="AE233" i="21"/>
  <c r="AD241" i="21"/>
  <c r="AE241" i="21"/>
  <c r="AH241" i="21" s="1"/>
  <c r="AD249" i="21"/>
  <c r="AE249" i="21"/>
  <c r="AD257" i="21"/>
  <c r="AE257" i="21"/>
  <c r="AH257" i="21" s="1"/>
  <c r="AD265" i="21"/>
  <c r="AE265" i="21"/>
  <c r="AH265" i="21" s="1"/>
  <c r="AD274" i="21"/>
  <c r="AE274" i="21"/>
  <c r="AD282" i="21"/>
  <c r="AE282" i="21"/>
  <c r="AD290" i="21"/>
  <c r="AE290" i="21"/>
  <c r="AH290" i="21" s="1"/>
  <c r="AD298" i="21"/>
  <c r="AE298" i="21"/>
  <c r="AD306" i="21"/>
  <c r="AE306" i="21"/>
  <c r="AH306" i="21" s="1"/>
  <c r="AD314" i="21"/>
  <c r="AE314" i="21"/>
  <c r="AD322" i="21"/>
  <c r="AE322" i="21"/>
  <c r="AD330" i="21"/>
  <c r="AE330" i="21"/>
  <c r="AD338" i="21"/>
  <c r="AE338" i="21"/>
  <c r="AD346" i="21"/>
  <c r="AE346" i="21"/>
  <c r="AD354" i="21"/>
  <c r="AE354" i="21"/>
  <c r="AD362" i="21"/>
  <c r="AE362" i="21"/>
  <c r="AD370" i="21"/>
  <c r="AE370" i="21"/>
  <c r="AH370" i="21" s="1"/>
  <c r="AD378" i="21"/>
  <c r="AE378" i="21"/>
  <c r="AH378" i="21" s="1"/>
  <c r="AD386" i="21"/>
  <c r="AE386" i="21"/>
  <c r="AD394" i="21"/>
  <c r="AE394" i="21"/>
  <c r="AD402" i="21"/>
  <c r="AE402" i="21"/>
  <c r="AD410" i="21"/>
  <c r="AE410" i="21"/>
  <c r="AH410" i="21" s="1"/>
  <c r="AD418" i="21"/>
  <c r="AE418" i="21"/>
  <c r="AD426" i="21"/>
  <c r="AE426" i="21"/>
  <c r="AH426" i="21" s="1"/>
  <c r="AD9" i="21"/>
  <c r="AE9" i="21"/>
  <c r="AH9" i="21" s="1"/>
  <c r="AD41" i="21"/>
  <c r="AE41" i="21"/>
  <c r="AD49" i="21"/>
  <c r="AE49" i="21"/>
  <c r="AH49" i="21" s="1"/>
  <c r="AD57" i="21"/>
  <c r="AE57" i="21"/>
  <c r="AH57" i="21" s="1"/>
  <c r="AD65" i="21"/>
  <c r="AE65" i="21"/>
  <c r="AD73" i="21"/>
  <c r="AE73" i="21"/>
  <c r="AD81" i="21"/>
  <c r="AE81" i="21"/>
  <c r="AD89" i="21"/>
  <c r="AE89" i="21"/>
  <c r="AE97" i="21"/>
  <c r="AH97" i="21" s="1"/>
  <c r="AF97" i="21" s="1" a="1"/>
  <c r="AF97" i="21" s="1"/>
  <c r="AD97" i="21"/>
  <c r="AE106" i="21"/>
  <c r="AH106" i="21" s="1"/>
  <c r="AD106" i="21"/>
  <c r="AE114" i="21"/>
  <c r="AD114" i="21"/>
  <c r="AE122" i="21"/>
  <c r="AD122" i="21"/>
  <c r="AE130" i="21"/>
  <c r="AH130" i="21" s="1"/>
  <c r="AF130" i="21" s="1" a="1"/>
  <c r="AF130" i="21" s="1"/>
  <c r="AD130" i="21"/>
  <c r="AE138" i="21"/>
  <c r="AH138" i="21" s="1"/>
  <c r="AD138" i="21"/>
  <c r="AE146" i="21"/>
  <c r="AH146" i="21" s="1"/>
  <c r="AD146" i="21"/>
  <c r="AE154" i="21"/>
  <c r="AD154" i="21"/>
  <c r="AE162" i="21"/>
  <c r="AH162" i="21" s="1"/>
  <c r="AF162" i="21" s="1" a="1"/>
  <c r="AF162" i="21" s="1"/>
  <c r="AD162" i="21"/>
  <c r="AE170" i="21"/>
  <c r="AD170" i="21"/>
  <c r="AE178" i="21"/>
  <c r="AD178" i="21"/>
  <c r="AE186" i="21"/>
  <c r="AD186" i="21"/>
  <c r="AE194" i="21"/>
  <c r="AH194" i="21" s="1"/>
  <c r="AF194" i="21" s="1" a="1"/>
  <c r="AF194" i="21" s="1"/>
  <c r="AD194" i="21"/>
  <c r="AE202" i="21"/>
  <c r="AD202" i="21"/>
  <c r="AE210" i="21"/>
  <c r="AH210" i="21" s="1"/>
  <c r="AD210" i="21"/>
  <c r="AE218" i="21"/>
  <c r="AD218" i="21"/>
  <c r="AE226" i="21"/>
  <c r="AH226" i="21" s="1"/>
  <c r="AF226" i="21" s="1" a="1"/>
  <c r="AF226" i="21" s="1"/>
  <c r="AD226" i="21"/>
  <c r="AE234" i="21"/>
  <c r="AD234" i="21"/>
  <c r="AE242" i="21"/>
  <c r="AD242" i="21"/>
  <c r="AE250" i="21"/>
  <c r="AD250" i="21"/>
  <c r="AE258" i="21"/>
  <c r="AH258" i="21" s="1"/>
  <c r="AF258" i="21" s="1" a="1"/>
  <c r="AF258" i="21" s="1"/>
  <c r="AD258" i="21"/>
  <c r="AE266" i="21"/>
  <c r="AD266" i="21"/>
  <c r="AE275" i="21"/>
  <c r="AH275" i="21" s="1"/>
  <c r="AD275" i="21"/>
  <c r="AE283" i="21"/>
  <c r="AD283" i="21"/>
  <c r="AE291" i="21"/>
  <c r="AH291" i="21" s="1"/>
  <c r="AF291" i="21" s="1" a="1"/>
  <c r="AF291" i="21" s="1"/>
  <c r="AD291" i="21"/>
  <c r="AE299" i="21"/>
  <c r="AH299" i="21" s="1"/>
  <c r="AD299" i="21"/>
  <c r="AE307" i="21"/>
  <c r="AD307" i="21"/>
  <c r="AE315" i="21"/>
  <c r="AH315" i="21" s="1"/>
  <c r="AF315" i="21" s="1" a="1"/>
  <c r="AF315" i="21" s="1"/>
  <c r="AD315" i="21"/>
  <c r="AE323" i="21"/>
  <c r="AH323" i="21" s="1"/>
  <c r="AF323" i="21" s="1" a="1"/>
  <c r="AF323" i="21" s="1"/>
  <c r="AD323" i="21"/>
  <c r="AE331" i="21"/>
  <c r="AH331" i="21" s="1"/>
  <c r="AD331" i="21"/>
  <c r="AE339" i="21"/>
  <c r="AH339" i="21" s="1"/>
  <c r="AD339" i="21"/>
  <c r="AE347" i="21"/>
  <c r="AD347" i="21"/>
  <c r="AE355" i="21"/>
  <c r="AH355" i="21" s="1"/>
  <c r="AF355" i="21" s="1" a="1"/>
  <c r="AF355" i="21" s="1"/>
  <c r="AD355" i="21"/>
  <c r="AE363" i="21"/>
  <c r="AH363" i="21" s="1"/>
  <c r="AD363" i="21"/>
  <c r="AE371" i="21"/>
  <c r="AD371" i="21"/>
  <c r="AE379" i="21"/>
  <c r="AD379" i="21"/>
  <c r="AE387" i="21"/>
  <c r="AH387" i="21" s="1"/>
  <c r="AF387" i="21" s="1" a="1"/>
  <c r="AF387" i="21" s="1"/>
  <c r="AD387" i="21"/>
  <c r="AE395" i="21"/>
  <c r="AH395" i="21" s="1"/>
  <c r="AD395" i="21"/>
  <c r="AE403" i="21"/>
  <c r="AH403" i="21" s="1"/>
  <c r="AD403" i="21"/>
  <c r="AE411" i="21"/>
  <c r="AD411" i="21"/>
  <c r="AE419" i="21"/>
  <c r="AH419" i="21" s="1"/>
  <c r="AF419" i="21" s="1" a="1"/>
  <c r="AF419" i="21" s="1"/>
  <c r="AD419" i="21"/>
  <c r="AE427" i="21"/>
  <c r="AD427" i="21"/>
  <c r="AE2" i="21"/>
  <c r="AH2" i="21" s="1"/>
  <c r="AD2" i="21"/>
  <c r="AE18" i="21"/>
  <c r="AH18" i="21" s="1"/>
  <c r="AD18" i="21"/>
  <c r="AE34" i="21"/>
  <c r="AH34" i="21" s="1"/>
  <c r="AF34" i="21" s="1" a="1"/>
  <c r="AF34" i="21" s="1"/>
  <c r="AD34" i="21"/>
  <c r="AE50" i="21"/>
  <c r="AD50" i="21"/>
  <c r="AE66" i="21"/>
  <c r="AH66" i="21" s="1"/>
  <c r="AD66" i="21"/>
  <c r="AE82" i="21"/>
  <c r="AD82" i="21"/>
  <c r="AE98" i="21"/>
  <c r="AH98" i="21" s="1"/>
  <c r="AF98" i="21" s="1" a="1"/>
  <c r="AF98" i="21" s="1"/>
  <c r="AD98" i="21"/>
  <c r="AE115" i="21"/>
  <c r="AH115" i="21" s="1"/>
  <c r="AD115" i="21"/>
  <c r="AE131" i="21"/>
  <c r="AD131" i="21"/>
  <c r="AE147" i="21"/>
  <c r="AD147" i="21"/>
  <c r="AE163" i="21"/>
  <c r="AH163" i="21" s="1"/>
  <c r="AF163" i="21" s="1" a="1"/>
  <c r="AF163" i="21" s="1"/>
  <c r="AD163" i="21"/>
  <c r="AE187" i="21"/>
  <c r="AD187" i="21"/>
  <c r="AE211" i="21"/>
  <c r="AD211" i="21"/>
  <c r="AE227" i="21"/>
  <c r="AH227" i="21" s="1"/>
  <c r="AD227" i="21"/>
  <c r="AE251" i="21"/>
  <c r="AH251" i="21" s="1"/>
  <c r="AF251" i="21" s="1" a="1"/>
  <c r="AF251" i="21" s="1"/>
  <c r="AD251" i="21"/>
  <c r="AE267" i="21"/>
  <c r="AH267" i="21" s="1"/>
  <c r="AD267" i="21"/>
  <c r="AE284" i="21"/>
  <c r="AH284" i="21" s="1"/>
  <c r="AD284" i="21"/>
  <c r="AE308" i="21"/>
  <c r="AD308" i="21"/>
  <c r="AE332" i="21"/>
  <c r="AH332" i="21" s="1"/>
  <c r="AF332" i="21" s="1" a="1"/>
  <c r="AF332" i="21" s="1"/>
  <c r="AD332" i="21"/>
  <c r="AE356" i="21"/>
  <c r="AD356" i="21"/>
  <c r="AE396" i="21"/>
  <c r="AD396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s="1" a="1"/>
  <c r="Y269" i="21" s="1"/>
  <c r="Y270" i="2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s="1" a="1"/>
  <c r="Y279" i="21" s="1"/>
  <c r="Y280" i="2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s="1" a="1"/>
  <c r="Y287" i="21" s="1"/>
  <c r="Y288" i="2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s="1" a="1"/>
  <c r="Y293" i="21" s="1"/>
  <c r="Y294" i="2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s="1" a="1"/>
  <c r="Y300" i="21" s="1"/>
  <c r="Y301" i="2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s="1" a="1"/>
  <c r="Y308" i="21" s="1"/>
  <c r="Y309" i="2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s="1" a="1"/>
  <c r="Y315" i="21" s="1"/>
  <c r="Y316" i="2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s="1" a="1"/>
  <c r="Y324" i="21" s="1"/>
  <c r="Y325" i="21" a="1"/>
  <c r="Y325" i="21" s="1"/>
  <c r="Y326" i="21" s="1" a="1"/>
  <c r="Y326" i="21" s="1"/>
  <c r="Y327" i="21" s="1" a="1"/>
  <c r="Y327" i="21" s="1"/>
  <c r="Y328" i="21" s="1" a="1"/>
  <c r="Y328" i="21" s="1"/>
  <c r="Y329" i="21" s="1" a="1"/>
  <c r="Y329" i="21" s="1"/>
  <c r="Y330" i="2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s="1" a="1"/>
  <c r="Y335" i="21" s="1"/>
  <c r="Y336" i="2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s="1" a="1"/>
  <c r="Y345" i="21" s="1"/>
  <c r="Y346" i="2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s="1" a="1"/>
  <c r="Y353" i="21" s="1"/>
  <c r="Y354" i="2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s="1" a="1"/>
  <c r="Y363" i="21" s="1"/>
  <c r="Y364" i="2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s="1" a="1"/>
  <c r="Y373" i="21" s="1"/>
  <c r="Y374" i="2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s="1" a="1"/>
  <c r="Y388" i="21" s="1"/>
  <c r="Y389" i="21" a="1"/>
  <c r="Y389" i="21" s="1"/>
  <c r="Y390" i="21" s="1" a="1"/>
  <c r="Y390" i="21" s="1"/>
  <c r="Y391" i="21" s="1" a="1"/>
  <c r="Y391" i="21" s="1"/>
  <c r="Y392" i="21" s="1" a="1"/>
  <c r="Y392" i="21" s="1"/>
  <c r="Y393" i="2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s="1" a="1"/>
  <c r="Y403" i="21" s="1"/>
  <c r="Y404" i="2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s="1" a="1"/>
  <c r="Y413" i="21" s="1"/>
  <c r="Y414" i="2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19" i="21" s="1" a="1"/>
  <c r="Y419" i="21" s="1"/>
  <c r="Y422" i="21" a="1"/>
  <c r="Y422" i="21" s="1"/>
  <c r="Y423" i="21" s="1" a="1"/>
  <c r="Y423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70" i="21" a="1"/>
  <c r="Z270" i="21" s="1"/>
  <c r="Z280" i="21" a="1"/>
  <c r="Z280" i="21" s="1"/>
  <c r="Z288" i="21" a="1"/>
  <c r="Z288" i="21" s="1"/>
  <c r="Z294" i="21" a="1"/>
  <c r="Z294" i="21" s="1"/>
  <c r="Z301" i="21" a="1"/>
  <c r="Z301" i="21" s="1"/>
  <c r="Z309" i="21" a="1"/>
  <c r="Z309" i="21" s="1"/>
  <c r="Z316" i="21" a="1"/>
  <c r="Z316" i="21" s="1"/>
  <c r="Z325" i="21" a="1"/>
  <c r="Z325" i="21" s="1"/>
  <c r="Z328" i="21" a="1"/>
  <c r="Z328" i="21" s="1"/>
  <c r="Z330" i="21" a="1"/>
  <c r="Z330" i="21" s="1"/>
  <c r="Z336" i="21" a="1"/>
  <c r="Z336" i="21" s="1"/>
  <c r="Z346" i="21" a="1"/>
  <c r="Z346" i="21" s="1"/>
  <c r="Z354" i="21" a="1"/>
  <c r="Z354" i="21" s="1"/>
  <c r="Z364" i="21" a="1"/>
  <c r="Z364" i="21" s="1"/>
  <c r="Z374" i="21" a="1"/>
  <c r="Z374" i="21" s="1"/>
  <c r="Z389" i="21" a="1"/>
  <c r="Z389" i="21" s="1"/>
  <c r="Z393" i="21" a="1"/>
  <c r="Z393" i="21" s="1"/>
  <c r="Z404" i="21" a="1"/>
  <c r="Z404" i="21" s="1"/>
  <c r="Z414" i="21" a="1"/>
  <c r="Z414" i="21" s="1"/>
  <c r="Z422" i="21" a="1"/>
  <c r="Z422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F267" i="21" l="1" a="1"/>
  <c r="AF267" i="21" s="1"/>
  <c r="AF363" i="21" a="1"/>
  <c r="AF363" i="21" s="1"/>
  <c r="AF299" i="21" a="1"/>
  <c r="AF299" i="21" s="1"/>
  <c r="AF138" i="21" a="1"/>
  <c r="AF138" i="21" s="1"/>
  <c r="AF143" i="21" a="1"/>
  <c r="AF143" i="21" s="1"/>
  <c r="AF425" i="21" a="1"/>
  <c r="AF425" i="21" s="1"/>
  <c r="AF136" i="21" a="1"/>
  <c r="AF136" i="21" s="1"/>
  <c r="AF71" i="21" a="1"/>
  <c r="AF71" i="21" s="1"/>
  <c r="AF39" i="21" a="1"/>
  <c r="AF39" i="21" s="1"/>
  <c r="AF7" i="21" a="1"/>
  <c r="AF7" i="21" s="1"/>
  <c r="AF384" i="21" a="1"/>
  <c r="AF384" i="21" s="1"/>
  <c r="AF312" i="21" a="1"/>
  <c r="AF312" i="21" s="1"/>
  <c r="AF111" i="21" a="1"/>
  <c r="AF111" i="21" s="1"/>
  <c r="AF407" i="21" a="1"/>
  <c r="AF407" i="21" s="1"/>
  <c r="AF60" i="21" a="1"/>
  <c r="AF60" i="21" s="1"/>
  <c r="AF421" i="21" a="1"/>
  <c r="AF421" i="21" s="1"/>
  <c r="AF293" i="21" a="1"/>
  <c r="AF293" i="21" s="1"/>
  <c r="AF164" i="21" a="1"/>
  <c r="AF164" i="21" s="1"/>
  <c r="AF115" i="21" a="1"/>
  <c r="AF115" i="21" s="1"/>
  <c r="AF395" i="21" a="1"/>
  <c r="AF395" i="21" s="1"/>
  <c r="AF331" i="21" a="1"/>
  <c r="AF331" i="21" s="1"/>
  <c r="AF106" i="21" a="1"/>
  <c r="AF106" i="21" s="1"/>
  <c r="AF24" i="21" a="1"/>
  <c r="AF24" i="21" s="1"/>
  <c r="AF38" i="21" a="1"/>
  <c r="AF38" i="21" s="1"/>
  <c r="AF227" i="21" a="1"/>
  <c r="AF227" i="21" s="1"/>
  <c r="AF18" i="21" a="1"/>
  <c r="AF18" i="21" s="1"/>
  <c r="AF119" i="21" a="1"/>
  <c r="AF119" i="21" s="1"/>
  <c r="AF68" i="21" a="1"/>
  <c r="AF68" i="21" s="1"/>
  <c r="AF152" i="21" a="1"/>
  <c r="AF152" i="21" s="1"/>
  <c r="AF423" i="21" a="1"/>
  <c r="AF423" i="21" s="1"/>
  <c r="AF62" i="21" a="1"/>
  <c r="AF62" i="21" s="1"/>
  <c r="AF432" i="21" a="1"/>
  <c r="AF432" i="21" s="1"/>
  <c r="AF55" i="21" a="1"/>
  <c r="AF55" i="21" s="1"/>
  <c r="AF215" i="21" a="1"/>
  <c r="AF215" i="21" s="1"/>
  <c r="AF151" i="21" a="1"/>
  <c r="AF151" i="21" s="1"/>
  <c r="AF360" i="21" a="1"/>
  <c r="AF360" i="21" s="1"/>
  <c r="AF239" i="21" a="1"/>
  <c r="AF239" i="21" s="1"/>
  <c r="AF14" i="21" a="1"/>
  <c r="AF14" i="21" s="1"/>
  <c r="AF280" i="21" a="1"/>
  <c r="AF280" i="21" s="1"/>
  <c r="AF248" i="21" a="1"/>
  <c r="AF248" i="21" s="1"/>
  <c r="AH81" i="21"/>
  <c r="AF81" i="21" s="1" a="1"/>
  <c r="AF81" i="21" s="1"/>
  <c r="AF49" i="21" a="1"/>
  <c r="AF49" i="21" s="1"/>
  <c r="AH418" i="21"/>
  <c r="AF418" i="21" s="1" a="1"/>
  <c r="AF418" i="21" s="1"/>
  <c r="AH386" i="21"/>
  <c r="AF386" i="21" s="1" a="1"/>
  <c r="AF386" i="21" s="1"/>
  <c r="AH354" i="21"/>
  <c r="AF354" i="21" s="1" a="1"/>
  <c r="AF354" i="21" s="1"/>
  <c r="AH322" i="21"/>
  <c r="AF322" i="21" s="1" a="1"/>
  <c r="AF322" i="21" s="1"/>
  <c r="AF290" i="21" a="1"/>
  <c r="AF290" i="21" s="1"/>
  <c r="AF257" i="21" a="1"/>
  <c r="AF257" i="21" s="1"/>
  <c r="AH225" i="21"/>
  <c r="AF225" i="21" s="1" a="1"/>
  <c r="AF225" i="21" s="1"/>
  <c r="AH193" i="21"/>
  <c r="AF193" i="21" s="1" a="1"/>
  <c r="AF193" i="21" s="1"/>
  <c r="AF161" i="21" a="1"/>
  <c r="AF161" i="21" s="1"/>
  <c r="AF129" i="21" a="1"/>
  <c r="AF129" i="21" s="1"/>
  <c r="AF96" i="21" a="1"/>
  <c r="AF96" i="21" s="1"/>
  <c r="AH190" i="21"/>
  <c r="AF190" i="21" s="1" a="1"/>
  <c r="AF190" i="21" s="1"/>
  <c r="AH61" i="21"/>
  <c r="AF61" i="21" s="1" a="1"/>
  <c r="AF61" i="21" s="1"/>
  <c r="AF430" i="21" a="1"/>
  <c r="AF430" i="21" s="1"/>
  <c r="AF174" i="21" a="1"/>
  <c r="AF174" i="21" s="1"/>
  <c r="AF358" i="21" a="1"/>
  <c r="AF358" i="21" s="1"/>
  <c r="AF310" i="21" a="1"/>
  <c r="AF310" i="21" s="1"/>
  <c r="AF261" i="21" a="1"/>
  <c r="AF261" i="21" s="1"/>
  <c r="AF197" i="21" a="1"/>
  <c r="AF197" i="21" s="1"/>
  <c r="AI133" i="21"/>
  <c r="AF133" i="21" a="1"/>
  <c r="AF133" i="21" s="1"/>
  <c r="AI284" i="21"/>
  <c r="AF284" i="21" a="1"/>
  <c r="AF284" i="21" s="1"/>
  <c r="AI66" i="21"/>
  <c r="AF66" i="21" a="1"/>
  <c r="AF66" i="21" s="1"/>
  <c r="AI2" i="21"/>
  <c r="AF2" i="21" a="1"/>
  <c r="AF2" i="21" s="1"/>
  <c r="AI403" i="21"/>
  <c r="AF403" i="21" a="1"/>
  <c r="AF403" i="21" s="1"/>
  <c r="AI339" i="21"/>
  <c r="AF339" i="21" a="1"/>
  <c r="AF339" i="21" s="1"/>
  <c r="AI275" i="21"/>
  <c r="AF275" i="21" a="1"/>
  <c r="AF275" i="21" s="1"/>
  <c r="AI210" i="21"/>
  <c r="AF210" i="21" a="1"/>
  <c r="AF210" i="21" s="1"/>
  <c r="AI146" i="21"/>
  <c r="AF146" i="21" a="1"/>
  <c r="AF146" i="21" s="1"/>
  <c r="AI32" i="21"/>
  <c r="AF32" i="21" a="1"/>
  <c r="AF32" i="21" s="1"/>
  <c r="AI223" i="21"/>
  <c r="AF223" i="21" a="1"/>
  <c r="AF223" i="21" s="1"/>
  <c r="AI159" i="21"/>
  <c r="AF159" i="21" a="1"/>
  <c r="AF159" i="21" s="1"/>
  <c r="AI102" i="21"/>
  <c r="AF102" i="21" a="1"/>
  <c r="AF102" i="21" s="1"/>
  <c r="AI273" i="21"/>
  <c r="AF273" i="21" a="1"/>
  <c r="AF273" i="21" s="1"/>
  <c r="AI208" i="21"/>
  <c r="AF208" i="21" a="1"/>
  <c r="AF208" i="21" s="1"/>
  <c r="AI47" i="21"/>
  <c r="AF47" i="21" a="1"/>
  <c r="AF47" i="21" s="1"/>
  <c r="AI400" i="21"/>
  <c r="AF400" i="21" a="1"/>
  <c r="AF400" i="21" s="1"/>
  <c r="AI135" i="21"/>
  <c r="AF135" i="21" a="1"/>
  <c r="AF135" i="21" s="1"/>
  <c r="AI415" i="21"/>
  <c r="AF415" i="21" a="1"/>
  <c r="AF415" i="21" s="1"/>
  <c r="AI333" i="21"/>
  <c r="AF333" i="21" a="1"/>
  <c r="AF333" i="21" s="1"/>
  <c r="AI75" i="21"/>
  <c r="AF75" i="21" a="1"/>
  <c r="AF75" i="21" s="1"/>
  <c r="AI235" i="21"/>
  <c r="AF235" i="21" a="1"/>
  <c r="AF235" i="21" s="1"/>
  <c r="AI179" i="21"/>
  <c r="AF179" i="21" a="1"/>
  <c r="AF179" i="21" s="1"/>
  <c r="AI410" i="21"/>
  <c r="AF410" i="21" a="1"/>
  <c r="AF410" i="21" s="1"/>
  <c r="AI378" i="21"/>
  <c r="AF378" i="21" a="1"/>
  <c r="AF378" i="21" s="1"/>
  <c r="AI121" i="21"/>
  <c r="AF121" i="21" a="1"/>
  <c r="AF121" i="21" s="1"/>
  <c r="AI53" i="21"/>
  <c r="AF53" i="21" a="1"/>
  <c r="AF53" i="21" s="1"/>
  <c r="AI237" i="21"/>
  <c r="AF237" i="21" a="1"/>
  <c r="AF237" i="21" s="1"/>
  <c r="AI100" i="21"/>
  <c r="AF100" i="21" a="1"/>
  <c r="AF100" i="21" s="1"/>
  <c r="AI343" i="21"/>
  <c r="AF343" i="21" a="1"/>
  <c r="AF343" i="21" s="1"/>
  <c r="AI246" i="21"/>
  <c r="AF246" i="21" a="1"/>
  <c r="AF246" i="21" s="1"/>
  <c r="AI302" i="21"/>
  <c r="AF302" i="21" a="1"/>
  <c r="AF302" i="21" s="1"/>
  <c r="AF35" i="21" a="1"/>
  <c r="AF35" i="21" s="1"/>
  <c r="AH412" i="21"/>
  <c r="AF412" i="21" s="1" a="1"/>
  <c r="AF412" i="21" s="1"/>
  <c r="AF324" i="21" a="1"/>
  <c r="AF324" i="21" s="1"/>
  <c r="AF171" i="21" a="1"/>
  <c r="AF171" i="21" s="1"/>
  <c r="AF42" i="21" a="1"/>
  <c r="AF42" i="21" s="1"/>
  <c r="AI9" i="21"/>
  <c r="AF9" i="21" a="1"/>
  <c r="AF9" i="21" s="1"/>
  <c r="AI370" i="21"/>
  <c r="AF370" i="21" a="1"/>
  <c r="AF370" i="21" s="1"/>
  <c r="AI306" i="21"/>
  <c r="AF306" i="21" a="1"/>
  <c r="AF306" i="21" s="1"/>
  <c r="AI241" i="21"/>
  <c r="AF241" i="21" a="1"/>
  <c r="AF241" i="21" s="1"/>
  <c r="AI145" i="21"/>
  <c r="AF145" i="21" a="1"/>
  <c r="AF145" i="21" s="1"/>
  <c r="AI113" i="21"/>
  <c r="AF113" i="21" a="1"/>
  <c r="AF113" i="21" s="1"/>
  <c r="AI29" i="21"/>
  <c r="AF29" i="21" a="1"/>
  <c r="AF29" i="21" s="1"/>
  <c r="AI382" i="21"/>
  <c r="AF382" i="21" a="1"/>
  <c r="AF382" i="21" s="1"/>
  <c r="AI221" i="21"/>
  <c r="AF221" i="21" a="1"/>
  <c r="AF221" i="21" s="1"/>
  <c r="AI157" i="21"/>
  <c r="AF157" i="21" a="1"/>
  <c r="AF157" i="21" s="1"/>
  <c r="AI434" i="21"/>
  <c r="AF434" i="21" a="1"/>
  <c r="AF434" i="21" s="1"/>
  <c r="AI85" i="21"/>
  <c r="AF85" i="21" a="1"/>
  <c r="AF85" i="21" s="1"/>
  <c r="AI5" i="21"/>
  <c r="AF5" i="21" a="1"/>
  <c r="AF5" i="21" s="1"/>
  <c r="AI271" i="21"/>
  <c r="AF271" i="21" a="1"/>
  <c r="AF271" i="21" s="1"/>
  <c r="AI77" i="21"/>
  <c r="AF77" i="21" a="1"/>
  <c r="AF77" i="21" s="1"/>
  <c r="AI326" i="21"/>
  <c r="AF326" i="21" a="1"/>
  <c r="AF326" i="21" s="1"/>
  <c r="AI286" i="21"/>
  <c r="AF286" i="21" a="1"/>
  <c r="AF286" i="21" s="1"/>
  <c r="AI229" i="21"/>
  <c r="AF229" i="21" a="1"/>
  <c r="AF229" i="21" s="1"/>
  <c r="AI109" i="21"/>
  <c r="AF109" i="21" a="1"/>
  <c r="AF109" i="21" s="1"/>
  <c r="AI259" i="21"/>
  <c r="AF259" i="21" a="1"/>
  <c r="AF259" i="21" s="1"/>
  <c r="AI203" i="21"/>
  <c r="AF203" i="21" a="1"/>
  <c r="AF203" i="21" s="1"/>
  <c r="AI155" i="21"/>
  <c r="AF155" i="21" a="1"/>
  <c r="AF155" i="21" s="1"/>
  <c r="AI26" i="21"/>
  <c r="AF26" i="21" a="1"/>
  <c r="AF26" i="21" s="1"/>
  <c r="AI255" i="21"/>
  <c r="AF255" i="21" a="1"/>
  <c r="AF255" i="21" s="1"/>
  <c r="AI57" i="21"/>
  <c r="AF57" i="21" a="1"/>
  <c r="AF57" i="21" s="1"/>
  <c r="AI426" i="21"/>
  <c r="AF426" i="21" a="1"/>
  <c r="AF426" i="21" s="1"/>
  <c r="AI265" i="21"/>
  <c r="AF265" i="21" a="1"/>
  <c r="AF265" i="21" s="1"/>
  <c r="AI201" i="21"/>
  <c r="AF201" i="21" a="1"/>
  <c r="AF201" i="21" s="1"/>
  <c r="AI169" i="21"/>
  <c r="AF169" i="21" a="1"/>
  <c r="AF169" i="21" s="1"/>
  <c r="AI366" i="21"/>
  <c r="AF366" i="21" a="1"/>
  <c r="AF366" i="21" s="1"/>
  <c r="AI374" i="21"/>
  <c r="AF374" i="21" a="1"/>
  <c r="AF374" i="21" s="1"/>
  <c r="AI318" i="21"/>
  <c r="AF318" i="21" a="1"/>
  <c r="AF318" i="21" s="1"/>
  <c r="AI149" i="21"/>
  <c r="AF149" i="21" a="1"/>
  <c r="AF149" i="21" s="1"/>
  <c r="AH250" i="21"/>
  <c r="AF250" i="21" s="1" a="1"/>
  <c r="AF250" i="21" s="1"/>
  <c r="AH8" i="21"/>
  <c r="AF8" i="21" s="1" a="1"/>
  <c r="AF8" i="21" s="1"/>
  <c r="AH4" i="21"/>
  <c r="AF4" i="21" s="1" a="1"/>
  <c r="AF4" i="21" s="1"/>
  <c r="AH281" i="21"/>
  <c r="AF281" i="21" s="1" a="1"/>
  <c r="AF281" i="21" s="1"/>
  <c r="AH344" i="21"/>
  <c r="AF344" i="21" s="1" a="1"/>
  <c r="AF344" i="21" s="1"/>
  <c r="AH411" i="21"/>
  <c r="AF411" i="21" s="1" a="1"/>
  <c r="AF411" i="21" s="1"/>
  <c r="AH283" i="21"/>
  <c r="AH304" i="21"/>
  <c r="AF304" i="21" s="1" a="1"/>
  <c r="AF304" i="21" s="1"/>
  <c r="AH313" i="21"/>
  <c r="AF313" i="21" s="1" a="1"/>
  <c r="AF313" i="21" s="1"/>
  <c r="AH120" i="21"/>
  <c r="AF120" i="21" s="1" a="1"/>
  <c r="AF120" i="21" s="1"/>
  <c r="AH78" i="21"/>
  <c r="AF78" i="21" s="1" a="1"/>
  <c r="AF78" i="21" s="1"/>
  <c r="AH82" i="21"/>
  <c r="AF82" i="21" s="1" a="1"/>
  <c r="AF82" i="21" s="1"/>
  <c r="AH347" i="21"/>
  <c r="AF347" i="21" s="1" a="1"/>
  <c r="AF347" i="21" s="1"/>
  <c r="AH154" i="21"/>
  <c r="AF154" i="21" s="1" a="1"/>
  <c r="AF154" i="21" s="1"/>
  <c r="AH377" i="21"/>
  <c r="AF377" i="21" s="1" a="1"/>
  <c r="AF377" i="21" s="1"/>
  <c r="AH184" i="21"/>
  <c r="AF184" i="21" s="1" a="1"/>
  <c r="AF184" i="21" s="1"/>
  <c r="AH408" i="21"/>
  <c r="AF408" i="21" s="1" a="1"/>
  <c r="AF408" i="21" s="1"/>
  <c r="AH147" i="21"/>
  <c r="AF147" i="21" s="1" a="1"/>
  <c r="AF147" i="21" s="1"/>
  <c r="AH122" i="21"/>
  <c r="AF122" i="21" s="1" a="1"/>
  <c r="AF122" i="21" s="1"/>
  <c r="AH175" i="21"/>
  <c r="AF175" i="21" s="1" a="1"/>
  <c r="AF175" i="21" s="1"/>
  <c r="AH409" i="21"/>
  <c r="AF409" i="21" s="1" a="1"/>
  <c r="AF409" i="21" s="1"/>
  <c r="AH216" i="21"/>
  <c r="AF216" i="21" s="1" a="1"/>
  <c r="AF216" i="21" s="1"/>
  <c r="AH359" i="21"/>
  <c r="AH379" i="21"/>
  <c r="AF379" i="21" s="1" a="1"/>
  <c r="AF379" i="21" s="1"/>
  <c r="AH186" i="21"/>
  <c r="AF186" i="21" s="1" a="1"/>
  <c r="AF186" i="21" s="1"/>
  <c r="AH40" i="21"/>
  <c r="AF40" i="21" s="1" a="1"/>
  <c r="AF40" i="21" s="1"/>
  <c r="AH345" i="21"/>
  <c r="AF345" i="21" s="1" a="1"/>
  <c r="AF345" i="21" s="1"/>
  <c r="AH87" i="21"/>
  <c r="AF87" i="21" s="1" a="1"/>
  <c r="AF87" i="21" s="1"/>
  <c r="AH308" i="21"/>
  <c r="AF308" i="21" s="1" a="1"/>
  <c r="AF308" i="21" s="1"/>
  <c r="AH218" i="21"/>
  <c r="AF218" i="21" s="1" a="1"/>
  <c r="AF218" i="21" s="1"/>
  <c r="AH72" i="21"/>
  <c r="AH23" i="21"/>
  <c r="AF23" i="21" s="1" a="1"/>
  <c r="AF23" i="21" s="1"/>
  <c r="AH391" i="21"/>
  <c r="AF391" i="21" s="1" a="1"/>
  <c r="AF391" i="21" s="1"/>
  <c r="AH422" i="21"/>
  <c r="AF422" i="21" s="1" a="1"/>
  <c r="AF422" i="21" s="1"/>
  <c r="AH350" i="21"/>
  <c r="AH253" i="21"/>
  <c r="AF253" i="21" s="1" a="1"/>
  <c r="AF253" i="21" s="1"/>
  <c r="AH189" i="21"/>
  <c r="AF189" i="21" s="1" a="1"/>
  <c r="AF189" i="21" s="1"/>
  <c r="AH125" i="21"/>
  <c r="AF125" i="21" s="1" a="1"/>
  <c r="AF125" i="21" s="1"/>
  <c r="AH25" i="21"/>
  <c r="AF25" i="21" s="1" a="1"/>
  <c r="AF25" i="21" s="1"/>
  <c r="AH150" i="21"/>
  <c r="AF150" i="21" s="1" a="1"/>
  <c r="AF150" i="21" s="1"/>
  <c r="AH45" i="21"/>
  <c r="AF45" i="21" s="1" a="1"/>
  <c r="AF45" i="21" s="1"/>
  <c r="AH351" i="21"/>
  <c r="AF351" i="21" s="1" a="1"/>
  <c r="AF351" i="21" s="1"/>
  <c r="AH319" i="21"/>
  <c r="AF319" i="21" s="1" a="1"/>
  <c r="AF319" i="21" s="1"/>
  <c r="AH287" i="21"/>
  <c r="AF287" i="21" s="1" a="1"/>
  <c r="AF287" i="21" s="1"/>
  <c r="AH254" i="21"/>
  <c r="AF254" i="21" s="1" a="1"/>
  <c r="AF254" i="21" s="1"/>
  <c r="AH222" i="21"/>
  <c r="AF222" i="21" s="1" a="1"/>
  <c r="AF222" i="21" s="1"/>
  <c r="AH110" i="21"/>
  <c r="AF110" i="21" s="1" a="1"/>
  <c r="AF110" i="21" s="1"/>
  <c r="AH414" i="21"/>
  <c r="AF414" i="21" s="1" a="1"/>
  <c r="AF414" i="21" s="1"/>
  <c r="AH372" i="21"/>
  <c r="AF372" i="21" s="1" a="1"/>
  <c r="AF372" i="21" s="1"/>
  <c r="AH276" i="21"/>
  <c r="AF276" i="21" s="1" a="1"/>
  <c r="AF276" i="21" s="1"/>
  <c r="AH219" i="21"/>
  <c r="AF219" i="21" s="1" a="1"/>
  <c r="AF219" i="21" s="1"/>
  <c r="AH107" i="21"/>
  <c r="AF107" i="21" s="1" a="1"/>
  <c r="AF107" i="21" s="1"/>
  <c r="AH427" i="21"/>
  <c r="AF427" i="21" s="1" a="1"/>
  <c r="AF427" i="21" s="1"/>
  <c r="AH234" i="21"/>
  <c r="AF234" i="21" s="1" a="1"/>
  <c r="AF234" i="21" s="1"/>
  <c r="AH170" i="21"/>
  <c r="AH56" i="21"/>
  <c r="AF56" i="21" s="1" a="1"/>
  <c r="AF56" i="21" s="1"/>
  <c r="AH392" i="21"/>
  <c r="AF392" i="21" s="1" a="1"/>
  <c r="AF392" i="21" s="1"/>
  <c r="AH272" i="21"/>
  <c r="AF272" i="21" s="1" a="1"/>
  <c r="AF272" i="21" s="1"/>
  <c r="AH36" i="21"/>
  <c r="AF36" i="21" s="1" a="1"/>
  <c r="AF36" i="21" s="1"/>
  <c r="AH393" i="21"/>
  <c r="AF393" i="21" s="1" a="1"/>
  <c r="AF393" i="21" s="1"/>
  <c r="AH329" i="21"/>
  <c r="AF329" i="21" s="1" a="1"/>
  <c r="AF329" i="21" s="1"/>
  <c r="AH264" i="21"/>
  <c r="AF264" i="21" s="1" a="1"/>
  <c r="AF264" i="21" s="1"/>
  <c r="AH200" i="21"/>
  <c r="AF200" i="21" s="1" a="1"/>
  <c r="AF200" i="21" s="1"/>
  <c r="AH103" i="21"/>
  <c r="AF103" i="21" s="1" a="1"/>
  <c r="AF103" i="21" s="1"/>
  <c r="AH183" i="21"/>
  <c r="AF183" i="21" s="1" a="1"/>
  <c r="AF183" i="21" s="1"/>
  <c r="AH30" i="21"/>
  <c r="AF30" i="21" s="1" a="1"/>
  <c r="AF30" i="21" s="1"/>
  <c r="AH357" i="21"/>
  <c r="AF357" i="21" s="1" a="1"/>
  <c r="AF357" i="21" s="1"/>
  <c r="AH228" i="21"/>
  <c r="AF228" i="21" s="1" a="1"/>
  <c r="AF228" i="21" s="1"/>
  <c r="AH132" i="21"/>
  <c r="AF132" i="21" s="1" a="1"/>
  <c r="AF132" i="21" s="1"/>
  <c r="AH99" i="21"/>
  <c r="AF99" i="21" s="1" a="1"/>
  <c r="AF99" i="21" s="1"/>
  <c r="AH67" i="21"/>
  <c r="AH3" i="21"/>
  <c r="AF3" i="21" s="1" a="1"/>
  <c r="AF3" i="21" s="1"/>
  <c r="AH356" i="21"/>
  <c r="AF356" i="21" s="1" a="1"/>
  <c r="AF356" i="21" s="1"/>
  <c r="AH187" i="21"/>
  <c r="AF187" i="21" s="1" a="1"/>
  <c r="AF187" i="21" s="1"/>
  <c r="AH50" i="21"/>
  <c r="AH266" i="21"/>
  <c r="AF266" i="21" s="1" a="1"/>
  <c r="AF266" i="21" s="1"/>
  <c r="AH202" i="21"/>
  <c r="AF202" i="21" s="1" a="1"/>
  <c r="AF202" i="21" s="1"/>
  <c r="AH88" i="21"/>
  <c r="AF88" i="21" s="1" a="1"/>
  <c r="AF88" i="21" s="1"/>
  <c r="AH336" i="21"/>
  <c r="AH207" i="21"/>
  <c r="AF207" i="21" s="1" a="1"/>
  <c r="AF207" i="21" s="1"/>
  <c r="AH86" i="21"/>
  <c r="AF86" i="21" s="1" a="1"/>
  <c r="AF86" i="21" s="1"/>
  <c r="AH361" i="21"/>
  <c r="AH297" i="21"/>
  <c r="AH232" i="21"/>
  <c r="AF232" i="21" s="1" a="1"/>
  <c r="AF232" i="21" s="1"/>
  <c r="AH168" i="21"/>
  <c r="AF168" i="21" s="1" a="1"/>
  <c r="AF168" i="21" s="1"/>
  <c r="AH247" i="21"/>
  <c r="AF247" i="21" s="1" a="1"/>
  <c r="AF247" i="21" s="1"/>
  <c r="AH375" i="21"/>
  <c r="AH389" i="21"/>
  <c r="AF389" i="21" s="1" a="1"/>
  <c r="AF389" i="21" s="1"/>
  <c r="AH325" i="21"/>
  <c r="AF325" i="21" s="1" a="1"/>
  <c r="AF325" i="21" s="1"/>
  <c r="AH260" i="21"/>
  <c r="AH196" i="21"/>
  <c r="AF196" i="21" s="1" a="1"/>
  <c r="AF196" i="21" s="1"/>
  <c r="AI175" i="21"/>
  <c r="AI14" i="21"/>
  <c r="AI315" i="21"/>
  <c r="AI360" i="21"/>
  <c r="AI119" i="21"/>
  <c r="AI68" i="21"/>
  <c r="AI432" i="21"/>
  <c r="AI49" i="21"/>
  <c r="AI386" i="21"/>
  <c r="AI354" i="21"/>
  <c r="AI290" i="21"/>
  <c r="AI253" i="21"/>
  <c r="AI430" i="21"/>
  <c r="AI110" i="21"/>
  <c r="AI358" i="21"/>
  <c r="AI261" i="21"/>
  <c r="AI418" i="21"/>
  <c r="AI225" i="21"/>
  <c r="AI161" i="21"/>
  <c r="AI129" i="21"/>
  <c r="AI96" i="21"/>
  <c r="AI174" i="21"/>
  <c r="AI310" i="21"/>
  <c r="AI197" i="21"/>
  <c r="AI227" i="21"/>
  <c r="AI218" i="21"/>
  <c r="AI363" i="21"/>
  <c r="AI299" i="21"/>
  <c r="AI106" i="21"/>
  <c r="AI24" i="21"/>
  <c r="AI207" i="21"/>
  <c r="AI143" i="21"/>
  <c r="AI425" i="21"/>
  <c r="AI136" i="21"/>
  <c r="AI71" i="21"/>
  <c r="AI384" i="21"/>
  <c r="AI111" i="21"/>
  <c r="AI60" i="21"/>
  <c r="AI421" i="21"/>
  <c r="AI164" i="21"/>
  <c r="AI35" i="21"/>
  <c r="AI324" i="21"/>
  <c r="AI171" i="21"/>
  <c r="AI42" i="21"/>
  <c r="AI18" i="21"/>
  <c r="AI250" i="21"/>
  <c r="AI356" i="21"/>
  <c r="AI395" i="21"/>
  <c r="AI331" i="21"/>
  <c r="AI138" i="21"/>
  <c r="AI38" i="21"/>
  <c r="AI39" i="21"/>
  <c r="AI7" i="21"/>
  <c r="AI312" i="21"/>
  <c r="AI407" i="21"/>
  <c r="AI293" i="21"/>
  <c r="AI82" i="21"/>
  <c r="AI332" i="21"/>
  <c r="AI251" i="21"/>
  <c r="AI34" i="21"/>
  <c r="AI387" i="21"/>
  <c r="AI323" i="21"/>
  <c r="AI258" i="21"/>
  <c r="AI226" i="21"/>
  <c r="AI162" i="21"/>
  <c r="AI97" i="21"/>
  <c r="AI48" i="21"/>
  <c r="AI376" i="21"/>
  <c r="AI320" i="21"/>
  <c r="AI191" i="21"/>
  <c r="AI70" i="21"/>
  <c r="AI84" i="21"/>
  <c r="AI20" i="21"/>
  <c r="AI417" i="21"/>
  <c r="AI353" i="21"/>
  <c r="AI321" i="21"/>
  <c r="AI289" i="21"/>
  <c r="AI192" i="21"/>
  <c r="AI128" i="21"/>
  <c r="AI63" i="21"/>
  <c r="AI31" i="21"/>
  <c r="AI296" i="21"/>
  <c r="AI231" i="21"/>
  <c r="AI6" i="21"/>
  <c r="AI367" i="21"/>
  <c r="AI433" i="21"/>
  <c r="AI381" i="21"/>
  <c r="AI349" i="21"/>
  <c r="AI285" i="21"/>
  <c r="AI220" i="21"/>
  <c r="AI188" i="21"/>
  <c r="AI124" i="21"/>
  <c r="AI91" i="21"/>
  <c r="AI27" i="21"/>
  <c r="AI435" i="21"/>
  <c r="AI404" i="21"/>
  <c r="AI364" i="21"/>
  <c r="AI316" i="21"/>
  <c r="AI267" i="21"/>
  <c r="AI115" i="21"/>
  <c r="AI234" i="21"/>
  <c r="AI163" i="21"/>
  <c r="AI98" i="21"/>
  <c r="AI419" i="21"/>
  <c r="AI355" i="21"/>
  <c r="AI291" i="21"/>
  <c r="AI194" i="21"/>
  <c r="AI130" i="21"/>
  <c r="AI80" i="21"/>
  <c r="AI16" i="21"/>
  <c r="AI127" i="21"/>
  <c r="AI22" i="21"/>
  <c r="AI385" i="21"/>
  <c r="AI224" i="21"/>
  <c r="AI160" i="21"/>
  <c r="AI95" i="21"/>
  <c r="AI416" i="21"/>
  <c r="AI368" i="21"/>
  <c r="AI167" i="21"/>
  <c r="AI94" i="21"/>
  <c r="AI399" i="21"/>
  <c r="AI44" i="21"/>
  <c r="AI413" i="21"/>
  <c r="AI317" i="21"/>
  <c r="AI252" i="21"/>
  <c r="AI156" i="21"/>
  <c r="AI59" i="21"/>
  <c r="AI239" i="21"/>
  <c r="AI62" i="21"/>
  <c r="AI313" i="21"/>
  <c r="AI281" i="21"/>
  <c r="AI248" i="21"/>
  <c r="AI152" i="21"/>
  <c r="AI87" i="21"/>
  <c r="AI55" i="21"/>
  <c r="AI408" i="21"/>
  <c r="AI280" i="21"/>
  <c r="AI215" i="21"/>
  <c r="AI151" i="21"/>
  <c r="AI423" i="21"/>
  <c r="AI391" i="21"/>
  <c r="AI92" i="21"/>
  <c r="AI28" i="21"/>
  <c r="AI431" i="21"/>
  <c r="AI405" i="21"/>
  <c r="AI373" i="21"/>
  <c r="AI341" i="21"/>
  <c r="AI309" i="21"/>
  <c r="AI277" i="21"/>
  <c r="AI244" i="21"/>
  <c r="AI212" i="21"/>
  <c r="AI180" i="21"/>
  <c r="AI148" i="21"/>
  <c r="AI116" i="21"/>
  <c r="AI83" i="21"/>
  <c r="AI51" i="21"/>
  <c r="AI19" i="21"/>
  <c r="AI428" i="21"/>
  <c r="AI388" i="21"/>
  <c r="AI348" i="21"/>
  <c r="AI300" i="21"/>
  <c r="AI243" i="21"/>
  <c r="AI195" i="21"/>
  <c r="AI139" i="21"/>
  <c r="AI74" i="21"/>
  <c r="AI10" i="21"/>
  <c r="AI257" i="21"/>
  <c r="AI256" i="21"/>
  <c r="AH90" i="21"/>
  <c r="AF90" i="21" s="1" a="1"/>
  <c r="AF90" i="21" s="1"/>
  <c r="AH89" i="21"/>
  <c r="AH131" i="21"/>
  <c r="AF131" i="21" s="1" a="1"/>
  <c r="AF131" i="21" s="1"/>
  <c r="AH307" i="21"/>
  <c r="AF307" i="21" s="1" a="1"/>
  <c r="AF307" i="21" s="1"/>
  <c r="AH64" i="21"/>
  <c r="AF64" i="21" s="1" a="1"/>
  <c r="AF64" i="21" s="1"/>
  <c r="AH424" i="21"/>
  <c r="AF424" i="21" s="1" a="1"/>
  <c r="AF424" i="21" s="1"/>
  <c r="AH288" i="21"/>
  <c r="AF288" i="21" s="1" a="1"/>
  <c r="AF288" i="21" s="1"/>
  <c r="AH46" i="21"/>
  <c r="AF46" i="21" s="1" a="1"/>
  <c r="AF46" i="21" s="1"/>
  <c r="AH401" i="21"/>
  <c r="AF401" i="21" s="1" a="1"/>
  <c r="AF401" i="21" s="1"/>
  <c r="AH337" i="21"/>
  <c r="AF337" i="21" s="1" a="1"/>
  <c r="AF337" i="21" s="1"/>
  <c r="AH305" i="21"/>
  <c r="AF305" i="21" s="1" a="1"/>
  <c r="AF305" i="21" s="1"/>
  <c r="AH240" i="21"/>
  <c r="AF240" i="21" s="1" a="1"/>
  <c r="AF240" i="21" s="1"/>
  <c r="AH176" i="21"/>
  <c r="AF176" i="21" s="1" a="1"/>
  <c r="AF176" i="21" s="1"/>
  <c r="AH144" i="21"/>
  <c r="AF144" i="21" s="1" a="1"/>
  <c r="AF144" i="21" s="1"/>
  <c r="AH112" i="21"/>
  <c r="AF112" i="21" s="1" a="1"/>
  <c r="AF112" i="21" s="1"/>
  <c r="AH79" i="21"/>
  <c r="AF79" i="21" s="1" a="1"/>
  <c r="AF79" i="21" s="1"/>
  <c r="AH15" i="21"/>
  <c r="AF15" i="21" s="1" a="1"/>
  <c r="AF15" i="21" s="1"/>
  <c r="AH328" i="21"/>
  <c r="AF328" i="21" s="1" a="1"/>
  <c r="AF328" i="21" s="1"/>
  <c r="AH263" i="21"/>
  <c r="AF263" i="21" s="1" a="1"/>
  <c r="AF263" i="21" s="1"/>
  <c r="AH199" i="21"/>
  <c r="AF199" i="21" s="1" a="1"/>
  <c r="AF199" i="21" s="1"/>
  <c r="AH54" i="21"/>
  <c r="AF54" i="21" s="1" a="1"/>
  <c r="AF54" i="21" s="1"/>
  <c r="AH383" i="21"/>
  <c r="AF383" i="21" s="1" a="1"/>
  <c r="AF383" i="21" s="1"/>
  <c r="AH76" i="21"/>
  <c r="AF76" i="21" s="1" a="1"/>
  <c r="AF76" i="21" s="1"/>
  <c r="AH12" i="21"/>
  <c r="AF12" i="21" s="1" a="1"/>
  <c r="AF12" i="21" s="1"/>
  <c r="AH429" i="21"/>
  <c r="AF429" i="21" s="1" a="1"/>
  <c r="AF429" i="21" s="1"/>
  <c r="AH397" i="21"/>
  <c r="AF397" i="21" s="1" a="1"/>
  <c r="AF397" i="21" s="1"/>
  <c r="AH365" i="21"/>
  <c r="AF365" i="21" s="1" a="1"/>
  <c r="AF365" i="21" s="1"/>
  <c r="AH301" i="21"/>
  <c r="AF301" i="21" s="1" a="1"/>
  <c r="AF301" i="21" s="1"/>
  <c r="AH268" i="21"/>
  <c r="AF268" i="21" s="1" a="1"/>
  <c r="AF268" i="21" s="1"/>
  <c r="AH236" i="21"/>
  <c r="AF236" i="21" s="1" a="1"/>
  <c r="AF236" i="21" s="1"/>
  <c r="AH204" i="21"/>
  <c r="AF204" i="21" s="1" a="1"/>
  <c r="AF204" i="21" s="1"/>
  <c r="AH172" i="21"/>
  <c r="AF172" i="21" s="1" a="1"/>
  <c r="AF172" i="21" s="1"/>
  <c r="AH140" i="21"/>
  <c r="AF140" i="21" s="1" a="1"/>
  <c r="AF140" i="21" s="1"/>
  <c r="AH108" i="21"/>
  <c r="AF108" i="21" s="1" a="1"/>
  <c r="AF108" i="21" s="1"/>
  <c r="AH43" i="21"/>
  <c r="AF43" i="21" s="1" a="1"/>
  <c r="AF43" i="21" s="1"/>
  <c r="AH11" i="21"/>
  <c r="AF11" i="21" s="1" a="1"/>
  <c r="AF11" i="21" s="1"/>
  <c r="AH420" i="21"/>
  <c r="AF420" i="21" s="1" a="1"/>
  <c r="AF420" i="21" s="1"/>
  <c r="AH380" i="21"/>
  <c r="AF380" i="21" s="1" a="1"/>
  <c r="AF380" i="21" s="1"/>
  <c r="AH340" i="21"/>
  <c r="AF340" i="21" s="1" a="1"/>
  <c r="AF340" i="21" s="1"/>
  <c r="AH292" i="21"/>
  <c r="AF292" i="21" s="1" a="1"/>
  <c r="AF292" i="21" s="1"/>
  <c r="AH123" i="21"/>
  <c r="AF123" i="21" s="1" a="1"/>
  <c r="AF123" i="21" s="1"/>
  <c r="AH58" i="21"/>
  <c r="AF58" i="21" s="1" a="1"/>
  <c r="AF58" i="21" s="1"/>
  <c r="AH396" i="21"/>
  <c r="AF396" i="21" s="1" a="1"/>
  <c r="AF396" i="21" s="1"/>
  <c r="AH211" i="21"/>
  <c r="AF211" i="21" s="1" a="1"/>
  <c r="AF211" i="21" s="1"/>
  <c r="AH371" i="21"/>
  <c r="AF371" i="21" s="1" a="1"/>
  <c r="AF371" i="21" s="1"/>
  <c r="AH242" i="21"/>
  <c r="AF242" i="21" s="1" a="1"/>
  <c r="AF242" i="21" s="1"/>
  <c r="AH178" i="21"/>
  <c r="AF178" i="21" s="1" a="1"/>
  <c r="AF178" i="21" s="1"/>
  <c r="AH114" i="21"/>
  <c r="AF114" i="21" s="1" a="1"/>
  <c r="AF114" i="21" s="1"/>
  <c r="AH352" i="21"/>
  <c r="AF352" i="21" s="1" a="1"/>
  <c r="AF352" i="21" s="1"/>
  <c r="AH52" i="21"/>
  <c r="AF52" i="21" s="1" a="1"/>
  <c r="AF52" i="21" s="1"/>
  <c r="AH369" i="21"/>
  <c r="AF369" i="21" s="1" a="1"/>
  <c r="AF369" i="21" s="1"/>
  <c r="AH73" i="21"/>
  <c r="AF73" i="21" s="1" a="1"/>
  <c r="AF73" i="21" s="1"/>
  <c r="AH41" i="21"/>
  <c r="AF41" i="21" s="1" a="1"/>
  <c r="AF41" i="21" s="1"/>
  <c r="AH346" i="21"/>
  <c r="AF346" i="21" s="1" a="1"/>
  <c r="AF346" i="21" s="1"/>
  <c r="AH314" i="21"/>
  <c r="AF314" i="21" s="1" a="1"/>
  <c r="AF314" i="21" s="1"/>
  <c r="AH282" i="21"/>
  <c r="AF282" i="21" s="1" a="1"/>
  <c r="AF282" i="21" s="1"/>
  <c r="AH249" i="21"/>
  <c r="AF249" i="21" s="1" a="1"/>
  <c r="AF249" i="21" s="1"/>
  <c r="AH217" i="21"/>
  <c r="AF217" i="21" s="1" a="1"/>
  <c r="AF217" i="21" s="1"/>
  <c r="AH185" i="21"/>
  <c r="AF185" i="21" s="1" a="1"/>
  <c r="AF185" i="21" s="1"/>
  <c r="AH153" i="21"/>
  <c r="AF153" i="21" s="1" a="1"/>
  <c r="AF153" i="21" s="1"/>
  <c r="AH142" i="21"/>
  <c r="AF142" i="21" s="1" a="1"/>
  <c r="AF142" i="21" s="1"/>
  <c r="AH398" i="21"/>
  <c r="AF398" i="21" s="1" a="1"/>
  <c r="AF398" i="21" s="1"/>
  <c r="AH334" i="21"/>
  <c r="AF334" i="21" s="1" a="1"/>
  <c r="AF334" i="21" s="1"/>
  <c r="AH173" i="21"/>
  <c r="AF173" i="21" s="1" a="1"/>
  <c r="AF173" i="21" s="1"/>
  <c r="AH17" i="21"/>
  <c r="AF17" i="21" s="1" a="1"/>
  <c r="AF17" i="21" s="1"/>
  <c r="AH126" i="21"/>
  <c r="AF126" i="21" s="1" a="1"/>
  <c r="AF126" i="21" s="1"/>
  <c r="AH21" i="21"/>
  <c r="AF21" i="21" s="1" a="1"/>
  <c r="AF21" i="21" s="1"/>
  <c r="AH311" i="21"/>
  <c r="AF311" i="21" s="1" a="1"/>
  <c r="AF311" i="21" s="1"/>
  <c r="AH279" i="21"/>
  <c r="AF279" i="21" s="1" a="1"/>
  <c r="AF279" i="21" s="1"/>
  <c r="AH214" i="21"/>
  <c r="AF214" i="21" s="1" a="1"/>
  <c r="AF214" i="21" s="1"/>
  <c r="AH166" i="21"/>
  <c r="AF166" i="21" s="1" a="1"/>
  <c r="AF166" i="21" s="1"/>
  <c r="AH101" i="21"/>
  <c r="AF101" i="21" s="1" a="1"/>
  <c r="AF101" i="21" s="1"/>
  <c r="AH406" i="21"/>
  <c r="AF406" i="21" s="1" a="1"/>
  <c r="AF406" i="21" s="1"/>
  <c r="AH342" i="21"/>
  <c r="AF342" i="21" s="1" a="1"/>
  <c r="AF342" i="21" s="1"/>
  <c r="AH245" i="21"/>
  <c r="AF245" i="21" s="1" a="1"/>
  <c r="AF245" i="21" s="1"/>
  <c r="AH181" i="21"/>
  <c r="AF181" i="21" s="1" a="1"/>
  <c r="AF181" i="21" s="1"/>
  <c r="AH117" i="21"/>
  <c r="AF117" i="21" s="1" a="1"/>
  <c r="AF117" i="21" s="1"/>
  <c r="AH33" i="21"/>
  <c r="AF33" i="21" s="1" a="1"/>
  <c r="AF33" i="21" s="1"/>
  <c r="AH65" i="21"/>
  <c r="AF65" i="21" s="1" a="1"/>
  <c r="AF65" i="21" s="1"/>
  <c r="AH402" i="21"/>
  <c r="AF402" i="21" s="1" a="1"/>
  <c r="AF402" i="21" s="1"/>
  <c r="AH338" i="21"/>
  <c r="AF338" i="21" s="1" a="1"/>
  <c r="AF338" i="21" s="1"/>
  <c r="AH274" i="21"/>
  <c r="AF274" i="21" s="1" a="1"/>
  <c r="AF274" i="21" s="1"/>
  <c r="AH209" i="21"/>
  <c r="AF209" i="21" s="1" a="1"/>
  <c r="AF209" i="21" s="1"/>
  <c r="AH177" i="21"/>
  <c r="AF177" i="21" s="1" a="1"/>
  <c r="AF177" i="21" s="1"/>
  <c r="AH118" i="21"/>
  <c r="AF118" i="21" s="1" a="1"/>
  <c r="AF118" i="21" s="1"/>
  <c r="AH294" i="21"/>
  <c r="AF294" i="21" s="1" a="1"/>
  <c r="AF294" i="21" s="1"/>
  <c r="AH335" i="21"/>
  <c r="AF335" i="21" s="1" a="1"/>
  <c r="AF335" i="21" s="1"/>
  <c r="AH303" i="21"/>
  <c r="AF303" i="21" s="1" a="1"/>
  <c r="AF303" i="21" s="1"/>
  <c r="AH238" i="21"/>
  <c r="AF238" i="21" s="1" a="1"/>
  <c r="AF238" i="21" s="1"/>
  <c r="AH206" i="21"/>
  <c r="AF206" i="21" s="1" a="1"/>
  <c r="AF206" i="21" s="1"/>
  <c r="AH158" i="21"/>
  <c r="AF158" i="21" s="1" a="1"/>
  <c r="AF158" i="21" s="1"/>
  <c r="AH390" i="21"/>
  <c r="AF390" i="21" s="1" a="1"/>
  <c r="AF390" i="21" s="1"/>
  <c r="AH165" i="21"/>
  <c r="AF165" i="21" s="1" a="1"/>
  <c r="AF165" i="21" s="1"/>
  <c r="AH394" i="21"/>
  <c r="AF394" i="21" s="1" a="1"/>
  <c r="AF394" i="21" s="1"/>
  <c r="AH362" i="21"/>
  <c r="AF362" i="21" s="1" a="1"/>
  <c r="AF362" i="21" s="1"/>
  <c r="AH330" i="21"/>
  <c r="AF330" i="21" s="1" a="1"/>
  <c r="AF330" i="21" s="1"/>
  <c r="AH298" i="21"/>
  <c r="AF298" i="21" s="1" a="1"/>
  <c r="AF298" i="21" s="1"/>
  <c r="AH233" i="21"/>
  <c r="AF233" i="21" s="1" a="1"/>
  <c r="AF233" i="21" s="1"/>
  <c r="AH137" i="21"/>
  <c r="AF137" i="21" s="1" a="1"/>
  <c r="AF137" i="21" s="1"/>
  <c r="AH105" i="21"/>
  <c r="AF105" i="21" s="1" a="1"/>
  <c r="AF105" i="21" s="1"/>
  <c r="AH93" i="21"/>
  <c r="AF93" i="21" s="1" a="1"/>
  <c r="AF93" i="21" s="1"/>
  <c r="AH13" i="21"/>
  <c r="AF13" i="21" s="1" a="1"/>
  <c r="AF13" i="21" s="1"/>
  <c r="AH270" i="21"/>
  <c r="AF270" i="21" s="1" a="1"/>
  <c r="AF270" i="21" s="1"/>
  <c r="AH205" i="21"/>
  <c r="AF205" i="21" s="1" a="1"/>
  <c r="AF205" i="21" s="1"/>
  <c r="AH141" i="21"/>
  <c r="AF141" i="21" s="1" a="1"/>
  <c r="AF141" i="21" s="1"/>
  <c r="AH182" i="21"/>
  <c r="AF182" i="21" s="1" a="1"/>
  <c r="AF182" i="21" s="1"/>
  <c r="AH69" i="21"/>
  <c r="AF69" i="21" s="1" a="1"/>
  <c r="AF69" i="21" s="1"/>
  <c r="AH327" i="21"/>
  <c r="AF327" i="21" s="1" a="1"/>
  <c r="AF327" i="21" s="1"/>
  <c r="AH295" i="21"/>
  <c r="AF295" i="21" s="1" a="1"/>
  <c r="AF295" i="21" s="1"/>
  <c r="AH262" i="21"/>
  <c r="AF262" i="21" s="1" a="1"/>
  <c r="AF262" i="21" s="1"/>
  <c r="AH230" i="21"/>
  <c r="AF230" i="21" s="1" a="1"/>
  <c r="AF230" i="21" s="1"/>
  <c r="AH198" i="21"/>
  <c r="AF198" i="21" s="1" a="1"/>
  <c r="AF198" i="21" s="1"/>
  <c r="AH134" i="21"/>
  <c r="AF134" i="21" s="1" a="1"/>
  <c r="AF134" i="21" s="1"/>
  <c r="AH37" i="21"/>
  <c r="AF37" i="21" s="1" a="1"/>
  <c r="AF37" i="21" s="1"/>
  <c r="AH278" i="21"/>
  <c r="AF278" i="21" s="1" a="1"/>
  <c r="AF278" i="21" s="1"/>
  <c r="AH213" i="21"/>
  <c r="AF213" i="21" s="1" a="1"/>
  <c r="AF213" i="21" s="1"/>
  <c r="Z227" i="21" a="1"/>
  <c r="Z227" i="21" s="1"/>
  <c r="W226" i="21" s="1"/>
  <c r="Z167" i="21" a="1"/>
  <c r="Z167" i="21" s="1"/>
  <c r="W166" i="21" s="1"/>
  <c r="Z375" i="21" a="1"/>
  <c r="Z375" i="21" s="1"/>
  <c r="W374" i="21" s="1"/>
  <c r="Z317" i="21" a="1"/>
  <c r="Z317" i="21" s="1"/>
  <c r="W316" i="21" s="1"/>
  <c r="Z250" i="21" a="1"/>
  <c r="Z250" i="21" s="1"/>
  <c r="W249" i="21" s="1"/>
  <c r="Z179" i="21" a="1"/>
  <c r="Z179" i="21" s="1"/>
  <c r="W178" i="21" s="1"/>
  <c r="Z423" i="21" a="1"/>
  <c r="Z423" i="21" s="1"/>
  <c r="W422" i="21" s="1"/>
  <c r="Z365" i="21" a="1"/>
  <c r="Z365" i="21" s="1"/>
  <c r="W364" i="21" s="1"/>
  <c r="Z241" i="21" a="1"/>
  <c r="Z241" i="21" s="1"/>
  <c r="W240" i="21" s="1"/>
  <c r="Z163" i="21" a="1"/>
  <c r="Z163" i="21" s="1"/>
  <c r="W162" i="21" s="1"/>
  <c r="Z310" i="21" a="1"/>
  <c r="Z310" i="21" s="1"/>
  <c r="W309" i="21" s="1"/>
  <c r="Y424" i="21" a="1"/>
  <c r="Y424" i="21" s="1"/>
  <c r="Y425" i="21" s="1" a="1"/>
  <c r="Y425" i="21" s="1"/>
  <c r="Z355" i="21" a="1"/>
  <c r="Z355" i="21" s="1"/>
  <c r="W354" i="21" s="1"/>
  <c r="Z302" i="21" a="1"/>
  <c r="Z302" i="21" s="1"/>
  <c r="W301" i="21" s="1"/>
  <c r="Z235" i="21" a="1"/>
  <c r="Z235" i="21" s="1"/>
  <c r="W234" i="21" s="1"/>
  <c r="Y420" i="21" a="1"/>
  <c r="Y420" i="21" s="1"/>
  <c r="Y421" i="21" s="1" a="1"/>
  <c r="Y421" i="21" s="1"/>
  <c r="Z347" i="21" a="1"/>
  <c r="Z347" i="21" s="1"/>
  <c r="W346" i="21" s="1"/>
  <c r="Z415" i="21" a="1"/>
  <c r="Z415" i="21" s="1"/>
  <c r="W414" i="21" s="1"/>
  <c r="Z337" i="21" a="1"/>
  <c r="Z337" i="21" s="1"/>
  <c r="W336" i="21" s="1"/>
  <c r="Z289" i="21" a="1"/>
  <c r="Z289" i="21" s="1"/>
  <c r="W288" i="21" s="1"/>
  <c r="Z218" i="21" a="1"/>
  <c r="Z218" i="21" s="1"/>
  <c r="W217" i="21" s="1"/>
  <c r="Z295" i="21" a="1"/>
  <c r="Z295" i="21" s="1"/>
  <c r="W294" i="21" s="1"/>
  <c r="Z405" i="21" a="1"/>
  <c r="Z405" i="21" s="1"/>
  <c r="W404" i="21" s="1"/>
  <c r="Z331" i="21" a="1"/>
  <c r="Z331" i="21" s="1"/>
  <c r="W330" i="21" s="1"/>
  <c r="Z281" i="21" a="1"/>
  <c r="Z281" i="21" s="1"/>
  <c r="W280" i="21" s="1"/>
  <c r="Z207" i="21" a="1"/>
  <c r="Z207" i="21" s="1"/>
  <c r="W206" i="21" s="1"/>
  <c r="Z394" i="21" a="1"/>
  <c r="Z394" i="21" s="1"/>
  <c r="W393" i="21" s="1"/>
  <c r="Z329" i="21" a="1"/>
  <c r="Z329" i="21" s="1"/>
  <c r="W328" i="21" s="1"/>
  <c r="W327" i="21"/>
  <c r="Z271" i="21" a="1"/>
  <c r="Z271" i="21" s="1"/>
  <c r="W270" i="21" s="1"/>
  <c r="Z191" i="21" a="1"/>
  <c r="Z191" i="21" s="1"/>
  <c r="W190" i="21" s="1"/>
  <c r="Z173" i="21" a="1"/>
  <c r="Z173" i="21" s="1"/>
  <c r="W172" i="21" s="1"/>
  <c r="Z390" i="21" a="1"/>
  <c r="Z390" i="21" s="1"/>
  <c r="W389" i="21" s="1"/>
  <c r="Z326" i="21" a="1"/>
  <c r="Z326" i="21" s="1"/>
  <c r="W325" i="21" s="1"/>
  <c r="Z259" i="21" a="1"/>
  <c r="Z259" i="21" s="1"/>
  <c r="W258" i="21" s="1"/>
  <c r="Z186" i="21" a="1"/>
  <c r="Z186" i="21" s="1"/>
  <c r="W185" i="21" s="1"/>
  <c r="AI422" i="21" l="1"/>
  <c r="AI393" i="21"/>
  <c r="AI107" i="21"/>
  <c r="AI120" i="21"/>
  <c r="AI8" i="21"/>
  <c r="AI322" i="21"/>
  <c r="AI190" i="21"/>
  <c r="AI40" i="21"/>
  <c r="AI186" i="21"/>
  <c r="AI147" i="21"/>
  <c r="AI272" i="21"/>
  <c r="AI287" i="21"/>
  <c r="AI392" i="21"/>
  <c r="AI183" i="21"/>
  <c r="AI45" i="21"/>
  <c r="AI276" i="21"/>
  <c r="AI351" i="21"/>
  <c r="AI81" i="21"/>
  <c r="AI329" i="21"/>
  <c r="AI372" i="21"/>
  <c r="AI30" i="21"/>
  <c r="AI86" i="21"/>
  <c r="AI254" i="21"/>
  <c r="AI184" i="21"/>
  <c r="AI379" i="21"/>
  <c r="AI150" i="21"/>
  <c r="AI23" i="21"/>
  <c r="AI202" i="21"/>
  <c r="AI304" i="21"/>
  <c r="AI56" i="21"/>
  <c r="AI414" i="21"/>
  <c r="AI154" i="21"/>
  <c r="AI247" i="21"/>
  <c r="AI193" i="21"/>
  <c r="AI187" i="21"/>
  <c r="AI88" i="21"/>
  <c r="AI99" i="21"/>
  <c r="AI222" i="21"/>
  <c r="AI411" i="21"/>
  <c r="AI216" i="21"/>
  <c r="AI264" i="21"/>
  <c r="AI232" i="21"/>
  <c r="AI125" i="21"/>
  <c r="AI168" i="21"/>
  <c r="AI132" i="21"/>
  <c r="AI427" i="21"/>
  <c r="AI260" i="21"/>
  <c r="AF260" i="21" a="1"/>
  <c r="AF260" i="21" s="1"/>
  <c r="AI361" i="21"/>
  <c r="AF361" i="21" a="1"/>
  <c r="AF361" i="21" s="1"/>
  <c r="AI297" i="21"/>
  <c r="AF297" i="21" a="1"/>
  <c r="AF297" i="21" s="1"/>
  <c r="AI228" i="21"/>
  <c r="AI350" i="21"/>
  <c r="AF350" i="21" a="1"/>
  <c r="AF350" i="21" s="1"/>
  <c r="AI89" i="21"/>
  <c r="AF89" i="21" a="1"/>
  <c r="AF89" i="21" s="1"/>
  <c r="AI308" i="21"/>
  <c r="AI412" i="21"/>
  <c r="AI347" i="21"/>
  <c r="AI325" i="21"/>
  <c r="AI103" i="21"/>
  <c r="AI3" i="21"/>
  <c r="AI189" i="21"/>
  <c r="AI409" i="21"/>
  <c r="AI375" i="21"/>
  <c r="AF375" i="21" a="1"/>
  <c r="AF375" i="21" s="1"/>
  <c r="AI336" i="21"/>
  <c r="AF336" i="21" a="1"/>
  <c r="AF336" i="21" s="1"/>
  <c r="AI67" i="21"/>
  <c r="AF67" i="21" a="1"/>
  <c r="AF67" i="21" s="1"/>
  <c r="AI170" i="21"/>
  <c r="AF170" i="21" a="1"/>
  <c r="AF170" i="21" s="1"/>
  <c r="AI72" i="21"/>
  <c r="AF72" i="21" a="1"/>
  <c r="AF72" i="21" s="1"/>
  <c r="AI359" i="21"/>
  <c r="AF359" i="21" a="1"/>
  <c r="AF359" i="21" s="1"/>
  <c r="AI283" i="21"/>
  <c r="AF283" i="21" a="1"/>
  <c r="AF283" i="21" s="1"/>
  <c r="AI50" i="21"/>
  <c r="AF50" i="21" a="1"/>
  <c r="AF50" i="21" s="1"/>
  <c r="AI344" i="21"/>
  <c r="AI266" i="21"/>
  <c r="AI389" i="21"/>
  <c r="AI61" i="21"/>
  <c r="AI4" i="21"/>
  <c r="AI319" i="21"/>
  <c r="AI345" i="21"/>
  <c r="AI122" i="21"/>
  <c r="AI357" i="21"/>
  <c r="AI25" i="21"/>
  <c r="AI78" i="21"/>
  <c r="AI377" i="21"/>
  <c r="AI200" i="21"/>
  <c r="AI219" i="21"/>
  <c r="AI196" i="21"/>
  <c r="AI36" i="21"/>
  <c r="AI93" i="21"/>
  <c r="AI294" i="21"/>
  <c r="AI33" i="21"/>
  <c r="AI17" i="21"/>
  <c r="AI140" i="21"/>
  <c r="AI199" i="21"/>
  <c r="AI69" i="21"/>
  <c r="AI105" i="21"/>
  <c r="AI362" i="21"/>
  <c r="AI303" i="21"/>
  <c r="AI274" i="21"/>
  <c r="AI117" i="21"/>
  <c r="AI214" i="21"/>
  <c r="AI153" i="21"/>
  <c r="AI352" i="21"/>
  <c r="AI340" i="21"/>
  <c r="AI172" i="21"/>
  <c r="AI429" i="21"/>
  <c r="AI263" i="21"/>
  <c r="AI176" i="21"/>
  <c r="AI288" i="21"/>
  <c r="AI131" i="21"/>
  <c r="AI181" i="21"/>
  <c r="AI185" i="21"/>
  <c r="AI211" i="21"/>
  <c r="AI204" i="21"/>
  <c r="AI328" i="21"/>
  <c r="AI182" i="21"/>
  <c r="AI173" i="21"/>
  <c r="AI41" i="21"/>
  <c r="AI380" i="21"/>
  <c r="AI12" i="21"/>
  <c r="AI424" i="21"/>
  <c r="AI134" i="21"/>
  <c r="AI141" i="21"/>
  <c r="AI390" i="21"/>
  <c r="AI118" i="21"/>
  <c r="AI338" i="21"/>
  <c r="AI245" i="21"/>
  <c r="AI279" i="21"/>
  <c r="AI217" i="21"/>
  <c r="AI73" i="21"/>
  <c r="AI114" i="21"/>
  <c r="AI396" i="21"/>
  <c r="AI420" i="21"/>
  <c r="AI236" i="21"/>
  <c r="AI76" i="21"/>
  <c r="AI240" i="21"/>
  <c r="AI64" i="21"/>
  <c r="AI137" i="21"/>
  <c r="AI198" i="21"/>
  <c r="AI249" i="21"/>
  <c r="AI178" i="21"/>
  <c r="AI11" i="21"/>
  <c r="AI383" i="21"/>
  <c r="AI305" i="21"/>
  <c r="AI37" i="21"/>
  <c r="AI335" i="21"/>
  <c r="AI58" i="21"/>
  <c r="AI268" i="21"/>
  <c r="AI15" i="21"/>
  <c r="AI230" i="21"/>
  <c r="AI270" i="21"/>
  <c r="AI233" i="21"/>
  <c r="AI158" i="21"/>
  <c r="AI402" i="21"/>
  <c r="AI342" i="21"/>
  <c r="AI398" i="21"/>
  <c r="AI282" i="21"/>
  <c r="AI369" i="21"/>
  <c r="AI242" i="21"/>
  <c r="AI123" i="21"/>
  <c r="AI43" i="21"/>
  <c r="AI301" i="21"/>
  <c r="AI337" i="21"/>
  <c r="AI394" i="21"/>
  <c r="AI205" i="21"/>
  <c r="AI311" i="21"/>
  <c r="AI213" i="21"/>
  <c r="AI177" i="21"/>
  <c r="AI21" i="21"/>
  <c r="AI52" i="21"/>
  <c r="AI54" i="21"/>
  <c r="AI401" i="21"/>
  <c r="AI90" i="21"/>
  <c r="AI334" i="21"/>
  <c r="AI262" i="21"/>
  <c r="AI206" i="21"/>
  <c r="AI406" i="21"/>
  <c r="AI314" i="21"/>
  <c r="AI79" i="21"/>
  <c r="AI307" i="21"/>
  <c r="AI278" i="21"/>
  <c r="AI295" i="21"/>
  <c r="AI13" i="21"/>
  <c r="AI298" i="21"/>
  <c r="AI165" i="21"/>
  <c r="AI238" i="21"/>
  <c r="AI209" i="21"/>
  <c r="AI65" i="21"/>
  <c r="AI101" i="21"/>
  <c r="AI126" i="21"/>
  <c r="AI142" i="21"/>
  <c r="AI346" i="21"/>
  <c r="AI371" i="21"/>
  <c r="AI108" i="21"/>
  <c r="AI365" i="21"/>
  <c r="AI112" i="21"/>
  <c r="AI46" i="21"/>
  <c r="AI327" i="21"/>
  <c r="AI330" i="21"/>
  <c r="AI166" i="21"/>
  <c r="AI292" i="21"/>
  <c r="AI397" i="21"/>
  <c r="AI144" i="21"/>
  <c r="Z391" i="21" a="1"/>
  <c r="Z391" i="21" s="1"/>
  <c r="W390" i="21" s="1"/>
  <c r="Z332" i="21" a="1"/>
  <c r="Z332" i="21" s="1"/>
  <c r="W331" i="21" s="1"/>
  <c r="Z290" i="21" a="1"/>
  <c r="Z290" i="21" s="1"/>
  <c r="W289" i="21" s="1"/>
  <c r="Z366" i="21" a="1"/>
  <c r="Z366" i="21" s="1"/>
  <c r="W365" i="21" s="1"/>
  <c r="Z318" i="21" a="1"/>
  <c r="Z318" i="21" s="1"/>
  <c r="W317" i="21" s="1"/>
  <c r="Z187" i="21" a="1"/>
  <c r="Z187" i="21" s="1"/>
  <c r="W186" i="21" s="1"/>
  <c r="Z174" i="21" a="1"/>
  <c r="Z174" i="21" s="1"/>
  <c r="W173" i="21" s="1"/>
  <c r="Z395" i="21" a="1"/>
  <c r="Z395" i="21" s="1"/>
  <c r="W394" i="21" s="1"/>
  <c r="Z406" i="21" a="1"/>
  <c r="Z406" i="21" s="1"/>
  <c r="W405" i="21" s="1"/>
  <c r="Z338" i="21" a="1"/>
  <c r="Z338" i="21" s="1"/>
  <c r="W337" i="21" s="1"/>
  <c r="Z236" i="21" a="1"/>
  <c r="Z236" i="21" s="1"/>
  <c r="W235" i="21" s="1"/>
  <c r="Z311" i="21" a="1"/>
  <c r="Z311" i="21" s="1"/>
  <c r="W310" i="21" s="1"/>
  <c r="Z424" i="21" a="1"/>
  <c r="Z424" i="21" s="1"/>
  <c r="W423" i="21" s="1"/>
  <c r="Z376" i="21" a="1"/>
  <c r="Z376" i="21" s="1"/>
  <c r="W375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6" i="21" a="1"/>
  <c r="Z296" i="21" s="1"/>
  <c r="W295" i="21" s="1"/>
  <c r="Z416" i="21" a="1"/>
  <c r="Z416" i="21" s="1"/>
  <c r="W415" i="21" s="1"/>
  <c r="Z303" i="21" a="1"/>
  <c r="Z303" i="21" s="1"/>
  <c r="W302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2" i="21" a="1"/>
  <c r="Z272" i="21" s="1"/>
  <c r="W271" i="21" s="1"/>
  <c r="Z282" i="21" a="1"/>
  <c r="Z282" i="21" s="1"/>
  <c r="W281" i="21" s="1"/>
  <c r="Z219" i="21" a="1"/>
  <c r="Z219" i="21" s="1"/>
  <c r="W218" i="21" s="1"/>
  <c r="Z348" i="21" a="1"/>
  <c r="Z348" i="21" s="1"/>
  <c r="W347" i="21" s="1"/>
  <c r="Z356" i="21" a="1"/>
  <c r="Z356" i="21" s="1"/>
  <c r="W355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7" i="21" a="1"/>
  <c r="Z417" i="21" s="1"/>
  <c r="W416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1" i="21" a="1"/>
  <c r="Z291" i="21" s="1"/>
  <c r="W290" i="21" s="1"/>
  <c r="Z181" i="21" a="1"/>
  <c r="Z181" i="21" s="1"/>
  <c r="W180" i="21" s="1"/>
  <c r="Z297" i="21" a="1"/>
  <c r="Z297" i="21" s="1"/>
  <c r="W296" i="21" s="1"/>
  <c r="Z377" i="21" a="1"/>
  <c r="Z377" i="21" s="1"/>
  <c r="Z339" i="21" a="1"/>
  <c r="Z339" i="21" s="1"/>
  <c r="W338" i="21" s="1"/>
  <c r="Z96" i="21" a="1"/>
  <c r="Z96" i="21" s="1"/>
  <c r="W95" i="21" s="1"/>
  <c r="Z37" i="21" a="1"/>
  <c r="Z37" i="21" s="1"/>
  <c r="W36" i="21" s="1"/>
  <c r="Z243" i="21" a="1"/>
  <c r="Z243" i="21" s="1"/>
  <c r="Z283" i="21" a="1"/>
  <c r="Z283" i="21" s="1"/>
  <c r="W282" i="21" s="1"/>
  <c r="Z188" i="21" a="1"/>
  <c r="Z188" i="21" s="1"/>
  <c r="W187" i="21" s="1"/>
  <c r="Z333" i="21" a="1"/>
  <c r="Z333" i="21" s="1"/>
  <c r="W332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5" i="21" a="1"/>
  <c r="Z425" i="21" s="1"/>
  <c r="W425" i="21" s="1"/>
  <c r="Z407" i="21" a="1"/>
  <c r="Z407" i="21" s="1"/>
  <c r="W406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7" i="21" a="1"/>
  <c r="Z357" i="21" s="1"/>
  <c r="W356" i="21" s="1"/>
  <c r="Z273" i="21" a="1"/>
  <c r="Z273" i="21" s="1"/>
  <c r="W272" i="21" s="1"/>
  <c r="Z319" i="21" a="1"/>
  <c r="Z319" i="21" s="1"/>
  <c r="W318" i="21" s="1"/>
  <c r="Z304" i="21" a="1"/>
  <c r="Z304" i="21" s="1"/>
  <c r="W303" i="21" s="1"/>
  <c r="Z193" i="21" a="1"/>
  <c r="Z193" i="21" s="1"/>
  <c r="W192" i="21" s="1"/>
  <c r="Z312" i="21" a="1"/>
  <c r="Z312" i="21" s="1"/>
  <c r="W311" i="21" s="1"/>
  <c r="Z396" i="21" a="1"/>
  <c r="Z396" i="21" s="1"/>
  <c r="W395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9" i="21" a="1"/>
  <c r="Z349" i="21" s="1"/>
  <c r="W348" i="21" s="1"/>
  <c r="Z367" i="21" a="1"/>
  <c r="Z367" i="21" s="1"/>
  <c r="W366" i="21" s="1"/>
  <c r="Z392" i="21" a="1"/>
  <c r="Z392" i="21" s="1"/>
  <c r="W391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8" i="21" a="1"/>
  <c r="Z378" i="21" s="1"/>
  <c r="W377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8" i="21" a="1"/>
  <c r="Z358" i="21" s="1"/>
  <c r="W357" i="21" s="1"/>
  <c r="Z45" i="21" a="1"/>
  <c r="Z45" i="21" s="1"/>
  <c r="Z334" i="21" a="1"/>
  <c r="Z334" i="21" s="1"/>
  <c r="W333" i="21" s="1"/>
  <c r="Z38" i="21" a="1"/>
  <c r="Z38" i="21" s="1"/>
  <c r="W37" i="21" s="1"/>
  <c r="Z298" i="21" a="1"/>
  <c r="Z298" i="21" s="1"/>
  <c r="W297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8" i="21" a="1"/>
  <c r="Z368" i="21" s="1"/>
  <c r="W367" i="21" s="1"/>
  <c r="Z66" i="21" a="1"/>
  <c r="Z66" i="21" s="1"/>
  <c r="W65" i="21" s="1"/>
  <c r="Z110" i="21" a="1"/>
  <c r="Z110" i="21" s="1"/>
  <c r="W109" i="21" s="1"/>
  <c r="Z305" i="21" a="1"/>
  <c r="Z305" i="21" s="1"/>
  <c r="W304" i="21" s="1"/>
  <c r="Z19" i="21" a="1"/>
  <c r="Z19" i="21" s="1"/>
  <c r="W18" i="21" s="1"/>
  <c r="Z408" i="21" a="1"/>
  <c r="Z408" i="21" s="1"/>
  <c r="W407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50" i="21" a="1"/>
  <c r="Z350" i="21" s="1"/>
  <c r="W349" i="21" s="1"/>
  <c r="Z136" i="21" a="1"/>
  <c r="Z136" i="21" s="1"/>
  <c r="W135" i="21" s="1"/>
  <c r="Z397" i="21" a="1"/>
  <c r="Z397" i="21" s="1"/>
  <c r="W396" i="21" s="1"/>
  <c r="Z320" i="21" a="1"/>
  <c r="Z320" i="21" s="1"/>
  <c r="W319" i="21" s="1"/>
  <c r="Z80" i="21" a="1"/>
  <c r="Z80" i="21" s="1"/>
  <c r="W79" i="21" s="1"/>
  <c r="W424" i="21"/>
  <c r="Z90" i="21" a="1"/>
  <c r="Z90" i="21" s="1"/>
  <c r="W89" i="21" s="1"/>
  <c r="Z284" i="21" a="1"/>
  <c r="Z284" i="21" s="1"/>
  <c r="W283" i="21" s="1"/>
  <c r="Z340" i="21" a="1"/>
  <c r="Z340" i="21" s="1"/>
  <c r="Z292" i="21" a="1"/>
  <c r="Z292" i="21" s="1"/>
  <c r="W291" i="21" s="1"/>
  <c r="Z52" i="21" a="1"/>
  <c r="Z52" i="21" s="1"/>
  <c r="W51" i="21" s="1"/>
  <c r="Z418" i="21" a="1"/>
  <c r="Z418" i="21" s="1"/>
  <c r="W417" i="21" s="1"/>
  <c r="Z144" i="21" a="1"/>
  <c r="Z144" i="21" s="1"/>
  <c r="Z230" i="21" a="1"/>
  <c r="Z230" i="21" s="1"/>
  <c r="W229" i="21" s="1"/>
  <c r="Z12" i="21" a="1"/>
  <c r="Z12" i="21" s="1"/>
  <c r="W11" i="21" s="1"/>
  <c r="Z313" i="21" a="1"/>
  <c r="Z313" i="21" s="1"/>
  <c r="W312" i="21" s="1"/>
  <c r="Z274" i="21" a="1"/>
  <c r="Z274" i="21" s="1"/>
  <c r="Z149" i="21" a="1"/>
  <c r="Z149" i="21" s="1"/>
  <c r="W148" i="21" s="1"/>
  <c r="W208" i="21"/>
  <c r="W156" i="21"/>
  <c r="W242" i="21"/>
  <c r="W376" i="21"/>
  <c r="W174" i="21"/>
  <c r="W116" i="21"/>
  <c r="W168" i="21"/>
  <c r="Z275" i="21" l="1" a="1"/>
  <c r="Z275" i="21" s="1"/>
  <c r="W274" i="21" s="1"/>
  <c r="Z145" i="21" a="1"/>
  <c r="Z145" i="21" s="1"/>
  <c r="W144" i="21" s="1"/>
  <c r="Z341" i="21" a="1"/>
  <c r="Z341" i="21" s="1"/>
  <c r="W340" i="21" s="1"/>
  <c r="Z46" i="21" a="1"/>
  <c r="Z46" i="21" s="1"/>
  <c r="W45" i="21" s="1"/>
  <c r="Z5" i="21" a="1"/>
  <c r="Z5" i="21" s="1"/>
  <c r="W4" i="21" s="1"/>
  <c r="Z321" i="21" a="1"/>
  <c r="Z321" i="21" s="1"/>
  <c r="W320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9" i="21" a="1"/>
  <c r="Z369" i="21" s="1"/>
  <c r="W368" i="21" s="1"/>
  <c r="Z299" i="21" a="1"/>
  <c r="Z299" i="21" s="1"/>
  <c r="W298" i="21" s="1"/>
  <c r="Z379" i="21" a="1"/>
  <c r="Z379" i="21" s="1"/>
  <c r="W378" i="21" s="1"/>
  <c r="Z314" i="21" a="1"/>
  <c r="Z314" i="21" s="1"/>
  <c r="W313" i="21" s="1"/>
  <c r="Z419" i="21" a="1"/>
  <c r="Z419" i="21" s="1"/>
  <c r="W418" i="21" s="1"/>
  <c r="Z285" i="21" a="1"/>
  <c r="Z285" i="21" s="1"/>
  <c r="W284" i="21" s="1"/>
  <c r="Z359" i="21" a="1"/>
  <c r="Z359" i="21" s="1"/>
  <c r="W358" i="21" s="1"/>
  <c r="Z398" i="21" a="1"/>
  <c r="Z398" i="21" s="1"/>
  <c r="W397" i="21" s="1"/>
  <c r="Z263" i="21" a="1"/>
  <c r="Z263" i="21" s="1"/>
  <c r="W262" i="21" s="1"/>
  <c r="Z306" i="21" a="1"/>
  <c r="Z306" i="21" s="1"/>
  <c r="W305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5" i="21" a="1"/>
  <c r="Z335" i="21" s="1"/>
  <c r="W334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3" i="21" a="1"/>
  <c r="Z293" i="21" s="1"/>
  <c r="W292" i="21" s="1"/>
  <c r="Z72" i="21" a="1"/>
  <c r="Z72" i="21" s="1"/>
  <c r="W71" i="21" s="1"/>
  <c r="W273" i="21"/>
  <c r="W143" i="21"/>
  <c r="W339" i="21"/>
  <c r="Z81" i="21" a="1"/>
  <c r="Z81" i="21" s="1"/>
  <c r="W80" i="21" s="1"/>
  <c r="Z351" i="21" a="1"/>
  <c r="Z351" i="21" s="1"/>
  <c r="W350" i="21" s="1"/>
  <c r="Z183" i="21" a="1"/>
  <c r="Z183" i="21" s="1"/>
  <c r="W182" i="21" s="1"/>
  <c r="Z409" i="21" a="1"/>
  <c r="Z409" i="21" s="1"/>
  <c r="W408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7" i="21" a="1"/>
  <c r="Z307" i="21" s="1"/>
  <c r="W306" i="21" s="1"/>
  <c r="Z99" i="21" a="1"/>
  <c r="Z99" i="21" s="1"/>
  <c r="W98" i="21" s="1"/>
  <c r="Z223" i="21" a="1"/>
  <c r="Z223" i="21" s="1"/>
  <c r="W222" i="21" s="1"/>
  <c r="Z352" i="21" a="1"/>
  <c r="Z352" i="21" s="1"/>
  <c r="Z286" i="21" a="1"/>
  <c r="Z286" i="21" s="1"/>
  <c r="W285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300" i="21" a="1"/>
  <c r="Z300" i="21" s="1"/>
  <c r="W299" i="21" s="1"/>
  <c r="Z126" i="21" a="1"/>
  <c r="Z126" i="21" s="1"/>
  <c r="W125" i="21" s="1"/>
  <c r="Z264" i="21" a="1"/>
  <c r="Z264" i="21" s="1"/>
  <c r="W263" i="21" s="1"/>
  <c r="Z420" i="21" a="1"/>
  <c r="Z420" i="21" s="1"/>
  <c r="W419" i="21" s="1"/>
  <c r="Z342" i="21" a="1"/>
  <c r="Z342" i="21" s="1"/>
  <c r="W341" i="21" s="1"/>
  <c r="Z410" i="21" a="1"/>
  <c r="Z410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70" i="21" a="1"/>
  <c r="Z370" i="21" s="1"/>
  <c r="W369" i="21" s="1"/>
  <c r="Z322" i="21" a="1"/>
  <c r="Z322" i="21" s="1"/>
  <c r="W321" i="21" s="1"/>
  <c r="Z399" i="21" a="1"/>
  <c r="Z399" i="21" s="1"/>
  <c r="W398" i="21" s="1"/>
  <c r="Z315" i="21" a="1"/>
  <c r="Z315" i="21" s="1"/>
  <c r="W314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60" i="21" a="1"/>
  <c r="Z360" i="21" s="1"/>
  <c r="Z380" i="21" a="1"/>
  <c r="Z380" i="21" s="1"/>
  <c r="W379" i="21" s="1"/>
  <c r="Z6" i="21" a="1"/>
  <c r="Z6" i="21" s="1"/>
  <c r="Z276" i="21" a="1"/>
  <c r="Z276" i="21" s="1"/>
  <c r="Z361" i="21" l="1" a="1"/>
  <c r="Z361" i="21" s="1"/>
  <c r="W360" i="21" s="1"/>
  <c r="Z7" i="21" a="1"/>
  <c r="Z7" i="21" s="1"/>
  <c r="W6" i="21" s="1"/>
  <c r="Z32" i="21" a="1"/>
  <c r="Z32" i="21" s="1"/>
  <c r="W31" i="21" s="1"/>
  <c r="Z353" i="21" a="1"/>
  <c r="Z353" i="21" s="1"/>
  <c r="Z381" i="21" a="1"/>
  <c r="Z381" i="21" s="1"/>
  <c r="W380" i="21" s="1"/>
  <c r="Z61" i="21" a="1"/>
  <c r="Z61" i="21" s="1"/>
  <c r="W60" i="21" s="1"/>
  <c r="Z400" i="21" a="1"/>
  <c r="Z400" i="21" s="1"/>
  <c r="W399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7" i="21" a="1"/>
  <c r="Z277" i="21" s="1"/>
  <c r="W276" i="21" s="1"/>
  <c r="Z22" i="21" a="1"/>
  <c r="Z22" i="21" s="1"/>
  <c r="W21" i="21" s="1"/>
  <c r="Z152" i="21" a="1"/>
  <c r="Z152" i="21" s="1"/>
  <c r="W151" i="21" s="1"/>
  <c r="Z411" i="21" a="1"/>
  <c r="Z411" i="21" s="1"/>
  <c r="W410" i="21" s="1"/>
  <c r="W359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3" i="21" a="1"/>
  <c r="Z323" i="21" s="1"/>
  <c r="W322" i="21" s="1"/>
  <c r="Z343" i="21" a="1"/>
  <c r="Z343" i="21" s="1"/>
  <c r="W342" i="21" s="1"/>
  <c r="W275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1" i="21" a="1"/>
  <c r="Z371" i="21" s="1"/>
  <c r="W370" i="21" s="1"/>
  <c r="Z421" i="21" a="1"/>
  <c r="Z421" i="21" s="1"/>
  <c r="W420" i="21" s="1"/>
  <c r="Z83" i="21" a="1"/>
  <c r="Z83" i="21" s="1"/>
  <c r="W82" i="21" s="1"/>
  <c r="Z287" i="21" a="1"/>
  <c r="Z287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9" i="21"/>
  <c r="Z265" i="21" a="1"/>
  <c r="Z265" i="21" s="1"/>
  <c r="W264" i="21" s="1"/>
  <c r="W30" i="21"/>
  <c r="W351" i="21"/>
  <c r="Z308" i="21" a="1"/>
  <c r="Z308" i="21" s="1"/>
  <c r="W307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2" i="21" a="1"/>
  <c r="Z412" i="21" s="1"/>
  <c r="W411" i="21" s="1"/>
  <c r="Z248" i="21" a="1"/>
  <c r="Z248" i="21" s="1"/>
  <c r="Z266" i="21" a="1"/>
  <c r="Z266" i="21" s="1"/>
  <c r="W265" i="21" s="1"/>
  <c r="Z84" i="21" a="1"/>
  <c r="Z84" i="21" s="1"/>
  <c r="W83" i="21" s="1"/>
  <c r="Z401" i="21" a="1"/>
  <c r="Z401" i="21" s="1"/>
  <c r="W400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4" i="21" a="1"/>
  <c r="Z344" i="21" s="1"/>
  <c r="W343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2" i="21" a="1"/>
  <c r="Z382" i="21" s="1"/>
  <c r="W381" i="21" s="1"/>
  <c r="Z372" i="21" a="1"/>
  <c r="Z372" i="21" s="1"/>
  <c r="W286" i="21"/>
  <c r="W112" i="21"/>
  <c r="Z101" i="21" a="1"/>
  <c r="Z101" i="21" s="1"/>
  <c r="W100" i="21" s="1"/>
  <c r="Z324" i="21" a="1"/>
  <c r="Z324" i="21" s="1"/>
  <c r="W323" i="21" s="1"/>
  <c r="Z278" i="21" a="1"/>
  <c r="Z278" i="21" s="1"/>
  <c r="W54" i="21"/>
  <c r="W352" i="21"/>
  <c r="Z362" i="21" a="1"/>
  <c r="Z362" i="21" s="1"/>
  <c r="W361" i="21" s="1"/>
  <c r="Z373" i="21" l="1" a="1"/>
  <c r="Z373" i="21" s="1"/>
  <c r="W372" i="21" s="1"/>
  <c r="Z215" i="21" a="1"/>
  <c r="Z215" i="21" s="1"/>
  <c r="Z9" i="21" a="1"/>
  <c r="Z9" i="21" s="1"/>
  <c r="W8" i="21" s="1"/>
  <c r="Z129" i="21" a="1"/>
  <c r="Z129" i="21" s="1"/>
  <c r="W128" i="21" s="1"/>
  <c r="Z279" i="21" a="1"/>
  <c r="Z279" i="21" s="1"/>
  <c r="W278" i="21" s="1"/>
  <c r="Z363" i="21" a="1"/>
  <c r="Z363" i="21" s="1"/>
  <c r="W362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3" i="21" a="1"/>
  <c r="Z383" i="21" s="1"/>
  <c r="W382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7" i="21"/>
  <c r="W371" i="21"/>
  <c r="W93" i="21"/>
  <c r="W213" i="21"/>
  <c r="W32" i="21"/>
  <c r="W247" i="21"/>
  <c r="Z345" i="21" a="1"/>
  <c r="Z345" i="21" s="1"/>
  <c r="W344" i="21" s="1"/>
  <c r="Z63" i="21" a="1"/>
  <c r="Z63" i="21" s="1"/>
  <c r="W62" i="21" s="1"/>
  <c r="Z154" i="21" a="1"/>
  <c r="Z154" i="21" s="1"/>
  <c r="W153" i="21" s="1"/>
  <c r="Z402" i="21" a="1"/>
  <c r="Z402" i="21" s="1"/>
  <c r="W401" i="21" s="1"/>
  <c r="Z413" i="21" a="1"/>
  <c r="Z413" i="21" s="1"/>
  <c r="W412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4" i="21" a="1"/>
  <c r="Z384" i="21" s="1"/>
  <c r="Z86" i="21" a="1"/>
  <c r="Z86" i="21" s="1"/>
  <c r="W85" i="21" s="1"/>
  <c r="Z216" i="21" a="1"/>
  <c r="Z216" i="21" s="1"/>
  <c r="W215" i="21" s="1"/>
  <c r="Z403" i="21" a="1"/>
  <c r="Z403" i="21" s="1"/>
  <c r="Z77" i="21" a="1"/>
  <c r="Z77" i="21" s="1"/>
  <c r="W76" i="21" s="1"/>
  <c r="Z155" i="21" a="1"/>
  <c r="Z155" i="21" s="1"/>
  <c r="W154" i="21" s="1"/>
  <c r="Z268" i="21" a="1"/>
  <c r="Z268" i="21" s="1"/>
  <c r="Z103" i="21" a="1"/>
  <c r="Z103" i="21" s="1"/>
  <c r="Z130" i="21" a="1"/>
  <c r="Z130" i="21" s="1"/>
  <c r="W129" i="21" s="1"/>
  <c r="W214" i="21"/>
  <c r="Z25" i="21" a="1"/>
  <c r="Z25" i="21" s="1"/>
  <c r="W24" i="21" s="1"/>
  <c r="W267" i="21" l="1"/>
  <c r="Z269" i="21" a="1"/>
  <c r="Z269" i="21" s="1"/>
  <c r="W102" i="21"/>
  <c r="Z104" i="21" a="1"/>
  <c r="Z104" i="21" s="1"/>
  <c r="Z385" i="21" a="1"/>
  <c r="Z385" i="21" s="1"/>
  <c r="W384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2" i="21"/>
  <c r="W383" i="21"/>
  <c r="Z202" i="21" l="1" a="1"/>
  <c r="Z202" i="21" s="1"/>
  <c r="W201" i="21" s="1"/>
  <c r="Z106" i="21" a="1"/>
  <c r="Z106" i="21" s="1"/>
  <c r="Z132" i="21" a="1"/>
  <c r="Z132" i="21" s="1"/>
  <c r="W131" i="21" s="1"/>
  <c r="Z386" i="21" a="1"/>
  <c r="Z386" i="21" s="1"/>
  <c r="W385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7" i="21" a="1"/>
  <c r="Z387" i="21" s="1"/>
  <c r="W386" i="21" s="1"/>
  <c r="Z204" i="21" l="1" a="1"/>
  <c r="Z204" i="21" s="1"/>
  <c r="W203" i="21" s="1"/>
  <c r="Z388" i="21" a="1"/>
  <c r="Z388" i="21" s="1"/>
  <c r="W387" i="21" s="1"/>
  <c r="W132" i="21"/>
  <c r="W202" i="21"/>
  <c r="W329" i="21" l="1"/>
  <c r="Z205" i="21" a="1"/>
  <c r="Z205" i="21" s="1"/>
  <c r="W335" i="21" s="1"/>
  <c r="W68" i="21" l="1"/>
  <c r="W165" i="21"/>
  <c r="W279" i="21"/>
  <c r="W248" i="21"/>
  <c r="W225" i="21"/>
  <c r="W155" i="21"/>
  <c r="W121" i="21"/>
  <c r="W421" i="21"/>
  <c r="W16" i="21"/>
  <c r="W353" i="21"/>
  <c r="W49" i="21"/>
  <c r="W177" i="21"/>
  <c r="W345" i="21"/>
  <c r="W257" i="21"/>
  <c r="W287" i="21"/>
  <c r="W300" i="21"/>
  <c r="W308" i="21"/>
  <c r="W115" i="21"/>
  <c r="W315" i="21"/>
  <c r="W293" i="21"/>
  <c r="W373" i="21"/>
  <c r="W94" i="21"/>
  <c r="W324" i="21"/>
  <c r="W239" i="21"/>
  <c r="W204" i="21"/>
  <c r="W42" i="21"/>
  <c r="W233" i="21"/>
  <c r="W161" i="21"/>
  <c r="W205" i="21"/>
  <c r="W133" i="21"/>
  <c r="W403" i="21"/>
  <c r="W26" i="21"/>
  <c r="W87" i="21"/>
  <c r="W77" i="21"/>
  <c r="W107" i="21"/>
  <c r="W189" i="21"/>
  <c r="W35" i="21"/>
  <c r="W9" i="21"/>
  <c r="W216" i="21"/>
  <c r="W141" i="21"/>
  <c r="W413" i="21"/>
  <c r="W326" i="21"/>
  <c r="W63" i="21"/>
  <c r="W392" i="21"/>
  <c r="W268" i="21"/>
  <c r="W363" i="21"/>
  <c r="W184" i="21"/>
  <c r="W146" i="21"/>
  <c r="W55" i="21"/>
  <c r="W171" i="21"/>
  <c r="W388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</authors>
  <commentList>
    <comment ref="AH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I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<sst xmlns="http://schemas.openxmlformats.org/spreadsheetml/2006/main" count="17304" uniqueCount="5947">
  <si>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</si>
  <si>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</si>
  <si>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</si>
  <si>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</si>
  <si>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</si>
  <si>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</si>
  <si>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</si>
  <si>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</si>
  <si>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</si>
  <si>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</si>
  <si>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</si>
  <si>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</si>
  <si>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</si>
  <si>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</si>
  <si>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</si>
  <si>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</si>
  <si>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</si>
  <si>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</si>
  <si>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</si>
  <si>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</si>
  <si>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</si>
  <si>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</si>
  <si>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</si>
  <si>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</si>
  <si>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</si>
  <si>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</si>
  <si>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</si>
  <si>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</si>
  <si>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</si>
  <si>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</si>
  <si>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</si>
  <si>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</si>
  <si>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</si>
  <si>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</si>
  <si>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</si>
  <si>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</si>
  <si>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</si>
  <si>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</si>
  <si>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</si>
  <si>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</si>
  <si>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</si>
  <si>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</si>
  <si>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</si>
  <si>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</si>
  <si>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</si>
  <si>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</si>
  <si>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</si>
  <si>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</si>
  <si>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</si>
  <si>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</si>
  <si>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</si>
  <si>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</si>
  <si>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</si>
  <si>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</si>
  <si>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</si>
  <si>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</si>
  <si>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</si>
  <si>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</si>
  <si>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</si>
  <si>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</si>
  <si>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</si>
  <si>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</si>
  <si>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</si>
  <si>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</si>
  <si>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</si>
  <si>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</si>
  <si>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</si>
  <si>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</si>
  <si>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</si>
  <si>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</si>
  <si>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</si>
  <si>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</si>
  <si>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</si>
  <si>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</si>
  <si>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</si>
  <si>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</si>
  <si>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</si>
  <si>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</si>
  <si>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</si>
  <si>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</si>
  <si>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</si>
  <si>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</si>
  <si>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</si>
  <si>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</si>
  <si>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</si>
  <si>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</si>
  <si>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</si>
  <si>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</si>
  <si>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</si>
  <si>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</si>
  <si>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</si>
  <si>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</si>
  <si>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</si>
  <si>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</si>
  <si>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</si>
  <si>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</si>
  <si>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</si>
  <si>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</si>
  <si>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</si>
  <si>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</si>
  <si>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</si>
  <si>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</si>
  <si>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</si>
  <si>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</si>
  <si>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</si>
  <si>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</si>
  <si>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</si>
  <si>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</si>
  <si>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</si>
  <si>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</si>
  <si>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</si>
  <si>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</si>
  <si>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</si>
  <si>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</si>
  <si>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</si>
  <si>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</si>
  <si>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</si>
  <si>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</si>
  <si>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</si>
  <si>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</si>
  <si>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</si>
  <si>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</si>
  <si>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</si>
  <si>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</si>
  <si>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</si>
  <si>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</si>
  <si>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</si>
  <si>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</si>
  <si>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</si>
  <si>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</si>
  <si>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</si>
  <si>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</si>
  <si>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</si>
  <si>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</si>
  <si>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</si>
  <si>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</si>
  <si>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</si>
  <si>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</si>
  <si>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</si>
  <si>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</si>
  <si>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</si>
  <si>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</si>
  <si>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</si>
  <si>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</si>
  <si>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</si>
  <si>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</si>
  <si>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</si>
  <si>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</si>
  <si>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</si>
  <si>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</si>
  <si>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</si>
  <si>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</si>
  <si>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</si>
  <si>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</si>
  <si>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</si>
  <si>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</si>
  <si>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</si>
  <si>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</si>
  <si>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</si>
  <si>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</si>
  <si>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</si>
  <si>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</si>
  <si>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</si>
  <si>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</si>
  <si>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</si>
  <si>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</si>
  <si>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</si>
  <si>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</si>
  <si>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</si>
  <si>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</si>
  <si>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</si>
  <si>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</si>
  <si>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</si>
  <si>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</si>
  <si>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</si>
  <si>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</si>
  <si>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</si>
  <si>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</si>
  <si>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</si>
  <si>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</si>
  <si>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</si>
  <si>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</si>
  <si>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</si>
  <si>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</si>
  <si>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</si>
  <si>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</si>
  <si>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</si>
  <si>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</si>
  <si>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</si>
  <si>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</si>
  <si>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</si>
  <si>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</si>
  <si>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</si>
  <si>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</si>
  <si>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</si>
  <si>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</si>
  <si>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</si>
  <si>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</si>
  <si>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</si>
  <si>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</si>
  <si>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</si>
  <si>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</si>
  <si>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</si>
  <si>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</si>
  <si>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</si>
  <si>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</si>
  <si>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</si>
  <si>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</si>
  <si>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</si>
  <si>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</si>
  <si>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</si>
  <si>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</si>
  <si>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</si>
  <si>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</si>
  <si>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</si>
  <si>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</si>
  <si>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</si>
  <si>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</si>
  <si>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</si>
  <si>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</si>
  <si>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</si>
  <si>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</si>
  <si>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</si>
  <si>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</si>
  <si>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</si>
  <si>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</si>
  <si>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</si>
  <si>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</si>
  <si>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</si>
  <si>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</si>
  <si>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</si>
  <si>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</si>
  <si>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</si>
  <si>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</si>
  <si>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</si>
  <si>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</si>
  <si>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</si>
  <si>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</si>
  <si>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</si>
  <si>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</si>
  <si>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</si>
  <si>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</si>
  <si>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</si>
  <si>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</si>
  <si>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</si>
  <si>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</si>
  <si>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</si>
  <si>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</si>
  <si>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</si>
  <si>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</si>
  <si>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</si>
  <si>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</si>
  <si>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</si>
  <si>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</si>
  <si>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</si>
  <si>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</si>
  <si>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</si>
  <si>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</si>
  <si>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</si>
  <si>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</si>
  <si>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</si>
  <si>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</si>
  <si>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</si>
  <si>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</si>
  <si>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</si>
  <si>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</si>
  <si>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</si>
  <si>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</si>
  <si>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</si>
  <si>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</si>
  <si>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</si>
  <si>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</si>
  <si>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</si>
  <si>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</si>
  <si>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</si>
  <si>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</si>
  <si>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</si>
  <si>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</si>
  <si>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</si>
  <si>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</si>
  <si>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</si>
  <si>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</si>
  <si>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</si>
  <si>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</si>
  <si>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</si>
  <si>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</si>
  <si>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</si>
  <si>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</si>
  <si>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</si>
  <si>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</si>
  <si>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</si>
  <si>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</si>
  <si>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</si>
  <si>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</si>
  <si>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</si>
  <si>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</si>
  <si>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</si>
  <si>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</si>
  <si>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</si>
  <si>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</si>
  <si>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</si>
  <si>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</si>
  <si>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</si>
  <si>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</si>
  <si>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</si>
  <si>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</si>
  <si>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</si>
  <si>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</si>
  <si>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</si>
  <si>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</si>
  <si>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</si>
  <si>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</si>
  <si>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</si>
  <si>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</si>
  <si>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</si>
  <si>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</si>
  <si>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</si>
  <si>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</si>
  <si>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</si>
  <si>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</si>
  <si>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</si>
  <si>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</si>
  <si>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</si>
  <si>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</si>
  <si>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</si>
  <si>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</si>
  <si>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</si>
  <si>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</si>
  <si>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</si>
  <si>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</si>
  <si>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</si>
  <si>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</si>
  <si>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</si>
  <si>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</si>
  <si>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</si>
  <si>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</si>
  <si>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</si>
  <si>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</si>
  <si>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</si>
  <si>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</si>
  <si>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</si>
  <si>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</si>
  <si>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</si>
  <si>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</si>
  <si>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</si>
  <si>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</si>
  <si>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</si>
  <si>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</si>
  <si>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</si>
  <si>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</si>
  <si>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</si>
  <si>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</si>
  <si>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</si>
  <si>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</si>
  <si>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</si>
  <si>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</si>
  <si>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</si>
  <si>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</si>
  <si>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</si>
  <si>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</si>
  <si>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</si>
  <si>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</si>
  <si>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</si>
  <si>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</si>
  <si>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</si>
  <si>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</si>
  <si>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</si>
  <si>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</si>
  <si>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</si>
  <si>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</si>
  <si>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</si>
  <si>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</si>
  <si>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</si>
  <si>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</si>
  <si>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</si>
  <si>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</si>
  <si>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</si>
  <si>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</si>
  <si>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</si>
  <si>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</si>
  <si>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</si>
  <si>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</si>
  <si>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</si>
  <si>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</si>
  <si>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</si>
  <si>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</si>
  <si>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</si>
  <si>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</si>
  <si>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</si>
  <si>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</si>
  <si>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</si>
  <si>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</si>
  <si>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</si>
  <si>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</si>
  <si>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</si>
  <si>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</si>
  <si>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</si>
  <si>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</si>
  <si>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</si>
  <si>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</si>
  <si>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</si>
  <si>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</si>
  <si>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</si>
  <si>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</si>
  <si>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</si>
  <si>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</si>
  <si>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</si>
  <si>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</si>
  <si>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</si>
  <si>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</si>
  <si>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</si>
  <si>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</si>
  <si>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</si>
  <si>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</si>
  <si>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</si>
  <si>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</si>
  <si>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</si>
  <si>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</si>
  <si>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</si>
  <si>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</si>
  <si>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</si>
  <si>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</si>
  <si>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</si>
  <si>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</si>
  <si>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</si>
  <si>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</si>
  <si>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</si>
  <si>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</si>
  <si>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</si>
  <si>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</si>
  <si>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</si>
  <si>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</si>
  <si>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</si>
  <si>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</si>
  <si>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</si>
  <si>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</si>
  <si>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</si>
  <si>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</si>
  <si>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</si>
  <si>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</si>
  <si>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</si>
  <si>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</si>
  <si>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</si>
  <si>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</si>
  <si>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</si>
  <si>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</si>
  <si>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</si>
  <si>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</si>
  <si>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</si>
  <si>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</si>
  <si>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</si>
  <si>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</si>
  <si>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</si>
  <si>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</si>
  <si>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</si>
  <si>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</si>
  <si>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</si>
  <si>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</si>
  <si>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</si>
  <si>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</si>
  <si>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</si>
  <si>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</si>
  <si>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</si>
  <si>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</si>
  <si>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</si>
  <si>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</si>
  <si>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</si>
  <si>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</si>
  <si>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</si>
  <si>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</si>
  <si>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</si>
  <si>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</si>
  <si>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</si>
  <si>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</si>
  <si>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</si>
  <si>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</si>
  <si>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</si>
  <si>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</si>
  <si>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</si>
  <si>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</si>
  <si>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</si>
  <si>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</si>
  <si>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</si>
  <si>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</si>
  <si>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</si>
  <si>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</si>
  <si>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</si>
  <si>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</si>
  <si>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</si>
  <si>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</si>
  <si>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</si>
  <si>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</si>
  <si>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</si>
  <si>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</si>
  <si>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</si>
  <si>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</si>
  <si>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</si>
  <si>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</si>
  <si>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</si>
  <si>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</si>
  <si>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</si>
  <si>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</si>
  <si>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</si>
  <si>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</si>
  <si>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</si>
  <si>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</si>
  <si>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</si>
  <si>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</si>
  <si>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</si>
  <si>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</si>
  <si>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</si>
  <si>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</si>
  <si>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</si>
  <si>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</si>
  <si>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</si>
  <si>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</si>
  <si>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</si>
  <si>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</si>
  <si>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</si>
  <si>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</si>
  <si>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</si>
  <si>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</si>
  <si>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</si>
  <si>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</si>
  <si>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</si>
  <si>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</si>
  <si>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</si>
  <si>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</si>
  <si>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</si>
  <si>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</si>
  <si>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</si>
  <si>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</si>
  <si>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</si>
  <si>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</si>
  <si>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</si>
  <si>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</si>
  <si>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</si>
  <si>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</si>
  <si>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</si>
  <si>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</si>
  <si>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</si>
  <si>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</si>
  <si>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</si>
  <si>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</si>
  <si>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</si>
  <si>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</si>
  <si>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</si>
  <si>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</si>
  <si>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</si>
  <si>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</si>
  <si>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</si>
  <si>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</si>
  <si>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</si>
  <si>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</si>
  <si>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</si>
  <si>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</si>
  <si>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</si>
  <si>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</si>
  <si>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</si>
  <si>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</si>
  <si>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</si>
  <si>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</si>
  <si>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</si>
  <si>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</si>
  <si>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</si>
  <si>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</si>
  <si>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</si>
  <si>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</si>
  <si>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</si>
  <si>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</si>
  <si>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</si>
  <si>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</si>
  <si>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</si>
  <si>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</si>
  <si>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</si>
  <si>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</si>
  <si>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</si>
  <si>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</si>
  <si>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</si>
  <si>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</si>
  <si>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</si>
  <si>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</si>
  <si>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</si>
  <si>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</si>
  <si>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</si>
  <si>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</si>
  <si>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</si>
  <si>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</si>
  <si>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</si>
  <si>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</si>
  <si>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</si>
  <si>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</si>
  <si>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</si>
  <si>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</si>
  <si>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</si>
  <si>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</si>
  <si>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</si>
  <si>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</si>
  <si>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</si>
  <si>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</si>
  <si>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</si>
  <si>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</si>
  <si>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</si>
  <si>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</si>
  <si>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</si>
  <si>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</si>
  <si>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</si>
  <si>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</si>
  <si>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</si>
  <si>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</si>
  <si>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</si>
  <si>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</si>
  <si>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</si>
  <si>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</si>
  <si>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</si>
  <si>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</si>
  <si>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</si>
  <si>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</si>
  <si>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</si>
  <si>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</si>
  <si>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</si>
  <si>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</si>
  <si>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</si>
  <si>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</si>
  <si>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</si>
  <si>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</si>
  <si>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</si>
  <si>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</si>
  <si>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</si>
  <si>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</si>
  <si>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</si>
  <si>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</si>
  <si>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</si>
  <si>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</si>
  <si>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</si>
  <si>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</si>
  <si>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</si>
  <si>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</si>
  <si>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</si>
  <si>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</si>
  <si>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</si>
  <si>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</si>
  <si>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</si>
  <si>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</si>
  <si>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</si>
  <si>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</si>
  <si>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</si>
  <si>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</si>
  <si>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</si>
  <si>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</si>
  <si>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</si>
  <si>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</si>
  <si>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</si>
  <si>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</si>
  <si>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</si>
  <si>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</si>
  <si>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</si>
  <si>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</si>
  <si>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</si>
  <si>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</si>
  <si>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</si>
  <si>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</si>
  <si>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</si>
  <si>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</si>
  <si>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</si>
  <si>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</si>
  <si>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</si>
  <si>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</si>
  <si>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</si>
  <si>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</si>
  <si>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</si>
  <si>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</si>
  <si>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</si>
  <si>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</si>
  <si>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</si>
  <si>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</si>
  <si>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</si>
  <si>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</si>
  <si>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</si>
  <si>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</si>
  <si>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</si>
  <si>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</si>
  <si>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</si>
  <si>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</si>
  <si>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</si>
  <si>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</si>
  <si>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</si>
  <si>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</si>
  <si>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</si>
  <si>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</si>
  <si>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</si>
  <si>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</si>
  <si>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</si>
  <si>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</si>
  <si>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</si>
  <si>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</si>
  <si>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</si>
  <si>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</si>
  <si>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</si>
  <si>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</si>
  <si>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</si>
  <si>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</si>
  <si>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</si>
  <si>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</si>
  <si>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</si>
  <si>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</si>
  <si>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</si>
  <si>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</si>
  <si>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</si>
  <si>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</si>
  <si>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</si>
  <si>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</si>
  <si>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</si>
  <si>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</si>
  <si>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</si>
  <si>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</si>
  <si>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</si>
  <si>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</si>
  <si>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</si>
  <si>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</si>
  <si>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</si>
  <si>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</si>
  <si>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</si>
  <si>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</si>
  <si>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</si>
  <si>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</si>
  <si>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</si>
  <si>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</si>
  <si>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</si>
  <si>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</si>
  <si>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</si>
  <si>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</si>
  <si>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</si>
  <si>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</si>
  <si>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</si>
  <si>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</si>
  <si>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</si>
  <si>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</si>
  <si>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</si>
  <si>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</si>
  <si>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</si>
  <si>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</si>
  <si>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</si>
  <si>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</si>
  <si>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</si>
  <si>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</si>
  <si>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</si>
  <si>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</si>
  <si>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</si>
  <si>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</si>
  <si>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</si>
  <si>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</si>
  <si>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</si>
  <si>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</si>
  <si>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</si>
  <si>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</si>
  <si>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</si>
  <si>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</si>
  <si>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</si>
  <si>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</si>
  <si>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</si>
  <si>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</si>
  <si>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</si>
  <si>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</si>
  <si>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</si>
  <si>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</si>
  <si>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</si>
  <si>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</si>
  <si>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</si>
  <si>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</si>
  <si>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</si>
  <si>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</si>
  <si>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</si>
  <si>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</si>
  <si>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</si>
  <si>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</si>
  <si>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</si>
  <si>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</si>
  <si>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</si>
  <si>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</si>
  <si>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</si>
  <si>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</si>
  <si>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</si>
  <si>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</si>
  <si>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</si>
  <si>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</si>
  <si>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</si>
  <si>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</si>
  <si>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</si>
  <si>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</si>
  <si>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</si>
  <si>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</si>
  <si>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</si>
  <si>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</si>
  <si>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</si>
  <si>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</si>
  <si>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</si>
  <si>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</si>
  <si>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</si>
  <si>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</si>
  <si>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</si>
  <si>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</si>
  <si>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</si>
  <si>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</si>
  <si>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</si>
  <si>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</si>
  <si>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</si>
  <si>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</si>
  <si>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</si>
  <si>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</si>
  <si>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</si>
  <si>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</si>
  <si>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</si>
  <si>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</si>
  <si>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</si>
  <si>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</si>
  <si>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</si>
  <si>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</si>
  <si>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</si>
  <si>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</si>
  <si>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</si>
  <si>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</si>
  <si>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</si>
  <si>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</si>
  <si>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</si>
  <si>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</si>
  <si>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</si>
  <si>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</si>
  <si>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</si>
  <si>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</si>
  <si>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</si>
  <si>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</si>
  <si>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</si>
  <si>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</si>
  <si>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</si>
  <si>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</si>
  <si>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</si>
  <si>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</si>
  <si>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</si>
  <si>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</si>
  <si>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</si>
  <si>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</si>
  <si>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</si>
  <si>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</si>
  <si>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</si>
  <si>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</si>
  <si>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</si>
  <si>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</si>
  <si>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</si>
  <si>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</si>
  <si>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</si>
  <si>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</si>
  <si>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</si>
  <si>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</si>
  <si>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</si>
  <si>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</si>
  <si>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</si>
  <si>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</si>
  <si>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</si>
  <si>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</si>
  <si>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</si>
  <si>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</si>
  <si>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</si>
  <si>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</si>
  <si>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</si>
  <si>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</si>
  <si>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</si>
  <si>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</si>
  <si>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</si>
  <si>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</si>
  <si>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</si>
  <si>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</si>
  <si>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</si>
  <si>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</si>
  <si>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</si>
  <si>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</si>
  <si>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</si>
  <si>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</si>
  <si>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</si>
  <si>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</si>
  <si>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</si>
  <si>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</si>
  <si>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</si>
  <si>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</si>
  <si>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</si>
  <si>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</si>
  <si>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</si>
  <si>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</si>
  <si>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</si>
  <si>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</si>
  <si>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</si>
  <si>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</si>
  <si>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</si>
  <si>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</si>
  <si>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</si>
  <si>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</si>
  <si>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</si>
  <si>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</si>
  <si>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</si>
  <si>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</si>
  <si>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</si>
  <si>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</si>
  <si>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</si>
  <si>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</si>
  <si>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</si>
  <si>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</si>
  <si>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</si>
  <si>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</si>
  <si>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</si>
  <si>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</si>
  <si>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</si>
  <si>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</si>
  <si>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</si>
  <si>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</si>
  <si>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</si>
  <si>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</si>
  <si>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</si>
  <si>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</si>
  <si>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</si>
  <si>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</si>
  <si>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</si>
  <si>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</si>
  <si>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</si>
  <si>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</si>
  <si>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</si>
  <si>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</si>
  <si>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</si>
  <si>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</si>
  <si>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</si>
  <si>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</si>
  <si>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</si>
  <si>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</si>
  <si>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</si>
  <si>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</si>
  <si>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</si>
  <si>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</si>
  <si>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</si>
  <si>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</si>
  <si>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</si>
  <si>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</si>
  <si>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</si>
  <si>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</si>
  <si>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</si>
  <si>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</si>
  <si>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</si>
  <si>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</si>
  <si>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</si>
  <si>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</si>
  <si>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</si>
  <si>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</si>
  <si>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</si>
  <si>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</si>
  <si>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</si>
  <si>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</si>
  <si>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</si>
  <si>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</si>
  <si>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</si>
  <si>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</si>
  <si>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</si>
  <si>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</si>
  <si>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</si>
  <si>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</si>
  <si>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</si>
  <si>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</si>
  <si>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</si>
  <si>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</si>
  <si>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</si>
  <si>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</si>
  <si>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</si>
  <si>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</si>
  <si>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</si>
  <si>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</si>
  <si>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</si>
  <si>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</si>
  <si>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</si>
  <si>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</si>
  <si>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</si>
  <si>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</si>
  <si>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</si>
  <si>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</si>
  <si>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</si>
  <si>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</si>
  <si>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</si>
  <si>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</si>
  <si>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</si>
  <si>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</si>
  <si>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</si>
  <si>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</si>
  <si>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</si>
  <si>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</si>
  <si>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</si>
  <si>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</si>
  <si>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</si>
  <si>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</si>
  <si>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</si>
  <si>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</si>
  <si>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</si>
  <si>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</si>
  <si>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</si>
  <si>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</si>
  <si>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</si>
  <si>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</si>
  <si>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</si>
  <si>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</si>
  <si>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</si>
  <si>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</si>
  <si>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</si>
  <si>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</si>
  <si>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</si>
  <si>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</si>
  <si>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</si>
  <si>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</si>
  <si>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</si>
  <si>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</si>
  <si>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</si>
  <si>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</si>
  <si>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</si>
  <si>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</si>
  <si>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</si>
  <si>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</si>
  <si>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</si>
  <si>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</si>
  <si>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</si>
  <si>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</si>
  <si>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</si>
  <si>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</si>
  <si>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</si>
  <si>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</si>
  <si>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</si>
  <si>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</si>
  <si>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</si>
  <si>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</si>
  <si>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</si>
  <si>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</si>
  <si>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</si>
  <si>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</si>
  <si>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</si>
  <si>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</si>
  <si>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</si>
  <si>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</si>
  <si>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</si>
  <si>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</si>
  <si>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</si>
  <si>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</si>
  <si>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</si>
  <si>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</si>
  <si>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</si>
  <si>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</si>
  <si>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</si>
  <si>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</si>
  <si>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</si>
  <si>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</si>
  <si>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</si>
  <si>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</si>
  <si>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</si>
  <si>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</si>
  <si>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</si>
  <si>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</si>
  <si>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</si>
  <si>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</si>
  <si>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</si>
  <si>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</si>
  <si>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</si>
  <si>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</si>
  <si>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</si>
  <si>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</si>
  <si>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</si>
  <si>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</si>
  <si>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</si>
  <si>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</si>
  <si>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</si>
  <si>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</si>
  <si>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</si>
  <si>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</si>
  <si>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</si>
  <si>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</si>
  <si>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</si>
  <si>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</si>
  <si>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</si>
  <si>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</si>
  <si>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</si>
  <si>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</si>
  <si>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</si>
  <si>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</si>
  <si>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</si>
  <si>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</si>
  <si>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</si>
  <si>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</si>
  <si>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</si>
  <si>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</si>
  <si>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</si>
  <si>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</si>
  <si>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</si>
  <si>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</si>
  <si>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</si>
  <si>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</si>
  <si>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</si>
  <si>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</si>
  <si>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</si>
  <si>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</si>
  <si>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</si>
  <si>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</si>
  <si>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</si>
  <si>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</si>
  <si>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</si>
  <si>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</si>
  <si>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</si>
  <si>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</si>
  <si>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</si>
  <si>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</si>
  <si>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</si>
  <si>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</si>
  <si>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</si>
  <si>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</si>
  <si>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</si>
  <si>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</si>
  <si>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</si>
  <si>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</si>
  <si>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</si>
  <si>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</si>
  <si>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</si>
  <si>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</si>
  <si>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</si>
  <si>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</si>
  <si>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</si>
  <si>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</si>
  <si>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</si>
  <si>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</si>
  <si>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</si>
  <si>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</si>
  <si>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</si>
  <si>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</si>
  <si>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</si>
  <si>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</si>
  <si>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</si>
  <si>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</si>
  <si>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</si>
  <si>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</si>
  <si>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</si>
  <si>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</si>
  <si>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</si>
  <si>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</si>
  <si>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</si>
  <si>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</si>
  <si>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</si>
  <si>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</si>
  <si>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</si>
  <si>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</si>
  <si>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</si>
  <si>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</si>
  <si>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</si>
  <si>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</si>
  <si>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</si>
  <si>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</si>
  <si>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</si>
  <si>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</si>
  <si>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</si>
  <si>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</si>
  <si>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</si>
  <si>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</si>
  <si>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</si>
  <si>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</si>
  <si>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</si>
  <si>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</si>
  <si>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</si>
  <si>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</si>
  <si>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</si>
  <si>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</si>
  <si>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</si>
  <si>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</si>
  <si>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</si>
  <si>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</si>
  <si>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</si>
  <si>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</si>
  <si>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</si>
  <si>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</si>
  <si>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</si>
  <si>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</si>
  <si>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</si>
  <si>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</si>
  <si>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</si>
  <si>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</si>
  <si>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</si>
  <si>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</si>
  <si>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</si>
  <si>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</si>
  <si>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</si>
  <si>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</si>
  <si>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</si>
  <si>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</si>
  <si>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</si>
  <si>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</si>
  <si>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</si>
  <si>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</si>
  <si>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</si>
  <si>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</si>
  <si>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</si>
  <si>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</si>
  <si>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</si>
  <si>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</si>
  <si>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</si>
  <si>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</si>
  <si>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</si>
  <si>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</si>
  <si>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</si>
  <si>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</si>
  <si>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</si>
  <si>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</si>
  <si>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</si>
  <si>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</si>
  <si>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</si>
  <si>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</si>
  <si>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</si>
  <si>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</si>
  <si>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</si>
  <si>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</si>
  <si>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</si>
  <si>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</si>
  <si>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</si>
  <si>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</si>
  <si>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</si>
  <si>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</si>
  <si>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</si>
  <si>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</si>
  <si>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</si>
  <si>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</si>
  <si>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</si>
  <si>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</si>
  <si>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</si>
  <si>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</si>
  <si>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</si>
  <si>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</si>
  <si>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</si>
  <si>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</si>
  <si>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</si>
  <si>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</si>
  <si>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</si>
  <si>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</si>
  <si>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</si>
  <si>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</si>
  <si>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</si>
  <si>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</si>
  <si>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</si>
  <si>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</si>
  <si>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</si>
  <si>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</si>
  <si>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</si>
  <si>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</si>
  <si>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</si>
  <si>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</si>
  <si>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</si>
  <si>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</si>
  <si>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</si>
  <si>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</si>
  <si>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</si>
  <si>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</si>
  <si>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</si>
  <si>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</si>
  <si>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</si>
  <si>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</si>
  <si>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</si>
  <si>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</si>
  <si>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</si>
  <si>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</si>
  <si>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</si>
  <si>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</si>
  <si>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</si>
  <si>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</si>
  <si>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</si>
  <si>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</si>
  <si>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</si>
  <si>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</si>
  <si>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</si>
  <si>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</si>
  <si>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</si>
  <si>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</si>
  <si>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</si>
  <si>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</si>
  <si>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</si>
  <si>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</si>
  <si>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</si>
  <si>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</si>
  <si>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</si>
  <si>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</si>
  <si>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</si>
  <si>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</si>
  <si>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</si>
  <si>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</si>
  <si>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</si>
  <si>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</si>
  <si>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</si>
  <si>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</si>
  <si>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</si>
  <si>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</si>
  <si>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</si>
  <si>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</si>
  <si>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</si>
  <si>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</si>
  <si>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</si>
  <si>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</si>
  <si>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</si>
  <si>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</si>
  <si>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</si>
  <si>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</si>
  <si>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</si>
  <si>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</si>
  <si>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</si>
  <si>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</si>
  <si>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</si>
  <si>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</si>
  <si>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</si>
  <si>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</si>
  <si>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</si>
  <si>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</si>
  <si>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</si>
  <si>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</si>
  <si>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</si>
  <si>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</si>
  <si>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</si>
  <si>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</si>
  <si>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</si>
  <si>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</si>
  <si>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</si>
  <si>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</si>
  <si>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</si>
  <si>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</si>
  <si>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</si>
  <si>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</si>
  <si>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</si>
  <si>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</si>
  <si>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</si>
  <si>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</si>
  <si>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</si>
  <si>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</si>
  <si>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</si>
  <si>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</si>
  <si>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</si>
  <si>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</si>
  <si>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</si>
  <si>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</si>
  <si>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</si>
  <si>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</si>
  <si>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</si>
  <si>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</si>
  <si>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</si>
  <si>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</si>
  <si>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</si>
  <si>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</si>
  <si>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</si>
  <si>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</si>
  <si>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</si>
  <si>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</si>
  <si>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</si>
  <si>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</si>
  <si>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</si>
  <si>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</si>
  <si>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</si>
  <si>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</si>
  <si>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</si>
  <si>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</si>
  <si>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</si>
  <si>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</si>
  <si>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</si>
  <si>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</si>
  <si>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</si>
  <si>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</si>
  <si>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</si>
  <si>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</si>
  <si>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</si>
  <si>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</si>
  <si>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</si>
  <si>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</si>
  <si>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</si>
  <si>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</si>
  <si>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</si>
  <si>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</si>
  <si>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</si>
  <si>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</si>
  <si>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</si>
  <si>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</si>
  <si>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</si>
  <si>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</si>
  <si>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</si>
  <si>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</si>
  <si>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</si>
  <si>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</si>
  <si>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</si>
  <si>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</si>
  <si>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</si>
  <si>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</si>
  <si>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</si>
  <si>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</si>
  <si>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</si>
  <si>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</si>
  <si>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</si>
  <si>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</si>
  <si>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</si>
  <si>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</si>
  <si>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</si>
  <si>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</si>
  <si>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</si>
  <si>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</si>
  <si>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</si>
  <si>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</si>
  <si>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</si>
  <si>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</si>
  <si>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</si>
  <si>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</si>
  <si>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</si>
  <si>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</si>
  <si>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</si>
  <si>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</si>
  <si>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</si>
  <si>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</si>
  <si>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</si>
  <si>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</si>
  <si>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</si>
  <si>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</si>
  <si>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</si>
  <si>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</si>
  <si>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</si>
  <si>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</si>
  <si>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</si>
  <si>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</si>
  <si>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</si>
  <si>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</si>
  <si>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</si>
  <si>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</si>
  <si>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</si>
  <si>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</si>
  <si>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</si>
  <si>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</si>
  <si>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</si>
  <si>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</si>
  <si>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</si>
  <si>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</si>
  <si>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</si>
  <si>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</si>
  <si>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</si>
  <si>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</si>
  <si>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</si>
  <si>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</si>
  <si>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</si>
  <si>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</si>
  <si>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</si>
  <si>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</si>
  <si>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</si>
  <si>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</si>
  <si>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</si>
  <si>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</si>
  <si>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</si>
  <si>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</si>
  <si>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</si>
  <si>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</si>
  <si>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</si>
  <si>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</si>
  <si>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</si>
  <si>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</si>
  <si>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</si>
  <si>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</si>
  <si>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</si>
  <si>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</si>
  <si>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</si>
  <si>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</si>
  <si>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</si>
  <si>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</si>
  <si>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</si>
  <si>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</si>
  <si>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</si>
  <si>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</si>
  <si>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</si>
  <si>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</si>
  <si>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</si>
  <si>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</si>
  <si>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</si>
  <si>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</si>
  <si>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</si>
  <si>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</si>
  <si>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</si>
  <si>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</si>
  <si>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</si>
  <si>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</si>
  <si>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</si>
  <si>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</si>
  <si>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</si>
  <si>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</si>
  <si>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</si>
  <si>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</si>
  <si>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</si>
  <si>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</si>
  <si>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</si>
  <si>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</si>
  <si>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</si>
  <si>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</si>
  <si>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</si>
  <si>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</si>
  <si>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</si>
  <si>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</si>
  <si>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</si>
  <si>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</si>
  <si>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</si>
  <si>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</si>
  <si>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</si>
  <si>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</si>
  <si>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</si>
  <si>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</si>
  <si>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</si>
  <si>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</si>
  <si>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</si>
  <si>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</si>
  <si>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</si>
  <si>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</si>
  <si>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</si>
  <si>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</si>
  <si>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</si>
  <si>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</si>
  <si>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</si>
  <si>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</si>
  <si>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</si>
  <si>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</si>
  <si>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</si>
  <si>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</si>
  <si>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</si>
  <si>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</si>
  <si>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</si>
  <si>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</si>
  <si>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</si>
  <si>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</si>
  <si>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</si>
  <si>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</si>
  <si>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</si>
  <si>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</si>
  <si>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</si>
  <si>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</si>
  <si>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</si>
  <si>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</si>
  <si>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</si>
  <si>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</si>
  <si>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</si>
  <si>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</si>
  <si>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</si>
  <si>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</si>
  <si>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</si>
  <si>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</si>
  <si>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</si>
  <si>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</si>
  <si>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</si>
  <si>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</si>
  <si>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</si>
  <si>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</si>
  <si>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</si>
  <si>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</si>
  <si>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</si>
  <si>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</si>
  <si>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</si>
  <si>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</si>
  <si>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</si>
  <si>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</si>
  <si>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</si>
  <si>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</si>
  <si>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</si>
  <si>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</si>
  <si>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</si>
  <si>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</si>
  <si>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</si>
  <si>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</si>
  <si>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</si>
  <si>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</si>
  <si>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</si>
  <si>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</si>
  <si>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</si>
  <si>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</si>
  <si>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</si>
  <si>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</si>
  <si>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</si>
  <si>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</si>
  <si>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</si>
  <si>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</si>
  <si>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</si>
  <si>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</si>
  <si>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</si>
  <si>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</si>
  <si>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</si>
  <si>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</si>
  <si>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</si>
  <si>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</si>
  <si>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</si>
  <si>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</si>
  <si>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</si>
  <si>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</si>
  <si>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</si>
  <si>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</si>
  <si>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</si>
  <si>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</si>
  <si>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</si>
  <si>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</si>
  <si>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</si>
  <si>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</si>
  <si>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</si>
  <si>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</si>
  <si>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</si>
  <si>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</si>
  <si>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</si>
  <si>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</si>
  <si>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</si>
  <si>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</si>
  <si>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</si>
  <si>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</si>
  <si>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</si>
  <si>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</si>
  <si>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</si>
  <si>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</si>
  <si>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</si>
  <si>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</si>
  <si>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</si>
  <si>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</si>
  <si>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</si>
  <si>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</si>
  <si>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</si>
  <si>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</si>
  <si>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</si>
  <si>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</si>
  <si>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</si>
  <si>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</si>
  <si>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</si>
  <si>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</si>
  <si>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</si>
  <si>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</si>
  <si>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</si>
  <si>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</si>
  <si>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</si>
  <si>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</si>
  <si>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</si>
  <si>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</si>
  <si>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</si>
  <si>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</si>
  <si>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</si>
  <si>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</si>
  <si>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</si>
  <si>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</si>
  <si>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</si>
  <si>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</si>
  <si>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</si>
  <si>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</si>
  <si>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</si>
  <si>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</si>
  <si>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</si>
  <si>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</si>
  <si>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</si>
  <si>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</si>
  <si>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</si>
  <si>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</si>
  <si>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</si>
  <si>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</si>
  <si>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</si>
  <si>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</si>
  <si>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</si>
  <si>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</si>
  <si>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</si>
  <si>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</si>
  <si>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</si>
  <si>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</si>
  <si>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</si>
  <si>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</si>
  <si>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</si>
  <si>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</si>
  <si>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</si>
  <si>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</si>
  <si>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</si>
  <si>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</si>
  <si>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</si>
  <si>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</si>
  <si>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</si>
  <si>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</si>
  <si>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</si>
  <si>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</si>
  <si>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</si>
  <si>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</si>
  <si>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</si>
  <si>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</si>
  <si>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</si>
  <si>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</si>
  <si>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</si>
  <si>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</si>
  <si>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</si>
  <si>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</si>
  <si>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</si>
  <si>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</si>
  <si>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</si>
  <si>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</si>
  <si>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</si>
  <si>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</si>
  <si>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</si>
  <si>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</si>
  <si>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</si>
  <si>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</si>
  <si>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</si>
  <si>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</si>
  <si>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</si>
  <si>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</si>
  <si>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</si>
  <si>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</si>
  <si>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</si>
  <si>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</si>
  <si>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</si>
  <si>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</si>
  <si>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</si>
  <si>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</si>
  <si>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</si>
  <si>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</si>
  <si>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</si>
  <si>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</si>
  <si>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</si>
  <si>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</si>
  <si>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</si>
  <si>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</si>
  <si>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</si>
  <si>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</si>
  <si>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</si>
  <si>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</si>
  <si>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</si>
  <si>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</si>
  <si>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</si>
  <si>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</si>
  <si>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</si>
  <si>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</si>
  <si>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</si>
  <si>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</si>
  <si>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</si>
  <si>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</si>
  <si>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</si>
  <si>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</si>
  <si>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</si>
  <si>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</si>
  <si>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</si>
  <si>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</si>
  <si>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</si>
  <si>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</si>
  <si>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</si>
  <si>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</si>
  <si>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</si>
  <si>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</si>
  <si>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</si>
  <si>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</si>
  <si>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</si>
  <si>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</si>
  <si>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</si>
  <si>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</si>
  <si>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</si>
  <si>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</si>
  <si>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</si>
  <si>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</si>
  <si>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</si>
  <si>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</si>
  <si>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</si>
  <si>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</si>
  <si>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</si>
  <si>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</si>
  <si>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</si>
  <si>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</si>
  <si>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</si>
  <si>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</si>
  <si>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</si>
  <si>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</si>
  <si>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</si>
  <si>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</si>
  <si>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</si>
  <si>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</si>
  <si>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</si>
  <si>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</si>
  <si>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</si>
  <si>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</si>
  <si>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</si>
  <si>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</si>
  <si>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</si>
  <si>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</si>
  <si>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</si>
  <si>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</si>
  <si>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</si>
  <si>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</si>
  <si>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</si>
  <si>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</si>
  <si>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</si>
  <si>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</si>
  <si>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</si>
  <si>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</si>
  <si>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</si>
  <si>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</si>
  <si>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</si>
  <si>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</si>
  <si>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</si>
  <si>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</si>
  <si>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</si>
  <si>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</si>
  <si>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</si>
  <si>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</si>
  <si>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</si>
  <si>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</si>
  <si>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</si>
  <si>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</si>
  <si>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</si>
  <si>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</si>
  <si>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</si>
  <si>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</si>
  <si>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</si>
  <si>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</si>
  <si>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</si>
  <si>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</si>
  <si>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</si>
  <si>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</si>
  <si>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</si>
  <si>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</si>
  <si>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</si>
  <si>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</si>
  <si>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</si>
  <si>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</si>
  <si>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</si>
  <si>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</si>
  <si>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</si>
  <si>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</si>
  <si>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</si>
  <si>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</si>
  <si>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</si>
  <si>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</si>
  <si>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</si>
  <si>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</si>
  <si>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</si>
  <si>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</si>
  <si>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</si>
  <si>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</si>
  <si>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</si>
  <si>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</si>
  <si>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</si>
  <si>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</si>
  <si>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</si>
  <si>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</si>
  <si>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</si>
  <si>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</si>
  <si>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</si>
  <si>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</si>
  <si>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</si>
  <si>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</si>
  <si>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</si>
  <si>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</si>
  <si>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</si>
  <si>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</si>
  <si>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</si>
  <si>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</si>
  <si>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</si>
  <si>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</si>
  <si>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</si>
  <si>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</si>
  <si>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</si>
  <si>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</si>
  <si>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</si>
  <si>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</si>
  <si>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</si>
  <si>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</si>
  <si>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</si>
  <si>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</si>
  <si>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</si>
  <si>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</si>
  <si>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</si>
  <si>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</si>
  <si>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</si>
  <si>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</si>
  <si>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</si>
  <si>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</si>
  <si>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</si>
  <si>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</si>
  <si>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</si>
  <si>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</si>
  <si>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</si>
  <si>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</si>
  <si>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</si>
  <si>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</si>
  <si>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</si>
  <si>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</si>
  <si>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</si>
  <si>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</si>
  <si>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</si>
  <si>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</si>
  <si>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</si>
  <si>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</si>
  <si>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</si>
  <si>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</si>
  <si>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</si>
  <si>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</si>
  <si>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</si>
  <si>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</si>
  <si>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</si>
  <si>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</si>
  <si>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</si>
  <si>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</si>
  <si>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</si>
  <si>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</si>
  <si>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</si>
  <si>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</si>
  <si>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</si>
  <si>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</si>
  <si>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</si>
  <si>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</si>
  <si>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</si>
  <si>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</si>
  <si>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</si>
  <si>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</si>
  <si>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</si>
  <si>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</si>
  <si>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</si>
  <si>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</si>
  <si>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</si>
  <si>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</si>
  <si>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</si>
  <si>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</si>
  <si>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</si>
  <si>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</si>
  <si>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</si>
  <si>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</si>
  <si>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</si>
  <si>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</si>
  <si>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</si>
  <si>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</si>
  <si>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</si>
  <si>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</si>
  <si>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</si>
  <si>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</si>
  <si>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</si>
  <si>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</si>
  <si>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</si>
  <si>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</si>
  <si>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</si>
  <si>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</si>
  <si>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</si>
  <si>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</si>
  <si>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</si>
  <si>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</si>
  <si>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</si>
  <si>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</si>
  <si>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</si>
  <si>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</si>
  <si>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</si>
  <si>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</si>
  <si>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</si>
  <si>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</si>
  <si>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</si>
  <si>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</si>
  <si>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</si>
  <si>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</si>
  <si>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</si>
  <si>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</si>
  <si>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</si>
  <si>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</si>
  <si>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</si>
  <si>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</si>
  <si>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</si>
  <si>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</si>
  <si>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</si>
  <si>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</si>
  <si>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</si>
  <si>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</si>
  <si>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</si>
  <si>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</si>
  <si>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</si>
  <si>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</si>
  <si>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</si>
  <si>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</si>
  <si>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</si>
  <si>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</si>
  <si>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</si>
  <si>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</si>
  <si>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</si>
  <si>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</si>
  <si>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</si>
  <si>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</si>
  <si>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</si>
  <si>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</si>
  <si>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</si>
  <si>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</si>
  <si>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</si>
  <si>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</si>
  <si>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</si>
  <si>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</si>
  <si>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</si>
  <si>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</si>
  <si>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</si>
  <si>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</si>
  <si>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</si>
  <si>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</si>
  <si>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</si>
  <si>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</si>
  <si>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</si>
  <si>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</si>
  <si>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</si>
  <si>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</si>
  <si>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</si>
  <si>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</si>
  <si>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</si>
  <si>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</si>
  <si>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</si>
  <si>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</si>
  <si>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</si>
  <si>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</si>
  <si>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</si>
  <si>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</si>
  <si>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</si>
  <si>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</si>
  <si>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</si>
  <si>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</si>
  <si>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</si>
  <si>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</si>
  <si>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</si>
  <si>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</si>
  <si>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</si>
  <si>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</si>
  <si>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</si>
  <si>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</si>
  <si>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</si>
  <si>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</si>
  <si>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</si>
  <si>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</si>
  <si>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</si>
  <si>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</si>
  <si>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</si>
  <si>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</si>
  <si>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</si>
  <si>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</si>
  <si>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</si>
  <si>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</si>
  <si>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</si>
  <si>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</si>
  <si>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</si>
  <si>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</si>
  <si>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</si>
  <si>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</si>
  <si>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</si>
  <si>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</si>
  <si>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</si>
  <si>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</si>
  <si>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</si>
  <si>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</si>
  <si>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</si>
  <si>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</si>
  <si>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</si>
  <si>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</si>
  <si>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</si>
  <si>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</si>
  <si>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</si>
  <si>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</si>
  <si>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</si>
  <si>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</si>
  <si>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</si>
  <si>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</si>
  <si>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</si>
  <si>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</si>
  <si>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</si>
  <si>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</si>
  <si>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</si>
  <si>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</si>
  <si>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</si>
  <si>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</si>
  <si>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</si>
  <si>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</si>
  <si>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</si>
  <si>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</si>
  <si>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</si>
  <si>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</si>
  <si>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</si>
  <si>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</si>
  <si>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</si>
  <si>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</si>
  <si>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</si>
  <si>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</si>
  <si>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</si>
  <si>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</si>
  <si>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</si>
  <si>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</si>
  <si>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</si>
  <si>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</si>
  <si>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</si>
  <si>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</si>
  <si>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</si>
  <si>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</si>
  <si>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</si>
  <si>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</si>
  <si>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</si>
  <si>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</si>
  <si>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</si>
  <si>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</si>
  <si>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</si>
  <si>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</si>
  <si>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</si>
  <si>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</si>
  <si>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</si>
  <si>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</si>
  <si>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</si>
  <si>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</si>
  <si>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</si>
  <si>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</si>
  <si>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</si>
  <si>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</si>
  <si>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</si>
  <si>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</si>
  <si>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</si>
  <si>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</si>
  <si>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</si>
  <si>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</si>
  <si>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</si>
  <si>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</si>
  <si>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</si>
  <si>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</si>
  <si>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</si>
  <si>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</si>
  <si>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</si>
  <si>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</si>
  <si>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</si>
  <si>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</si>
  <si>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</si>
  <si>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</si>
  <si>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</si>
  <si>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</si>
  <si>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</si>
  <si>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</si>
  <si>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</si>
  <si>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</si>
  <si>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</si>
  <si>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</si>
  <si>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</si>
  <si>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</si>
  <si>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</si>
  <si>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</si>
  <si>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</si>
  <si>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</si>
  <si>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</si>
  <si>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</si>
  <si>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</si>
  <si>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</si>
  <si>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</si>
  <si>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</si>
  <si>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</si>
  <si>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</si>
  <si>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</si>
  <si>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</si>
  <si>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</si>
  <si>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</si>
  <si>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</si>
  <si>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</si>
  <si>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</si>
  <si>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</si>
  <si>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</si>
  <si>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</si>
  <si>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</si>
  <si>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</si>
  <si>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</si>
  <si>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</si>
  <si>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</si>
  <si>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</si>
  <si>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</si>
  <si>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</si>
  <si>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</si>
  <si>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</si>
  <si>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</si>
  <si>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</si>
  <si>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</si>
  <si>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</si>
  <si>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</si>
  <si>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</si>
  <si>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</si>
  <si>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</si>
  <si>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</si>
  <si>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</si>
  <si>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</si>
  <si>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</si>
  <si>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</si>
  <si>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</si>
  <si>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</si>
  <si>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</si>
  <si>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</si>
  <si>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</si>
  <si>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</si>
  <si>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</si>
  <si>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</si>
  <si>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</si>
  <si>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</si>
  <si>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</si>
  <si>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</si>
  <si>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</si>
  <si>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</si>
  <si>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</si>
  <si>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</si>
  <si>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</si>
  <si>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</si>
  <si>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</si>
  <si>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</si>
  <si>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</si>
  <si>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</si>
  <si>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</si>
  <si>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</si>
  <si>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</si>
  <si>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</si>
  <si>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</si>
  <si>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</si>
  <si>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</si>
  <si>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</si>
  <si>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</si>
  <si>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</si>
  <si>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</si>
  <si>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</si>
  <si>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</si>
  <si>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</si>
  <si>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</si>
  <si>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</si>
  <si>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</si>
  <si>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</si>
  <si>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</si>
  <si>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</si>
  <si>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</si>
  <si>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</si>
  <si>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</si>
  <si>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</si>
  <si>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</si>
  <si>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</si>
  <si>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</si>
  <si>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</si>
  <si>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</si>
  <si>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</si>
  <si>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</si>
  <si>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</si>
  <si>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</si>
  <si>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</si>
  <si>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</si>
  <si>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</si>
  <si>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</si>
  <si>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</si>
  <si>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</si>
  <si>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</si>
  <si>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</si>
  <si>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</si>
  <si>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</si>
  <si>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</si>
  <si>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</si>
  <si>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</si>
  <si>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</si>
  <si>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</si>
  <si>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</si>
  <si>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</si>
  <si>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</si>
  <si>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</si>
  <si>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</si>
  <si>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</si>
  <si>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</si>
  <si>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</si>
  <si>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</si>
  <si>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</si>
  <si>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</si>
  <si>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</si>
  <si>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</si>
  <si>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</si>
  <si>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</si>
  <si>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</si>
  <si>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</si>
  <si>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</si>
  <si>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</si>
  <si>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</si>
  <si>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</si>
  <si>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</si>
  <si>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</si>
  <si>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</si>
  <si>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</si>
  <si>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</si>
  <si>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</si>
  <si>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</si>
  <si>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</si>
  <si>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</si>
  <si>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</si>
  <si>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</si>
  <si>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</si>
  <si>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</si>
  <si>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</si>
  <si>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</si>
  <si>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</si>
  <si>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</si>
  <si>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</si>
  <si>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</si>
  <si>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</si>
  <si>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</si>
  <si>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</si>
  <si>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</si>
  <si>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</si>
  <si>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</si>
  <si>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</si>
  <si>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</si>
  <si>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</si>
  <si>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</si>
  <si>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</si>
  <si>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</si>
  <si>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</si>
  <si>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</si>
  <si>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</si>
  <si>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</si>
  <si>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</si>
  <si>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</si>
  <si>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</si>
  <si>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</si>
  <si>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</si>
  <si>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</si>
  <si>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</si>
  <si>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</si>
  <si>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</si>
  <si>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</si>
  <si>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</si>
  <si>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</si>
  <si>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</si>
  <si>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</si>
  <si>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</si>
  <si>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</si>
  <si>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</si>
  <si>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</si>
  <si>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</si>
  <si>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</si>
  <si>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</si>
  <si>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</si>
  <si>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</si>
  <si>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</si>
  <si>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</si>
  <si>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</si>
  <si>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</si>
  <si>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</si>
  <si>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</si>
  <si>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</si>
  <si>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</si>
  <si>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</si>
  <si>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</si>
  <si>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</si>
  <si>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</si>
  <si>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</si>
  <si>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</si>
  <si>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</si>
  <si>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</si>
  <si>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</si>
  <si>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</si>
  <si>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</si>
  <si>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</si>
  <si>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</si>
  <si>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</si>
  <si>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</si>
  <si>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</si>
  <si>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</si>
  <si>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</si>
  <si>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</si>
  <si>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</si>
  <si>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</si>
  <si>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</si>
  <si>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</si>
  <si>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</si>
  <si>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</si>
  <si>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</si>
  <si>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</si>
  <si>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</si>
  <si>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</si>
  <si>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</si>
  <si>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</si>
  <si>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</si>
  <si>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</si>
  <si>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</si>
  <si>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</si>
  <si>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</si>
  <si>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</si>
  <si>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</si>
  <si>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</si>
  <si>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</si>
  <si>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</si>
  <si>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</si>
  <si>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</si>
  <si>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</si>
  <si>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</si>
  <si>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</si>
  <si>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</si>
  <si>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</si>
  <si>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</si>
  <si>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</si>
  <si>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</si>
  <si>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</si>
  <si>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</si>
  <si>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</si>
  <si>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</si>
  <si>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</si>
  <si>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</si>
  <si>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</si>
  <si>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</si>
  <si>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</si>
  <si>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</si>
  <si>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</si>
  <si>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</si>
  <si>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</si>
  <si>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</si>
  <si>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</si>
  <si>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</si>
  <si>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</si>
  <si>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</si>
  <si>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</si>
  <si>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</si>
  <si>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</si>
  <si>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</si>
  <si>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</si>
  <si>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</si>
  <si>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</si>
  <si>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</si>
  <si>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</si>
  <si>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</si>
  <si>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</si>
  <si>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</si>
  <si>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</si>
  <si>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</si>
  <si>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</si>
  <si>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</si>
  <si>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</si>
  <si>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</si>
  <si>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</si>
  <si>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</si>
  <si>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</si>
  <si>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</si>
  <si>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</si>
  <si>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</si>
  <si>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</si>
  <si>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</si>
  <si>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</si>
  <si>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</si>
  <si>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</si>
  <si>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</si>
  <si>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</si>
  <si>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</si>
  <si>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</si>
  <si>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</si>
  <si>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</si>
  <si>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</si>
  <si>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</si>
  <si>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</si>
  <si>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</si>
  <si>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</si>
  <si>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</si>
  <si>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</si>
  <si>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</si>
  <si>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</si>
  <si>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</si>
  <si>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</si>
  <si>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</si>
  <si>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</si>
  <si>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</si>
  <si>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</si>
  <si>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</si>
  <si>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</si>
  <si>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</si>
  <si>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</si>
  <si>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</si>
  <si>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</si>
  <si>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</si>
  <si>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</si>
  <si>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</si>
  <si>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</si>
  <si>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</si>
  <si>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</si>
  <si>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</si>
  <si>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</si>
  <si>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</si>
  <si>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</si>
  <si>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</si>
  <si>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</si>
  <si>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</si>
  <si>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</si>
  <si>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</si>
  <si>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</si>
  <si>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</si>
  <si>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</si>
  <si>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</si>
  <si>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</si>
  <si>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</si>
  <si>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</si>
  <si>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</si>
  <si>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</si>
  <si>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</si>
  <si>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</si>
  <si>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</si>
  <si>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</si>
  <si>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</si>
  <si>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</si>
  <si>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</si>
  <si>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</si>
  <si>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</si>
  <si>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</si>
  <si>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</si>
  <si>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</si>
  <si>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</si>
  <si>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</si>
  <si>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</si>
  <si>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</si>
  <si>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</si>
  <si>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</si>
  <si>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</si>
  <si>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</si>
  <si>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</si>
  <si>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</si>
  <si>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</si>
  <si>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</si>
  <si>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</si>
  <si>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</si>
  <si>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</si>
  <si>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</si>
  <si>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</si>
  <si>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</si>
  <si>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</si>
  <si>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</si>
  <si>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</si>
  <si>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</si>
  <si>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</si>
  <si>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</si>
  <si>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</si>
  <si>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</si>
  <si>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</si>
  <si>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</si>
  <si>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</si>
  <si>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</si>
  <si>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</si>
  <si>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</si>
  <si>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</si>
  <si>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</si>
  <si>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</si>
  <si>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</si>
  <si>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</si>
  <si>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</si>
  <si>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</si>
  <si>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</si>
  <si>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</si>
  <si>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</si>
  <si>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</si>
  <si>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</si>
  <si>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</si>
  <si>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</si>
  <si>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</si>
  <si>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</si>
  <si>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</si>
  <si>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</si>
  <si>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</si>
  <si>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</si>
  <si>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</si>
  <si>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</si>
  <si>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</si>
  <si>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</si>
  <si>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</si>
  <si>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</si>
  <si>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</si>
  <si>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</si>
  <si>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</si>
  <si>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</si>
  <si>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</si>
  <si>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</si>
  <si>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</si>
  <si>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</si>
  <si>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</si>
  <si>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</si>
  <si>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</si>
  <si>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</si>
  <si>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</si>
  <si>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</si>
  <si>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</si>
  <si>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</si>
  <si>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</si>
  <si>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</si>
  <si>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</si>
  <si>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</si>
  <si>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</si>
  <si>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</si>
  <si>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</si>
  <si>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</si>
  <si>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</si>
  <si>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</si>
  <si>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</si>
  <si>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</si>
  <si>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</si>
  <si>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</si>
  <si>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</si>
  <si>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</si>
  <si>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</si>
  <si>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</si>
  <si>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</si>
  <si>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</si>
  <si>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</si>
  <si>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</si>
  <si>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</si>
  <si>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</si>
  <si>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</si>
  <si>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</si>
  <si>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</si>
  <si>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</si>
  <si>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</si>
  <si>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</si>
  <si>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</si>
  <si>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</si>
  <si>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</si>
  <si>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</si>
  <si>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</si>
  <si>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</si>
  <si>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</si>
  <si>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</si>
  <si>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</si>
  <si>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</si>
  <si>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</si>
  <si>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</si>
  <si>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</si>
  <si>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</si>
  <si>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</si>
  <si>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</si>
  <si>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</si>
  <si>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</si>
  <si>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</si>
  <si>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</si>
  <si>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</si>
  <si>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</si>
  <si>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</si>
  <si>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</si>
  <si>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</si>
  <si>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</si>
  <si>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</si>
  <si>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</si>
  <si>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</si>
  <si>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</si>
  <si>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</si>
  <si>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</si>
  <si>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</si>
  <si>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</si>
  <si>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</si>
  <si>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</si>
  <si>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</si>
  <si>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</si>
  <si>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</si>
  <si>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</si>
  <si>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</si>
  <si>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</si>
  <si>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</si>
  <si>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</si>
  <si>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</si>
  <si>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</si>
  <si>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</si>
  <si>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</si>
  <si>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</si>
  <si>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</si>
  <si>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</si>
  <si>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</si>
  <si>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</si>
  <si>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</si>
  <si>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</si>
  <si>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</si>
  <si>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</si>
  <si>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</si>
  <si>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</si>
  <si>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</si>
  <si>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</si>
  <si>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</si>
  <si>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</si>
  <si>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</si>
  <si>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</si>
  <si>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</si>
  <si>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</si>
  <si>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</si>
  <si>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</si>
  <si>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</si>
  <si>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</si>
  <si>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</si>
  <si>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</si>
  <si>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</si>
  <si>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</si>
  <si>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</si>
  <si>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</si>
  <si>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</si>
  <si>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</si>
  <si>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</si>
  <si>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</si>
  <si>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</si>
  <si>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</si>
  <si>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</si>
  <si>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</si>
  <si>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</si>
  <si>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</si>
  <si>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</si>
  <si>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</si>
  <si>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</si>
  <si>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</si>
  <si>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</si>
  <si>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</si>
  <si>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</si>
  <si>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</si>
  <si>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</si>
  <si>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</si>
  <si>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</si>
  <si>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</si>
  <si>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</si>
  <si>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</si>
  <si>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</si>
  <si>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</si>
  <si>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</si>
  <si>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</si>
  <si>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</si>
  <si>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</si>
  <si>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</si>
  <si>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</si>
  <si>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</si>
  <si>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</si>
  <si>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</si>
  <si>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</si>
  <si>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</si>
  <si>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</si>
  <si>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</si>
  <si>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</si>
  <si>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</si>
  <si>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</si>
  <si>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</si>
  <si>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</si>
  <si>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</si>
  <si>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</si>
  <si>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</si>
  <si>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</si>
  <si>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</si>
  <si>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</si>
  <si>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</si>
  <si>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</si>
  <si>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</si>
  <si>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</si>
  <si>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</si>
  <si>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</si>
  <si>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</si>
  <si>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</si>
  <si>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</si>
  <si>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</si>
  <si>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</si>
  <si>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</si>
  <si>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</si>
  <si>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</si>
  <si>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</si>
  <si>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</si>
  <si>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</si>
  <si>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</si>
  <si>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</si>
  <si>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</si>
  <si>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</si>
  <si>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</si>
  <si>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</si>
  <si>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</si>
  <si>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</si>
  <si>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</si>
  <si>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</si>
  <si>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</si>
  <si>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</si>
  <si>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</si>
  <si>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</si>
  <si>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</si>
  <si>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</si>
  <si>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</si>
  <si>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</si>
  <si>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</si>
  <si>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</si>
  <si>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</si>
  <si>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</si>
  <si>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</si>
  <si>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</si>
  <si>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</si>
  <si>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</si>
  <si>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</si>
  <si>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</si>
  <si>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</si>
  <si>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</si>
  <si>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</si>
  <si>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</si>
  <si>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</si>
  <si>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</si>
  <si>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</si>
  <si>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</si>
  <si>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</si>
  <si>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</si>
  <si>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</si>
  <si>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</si>
  <si>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</si>
  <si>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</si>
  <si>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</si>
  <si>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</si>
  <si>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</si>
  <si>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</si>
  <si>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</si>
  <si>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</si>
  <si>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</si>
  <si>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</si>
  <si>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</si>
  <si>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</si>
  <si>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</si>
  <si>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</si>
  <si>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</si>
  <si>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</si>
  <si>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</si>
  <si>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</si>
  <si>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</si>
  <si>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</si>
  <si>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</si>
  <si>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</si>
  <si>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</si>
  <si>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</si>
  <si>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</si>
  <si>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</si>
  <si>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</si>
  <si>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</si>
  <si>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</si>
  <si>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</si>
  <si>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</si>
  <si>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</si>
  <si>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</si>
  <si>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</si>
  <si>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</si>
  <si>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</si>
  <si>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</si>
  <si>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</si>
  <si>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</si>
  <si>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</si>
  <si>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</si>
  <si>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</si>
  <si>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</si>
  <si>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</si>
  <si>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</si>
  <si>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</si>
  <si>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</si>
  <si>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</si>
  <si>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</si>
  <si>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</si>
  <si>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</si>
  <si>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</si>
  <si>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</si>
  <si>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</si>
  <si>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</si>
  <si>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</si>
  <si>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</si>
  <si>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</si>
  <si>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</si>
  <si>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</si>
  <si>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</si>
  <si>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</si>
  <si>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</si>
  <si>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</si>
  <si>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</si>
  <si>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</si>
  <si>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</si>
  <si>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</si>
  <si>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</si>
  <si>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</si>
  <si>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</si>
  <si>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</si>
  <si>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</si>
  <si>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</si>
  <si>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</si>
  <si>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</si>
  <si>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</si>
  <si>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</si>
  <si>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</si>
  <si>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</si>
  <si>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</si>
  <si>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</si>
  <si>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</si>
  <si>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</si>
  <si>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</si>
  <si>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</si>
  <si>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</si>
  <si>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</si>
  <si>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</si>
  <si>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</si>
  <si>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</si>
  <si>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</si>
  <si>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</si>
  <si>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</si>
  <si>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</si>
  <si>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</si>
  <si>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</si>
  <si>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</si>
  <si>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</si>
  <si>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</si>
  <si>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</si>
  <si>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</si>
  <si>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</si>
  <si>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</si>
  <si>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</si>
  <si>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</si>
  <si>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</si>
  <si>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</si>
  <si>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</si>
  <si>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</si>
  <si>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</si>
  <si>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</si>
  <si>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</si>
  <si>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</si>
  <si>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</si>
  <si>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</si>
  <si>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</si>
  <si>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</si>
  <si>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</si>
  <si>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</si>
  <si>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</si>
  <si>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</si>
  <si>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</si>
  <si>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</si>
  <si>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</si>
  <si>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</si>
  <si>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</si>
  <si>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</si>
  <si>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</si>
  <si>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</si>
  <si>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</si>
  <si>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</si>
  <si>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</si>
  <si>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</si>
  <si>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</si>
  <si>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</si>
  <si>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</si>
  <si>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</si>
  <si>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</si>
  <si>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</si>
  <si>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</si>
  <si>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</si>
  <si>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</si>
  <si>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</si>
  <si>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</si>
  <si>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</si>
  <si>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</si>
  <si>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</si>
  <si>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</si>
  <si>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</si>
  <si>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</si>
  <si>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</si>
  <si>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</si>
  <si>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</si>
  <si>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</si>
  <si>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</si>
  <si>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</si>
  <si>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</si>
  <si>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</si>
  <si>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</si>
  <si>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</si>
  <si>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</si>
  <si>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</si>
  <si>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</si>
  <si>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</si>
  <si>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</si>
  <si>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</si>
  <si>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</si>
  <si>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</si>
  <si>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</si>
  <si>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</si>
  <si>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</si>
  <si>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</si>
  <si>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</si>
  <si>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</si>
  <si>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</si>
  <si>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</si>
  <si>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</si>
  <si>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</si>
  <si>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</si>
  <si>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</si>
  <si>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</si>
  <si>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</si>
  <si>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</si>
  <si>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</si>
  <si>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</si>
  <si>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</si>
  <si>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</si>
  <si>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</si>
  <si>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</si>
  <si>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</si>
  <si>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</si>
  <si>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</si>
  <si>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</si>
  <si>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</si>
  <si>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</si>
  <si>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</si>
  <si>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</si>
  <si>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</si>
  <si>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</si>
  <si>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</si>
  <si>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</si>
  <si>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</si>
  <si>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</si>
  <si>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</si>
  <si>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</si>
  <si>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</si>
  <si>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</si>
  <si>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</si>
  <si>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</si>
  <si>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</si>
  <si>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</si>
  <si>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</si>
  <si>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</si>
  <si>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</si>
  <si>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</si>
  <si>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</si>
  <si>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</si>
  <si>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</si>
  <si>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</si>
  <si>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</si>
  <si>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</si>
  <si>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</si>
  <si>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</si>
  <si>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</si>
  <si>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</si>
  <si>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</si>
  <si>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</si>
  <si>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</si>
  <si>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</si>
  <si>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</si>
  <si>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</si>
  <si>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</si>
  <si>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</si>
  <si>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</si>
  <si>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</si>
  <si>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</si>
  <si>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</si>
  <si>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</si>
  <si>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</si>
  <si>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</si>
  <si>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</si>
  <si>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</si>
  <si>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</si>
  <si>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</si>
  <si>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</si>
  <si>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</si>
  <si>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</si>
  <si>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</si>
  <si>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</si>
  <si>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</si>
  <si>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</si>
  <si>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</si>
  <si>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</si>
  <si>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</si>
  <si>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</si>
  <si>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</si>
  <si>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</si>
  <si>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</si>
  <si>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</si>
  <si>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</si>
  <si>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</si>
  <si>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</si>
  <si>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</si>
  <si>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</si>
  <si>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</si>
  <si>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</si>
  <si>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</si>
  <si>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</si>
  <si>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</si>
  <si>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</si>
  <si>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</si>
  <si>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</si>
  <si>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</si>
  <si>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</si>
  <si>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</si>
  <si>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</si>
  <si>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</si>
  <si>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</si>
  <si>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</si>
  <si>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</si>
  <si>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</si>
  <si>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</si>
  <si>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</si>
  <si>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</si>
  <si>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</si>
  <si>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</si>
  <si>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</si>
  <si>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</si>
  <si>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</si>
  <si>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</si>
  <si>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</si>
  <si>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</si>
  <si>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</si>
  <si>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</si>
  <si>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</si>
  <si>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</si>
  <si>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</si>
  <si>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</si>
  <si>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</si>
  <si>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</si>
  <si>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</si>
  <si>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</si>
  <si>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</si>
  <si>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</si>
  <si>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</si>
  <si>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</si>
  <si>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</si>
  <si>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</si>
  <si>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</si>
  <si>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</si>
  <si>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</si>
  <si>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</si>
  <si>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</si>
  <si>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</si>
  <si>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</si>
  <si>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</si>
  <si>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</si>
  <si>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</si>
  <si>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</si>
  <si>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</si>
  <si>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</si>
  <si>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</si>
  <si>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</si>
  <si>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</si>
  <si>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</si>
  <si>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</si>
  <si>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</si>
  <si>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</si>
  <si>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</si>
  <si>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</si>
  <si>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</si>
  <si>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</si>
  <si>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</si>
  <si>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</si>
  <si>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</si>
  <si>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</si>
  <si>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</si>
  <si>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</si>
  <si>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</si>
  <si>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</si>
  <si>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</si>
  <si>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</si>
  <si>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</si>
  <si>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</si>
  <si>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</si>
  <si>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</si>
  <si>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</si>
  <si>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</si>
  <si>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</si>
  <si>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</si>
  <si>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</si>
  <si>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</si>
  <si>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</si>
  <si>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</si>
  <si>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</si>
  <si>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</si>
  <si>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</si>
  <si>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</si>
  <si>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</si>
  <si>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</si>
  <si>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</si>
  <si>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</si>
  <si>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</si>
  <si>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</si>
  <si>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</si>
  <si>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</si>
  <si>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</si>
  <si>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</si>
  <si>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</si>
  <si>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</si>
  <si>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</si>
  <si>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</si>
  <si>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</si>
  <si>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</si>
  <si>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</si>
  <si>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</si>
  <si>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</si>
  <si>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</si>
  <si>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</si>
  <si>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</si>
  <si>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</si>
  <si>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</si>
  <si>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</si>
  <si>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</si>
  <si>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</si>
  <si>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</si>
  <si>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</si>
  <si>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</si>
  <si>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</si>
  <si>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</si>
  <si>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</si>
  <si>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</si>
  <si>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</si>
  <si>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</si>
  <si>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</si>
  <si>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</si>
  <si>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</si>
  <si>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</si>
  <si>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</si>
  <si>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</si>
  <si>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</si>
  <si>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</si>
  <si>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</si>
  <si>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</si>
  <si>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</si>
  <si>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</si>
  <si>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</si>
  <si>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</si>
  <si>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</si>
  <si>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</si>
  <si>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</si>
  <si>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</si>
  <si>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</si>
  <si>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</si>
  <si>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</si>
  <si>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</si>
  <si>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</si>
  <si>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</si>
  <si>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</si>
  <si>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</si>
  <si>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</si>
  <si>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</si>
  <si>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</si>
  <si>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</si>
  <si>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</si>
  <si>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</si>
  <si>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</si>
  <si>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</si>
  <si>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</si>
  <si>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</si>
  <si>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</si>
  <si>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</si>
  <si>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</si>
  <si>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</si>
  <si>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</si>
  <si>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</si>
  <si>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</si>
  <si>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</si>
  <si>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</si>
  <si>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</si>
  <si>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</si>
  <si>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</si>
  <si>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</si>
  <si>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</si>
  <si>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</si>
  <si>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</si>
  <si>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</si>
  <si>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</si>
  <si>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</si>
  <si>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</si>
  <si>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</si>
  <si>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</si>
  <si>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</si>
  <si>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</si>
  <si>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</si>
  <si>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</si>
  <si>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</si>
  <si>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</si>
  <si>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</si>
  <si>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</si>
  <si>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</si>
  <si>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</si>
  <si>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</si>
  <si>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</si>
  <si>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</si>
  <si>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</si>
  <si>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</si>
  <si>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</si>
  <si>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</si>
  <si>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</si>
  <si>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</si>
  <si>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</si>
  <si>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</si>
  <si>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</si>
  <si>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</si>
  <si>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</si>
  <si>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</si>
  <si>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</si>
  <si>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</si>
  <si>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</si>
  <si>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</si>
  <si>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</si>
  <si>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</si>
  <si>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</si>
  <si>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</si>
  <si>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</si>
  <si>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</si>
  <si>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</si>
  <si>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</si>
  <si>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</si>
  <si>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</si>
  <si>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</si>
  <si>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</si>
  <si>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</si>
  <si>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</si>
  <si>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</si>
  <si>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</si>
  <si>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</si>
  <si>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</si>
  <si>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</si>
  <si>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</si>
  <si>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</si>
  <si>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</si>
  <si>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</si>
  <si>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</si>
  <si>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</si>
  <si>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</si>
  <si>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</si>
  <si>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</si>
  <si>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</si>
  <si>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</si>
  <si>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</si>
  <si>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</si>
  <si>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</si>
  <si>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</si>
  <si>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</si>
  <si>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</si>
  <si>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</si>
  <si>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</si>
  <si>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</si>
  <si>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</si>
  <si>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</si>
  <si>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</si>
  <si>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</si>
  <si>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</si>
  <si>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</si>
  <si>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</si>
  <si>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</si>
  <si>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</si>
  <si>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</si>
  <si>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</si>
  <si>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</si>
  <si>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</si>
  <si>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</si>
  <si>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</si>
  <si>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</si>
  <si>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</si>
  <si>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</si>
  <si>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</si>
  <si>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</si>
  <si>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</si>
  <si>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</si>
  <si>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</si>
  <si>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</si>
  <si>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</si>
  <si>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</si>
  <si>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</si>
  <si>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</si>
  <si>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</si>
  <si>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</si>
  <si>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</si>
  <si>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</si>
  <si>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</si>
  <si>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</si>
  <si>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</si>
  <si>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</si>
  <si>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</si>
  <si>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</si>
  <si>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</si>
  <si>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</si>
  <si>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</si>
  <si>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</si>
  <si>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</si>
  <si>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</si>
  <si>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</si>
  <si>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</si>
  <si>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</si>
  <si>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</si>
  <si>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</si>
  <si>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</si>
  <si>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</si>
  <si>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</si>
  <si>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</si>
  <si>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</si>
  <si>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</si>
  <si>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</si>
  <si>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</si>
  <si>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</si>
  <si>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</si>
  <si>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</si>
  <si>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</si>
  <si>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</si>
  <si>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</si>
  <si>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</si>
  <si>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</si>
  <si>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</si>
  <si>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</si>
  <si>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</si>
  <si>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</si>
  <si>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</si>
  <si>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</si>
  <si>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</si>
  <si>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</si>
  <si>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</si>
  <si>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</si>
  <si>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</si>
  <si>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</si>
  <si>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</si>
  <si>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</si>
  <si>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</si>
  <si>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</si>
  <si>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</si>
  <si>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</si>
  <si>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</si>
  <si>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</si>
  <si>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</si>
  <si>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</si>
  <si>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</si>
  <si>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</si>
  <si>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</si>
  <si>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</si>
  <si>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</si>
  <si>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</si>
  <si>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</si>
  <si>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</si>
  <si>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</si>
  <si>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</si>
  <si>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</si>
  <si>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</si>
  <si>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</si>
  <si>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</si>
  <si>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</si>
  <si>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</si>
  <si>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</si>
  <si>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</si>
  <si>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</si>
  <si>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</si>
  <si>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</si>
  <si>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</si>
  <si>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</si>
  <si>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</si>
  <si>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</si>
  <si>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</si>
  <si>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</si>
  <si>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</si>
  <si>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</si>
  <si>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</si>
  <si>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</si>
  <si>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</si>
  <si>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</si>
  <si>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</si>
  <si>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</si>
  <si>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</si>
  <si>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</si>
  <si>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</si>
  <si>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</si>
  <si>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</si>
  <si>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</si>
  <si>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</si>
  <si>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</si>
  <si>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</si>
  <si>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</si>
  <si>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</si>
  <si>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</si>
  <si>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</si>
  <si>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</si>
  <si>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</si>
  <si>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</si>
  <si>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</si>
  <si>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</si>
  <si>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</si>
  <si>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</si>
  <si>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</si>
  <si>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</si>
  <si>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</si>
  <si>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</si>
  <si>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</si>
  <si>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</si>
  <si>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</si>
  <si>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</si>
  <si>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</si>
  <si>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</si>
  <si>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</si>
  <si>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</si>
  <si>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</si>
  <si>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</si>
  <si>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</si>
  <si>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</si>
  <si>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</si>
  <si>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</si>
  <si>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</si>
  <si>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</si>
  <si>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</si>
  <si>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</si>
  <si>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</si>
  <si>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</si>
  <si>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</si>
  <si>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</si>
  <si>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</si>
  <si>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</si>
  <si>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</si>
  <si>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</si>
  <si>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</si>
  <si>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</si>
  <si>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</si>
  <si>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</si>
  <si>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</si>
  <si>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</si>
  <si>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</si>
  <si>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</si>
  <si>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</si>
  <si>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</si>
  <si>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</si>
  <si>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</si>
  <si>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</si>
  <si>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</si>
  <si>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</si>
  <si>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</si>
  <si>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</si>
  <si>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</si>
  <si>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</si>
  <si>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</si>
  <si>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</si>
  <si>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</si>
  <si>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</si>
  <si>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</si>
  <si>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</si>
  <si>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</si>
  <si>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</si>
  <si>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</si>
  <si>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</si>
  <si>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</si>
  <si>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</si>
  <si>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</si>
  <si>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</si>
  <si>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</si>
  <si>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</si>
  <si>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</si>
  <si>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</si>
  <si>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</si>
  <si>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</si>
  <si>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</si>
  <si>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</si>
  <si>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</si>
  <si>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</si>
  <si>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</si>
  <si>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</si>
  <si>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</si>
  <si>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</si>
  <si>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</si>
  <si>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</si>
  <si>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</si>
  <si>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</si>
  <si>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</si>
  <si>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</si>
  <si>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</si>
  <si>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</si>
  <si>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</si>
  <si>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</si>
  <si>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</si>
  <si>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</si>
  <si>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</si>
  <si>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</si>
  <si>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</si>
  <si>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</si>
  <si>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</si>
  <si>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</si>
  <si>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</si>
  <si>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</si>
  <si>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</si>
  <si>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</si>
  <si>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</si>
  <si>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</si>
  <si>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</si>
  <si>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</si>
  <si>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</si>
  <si>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</si>
  <si>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</si>
  <si>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</si>
  <si>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</si>
  <si>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</si>
  <si>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</si>
  <si>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</si>
  <si>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</si>
  <si>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</si>
  <si>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</si>
  <si>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</si>
  <si>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</si>
  <si>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</si>
  <si>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</si>
  <si>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</si>
  <si>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</si>
  <si>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</si>
  <si>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</si>
  <si>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</si>
  <si>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</si>
  <si>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</si>
  <si>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</si>
  <si>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</si>
  <si>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</si>
  <si>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</si>
  <si>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</si>
  <si>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</si>
  <si>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</si>
  <si>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</si>
  <si>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</si>
  <si>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</si>
  <si>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</si>
  <si>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</si>
  <si>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</si>
  <si>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</si>
  <si>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</si>
  <si>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</si>
  <si>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</si>
  <si>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</si>
  <si>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</si>
  <si>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</si>
  <si>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</si>
  <si>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</si>
  <si>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</si>
  <si>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</si>
  <si>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</si>
  <si>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</si>
  <si>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</si>
  <si>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</si>
  <si>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</si>
  <si>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</si>
  <si>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</si>
  <si>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</si>
  <si>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</si>
  <si>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</si>
  <si>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</si>
  <si>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</si>
  <si>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</si>
  <si>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</si>
  <si>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</si>
  <si>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</si>
  <si>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</si>
  <si>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</si>
  <si>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</si>
  <si>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</si>
  <si>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</si>
  <si>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</si>
  <si>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</si>
  <si>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</si>
  <si>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</si>
  <si>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</si>
  <si>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</si>
  <si>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</si>
  <si>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</si>
  <si>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</si>
  <si>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</si>
  <si>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</si>
  <si>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</si>
  <si>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</si>
  <si>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</si>
  <si>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</si>
  <si>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</si>
  <si>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</si>
  <si>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</si>
  <si>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</si>
  <si>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</si>
  <si>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</si>
  <si>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</si>
  <si>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</si>
  <si>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</si>
  <si>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</si>
  <si>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</si>
  <si>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</si>
  <si>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</si>
  <si>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</si>
  <si>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</si>
  <si>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</si>
  <si>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</si>
  <si>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</si>
  <si>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</si>
  <si>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</si>
  <si>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</si>
  <si>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</si>
  <si>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</si>
  <si>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</si>
  <si>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</si>
  <si>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</si>
  <si>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</si>
  <si>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</si>
  <si>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</si>
  <si>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</si>
  <si>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</si>
  <si>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</si>
  <si>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</si>
  <si>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</si>
  <si>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</si>
  <si>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</si>
  <si>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</si>
  <si>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</si>
  <si>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</si>
  <si>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</si>
  <si>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</si>
  <si>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</si>
  <si>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</si>
  <si>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</si>
  <si>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</si>
  <si>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</si>
  <si>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</si>
  <si>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</si>
  <si>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</si>
  <si>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</si>
  <si>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</si>
  <si>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</si>
  <si>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</si>
  <si>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</si>
  <si>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</si>
  <si>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</si>
  <si>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</si>
  <si>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</si>
  <si>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</si>
  <si>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</si>
  <si>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</si>
  <si>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</si>
  <si>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</si>
  <si>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</si>
  <si>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</si>
  <si>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</si>
  <si>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</si>
  <si>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</si>
  <si>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</si>
  <si>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</si>
  <si>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</si>
  <si>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</si>
  <si>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</si>
  <si>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</si>
  <si>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</si>
  <si>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</si>
  <si>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</si>
  <si>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</si>
  <si>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</si>
  <si>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</si>
  <si>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</si>
  <si>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</si>
  <si>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</si>
  <si>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</si>
  <si>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</si>
  <si>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</si>
  <si>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</si>
  <si>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</si>
  <si>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</si>
  <si>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</si>
  <si>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</si>
  <si>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</si>
  <si>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</si>
  <si>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</si>
  <si>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</si>
  <si>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</si>
  <si>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</si>
  <si>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</si>
  <si>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</si>
  <si>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</si>
  <si>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</si>
  <si>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</si>
  <si>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</si>
  <si>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</si>
  <si>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</si>
  <si>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</si>
  <si>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</si>
  <si>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</si>
  <si>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</si>
  <si>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</si>
  <si>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</si>
  <si>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</si>
  <si>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</si>
  <si>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</si>
  <si>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</si>
  <si>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</si>
  <si>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</si>
  <si>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</si>
  <si>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</si>
  <si>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</si>
  <si>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</si>
  <si>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</si>
  <si>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</si>
  <si>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</si>
  <si>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</si>
  <si>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</si>
  <si>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</si>
  <si>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</si>
  <si>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</si>
  <si>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</si>
  <si>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</si>
  <si>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</si>
  <si>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</si>
  <si>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</si>
  <si>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</si>
  <si>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</si>
  <si>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</si>
  <si>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</si>
  <si>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</si>
  <si>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</si>
  <si>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</si>
  <si>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</si>
  <si>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</si>
  <si>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</si>
  <si>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</si>
  <si>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</si>
  <si>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</si>
  <si>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</si>
  <si>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</si>
  <si>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</si>
  <si>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</si>
  <si>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</si>
  <si>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</si>
  <si>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</si>
  <si>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</si>
  <si>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</si>
  <si>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</si>
  <si>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</si>
  <si>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</si>
  <si>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</si>
  <si>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</si>
  <si>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</si>
  <si>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</si>
  <si>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</si>
  <si>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</si>
  <si>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</si>
  <si>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</si>
  <si>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</si>
  <si>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</si>
  <si>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</si>
  <si>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</si>
  <si>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</si>
  <si>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</si>
  <si>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</si>
  <si>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</si>
  <si>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</si>
  <si>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</si>
  <si>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</si>
  <si>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</si>
  <si>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</si>
  <si>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</si>
  <si>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</si>
  <si>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</si>
  <si>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</si>
  <si>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</si>
  <si>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</si>
  <si>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</si>
  <si>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</si>
  <si>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</si>
  <si>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</si>
  <si>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</si>
  <si>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</si>
  <si>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</si>
  <si>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</si>
  <si>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</si>
  <si>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</si>
  <si>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</si>
  <si>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</si>
  <si>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</si>
  <si>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</si>
  <si>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</si>
  <si>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</si>
  <si>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</si>
  <si>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</si>
  <si>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</si>
  <si>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</si>
  <si>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</si>
  <si>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</si>
  <si>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</si>
  <si>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</si>
  <si>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</si>
  <si>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</si>
  <si>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</si>
  <si>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</si>
  <si>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</si>
  <si>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</si>
  <si>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</si>
  <si>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</si>
  <si>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</si>
  <si>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</si>
  <si>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</si>
  <si>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</si>
  <si>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</si>
  <si>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</si>
  <si>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</si>
  <si>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</si>
  <si>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</si>
  <si>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</si>
  <si>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</si>
  <si>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</si>
  <si>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</si>
  <si>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</si>
  <si>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</si>
  <si>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</si>
  <si>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</si>
  <si>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</si>
  <si>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</si>
  <si>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</si>
  <si>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</si>
  <si>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</si>
  <si>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</si>
  <si>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</si>
  <si>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</si>
  <si>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</si>
  <si>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</si>
  <si>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</si>
  <si>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</si>
  <si>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</si>
  <si>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</si>
  <si>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</si>
  <si>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</si>
  <si>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</si>
  <si>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</si>
  <si>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</si>
  <si>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</si>
  <si>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</si>
  <si>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</si>
  <si>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</si>
  <si>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</si>
  <si>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</si>
  <si>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</si>
  <si>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</si>
  <si>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</si>
  <si>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</si>
  <si>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</si>
  <si>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</si>
  <si>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</si>
  <si>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</si>
  <si>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</si>
  <si>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</si>
  <si>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</si>
  <si>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</si>
  <si>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</si>
  <si>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</si>
  <si>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</si>
  <si>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</si>
  <si>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</si>
  <si>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</si>
  <si>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</si>
  <si>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</si>
  <si>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</si>
  <si>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</si>
  <si>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</si>
  <si>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</si>
  <si>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</si>
  <si>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</si>
  <si>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</si>
  <si>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</si>
  <si>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</si>
  <si>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</si>
  <si>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</si>
  <si>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</si>
  <si>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</si>
  <si>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</si>
  <si>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</si>
  <si>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</si>
  <si>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</si>
  <si>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</si>
  <si>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</si>
  <si>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</si>
  <si>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</si>
  <si>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</si>
  <si>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</si>
  <si>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</si>
  <si>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</si>
  <si>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</si>
  <si>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</si>
  <si>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</si>
  <si>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</si>
  <si>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</si>
  <si>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</si>
  <si>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</si>
  <si>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</si>
  <si>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</si>
  <si>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</si>
  <si>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</si>
  <si>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</si>
  <si>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</si>
  <si>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</si>
  <si>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</si>
  <si>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</si>
  <si>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</si>
  <si>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</si>
  <si>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</si>
  <si>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</si>
  <si>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</si>
  <si>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</si>
  <si>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</si>
  <si>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</si>
  <si>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</si>
  <si>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</si>
  <si>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</si>
  <si>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</si>
  <si>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</si>
  <si>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</si>
  <si>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</si>
  <si>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</si>
  <si>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</si>
  <si>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</si>
  <si>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</si>
  <si>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</si>
  <si>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</si>
  <si>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</si>
  <si>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</si>
  <si>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</si>
  <si>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</si>
  <si>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</si>
  <si>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</si>
  <si>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</si>
  <si>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</si>
  <si>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</si>
  <si>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</si>
  <si>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</si>
  <si>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</si>
  <si>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</si>
  <si>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</si>
  <si>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</si>
  <si>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</si>
  <si>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</si>
  <si>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</si>
  <si>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</si>
  <si>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</si>
  <si>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</si>
  <si>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</si>
  <si>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</si>
  <si>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</si>
  <si>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</si>
  <si>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</si>
  <si>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</si>
  <si>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</si>
  <si>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</si>
  <si>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</si>
  <si>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</si>
  <si>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</si>
  <si>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</si>
  <si>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</si>
  <si>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</si>
  <si>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</si>
  <si>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</si>
  <si>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</si>
  <si>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</si>
  <si>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</si>
  <si>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</si>
  <si>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</si>
  <si>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</si>
  <si>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</si>
  <si>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</si>
  <si>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</si>
  <si>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</si>
  <si>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</si>
  <si>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</si>
  <si>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</si>
  <si>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</si>
  <si>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</si>
  <si>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</si>
  <si>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</si>
  <si>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</si>
  <si>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</si>
  <si>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</si>
  <si>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</si>
  <si>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</si>
  <si>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</si>
  <si>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</si>
  <si>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</si>
  <si>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</si>
  <si>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</si>
  <si>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</si>
  <si>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</si>
  <si>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</si>
  <si>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</si>
  <si>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</si>
  <si>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</si>
  <si>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</si>
  <si>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</si>
  <si>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</si>
  <si>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</si>
  <si>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</si>
  <si>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</si>
  <si>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</si>
  <si>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</si>
  <si>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</si>
  <si>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</si>
  <si>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</si>
  <si>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</si>
  <si>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</si>
  <si>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</si>
  <si>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</si>
  <si>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</si>
  <si>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</si>
  <si>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</si>
  <si>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</si>
  <si>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</si>
  <si>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</si>
  <si>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</si>
  <si>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</si>
  <si>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</si>
  <si>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</si>
  <si>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</si>
  <si>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</si>
  <si>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</si>
  <si>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</si>
  <si>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</si>
  <si>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</si>
  <si>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</si>
  <si>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</si>
  <si>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</si>
  <si>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</si>
  <si>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</si>
  <si>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</si>
  <si>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</si>
  <si>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</si>
  <si>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</si>
  <si>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</si>
  <si>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</si>
  <si>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</si>
  <si>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</si>
  <si>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</si>
  <si>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</si>
  <si>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</si>
  <si>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</si>
  <si>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</si>
  <si>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</si>
  <si>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</si>
  <si>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</si>
  <si>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</si>
  <si>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</si>
  <si>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</si>
  <si>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</si>
  <si>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</si>
  <si>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</si>
  <si>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</si>
  <si>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</si>
  <si>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</si>
  <si>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</si>
  <si>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</si>
  <si>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</si>
  <si>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</si>
  <si>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</si>
  <si>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</si>
  <si>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</si>
  <si>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</si>
  <si>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</si>
  <si>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</si>
  <si>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</si>
  <si>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</si>
  <si>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</si>
  <si>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</si>
  <si>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</si>
  <si>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</si>
  <si>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</si>
  <si>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</si>
  <si>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</si>
  <si>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</si>
  <si>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</si>
  <si>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</si>
  <si>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</si>
  <si>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</si>
  <si>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</si>
  <si>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</si>
  <si>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</si>
  <si>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</si>
  <si>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</si>
  <si>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</si>
  <si>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</si>
  <si>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</si>
  <si>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</si>
  <si>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</si>
  <si>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</si>
  <si>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</si>
  <si>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</si>
  <si>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</si>
  <si>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</si>
  <si>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</si>
  <si>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</si>
  <si>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</si>
  <si>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</si>
  <si>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</si>
  <si>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</si>
  <si>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</si>
  <si>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</si>
  <si>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</si>
  <si>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</si>
  <si>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</si>
  <si>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</si>
  <si>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</si>
  <si>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</si>
  <si>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</si>
  <si>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</si>
  <si>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</si>
  <si>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</si>
  <si>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</si>
  <si>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</si>
  <si>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</si>
  <si>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</si>
  <si>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</si>
  <si>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</si>
  <si>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</si>
  <si>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</si>
  <si>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</si>
  <si>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</si>
  <si>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</si>
  <si>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</si>
  <si>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</si>
  <si>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</si>
  <si>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</si>
  <si>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</si>
  <si>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</si>
  <si>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</si>
  <si>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</si>
  <si>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</si>
  <si>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</si>
  <si>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</si>
  <si>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</si>
  <si>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</si>
  <si>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</si>
  <si>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</si>
  <si>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</si>
  <si>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</si>
  <si>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</si>
  <si>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</si>
  <si>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</si>
  <si>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</si>
  <si>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</si>
  <si>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</si>
  <si>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</si>
  <si>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</si>
  <si>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</si>
  <si>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</si>
  <si>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</si>
  <si>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</si>
  <si>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</si>
  <si>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</si>
  <si>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</si>
  <si>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</si>
  <si>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</si>
  <si>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</si>
  <si>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</si>
  <si>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</si>
  <si>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</si>
  <si>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</si>
  <si>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</si>
  <si>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</si>
  <si>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</si>
  <si>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</si>
  <si>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</si>
  <si>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</si>
  <si>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</si>
  <si>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</si>
  <si>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</si>
  <si>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</si>
  <si>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</si>
  <si>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</si>
  <si>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</si>
  <si>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</si>
  <si>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</si>
  <si>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</si>
  <si>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</si>
  <si>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</si>
  <si>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</si>
  <si>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</si>
  <si>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</si>
  <si>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</si>
  <si>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</si>
  <si>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</si>
  <si>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</si>
  <si>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</si>
  <si>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</si>
  <si>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</si>
  <si>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</si>
  <si>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</si>
  <si>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</si>
  <si>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</si>
  <si>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</si>
  <si>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</si>
  <si>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</si>
  <si>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</si>
  <si>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</si>
  <si>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</si>
  <si>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</si>
  <si>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</si>
  <si>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</si>
  <si>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</si>
  <si>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</si>
  <si>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</si>
  <si>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</si>
  <si>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</si>
  <si>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</si>
  <si>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</si>
  <si>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</si>
  <si>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</si>
  <si>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</si>
  <si>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</si>
  <si>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</si>
  <si>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</si>
  <si>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</si>
  <si>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</si>
  <si>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</si>
  <si>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</si>
  <si>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</si>
  <si>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</si>
  <si>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</si>
  <si>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</si>
  <si>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</si>
  <si>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</si>
  <si>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</si>
  <si>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</si>
  <si>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</si>
  <si>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</si>
  <si>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</si>
  <si>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</si>
  <si>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</si>
  <si>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</si>
  <si>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</si>
  <si>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</si>
  <si>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</si>
  <si>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</si>
  <si>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</si>
  <si>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</si>
  <si>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</si>
  <si>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</si>
  <si>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</si>
  <si>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</si>
  <si>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</si>
  <si>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</si>
  <si>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</si>
  <si>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</si>
  <si>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</si>
  <si>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</si>
  <si>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</si>
  <si>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</si>
  <si>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</si>
  <si>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</si>
  <si>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</si>
  <si>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</si>
  <si>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</si>
  <si>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</si>
  <si>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</si>
  <si>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</si>
  <si>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</si>
  <si>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</si>
  <si>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</si>
  <si>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</si>
  <si>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</si>
  <si>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</si>
  <si>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</si>
  <si>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</si>
  <si>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</si>
  <si>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</si>
  <si>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</si>
  <si>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</si>
  <si>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</si>
  <si>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</si>
  <si>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</si>
  <si>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</si>
  <si>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</si>
  <si>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</si>
  <si>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</si>
  <si>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</si>
  <si>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</si>
  <si>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</si>
  <si>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</si>
  <si>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</si>
  <si>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</si>
  <si>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</si>
  <si>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</si>
  <si>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</si>
  <si>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</si>
  <si>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</si>
  <si>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</si>
  <si>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</si>
  <si>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</si>
  <si>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</si>
  <si>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</si>
  <si>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</si>
  <si>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</si>
  <si>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</si>
  <si>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</si>
  <si>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</si>
  <si>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</si>
  <si>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</si>
  <si>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</si>
  <si>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</si>
  <si>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</si>
  <si>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</si>
  <si>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</si>
  <si>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</si>
  <si>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</si>
  <si>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</si>
  <si>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</si>
  <si>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</si>
  <si>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</si>
  <si>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</si>
  <si>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</si>
  <si>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</si>
  <si>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</si>
  <si>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</si>
  <si>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</si>
  <si>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</si>
  <si>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</si>
  <si>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</si>
  <si>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</si>
  <si>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</si>
  <si>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</si>
  <si>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</si>
  <si>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</si>
  <si>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</si>
  <si>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</si>
  <si>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</si>
  <si>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</si>
  <si>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</si>
  <si>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</si>
  <si>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</si>
  <si>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</si>
  <si>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</si>
  <si>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</si>
  <si>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</si>
  <si>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</si>
  <si>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</si>
  <si>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</si>
  <si>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</si>
  <si>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</si>
  <si>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</si>
  <si>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</si>
  <si>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</si>
  <si>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</si>
  <si>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</si>
  <si>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</si>
  <si>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</si>
  <si>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</si>
  <si>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</si>
  <si>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</si>
  <si>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</si>
  <si>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</si>
  <si>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</si>
  <si>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</si>
  <si>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</si>
  <si>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</si>
  <si>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</si>
  <si>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</si>
  <si>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</si>
  <si>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</si>
  <si>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</si>
  <si>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</si>
  <si>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</si>
  <si>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</si>
  <si>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</si>
  <si>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</si>
  <si>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</si>
  <si>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</si>
  <si>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</si>
  <si>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</si>
  <si>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</si>
  <si>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</si>
  <si>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</si>
  <si>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</si>
  <si>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</si>
  <si>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</si>
  <si>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</si>
  <si>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</si>
  <si>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</si>
  <si>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</si>
  <si>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</si>
  <si>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</si>
  <si>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</si>
  <si>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</si>
  <si>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</si>
  <si>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</si>
  <si>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</si>
  <si>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</si>
  <si>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</si>
  <si>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</si>
  <si>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</si>
  <si>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</si>
  <si>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</si>
  <si>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</si>
  <si>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</si>
  <si>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</si>
  <si>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</si>
  <si>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</si>
  <si>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</si>
  <si>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</si>
  <si>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</si>
  <si>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</si>
  <si>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</si>
  <si>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</si>
  <si>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</si>
  <si>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</si>
  <si>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</si>
  <si>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</si>
  <si>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</si>
  <si>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</si>
  <si>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</si>
  <si>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</si>
  <si>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</si>
  <si>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</si>
  <si>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</si>
  <si>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</si>
  <si>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</si>
  <si>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</si>
  <si>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</si>
  <si>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</si>
  <si>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</si>
  <si>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</si>
  <si>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</si>
  <si>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</si>
  <si>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</si>
  <si>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</si>
  <si>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</si>
  <si>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</si>
  <si>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</si>
  <si>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</si>
  <si>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</si>
  <si>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</si>
  <si>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</si>
  <si>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</si>
  <si>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</si>
  <si>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</si>
  <si>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</si>
  <si>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</si>
  <si>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</si>
  <si>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</si>
  <si>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</si>
  <si>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</si>
  <si>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</si>
  <si>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</si>
  <si>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</si>
  <si>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</si>
  <si>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</si>
  <si>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</si>
  <si>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</si>
  <si>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</si>
  <si>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</si>
  <si>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</si>
  <si>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</si>
  <si>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</si>
  <si>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</si>
  <si>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</si>
  <si>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</si>
  <si>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</si>
  <si>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</si>
  <si>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</si>
  <si>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</si>
  <si>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</si>
  <si>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</si>
  <si>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</si>
  <si>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</si>
  <si>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</si>
  <si>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</si>
  <si>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</si>
  <si>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</si>
  <si>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</si>
  <si>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</si>
  <si>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</si>
  <si>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</si>
  <si>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</si>
  <si>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</si>
  <si>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</si>
  <si>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</si>
  <si>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</si>
  <si>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</si>
  <si>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</si>
  <si>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</si>
  <si>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</si>
  <si>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</si>
  <si>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</si>
  <si>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</si>
  <si>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</si>
  <si>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</si>
  <si>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</si>
  <si>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</si>
  <si>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</si>
  <si>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</si>
  <si>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</si>
  <si>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</si>
  <si>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</si>
  <si>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</si>
  <si>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</si>
  <si>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</si>
  <si>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</si>
  <si>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</si>
  <si>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</si>
  <si>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</si>
  <si>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</si>
  <si>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</si>
  <si>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</si>
  <si>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</si>
  <si>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</si>
  <si>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</si>
  <si>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</si>
  <si>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</si>
  <si>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</si>
  <si>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</si>
  <si>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</si>
  <si>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</si>
  <si>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</si>
  <si>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</si>
  <si>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</si>
  <si>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</si>
  <si>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</si>
  <si>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</si>
  <si>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</si>
  <si>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</si>
  <si>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</si>
  <si>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</si>
  <si>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</si>
  <si>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</si>
  <si>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</si>
  <si>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</si>
  <si>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</si>
  <si>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</si>
  <si>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</si>
  <si>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</si>
  <si>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</si>
  <si>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</si>
  <si>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</si>
  <si>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</si>
  <si>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</si>
  <si>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</si>
  <si>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</si>
  <si>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</si>
  <si>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</si>
  <si>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</si>
  <si>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</si>
  <si>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</si>
  <si>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</si>
  <si>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</si>
  <si>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</si>
  <si>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</si>
  <si>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</si>
  <si>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</si>
  <si>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</si>
  <si>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</si>
  <si>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</si>
  <si>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</si>
  <si>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</si>
  <si>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</si>
  <si>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</si>
  <si>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</si>
  <si>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</si>
  <si>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</si>
  <si>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</si>
  <si>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</si>
  <si>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</si>
  <si>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</si>
  <si>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</si>
  <si>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</si>
  <si>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</si>
  <si>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</si>
  <si>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</si>
  <si>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</si>
  <si>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</si>
  <si>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</si>
  <si>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</si>
  <si>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</si>
  <si>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</si>
  <si>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</si>
  <si>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</si>
  <si>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</si>
  <si>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</si>
  <si>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</si>
  <si>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</si>
  <si>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</si>
  <si>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</si>
  <si>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</si>
  <si>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</si>
  <si>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</si>
  <si>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</si>
  <si>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</si>
  <si>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</si>
  <si>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</si>
  <si>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</si>
  <si>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</si>
  <si>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</si>
  <si>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</si>
  <si>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</si>
  <si>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</si>
  <si>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</si>
  <si>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</si>
  <si>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</si>
  <si>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</si>
  <si>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</si>
  <si>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</si>
  <si>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</si>
  <si>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</si>
  <si>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</si>
  <si>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</si>
  <si>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</si>
  <si>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</si>
  <si>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</si>
  <si>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</si>
  <si>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</si>
  <si>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</si>
  <si>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</si>
  <si>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</si>
  <si>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</si>
  <si>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</si>
  <si>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</si>
  <si>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</si>
  <si>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</si>
  <si>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</si>
  <si>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</si>
  <si>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</si>
  <si>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</si>
  <si>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</si>
  <si>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</si>
  <si>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</si>
  <si>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</si>
  <si>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</si>
  <si>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</si>
  <si>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</si>
  <si>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</si>
  <si>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</si>
  <si>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</si>
  <si>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</si>
  <si>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</si>
  <si>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</si>
  <si>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</si>
  <si>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</si>
  <si>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</si>
  <si>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</si>
  <si>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</si>
  <si>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</si>
  <si>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</si>
  <si>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</si>
  <si>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</si>
  <si>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</si>
  <si>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</si>
  <si>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</si>
  <si>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</si>
  <si>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</si>
  <si>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</si>
  <si>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</si>
  <si>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</si>
  <si>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</si>
  <si>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</si>
  <si>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</si>
  <si>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</si>
  <si>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</si>
  <si>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</si>
  <si>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</si>
  <si>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</si>
  <si>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</si>
  <si>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</si>
  <si>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</si>
  <si>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</si>
  <si>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</si>
  <si>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</si>
  <si>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</si>
  <si>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</si>
  <si>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</si>
  <si>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</si>
  <si>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</si>
  <si>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</si>
  <si>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</si>
  <si>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</si>
  <si>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</si>
  <si>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</si>
  <si>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</si>
  <si>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</si>
  <si>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</si>
  <si>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</si>
  <si>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</si>
  <si>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</si>
  <si>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</si>
  <si>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</si>
  <si>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</si>
  <si>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</si>
  <si>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</si>
  <si>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</si>
  <si>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</si>
  <si>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</si>
  <si>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</si>
  <si>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</si>
  <si>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</si>
  <si>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</si>
  <si>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</si>
  <si>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</si>
  <si>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</si>
  <si>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</si>
  <si>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</si>
  <si>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</si>
  <si>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</si>
  <si>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</si>
  <si>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</si>
  <si>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</si>
  <si>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</si>
  <si>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</si>
  <si>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</si>
  <si>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</si>
  <si>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</si>
  <si>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</si>
  <si>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</si>
  <si>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</si>
  <si>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</si>
  <si>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</si>
  <si>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</si>
  <si>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</si>
  <si>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</si>
  <si>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</si>
  <si>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</si>
  <si>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</si>
  <si>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</si>
  <si>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</si>
  <si>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</si>
  <si>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</si>
  <si>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</si>
  <si>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</si>
  <si>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</si>
  <si>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</si>
  <si>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</si>
  <si>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</si>
  <si>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</si>
  <si>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</si>
  <si>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</si>
  <si>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</si>
  <si>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</si>
  <si>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</si>
  <si>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</si>
  <si>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</si>
  <si>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</si>
  <si>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</si>
  <si>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</si>
  <si>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</si>
  <si>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</si>
  <si>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</si>
  <si>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</si>
  <si>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</si>
  <si>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</si>
  <si>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</si>
  <si>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</si>
  <si>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</si>
  <si>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</si>
  <si>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</si>
  <si>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</si>
  <si>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</si>
  <si>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</si>
  <si>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</si>
  <si>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</si>
  <si>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</si>
  <si>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</si>
  <si>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</si>
  <si>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</si>
  <si>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</si>
  <si>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</si>
  <si>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</si>
  <si>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</si>
  <si>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</si>
  <si>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</si>
  <si>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</si>
  <si>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</si>
  <si>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</si>
  <si>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</si>
  <si>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</si>
  <si>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</si>
  <si>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</si>
  <si>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</si>
  <si>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</si>
  <si>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</si>
  <si>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</si>
  <si>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</si>
  <si>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</si>
  <si>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</si>
  <si>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</si>
  <si>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</si>
  <si>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</si>
  <si>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</si>
  <si>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</si>
  <si>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</si>
  <si>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</si>
  <si>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</si>
  <si>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</si>
  <si>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</si>
  <si>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</si>
  <si>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</si>
  <si>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</si>
  <si>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</si>
  <si>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</si>
  <si>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</si>
  <si>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</si>
  <si>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</si>
  <si>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</si>
  <si>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</si>
  <si>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</si>
  <si>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</si>
  <si>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</si>
  <si>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</si>
  <si>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</si>
  <si>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</si>
  <si>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</si>
  <si>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</si>
  <si>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</si>
  <si>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</si>
  <si>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</si>
  <si>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</si>
  <si>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</si>
  <si>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</si>
  <si>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</si>
  <si>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</si>
  <si>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</si>
  <si>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</si>
  <si>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</si>
  <si>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</si>
  <si>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</si>
  <si>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</si>
  <si>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</si>
  <si>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</si>
  <si>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</si>
  <si>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</si>
  <si>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</si>
  <si>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</si>
  <si>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</si>
  <si>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</si>
  <si>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</si>
  <si>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</si>
  <si>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</si>
  <si>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</si>
  <si>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</si>
  <si>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</si>
  <si>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</si>
  <si>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</si>
  <si>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</si>
  <si>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</si>
  <si>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</si>
  <si>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</si>
  <si>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</si>
  <si>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</si>
  <si>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</si>
  <si>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</si>
  <si>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</si>
  <si>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</si>
  <si>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</si>
  <si>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</si>
  <si>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</si>
  <si>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</si>
  <si>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</si>
  <si>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</si>
  <si>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</si>
  <si>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</si>
  <si>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</si>
  <si>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</si>
  <si>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</si>
  <si>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</si>
  <si>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</si>
  <si>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</si>
  <si>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</si>
  <si>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</si>
  <si>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</si>
  <si>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</si>
  <si>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</si>
  <si>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</si>
  <si>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</si>
  <si>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</si>
  <si>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</si>
  <si>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</si>
  <si>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</si>
  <si>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</si>
  <si>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</si>
  <si>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</si>
  <si>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</si>
  <si>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</si>
  <si>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</si>
  <si>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</si>
  <si>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</si>
  <si>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</si>
  <si>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</si>
  <si>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</si>
  <si>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</si>
  <si>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</si>
  <si>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</si>
  <si>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</si>
  <si>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</si>
  <si>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</si>
  <si>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</si>
  <si>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</si>
  <si>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</si>
  <si>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</si>
  <si>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</si>
  <si>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</si>
  <si>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</si>
  <si>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</si>
  <si>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</si>
  <si>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</si>
  <si>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</si>
  <si>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</si>
  <si>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</si>
  <si>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</si>
  <si>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</si>
  <si>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</si>
  <si>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</si>
  <si>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</si>
  <si>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</si>
  <si>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</si>
  <si>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</si>
  <si>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</si>
  <si>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</si>
  <si>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</si>
  <si>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</si>
  <si>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</si>
  <si>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</si>
  <si>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</si>
  <si>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</si>
  <si>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</si>
  <si>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</si>
  <si>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</si>
  <si>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</si>
  <si>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</si>
  <si>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</si>
  <si>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</si>
  <si>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</si>
  <si>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</si>
  <si>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</si>
  <si>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</si>
  <si>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</si>
  <si>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</si>
  <si>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</si>
  <si>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</si>
  <si>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</si>
  <si>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</si>
  <si>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</si>
  <si>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</si>
  <si>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</si>
  <si>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</si>
  <si>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</si>
  <si>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</si>
  <si>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</si>
  <si>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</si>
  <si>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</si>
  <si>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</si>
  <si>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</si>
  <si>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</si>
  <si>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</si>
  <si>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</si>
  <si>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</si>
  <si>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</si>
  <si>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</si>
  <si>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</si>
  <si>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</si>
  <si>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</si>
  <si>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</si>
  <si>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</si>
  <si>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</si>
  <si>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</si>
  <si>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</si>
  <si>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</si>
  <si>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</si>
  <si>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</si>
  <si>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</si>
  <si>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</si>
  <si>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</si>
  <si>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</si>
  <si>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</si>
  <si>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</si>
  <si>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</si>
  <si>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</si>
  <si>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</si>
  <si>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</si>
  <si>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</si>
  <si>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</si>
  <si>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</si>
  <si>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</si>
  <si>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</si>
  <si>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</si>
  <si>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</si>
  <si>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</si>
  <si>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</si>
  <si>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</si>
  <si>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</si>
  <si>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</si>
  <si>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</si>
  <si>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</si>
  <si>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</si>
  <si>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</si>
  <si>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</si>
  <si>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</si>
  <si>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</si>
  <si>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</si>
  <si>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</si>
  <si>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</si>
  <si>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</si>
  <si>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</si>
  <si>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</si>
  <si>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</si>
  <si>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</si>
  <si>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</si>
  <si>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</si>
  <si>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</si>
  <si>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</si>
  <si>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</si>
  <si>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</si>
  <si>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</si>
  <si>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</si>
  <si>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</si>
  <si>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</si>
  <si>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</si>
  <si>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</si>
  <si>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</si>
  <si>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</si>
  <si>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</si>
  <si>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</si>
  <si>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</si>
  <si>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</si>
  <si>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</si>
  <si>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</si>
  <si>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</si>
  <si>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</si>
  <si>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</si>
  <si>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</si>
  <si>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</si>
  <si>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</si>
  <si>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</si>
  <si>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</si>
  <si>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</si>
  <si>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</si>
  <si>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</si>
  <si>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</si>
  <si>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</si>
  <si>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</si>
  <si>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</si>
  <si>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</si>
  <si>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</si>
  <si>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</si>
  <si>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</si>
  <si>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</si>
  <si>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</si>
  <si>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</si>
  <si>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</si>
  <si>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</si>
  <si>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</si>
  <si>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</si>
  <si>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</si>
  <si>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</si>
  <si>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</si>
  <si>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</si>
  <si>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</si>
  <si>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</si>
  <si>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</si>
  <si>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</si>
  <si>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</si>
  <si>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</si>
  <si>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</si>
  <si>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</si>
  <si>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</si>
  <si>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</si>
  <si>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</si>
  <si>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</si>
  <si>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</si>
  <si>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</si>
  <si>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</si>
  <si>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</si>
  <si>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</si>
  <si>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</si>
  <si>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</si>
  <si>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</si>
  <si>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</si>
  <si>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</si>
  <si>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</si>
  <si>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</si>
  <si>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</si>
  <si>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</si>
  <si>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</si>
  <si>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</si>
  <si>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</si>
  <si>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</si>
  <si>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</si>
  <si>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</si>
  <si>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</si>
  <si>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</si>
  <si>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</si>
  <si>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</si>
  <si>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</si>
  <si>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</si>
  <si>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</si>
  <si>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</si>
  <si>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</si>
  <si>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</si>
  <si>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</si>
  <si>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</si>
  <si>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</si>
  <si>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</si>
  <si>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</si>
  <si>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</si>
  <si>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</si>
  <si>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</si>
  <si>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</si>
  <si>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</si>
  <si>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</si>
  <si>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</si>
  <si>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</si>
  <si>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</si>
  <si>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</si>
  <si>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</si>
  <si>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</si>
  <si>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</si>
  <si>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</si>
  <si>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</si>
  <si>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</si>
  <si>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</si>
  <si>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</si>
  <si>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</si>
  <si>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</si>
  <si>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</si>
  <si>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</si>
  <si>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</si>
  <si>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</si>
  <si>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</si>
  <si>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</si>
  <si>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</si>
  <si>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</si>
  <si>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</si>
  <si>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</si>
  <si>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</si>
  <si>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</si>
  <si>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</si>
  <si>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</si>
  <si>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</si>
  <si>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</si>
  <si>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</si>
  <si>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</si>
  <si>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</si>
  <si>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</si>
  <si>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</si>
  <si>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</si>
  <si>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</si>
  <si>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</si>
  <si>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</si>
  <si>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</si>
  <si>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</si>
  <si>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</si>
  <si>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</si>
  <si>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</si>
  <si>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</si>
  <si>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</si>
  <si>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</si>
  <si>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</si>
  <si>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</si>
  <si>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</si>
  <si>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</si>
  <si>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</si>
  <si>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</si>
  <si>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</si>
  <si>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</si>
  <si>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</si>
  <si>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</si>
  <si>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</si>
  <si>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</si>
  <si>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</si>
  <si>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</si>
  <si>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</si>
  <si>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</si>
  <si>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</si>
  <si>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</si>
  <si>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</si>
  <si>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</si>
  <si>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</si>
  <si>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</si>
  <si>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</si>
  <si>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</si>
  <si>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</si>
  <si>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</si>
  <si>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</si>
  <si>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</si>
  <si>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</si>
  <si>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</si>
  <si>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</si>
  <si>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</si>
  <si>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</si>
  <si>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</si>
  <si>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</si>
  <si>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</si>
  <si>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</si>
  <si>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</si>
  <si>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</si>
  <si>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</si>
  <si>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</si>
  <si>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</si>
  <si>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</si>
  <si>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</si>
  <si>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</si>
  <si>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</si>
  <si>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</si>
  <si>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</si>
  <si>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</si>
  <si>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</si>
  <si>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</si>
  <si>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</si>
  <si>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</si>
  <si>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</si>
  <si>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</si>
  <si>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</si>
  <si>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</si>
  <si>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</si>
  <si>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</si>
  <si>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</si>
  <si>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</si>
  <si>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</si>
  <si>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</si>
  <si>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</si>
  <si>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</si>
  <si>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</si>
  <si>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</si>
  <si>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</si>
  <si>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</si>
  <si>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</si>
  <si>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</si>
  <si>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</si>
  <si>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</si>
  <si>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</si>
  <si>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</si>
  <si>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</si>
  <si>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</si>
  <si>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</si>
  <si>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</si>
  <si>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</si>
  <si>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</si>
  <si>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</si>
  <si>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</si>
  <si>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</si>
  <si>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</si>
  <si>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</si>
  <si>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</si>
  <si>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</si>
  <si>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</si>
  <si>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</si>
  <si>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</si>
  <si>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</si>
  <si>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</si>
  <si>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</si>
  <si>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</si>
  <si>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</si>
  <si>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</si>
  <si>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</si>
  <si>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</si>
  <si>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</si>
  <si>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</si>
  <si>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</si>
  <si>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</si>
  <si>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</si>
  <si>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</si>
  <si>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</si>
  <si>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</si>
  <si>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</si>
  <si>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</si>
  <si>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</si>
  <si>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</si>
  <si>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</si>
  <si>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</si>
  <si>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</si>
  <si>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</si>
  <si>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</si>
  <si>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</si>
  <si>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</si>
  <si>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</si>
  <si>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</si>
  <si>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</si>
  <si>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</si>
  <si>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</si>
  <si>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</si>
  <si>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</si>
  <si>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</si>
  <si>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</si>
  <si>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</si>
  <si>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</si>
  <si>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</si>
  <si>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</si>
  <si>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</si>
  <si>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</si>
  <si>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</si>
  <si>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</si>
  <si>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</si>
  <si>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</si>
  <si>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</si>
  <si>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</si>
  <si>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</si>
  <si>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</si>
  <si>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</si>
  <si>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</si>
  <si>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</si>
  <si>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</si>
  <si>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</si>
  <si>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</si>
  <si>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</si>
  <si>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</si>
  <si>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</si>
  <si>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</si>
  <si>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</si>
  <si>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</si>
  <si>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</si>
  <si>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</si>
  <si>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</si>
  <si>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</si>
  <si>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</si>
  <si>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</si>
  <si>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</si>
  <si>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</si>
  <si>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</si>
  <si>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</si>
  <si>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</si>
  <si>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</si>
  <si>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</si>
  <si>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</si>
  <si>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</si>
  <si>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</si>
  <si>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</si>
  <si>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</si>
  <si>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</si>
  <si>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</si>
  <si>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</si>
  <si>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</si>
  <si>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</si>
  <si>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</si>
  <si>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</si>
  <si>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</si>
  <si>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</si>
  <si>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</si>
  <si>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</si>
  <si>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</si>
  <si>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</si>
  <si>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</si>
  <si>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</si>
  <si>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</si>
  <si>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</si>
  <si>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</si>
  <si>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</si>
  <si>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</si>
  <si>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</si>
  <si>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</si>
  <si>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</si>
  <si>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</si>
  <si>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</si>
  <si>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</si>
  <si>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</si>
  <si>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</si>
  <si>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</si>
  <si>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</si>
  <si>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</si>
  <si>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</si>
  <si>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</si>
  <si>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</si>
  <si>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</si>
  <si>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</si>
  <si>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</si>
  <si>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</si>
  <si>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</si>
  <si>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</si>
  <si>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</si>
  <si>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</si>
  <si>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</si>
  <si>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</si>
  <si>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</si>
  <si>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</si>
  <si>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</si>
  <si>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</si>
  <si>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</si>
  <si>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</si>
  <si>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</si>
  <si>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</si>
  <si>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</si>
  <si>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</si>
  <si>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</si>
  <si>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</si>
  <si>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</si>
  <si>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</si>
  <si>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</si>
  <si>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</si>
  <si>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</si>
  <si>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</si>
  <si>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</si>
  <si>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</si>
  <si>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</si>
  <si>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</si>
  <si>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</si>
  <si>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</si>
  <si>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</si>
  <si>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</si>
  <si>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</si>
  <si>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</si>
  <si>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</si>
  <si>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</si>
  <si>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</si>
  <si>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</si>
  <si>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</si>
  <si>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</si>
  <si>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</si>
  <si>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</si>
  <si>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</si>
  <si>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</si>
  <si>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</si>
  <si>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</si>
  <si>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</si>
  <si>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</si>
  <si>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</si>
  <si>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</si>
  <si>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</si>
  <si>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</si>
  <si>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</si>
  <si>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</si>
  <si>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</si>
  <si>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</si>
  <si>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</si>
  <si>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</si>
  <si>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</si>
  <si>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</si>
  <si>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</si>
  <si>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</si>
  <si>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</si>
  <si>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</si>
  <si>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</si>
  <si>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</si>
  <si>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</si>
  <si>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</si>
  <si>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</si>
  <si>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</si>
  <si>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</si>
  <si>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</si>
  <si>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</si>
  <si>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</si>
  <si>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</si>
  <si>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</si>
  <si>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</si>
  <si>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</si>
  <si>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</si>
  <si>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</si>
  <si>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</si>
  <si>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</si>
  <si>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</si>
  <si>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</si>
  <si>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</si>
  <si>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</si>
  <si>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</si>
  <si>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</si>
  <si>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</si>
  <si>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</si>
  <si>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</si>
  <si>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</si>
  <si>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</si>
  <si>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</si>
  <si>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</si>
  <si>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</si>
  <si>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</si>
  <si>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</si>
  <si>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</si>
  <si>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</si>
  <si>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</si>
  <si>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</si>
  <si>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</si>
  <si>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</si>
  <si>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</si>
  <si>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</si>
  <si>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</si>
  <si>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</si>
  <si>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</si>
  <si>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</si>
  <si>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</si>
  <si>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</si>
  <si>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</si>
  <si>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</si>
  <si>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</si>
  <si>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</si>
  <si>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</si>
  <si>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</si>
  <si>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</si>
  <si>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</si>
  <si>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</si>
  <si>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</si>
  <si>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</si>
  <si>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</si>
  <si>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</si>
  <si>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</si>
  <si>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</si>
  <si>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</si>
  <si>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</si>
  <si>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</si>
  <si>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</si>
  <si>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</si>
  <si>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</si>
  <si>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</si>
  <si>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</si>
  <si>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</si>
  <si>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</si>
  <si>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</si>
  <si>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</si>
  <si>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</si>
  <si>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</si>
  <si>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</si>
  <si>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</si>
  <si>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</si>
  <si>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</si>
  <si>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</si>
  <si>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</si>
  <si>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</si>
  <si>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</si>
  <si>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</si>
  <si>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</si>
  <si>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</si>
  <si>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</si>
  <si>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</si>
  <si>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</si>
  <si>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</si>
  <si>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</si>
  <si>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</si>
  <si>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</si>
  <si>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</si>
  <si>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</si>
  <si>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</si>
  <si>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</si>
  <si>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</si>
  <si>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</si>
  <si>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</si>
  <si>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</si>
  <si>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</si>
  <si>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</si>
  <si>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</si>
  <si>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</si>
  <si>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</si>
  <si>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</si>
  <si>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</si>
  <si>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</si>
  <si>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</si>
  <si>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</si>
  <si>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</si>
  <si>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</si>
  <si>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</si>
  <si>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</si>
  <si>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</si>
  <si>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</si>
  <si>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</si>
  <si>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</si>
  <si>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</si>
  <si>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</si>
  <si>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</si>
  <si>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</si>
  <si>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</si>
  <si>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</si>
  <si>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</si>
  <si>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</si>
  <si>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</si>
  <si>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</si>
  <si>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</si>
  <si>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</si>
  <si>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</si>
  <si>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</si>
  <si>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</si>
  <si>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</si>
  <si>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</si>
  <si>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</si>
  <si>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</si>
  <si>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</si>
  <si>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</si>
  <si>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</si>
  <si>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</si>
  <si>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</si>
  <si>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</si>
  <si>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</si>
  <si>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</si>
  <si>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</si>
  <si>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</si>
  <si>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</si>
  <si>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</si>
  <si>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</si>
  <si>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</si>
  <si>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</si>
  <si>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</si>
  <si>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</si>
  <si>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</si>
  <si>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</si>
  <si>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</si>
  <si>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</si>
  <si>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</si>
  <si>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</si>
  <si>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</si>
  <si>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</si>
  <si>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</si>
  <si>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</si>
  <si>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</si>
  <si>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</si>
  <si>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</si>
  <si>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</si>
  <si>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</si>
  <si>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</si>
  <si>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</si>
  <si>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</si>
  <si>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</si>
  <si>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</si>
  <si>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</si>
  <si>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</si>
  <si>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</si>
  <si>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</si>
  <si>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</si>
  <si>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</si>
  <si>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</si>
  <si>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</si>
  <si>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</si>
  <si>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</si>
  <si>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</si>
  <si>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</si>
  <si>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</si>
  <si>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</si>
  <si>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</si>
  <si>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</si>
  <si>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</si>
  <si>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</si>
  <si>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</si>
  <si>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</si>
  <si>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</si>
  <si>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</si>
  <si>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</si>
  <si>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</si>
  <si>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</si>
  <si>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</si>
  <si>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</si>
  <si>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</si>
  <si>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</si>
  <si>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</si>
  <si>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</si>
  <si>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</si>
  <si>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</si>
  <si>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</si>
  <si>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</si>
  <si>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</si>
  <si>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</si>
  <si>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</si>
  <si>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</si>
  <si>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</si>
  <si>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</si>
  <si>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</si>
  <si>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</si>
  <si>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</si>
  <si>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</si>
  <si>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</si>
  <si>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</si>
  <si>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</si>
  <si>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</si>
  <si>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</si>
  <si>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</si>
  <si>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</si>
  <si>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</si>
  <si>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</si>
  <si>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</si>
  <si>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</si>
  <si>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</si>
  <si>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</si>
  <si>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</si>
  <si>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</si>
  <si>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</si>
  <si>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</si>
  <si>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</si>
  <si>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</si>
  <si>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</si>
  <si>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</si>
  <si>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</si>
  <si>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</si>
  <si>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</si>
  <si>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</si>
  <si>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</si>
  <si>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</si>
  <si>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</si>
  <si>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</si>
  <si>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</si>
  <si>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</si>
  <si>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</si>
  <si>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</si>
  <si>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</si>
  <si>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</si>
  <si>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</si>
  <si>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</si>
  <si>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</si>
  <si>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</si>
  <si>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</si>
  <si>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</si>
  <si>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</si>
  <si>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</si>
  <si>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</si>
  <si>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</si>
  <si>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</si>
  <si>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</si>
  <si>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</si>
  <si>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</si>
  <si>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</si>
  <si>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</si>
  <si>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</si>
  <si>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</si>
  <si>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</si>
  <si>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</si>
  <si>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</si>
  <si>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</si>
  <si>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</si>
  <si>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</si>
  <si>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</si>
  <si>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</si>
  <si>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</si>
  <si>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</si>
  <si>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</si>
  <si>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</si>
  <si>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</si>
  <si>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</si>
  <si>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</si>
  <si>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</si>
  <si>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</si>
  <si>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</si>
  <si>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</si>
  <si>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</si>
  <si>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</si>
  <si>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</si>
  <si>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</si>
  <si>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</si>
  <si>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</si>
  <si>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(blank)</t>
  </si>
  <si>
    <t>ASALI-CANACONA</t>
  </si>
  <si>
    <t>AVALI-CANACONA</t>
  </si>
  <si>
    <t>BALLI-CURCHOREM</t>
  </si>
  <si>
    <t>BARCE-TISCON</t>
  </si>
  <si>
    <t>CAB-DE-RAM-CANACONA</t>
  </si>
  <si>
    <t>CANACONA-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</si>
  <si>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</si>
  <si>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</si>
  <si>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</si>
  <si>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</si>
  <si>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</si>
  <si>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</si>
  <si>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</si>
  <si>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</si>
  <si>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</si>
  <si>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</si>
  <si>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</si>
  <si>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</si>
  <si>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</si>
  <si>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</si>
  <si>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</si>
  <si>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</si>
  <si>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</si>
  <si>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</si>
  <si>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</si>
  <si>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</si>
  <si>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</si>
  <si>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</si>
  <si>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</si>
  <si>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</si>
  <si>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</si>
  <si>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</si>
  <si>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</si>
  <si>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</si>
  <si>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</si>
  <si>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</si>
  <si>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</si>
  <si>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SANGUEM-SANGUEM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</si>
  <si>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</si>
  <si>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</si>
  <si>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</si>
  <si>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</si>
  <si>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</si>
  <si>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</si>
  <si>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</si>
  <si>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</si>
  <si>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</si>
  <si>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</si>
  <si>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</si>
  <si>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</si>
  <si>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</si>
  <si>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</si>
  <si>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</si>
  <si>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</si>
  <si>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</si>
  <si>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</si>
  <si>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08:05,08:35,14:15,15:15,09:15,10:50</t>
  </si>
  <si>
    <t>07:00</t>
  </si>
  <si>
    <t>19:00</t>
  </si>
  <si>
    <t>07:30</t>
  </si>
  <si>
    <t>08:00</t>
  </si>
  <si>
    <t>08:45</t>
  </si>
  <si>
    <t>12:30</t>
  </si>
  <si>
    <t>07:50,15:00</t>
  </si>
  <si>
    <t>09:20,16:20</t>
  </si>
  <si>
    <t>08:10</t>
  </si>
  <si>
    <t>09:30</t>
  </si>
  <si>
    <t>11:20,14:15,17:00,12:15,08:50,14:45,11:35,09:35,15:30,10:45,17:10,15:40,08:10,08:55,12:45,09:30,08:15,13:05,17:55,11:45</t>
  </si>
  <si>
    <t>09:40,13:05,15:00,06:40,10:35,17:00,07:25,16:40,12:15,09:05,14:40,14:45,08:35,15:30,09:25,08:55,16:20,14:10,13:15,07:30,11:15,15:30,09:55,08:10,09:40,16:05,10:00,13:15,17:15</t>
  </si>
  <si>
    <t>15:45,08:25,14:15,13:20,17:30</t>
  </si>
  <si>
    <t>12:00,17:30,10:40,16:50,11:30</t>
  </si>
  <si>
    <t>,16:30,06:50,12:55</t>
  </si>
  <si>
    <t>15:30</t>
  </si>
  <si>
    <t>07:45,13:45</t>
  </si>
  <si>
    <t>12:15</t>
  </si>
  <si>
    <t>13:05</t>
  </si>
  <si>
    <t>06:45</t>
  </si>
  <si>
    <t>07:30,10:30,14:45,12:40,19:10,12:10,18:20,10:50,17:10,15:40,08:30,11:15,16:40,15:10,09:30,13:30</t>
  </si>
  <si>
    <t>08:40,11:30,16:15,14:05,07:00,13:20,12:40,08:20,16:30,09:30,12:15,17:30,16:45,10:10,15:05</t>
  </si>
  <si>
    <t>18:25,07:15,18:35,06:20,07:15,08:15,13:40,17:45,13:45,13:00,14:30,15:30,16:15,10:30,11:40</t>
  </si>
  <si>
    <t>08:15</t>
  </si>
  <si>
    <t>17:00,08:25,13:25</t>
  </si>
  <si>
    <t>06:30</t>
  </si>
  <si>
    <t>17:40</t>
  </si>
  <si>
    <t>10:35,14:05</t>
  </si>
  <si>
    <t>09:00,12:25,17:25,07:40</t>
  </si>
  <si>
    <t>08:00,18:20,09:55,10:50</t>
  </si>
  <si>
    <t>12:20</t>
  </si>
  <si>
    <t>07:10,15:00</t>
  </si>
  <si>
    <t>12:00,12:15,15:00</t>
  </si>
  <si>
    <t>07:25,07:35,06:40,12:30,12:05,15:10,07:45,15:45,16:40</t>
  </si>
  <si>
    <t>17:05</t>
  </si>
  <si>
    <t>07:35,08:40,14:20,15:05</t>
  </si>
  <si>
    <t>18:00,16:00,08:30,13:00,07:10,11:00,16:50</t>
  </si>
  <si>
    <t>06:00,16:10,06:35,09:30,14:30,08:30,12:25,17:45</t>
  </si>
  <si>
    <t>13:40,10:25</t>
  </si>
  <si>
    <t>14:45,11:15,13:40,15:45</t>
  </si>
  <si>
    <t>12:00,16:00</t>
  </si>
  <si>
    <t>06:45,13:30</t>
  </si>
  <si>
    <t>10:15,16:15,17:05,12:20,13:45</t>
  </si>
  <si>
    <t>09:50,11:15,10:40,16:40,18:05,12:50,15:00,07:10</t>
  </si>
  <si>
    <t>11:00,18:35,18:00</t>
  </si>
  <si>
    <t>06:50</t>
  </si>
  <si>
    <t>10:00,11:20,14:45</t>
  </si>
  <si>
    <t>08:30,10:40,12:00,16:00</t>
  </si>
  <si>
    <t>08:05,15:35,07:40,16:30</t>
  </si>
  <si>
    <t>08:45,16:40,08:10,17:00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</si>
  <si>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</si>
  <si>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</si>
  <si>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</si>
  <si>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</si>
  <si>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</si>
  <si>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</si>
  <si>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</si>
  <si>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</si>
  <si>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</si>
  <si>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09:05,20:15,07:35</t>
  </si>
  <si>
    <t>07:40,11:55,15:55,09:10,14:05,19:15,06:35,11:30,18:25,08:10,13:20,17:50</t>
  </si>
  <si>
    <t>11:25,15:00</t>
  </si>
  <si>
    <t>09:00,13:20</t>
  </si>
  <si>
    <t>09:45,15:45</t>
  </si>
  <si>
    <t>10:10,16:10,15:35,08:55,13:40,17:10,18:50,06:10,11:05,18:05,07:45,12:55,16:50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</si>
  <si>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</si>
  <si>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</si>
  <si>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</si>
  <si>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</si>
  <si>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</si>
  <si>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</si>
  <si>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</si>
  <si>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</si>
  <si>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</si>
  <si>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</si>
  <si>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</si>
  <si>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</si>
  <si>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07:05,17:20</t>
  </si>
  <si>
    <t>18:50</t>
  </si>
  <si>
    <t>07:30,07:10</t>
  </si>
  <si>
    <t>18:45</t>
  </si>
  <si>
    <t>10:50</t>
  </si>
  <si>
    <t>09:10</t>
  </si>
  <si>
    <t>09:25,12:30,09:15,17:45,08:00,16:20,05:45,07:40,10:40,11:25</t>
  </si>
  <si>
    <t>16:15,07:10,18:00</t>
  </si>
  <si>
    <t>13:20,16:55,12:10,09:15,15:50,11:05,16:50,09:50,08:25,13:10,10:10,08:35,11:55,10:05,14:15,07:35,15:15</t>
  </si>
  <si>
    <t>06:55,10:45,14:55,06:30,10:15,14:30,14:10,12:20,10:35,16:00,10:25,16:10,14:10,12:00</t>
  </si>
  <si>
    <t>12:35,18:35,18:25,08:45</t>
  </si>
  <si>
    <t>10:40,16:25</t>
  </si>
  <si>
    <t>14:25,12:25,17:05,12:05,16:40,18:20,10:30,15:55,05:50,10:10,16:10,06:30,11:40,11:15,14:55</t>
  </si>
  <si>
    <t>06:10,14:40,14:25,06:05,07:40,12:55,18:00,09:15,16:45,17:15</t>
  </si>
  <si>
    <t>07:50,08:30,08:05,16:25,17:25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</si>
  <si>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</si>
  <si>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</si>
  <si>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</si>
  <si>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</si>
  <si>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</si>
  <si>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</si>
  <si>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</si>
  <si>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</si>
  <si>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14:00,15:25,16:20,19:55,10:20,14:25</t>
  </si>
  <si>
    <t>17:25</t>
  </si>
  <si>
    <t>18:15</t>
  </si>
  <si>
    <t>07:10,19:15</t>
  </si>
  <si>
    <t>16:55</t>
  </si>
  <si>
    <t>08:00,17:35</t>
  </si>
  <si>
    <t>08:30</t>
  </si>
  <si>
    <t>09:35,18:30</t>
  </si>
  <si>
    <t>10:10,07:20,10:45,17:30,18:05</t>
  </si>
  <si>
    <t>09:50</t>
  </si>
  <si>
    <t>15:35</t>
  </si>
  <si>
    <t>17:20</t>
  </si>
  <si>
    <t>10:20</t>
  </si>
  <si>
    <t>07:30,08:40,09:40,11:20,13:05,14:15,15:00,17:00,07:00,07:40,09:25,12:30,14:25,16:15,17:00,06:45,08:00,08:45,10:30,11:30,12:00,13:30,14:45,16:15,18:00,06:00,06:40,07:50,09:50,10:35,12:35,16:10,17:00,18:35,06:35,07:25,12:15,13:40,14:45,16:40,18:25,06:55,08:30,10:10,10:45,13:20,14:55,16:55,06:10,08:45,10:40,12:25,14:40,17:05,06:30,08:05,09:35,10:15,12:10,14:30,16:25,18:30,07:10,09:15,12:05,14:25,16:40,06:05,08:50,10:25,11:15,12:15,14:45,16:00,16:25,18:20,07:20,07:30,09:15,10:45,11:15,12:00,14:10,15:50,17:30,18:05,07:25,07:45,08:35,11:35,13:45,14:30,17:35,07:35,08:00,08:30,10:00,10:40,11:20,12:00,12:40,14:05,,15:30,16:30,17:45,06:40,06:50,07:25,11:05,12:30,12:55,13:45,16:50,06:30,08:30,12:00,15:45,17:30,19:10,07:00,08:25,09:45,10:10,10:40,12:10,13:20,14:15,15:45,16:10,16:50,18:20,07:30,09:35,10:50,12:40,13:20,15:30,17:20,18:45,07:10,09:50,12:20,15:30,17:10,08:20,09:00,10:35,12:25,14:05,15:40,16:30,17:25,18:50,07:00,08:15,09:10,11:45,14:55,17:15,07:50,09:20,15:00,16:20,06:40,08:25,10:35,13:10,16:00,17:50,08:25,09:05,10:30,13:40,14:40,17:45,08:00,10:45,12:15,12:35,14:10,14:45,16:20,05:45,07:40,10:40,15:55,18:00,06:45,08:05,08:35,09:25,09:50,10:15,10:40,12:15,13:05,14:15,15:15,16:15,16:40,17:05,18:05,18:25,07:15,08:35,10:10,12:05,12:20,12:50,13:45,15:00,15:30,17:10,18:35,06:20,07:15,08:15,09:25,10:50,13:40,14:45,16:00,17:45,05:30,05:50,07:40,10:10,12:55,16:10,18:00,20:35,06:00,06:30,09:15,11:40,16:45,19:40,06:50,08:05,08:45,11:00,11:45,13:45,15:35,16:40,18:35,07:30,08:10,09:15,10:50,13:00,14:30,15:30,16:15,18:00,07:10,07:40,08:10,08:30,09:30,10:30,11:40,12:20,15:00,16:00,16:55,08:00,08:30,09:30,11:15,12:15,13:00,14:30,16:40,17:30,18:20,07:00,08:00,09:30,11:30,15:10,16:45,17:30,19:00,07:30,08:55,11:15,15:45,16:20,18:10,06:30,07:40,11:25,13:25,14:10,15:40,17:05,07:10,08:10,09:55,10:50,13:15,14:55,17:15,19:15,06:50,08:35,10:25,12:20,15:30,16:10,18:05,07:10,07:30,08:55,11:15,12:45,15:00,15:10,15:30,17:25,07:00,09:30,12:30,14:15,17:40,07:05,08:15,09:55,11:55,14:10,17:20,07:00,07:45,08:10,10:05,12:00,14:15,15:45,16:30,17:00,17:40,07:35,08:40,09:40,13:05,14:20,15:05,16:05,17:55,06:15,07:35,09:30,10:00,11:45,13:15,15:15,16:40,17:15,19:15,07:20,07:40,09:05,10:15,10:55,11:55,14:00,15:35,15:55,17:25,06:35,08:30,08:55,09:10,10:45,13:10,13:40,14:05,15:25,17:10,17:30,18:20,18:50,19:15,20:15,08:00,09:50,15:35,17:35,06:10,06:35,07:35,09:00,10:20,11:05,11:30,16:20,18:05,18:25,19:55,07:20,07:45,08:10,10:20,12:55,13:20,14:25,16:50,17:50,18:15,05:30,06:35,09:00,11:25,13:20,15:00,16:30,18:30,07:15,09:45,12:05,17:15,07:10,08:30,09:30,10:10,11:00,12:25,13:30,15:05,16:50,17:45</t>
  </si>
  <si>
    <t>09:25</t>
  </si>
  <si>
    <t>14:55,09:50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</si>
</sst>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:mm;@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1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0" fontId="0" fillId="0" borderId="0" xfId="0" applyNumberFormat="1" applyAlignment="1">
      <alignment horizontal="left"/>
    </xf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165" fontId="0" fillId="0" borderId="0" xfId="0" pivotButton="1" applyNumberFormat="1"/>
    <xf numFmtId="165" fontId="0" fillId="0" borderId="0" xfId="0" applyNumberFormat="1"/>
    <xf numFmtId="0" fontId="14" fillId="0" borderId="20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left" wrapText="1"/>
    </xf>
    <xf numFmtId="0" fontId="7" fillId="0" borderId="14" xfId="0" applyFont="1" applyBorder="1" applyAlignment="1">
      <alignment horizontal="left" wrapText="1"/>
    </xf>
    <xf numFmtId="0" fontId="14" fillId="0" borderId="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4" fillId="0" borderId="49" xfId="0" applyFont="1" applyBorder="1" applyAlignment="1">
      <alignment wrapText="1"/>
    </xf>
    <xf numFmtId="0" fontId="14" fillId="0" borderId="50" xfId="0" applyFont="1" applyBorder="1" applyAlignment="1">
      <alignment horizontal="center"/>
    </xf>
    <xf numFmtId="0" fontId="7" fillId="0" borderId="50" xfId="0" applyFont="1" applyBorder="1" applyAlignment="1">
      <alignment horizontal="left" wrapText="1"/>
    </xf>
    <xf numFmtId="1" fontId="15" fillId="0" borderId="14" xfId="0" applyNumberFormat="1" applyFont="1" applyBorder="1"/>
    <xf numFmtId="0" fontId="15" fillId="0" borderId="14" xfId="0" applyFont="1" applyBorder="1"/>
    <xf numFmtId="0" fontId="15" fillId="0" borderId="27" xfId="0" applyFont="1" applyBorder="1"/>
    <xf numFmtId="0" fontId="15" fillId="0" borderId="49" xfId="0" applyFont="1" applyBorder="1"/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  <xf numFmtId="0" fontId="2" fillId="0" borderId="0" xfId="0" applyFont="1" applyBorder="1"/>
  </cellXfs>
  <cellStyles count="1">
    <cellStyle name="Normal" xfId="0" builtinId="0"/>
  </cellStyles>
  <dxfs count="220"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17/10/relationships/person" Target="persons/person.xml"/><Relationship Id="rId39" Type="http://schemas.openxmlformats.org/officeDocument/2006/relationships/customXml" Target="../customXml/item12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0" Type="http://schemas.openxmlformats.org/officeDocument/2006/relationships/theme" Target="theme/theme1.xml"/><Relationship Id="rId41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4467595" backgroundQuery="1" createdVersion="8" refreshedVersion="8" minRefreshableVersion="3" recordCount="0" supportSubquery="1" supportAdvancedDrill="1" xr:uid="{F5DB8E9C-6B23-4E33-815D-CD81174C5EDD}">
  <cacheSource type="external" connectionId="9"/>
  <cacheFields count="5">
    <cacheField name="[MBSchedule].[Issuing Depot].[Issuing Depot]" caption="Issuing Depot" numFmtId="0" level="1">
      <sharedItems containsSemiMixedTypes="0" containsNonDate="0" containsString="0"/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easures].[Departure]" caption="Departure" numFmtId="0" hierarchy="41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5624997" backgroundQuery="1" createdVersion="8" refreshedVersion="8" minRefreshableVersion="3" recordCount="0" supportSubquery="1" supportAdvancedDrill="1" xr:uid="{D21341ED-A6CA-4A2A-827D-79F748636EE8}">
  <cacheSource type="external" connectionId="9"/>
  <cacheFields count="5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38" level="32767"/>
    <cacheField name="[Measures].[Count of Dep]" caption="Count of Dep" numFmtId="0" hierarchy="39" level="32767"/>
    <cacheField name="[Measures].[Night Out]" caption="Night Out" numFmtId="0" hierarchy="40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5959027777" backgroundQuery="1" createdVersion="8" refreshedVersion="8" minRefreshableVersion="3" recordCount="0" supportSubquery="1" supportAdvancedDrill="1" xr:uid="{EE759D16-4B1A-459C-9A82-DF7546F2F989}">
  <cacheSource type="external" connectionId="9"/>
  <cacheFields count="3"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17:50:00"/>
        <d v="1899-12-30T06:40:00"/>
        <d v="1899-12-30T12:35:00"/>
        <d v="1899-12-30T08:05:00"/>
        <d v="1899-12-30T08:35:00"/>
        <d v="1899-12-30T09:15:00"/>
        <d v="1899-12-30T10:50:00"/>
        <d v="1899-12-30T14:15:00"/>
        <d v="1899-12-30T15:15:00"/>
        <d v="1899-12-30T07:00:00"/>
        <d v="1899-12-30T19:00:00"/>
        <d v="1899-12-30T07:30:00"/>
        <d v="1899-12-30T08:00:00"/>
        <d v="1899-12-30T08:45:00"/>
        <d v="1899-12-30T12:30:00"/>
        <d v="1899-12-30T07:50:00"/>
        <d v="1899-12-30T15:00:00"/>
        <d v="1899-12-30T09:20:00"/>
        <d v="1899-12-30T16:20:00"/>
        <d v="1899-12-30T08:10:00"/>
        <d v="1899-12-30T09:30:00"/>
        <d v="1899-12-30T08:15:00"/>
        <d v="1899-12-30T08:50:00"/>
        <d v="1899-12-30T08:55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7:2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3:15:00"/>
        <d v="1899-12-30T14:40:00"/>
        <d v="1899-12-30T16:05:00"/>
        <d v="1899-12-30T16:40:00"/>
        <d v="1899-12-30T17:15:00"/>
        <d v="1899-12-30T08:25:00"/>
        <d v="1899-12-30T13:20:00"/>
        <d v="1899-12-30T15:45:00"/>
        <d v="1899-12-30T17:30:00"/>
        <d v="1899-12-30T10:40:00"/>
        <d v="1899-12-30T11:30:00"/>
        <d v="1899-12-30T12:00:00"/>
        <d v="1899-12-30T16:50:00"/>
        <m/>
        <d v="1899-12-30T06:50:00"/>
        <d v="1899-12-30T12:55:00"/>
        <d v="1899-12-30T16:30:00"/>
        <d v="1899-12-30T07:45:00"/>
        <d v="1899-12-30T13:45:00"/>
        <d v="1899-12-30T09:50:00"/>
        <d v="1899-12-30T14:55:00"/>
        <d v="1899-12-30T06:45:00"/>
        <d v="1899-12-30T08:30:00"/>
        <d v="1899-12-30T10:30:00"/>
        <d v="1899-12-30T12:10:00"/>
        <d v="1899-12-30T12:40:00"/>
        <d v="1899-12-30T13:30:00"/>
        <d v="1899-12-30T15:10:00"/>
        <d v="1899-12-30T18:20:00"/>
        <d v="1899-12-30T19:10:00"/>
        <d v="1899-12-30T08:20:00"/>
        <d v="1899-12-30T08:40:00"/>
        <d v="1899-12-30T10:10:00"/>
        <d v="1899-12-30T14:05:00"/>
        <d v="1899-12-30T15:05:00"/>
        <d v="1899-12-30T16:15:00"/>
        <d v="1899-12-30T16:45:00"/>
        <d v="1899-12-30T06:20:00"/>
        <d v="1899-12-30T07:15:00"/>
        <d v="1899-12-30T11:40:00"/>
        <d v="1899-12-30T13:00:00"/>
        <d v="1899-12-30T13:40:00"/>
        <d v="1899-12-30T14:30:00"/>
        <d v="1899-12-30T17:45:00"/>
        <d v="1899-12-30T18:25:00"/>
        <d v="1899-12-30T18:35:00"/>
        <d v="1899-12-30T13:25:00"/>
        <d v="1899-12-30T06:30:00"/>
        <d v="1899-12-30T17:40:00"/>
        <d v="1899-12-30T07:40:00"/>
        <d v="1899-12-30T09:00:00"/>
        <d v="1899-12-30T12:25:00"/>
        <d v="1899-12-30T17:25:00"/>
        <d v="1899-12-30T12:20:00"/>
        <d v="1899-12-30T07:10:00"/>
        <d v="1899-12-30T07:35:00"/>
        <d v="1899-12-30T12:05:00"/>
        <d v="1899-12-30T17:05:00"/>
        <d v="1899-12-30T14:20:00"/>
        <d v="1899-12-30T11:00:00"/>
        <d v="1899-12-30T16:00:00"/>
        <d v="1899-12-30T18:00:00"/>
        <d v="1899-12-30T06:00:00"/>
        <d v="1899-12-30T06:35:00"/>
        <d v="1899-12-30T16:10:00"/>
        <d v="1899-12-30T10:25:00"/>
        <d v="1899-12-30T10:15:00"/>
        <d v="1899-12-30T12:50:00"/>
        <d v="1899-12-30T18:05:00"/>
        <d v="1899-12-30T15:35:00"/>
        <d v="1899-12-30T18:10:00"/>
        <d v="1899-12-30T20:35:00"/>
        <d v="1899-12-30T19:40:00"/>
        <d v="1899-12-30T05:30:00"/>
        <d v="1899-12-30T10:55:00"/>
        <d v="1899-12-30T20:15:00"/>
        <d v="1899-12-30T09:10:00"/>
        <d v="1899-12-30T11:55:00"/>
        <d v="1899-12-30T15:55:00"/>
        <d v="1899-12-30T19:15:00"/>
        <d v="1899-12-30T11:25:00"/>
        <d v="1899-12-30T09:45:00"/>
        <d v="1899-12-30T06:10:00"/>
        <d v="1899-12-30T11:05:00"/>
        <d v="1899-12-30T18:50:00"/>
        <d v="1899-12-30T07:20:00"/>
        <d v="1899-12-30T13:10:00"/>
        <d v="1899-12-30T18:30:00"/>
        <d v="1899-12-30T07:05:00"/>
        <d v="1899-12-30T17:20:00"/>
        <d v="1899-12-30T18:45:00"/>
        <d v="1899-12-30T05:45:00"/>
        <d v="1899-12-30T10:05:00"/>
        <d v="1899-12-30T15:50:00"/>
        <d v="1899-12-30T16:55:00"/>
        <d v="1899-12-30T06:55:00"/>
        <d v="1899-12-30T16:25:00"/>
        <d v="1899-12-30T05:50:00"/>
        <d v="1899-12-30T14:25:00"/>
        <d v="1899-12-30T06:05:00"/>
        <d v="1899-12-30T17:35:00"/>
        <d v="1899-12-30T06:15:00"/>
        <d v="1899-12-30T10:20:00"/>
        <d v="1899-12-30T14:00:00"/>
        <d v="1899-12-30T15:25:00"/>
        <d v="1899-12-30T19:55:00"/>
        <d v="1899-12-30T18:1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17:50:00]"/>
            <x15:cachedUniqueName index="2" name="[MBSchedule].[Dep].&amp;[1899-12-30T06:40:00]"/>
            <x15:cachedUniqueName index="3" name="[MBSchedule].[Dep].&amp;[1899-12-30T12:35:00]"/>
            <x15:cachedUniqueName index="4" name="[MBSchedule].[Dep].&amp;[1899-12-30T08:05:00]"/>
            <x15:cachedUniqueName index="5" name="[MBSchedule].[Dep].&amp;[1899-12-30T08:35:00]"/>
            <x15:cachedUniqueName index="6" name="[MBSchedule].[Dep].&amp;[1899-12-30T09:15:00]"/>
            <x15:cachedUniqueName index="7" name="[MBSchedule].[Dep].&amp;[1899-12-30T10:50:00]"/>
            <x15:cachedUniqueName index="8" name="[MBSchedule].[Dep].&amp;[1899-12-30T14:15:00]"/>
            <x15:cachedUniqueName index="9" name="[MBSchedule].[Dep].&amp;[1899-12-30T15:15:00]"/>
            <x15:cachedUniqueName index="10" name="[MBSchedule].[Dep].&amp;[1899-12-30T07:00:00]"/>
            <x15:cachedUniqueName index="11" name="[MBSchedule].[Dep].&amp;[1899-12-30T19:00:00]"/>
            <x15:cachedUniqueName index="12" name="[MBSchedule].[Dep].&amp;[1899-12-30T07:30:00]"/>
            <x15:cachedUniqueName index="13" name="[MBSchedule].[Dep].&amp;[1899-12-30T08:00:00]"/>
            <x15:cachedUniqueName index="14" name="[MBSchedule].[Dep].&amp;[1899-12-30T08:45:00]"/>
            <x15:cachedUniqueName index="15" name="[MBSchedule].[Dep].&amp;[1899-12-30T12:30:00]"/>
            <x15:cachedUniqueName index="16" name="[MBSchedule].[Dep].&amp;[1899-12-30T07:50:00]"/>
            <x15:cachedUniqueName index="17" name="[MBSchedule].[Dep].&amp;[1899-12-30T15:00:00]"/>
            <x15:cachedUniqueName index="18" name="[MBSchedule].[Dep].&amp;[1899-12-30T09:20:00]"/>
            <x15:cachedUniqueName index="19" name="[MBSchedule].[Dep].&amp;[1899-12-30T16:20:00]"/>
            <x15:cachedUniqueName index="20" name="[MBSchedule].[Dep].&amp;[1899-12-30T08:10:00]"/>
            <x15:cachedUniqueName index="21" name="[MBSchedule].[Dep].&amp;[1899-12-30T09:30:00]"/>
            <x15:cachedUniqueName index="22" name="[MBSchedule].[Dep].&amp;[1899-12-30T08:15:00]"/>
            <x15:cachedUniqueName index="23" name="[MBSchedule].[Dep].&amp;[1899-12-30T08:50:00]"/>
            <x15:cachedUniqueName index="24" name="[MBSchedule].[Dep].&amp;[1899-12-30T08:55:00]"/>
            <x15:cachedUniqueName index="25" name="[MBSchedule].[Dep].&amp;[1899-12-30T09:35:00]"/>
            <x15:cachedUniqueName index="26" name="[MBSchedule].[Dep].&amp;[1899-12-30T10:45:00]"/>
            <x15:cachedUniqueName index="27" name="[MBSchedule].[Dep].&amp;[1899-12-30T11:20:00]"/>
            <x15:cachedUniqueName index="28" name="[MBSchedule].[Dep].&amp;[1899-12-30T11:35:00]"/>
            <x15:cachedUniqueName index="29" name="[MBSchedule].[Dep].&amp;[1899-12-30T11:45:00]"/>
            <x15:cachedUniqueName index="30" name="[MBSchedule].[Dep].&amp;[1899-12-30T12:15:00]"/>
            <x15:cachedUniqueName index="31" name="[MBSchedule].[Dep].&amp;[1899-12-30T12:45:00]"/>
            <x15:cachedUniqueName index="32" name="[MBSchedule].[Dep].&amp;[1899-12-30T13:05:00]"/>
            <x15:cachedUniqueName index="33" name="[MBSchedule].[Dep].&amp;[1899-12-30T14:45:00]"/>
            <x15:cachedUniqueName index="34" name="[MBSchedule].[Dep].&amp;[1899-12-30T15:30:00]"/>
            <x15:cachedUniqueName index="35" name="[MBSchedule].[Dep].&amp;[1899-12-30T15:40:00]"/>
            <x15:cachedUniqueName index="36" name="[MBSchedule].[Dep].&amp;[1899-12-30T17:00:00]"/>
            <x15:cachedUniqueName index="37" name="[MBSchedule].[Dep].&amp;[1899-12-30T17:10:00]"/>
            <x15:cachedUniqueName index="38" name="[MBSchedule].[Dep].&amp;[1899-12-30T17:55:00]"/>
            <x15:cachedUniqueName index="39" name="[MBSchedule].[Dep].&amp;[1899-12-30T07:25:00]"/>
            <x15:cachedUniqueName index="40" name="[MBSchedule].[Dep].&amp;[1899-12-30T09:05:00]"/>
            <x15:cachedUniqueName index="41" name="[MBSchedule].[Dep].&amp;[1899-12-30T09:25:00]"/>
            <x15:cachedUniqueName index="42" name="[MBSchedule].[Dep].&amp;[1899-12-30T09:40:00]"/>
            <x15:cachedUniqueName index="43" name="[MBSchedule].[Dep].&amp;[1899-12-30T09:55:00]"/>
            <x15:cachedUniqueName index="44" name="[MBSchedule].[Dep].&amp;[1899-12-30T10:00:00]"/>
            <x15:cachedUniqueName index="45" name="[MBSchedule].[Dep].&amp;[1899-12-30T10:35:00]"/>
            <x15:cachedUniqueName index="46" name="[MBSchedule].[Dep].&amp;[1899-12-30T11:15:00]"/>
            <x15:cachedUniqueName index="47" name="[MBSchedule].[Dep].&amp;[1899-12-30T13:15:00]"/>
            <x15:cachedUniqueName index="48" name="[MBSchedule].[Dep].&amp;[1899-12-30T14:40:00]"/>
            <x15:cachedUniqueName index="49" name="[MBSchedule].[Dep].&amp;[1899-12-30T16:05:00]"/>
            <x15:cachedUniqueName index="50" name="[MBSchedule].[Dep].&amp;[1899-12-30T16:40:00]"/>
            <x15:cachedUniqueName index="51" name="[MBSchedule].[Dep].&amp;[1899-12-30T17:15:00]"/>
            <x15:cachedUniqueName index="52" name="[MBSchedule].[Dep].&amp;[1899-12-30T08:25:00]"/>
            <x15:cachedUniqueName index="53" name="[MBSchedule].[Dep].&amp;[1899-12-30T13:20:00]"/>
            <x15:cachedUniqueName index="54" name="[MBSchedule].[Dep].&amp;[1899-12-30T15:45:00]"/>
            <x15:cachedUniqueName index="55" name="[MBSchedule].[Dep].&amp;[1899-12-30T17:30:00]"/>
            <x15:cachedUniqueName index="56" name="[MBSchedule].[Dep].&amp;[1899-12-30T10:40:00]"/>
            <x15:cachedUniqueName index="57" name="[MBSchedule].[Dep].&amp;[1899-12-30T11:30:00]"/>
            <x15:cachedUniqueName index="58" name="[MBSchedule].[Dep].&amp;[1899-12-30T12:00:00]"/>
            <x15:cachedUniqueName index="59" name="[MBSchedule].[Dep].&amp;[1899-12-30T16:50:00]"/>
            <x15:cachedUniqueName index="60" name="[MBSchedule].[Dep].&amp;"/>
            <x15:cachedUniqueName index="61" name="[MBSchedule].[Dep].&amp;[1899-12-30T06:50:00]"/>
            <x15:cachedUniqueName index="62" name="[MBSchedule].[Dep].&amp;[1899-12-30T12:55:00]"/>
            <x15:cachedUniqueName index="63" name="[MBSchedule].[Dep].&amp;[1899-12-30T16:30:00]"/>
            <x15:cachedUniqueName index="64" name="[MBSchedule].[Dep].&amp;[1899-12-30T07:45:00]"/>
            <x15:cachedUniqueName index="65" name="[MBSchedule].[Dep].&amp;[1899-12-30T13:45:00]"/>
            <x15:cachedUniqueName index="66" name="[MBSchedule].[Dep].&amp;[1899-12-30T09:50:00]"/>
            <x15:cachedUniqueName index="67" name="[MBSchedule].[Dep].&amp;[1899-12-30T14:55:00]"/>
            <x15:cachedUniqueName index="68" name="[MBSchedule].[Dep].&amp;[1899-12-30T06:45:00]"/>
            <x15:cachedUniqueName index="69" name="[MBSchedule].[Dep].&amp;[1899-12-30T08:30:00]"/>
            <x15:cachedUniqueName index="70" name="[MBSchedule].[Dep].&amp;[1899-12-30T10:30:00]"/>
            <x15:cachedUniqueName index="71" name="[MBSchedule].[Dep].&amp;[1899-12-30T12:10:00]"/>
            <x15:cachedUniqueName index="72" name="[MBSchedule].[Dep].&amp;[1899-12-30T12:40:00]"/>
            <x15:cachedUniqueName index="73" name="[MBSchedule].[Dep].&amp;[1899-12-30T13:30:00]"/>
            <x15:cachedUniqueName index="74" name="[MBSchedule].[Dep].&amp;[1899-12-30T15:10:00]"/>
            <x15:cachedUniqueName index="75" name="[MBSchedule].[Dep].&amp;[1899-12-30T18:20:00]"/>
            <x15:cachedUniqueName index="76" name="[MBSchedule].[Dep].&amp;[1899-12-30T19:10:00]"/>
            <x15:cachedUniqueName index="77" name="[MBSchedule].[Dep].&amp;[1899-12-30T08:20:00]"/>
            <x15:cachedUniqueName index="78" name="[MBSchedule].[Dep].&amp;[1899-12-30T08:40:00]"/>
            <x15:cachedUniqueName index="79" name="[MBSchedule].[Dep].&amp;[1899-12-30T10:10:00]"/>
            <x15:cachedUniqueName index="80" name="[MBSchedule].[Dep].&amp;[1899-12-30T14:05:00]"/>
            <x15:cachedUniqueName index="81" name="[MBSchedule].[Dep].&amp;[1899-12-30T15:05:00]"/>
            <x15:cachedUniqueName index="82" name="[MBSchedule].[Dep].&amp;[1899-12-30T16:15:00]"/>
            <x15:cachedUniqueName index="83" name="[MBSchedule].[Dep].&amp;[1899-12-30T16:45:00]"/>
            <x15:cachedUniqueName index="84" name="[MBSchedule].[Dep].&amp;[1899-12-30T06:20:00]"/>
            <x15:cachedUniqueName index="85" name="[MBSchedule].[Dep].&amp;[1899-12-30T07:15:00]"/>
            <x15:cachedUniqueName index="86" name="[MBSchedule].[Dep].&amp;[1899-12-30T11:40:00]"/>
            <x15:cachedUniqueName index="87" name="[MBSchedule].[Dep].&amp;[1899-12-30T13:00:00]"/>
            <x15:cachedUniqueName index="88" name="[MBSchedule].[Dep].&amp;[1899-12-30T13:40:00]"/>
            <x15:cachedUniqueName index="89" name="[MBSchedule].[Dep].&amp;[1899-12-30T14:30:00]"/>
            <x15:cachedUniqueName index="90" name="[MBSchedule].[Dep].&amp;[1899-12-30T17:45:00]"/>
            <x15:cachedUniqueName index="91" name="[MBSchedule].[Dep].&amp;[1899-12-30T18:25:00]"/>
            <x15:cachedUniqueName index="92" name="[MBSchedule].[Dep].&amp;[1899-12-30T18:35:00]"/>
            <x15:cachedUniqueName index="93" name="[MBSchedule].[Dep].&amp;[1899-12-30T13:25:00]"/>
            <x15:cachedUniqueName index="94" name="[MBSchedule].[Dep].&amp;[1899-12-30T06:30:00]"/>
            <x15:cachedUniqueName index="95" name="[MBSchedule].[Dep].&amp;[1899-12-30T17:40:00]"/>
            <x15:cachedUniqueName index="96" name="[MBSchedule].[Dep].&amp;[1899-12-30T07:40:00]"/>
            <x15:cachedUniqueName index="97" name="[MBSchedule].[Dep].&amp;[1899-12-30T09:00:00]"/>
            <x15:cachedUniqueName index="98" name="[MBSchedule].[Dep].&amp;[1899-12-30T12:25:00]"/>
            <x15:cachedUniqueName index="99" name="[MBSchedule].[Dep].&amp;[1899-12-30T17:25:00]"/>
            <x15:cachedUniqueName index="100" name="[MBSchedule].[Dep].&amp;[1899-12-30T12:20:00]"/>
            <x15:cachedUniqueName index="101" name="[MBSchedule].[Dep].&amp;[1899-12-30T07:10:00]"/>
            <x15:cachedUniqueName index="102" name="[MBSchedule].[Dep].&amp;[1899-12-30T07:35:00]"/>
            <x15:cachedUniqueName index="103" name="[MBSchedule].[Dep].&amp;[1899-12-30T12:05:00]"/>
            <x15:cachedUniqueName index="104" name="[MBSchedule].[Dep].&amp;[1899-12-30T17:05:00]"/>
            <x15:cachedUniqueName index="105" name="[MBSchedule].[Dep].&amp;[1899-12-30T14:20:00]"/>
            <x15:cachedUniqueName index="106" name="[MBSchedule].[Dep].&amp;[1899-12-30T11:00:00]"/>
            <x15:cachedUniqueName index="107" name="[MBSchedule].[Dep].&amp;[1899-12-30T16:00:00]"/>
            <x15:cachedUniqueName index="108" name="[MBSchedule].[Dep].&amp;[1899-12-30T18:00:00]"/>
            <x15:cachedUniqueName index="109" name="[MBSchedule].[Dep].&amp;[1899-12-30T06:00:00]"/>
            <x15:cachedUniqueName index="110" name="[MBSchedule].[Dep].&amp;[1899-12-30T06:35:00]"/>
            <x15:cachedUniqueName index="111" name="[MBSchedule].[Dep].&amp;[1899-12-30T16:10:00]"/>
            <x15:cachedUniqueName index="112" name="[MBSchedule].[Dep].&amp;[1899-12-30T10:25:00]"/>
            <x15:cachedUniqueName index="113" name="[MBSchedule].[Dep].&amp;[1899-12-30T10:15:00]"/>
            <x15:cachedUniqueName index="114" name="[MBSchedule].[Dep].&amp;[1899-12-30T12:50:00]"/>
            <x15:cachedUniqueName index="115" name="[MBSchedule].[Dep].&amp;[1899-12-30T18:05:00]"/>
            <x15:cachedUniqueName index="116" name="[MBSchedule].[Dep].&amp;[1899-12-30T15:35:00]"/>
            <x15:cachedUniqueName index="117" name="[MBSchedule].[Dep].&amp;[1899-12-30T18:10:00]"/>
            <x15:cachedUniqueName index="118" name="[MBSchedule].[Dep].&amp;[1899-12-30T20:35:00]"/>
            <x15:cachedUniqueName index="119" name="[MBSchedule].[Dep].&amp;[1899-12-30T19:40:00]"/>
            <x15:cachedUniqueName index="120" name="[MBSchedule].[Dep].&amp;[1899-12-30T05:30:00]"/>
            <x15:cachedUniqueName index="121" name="[MBSchedule].[Dep].&amp;[1899-12-30T10:55:00]"/>
            <x15:cachedUniqueName index="122" name="[MBSchedule].[Dep].&amp;[1899-12-30T20:15:00]"/>
            <x15:cachedUniqueName index="123" name="[MBSchedule].[Dep].&amp;[1899-12-30T09:10:00]"/>
            <x15:cachedUniqueName index="124" name="[MBSchedule].[Dep].&amp;[1899-12-30T11:55:00]"/>
            <x15:cachedUniqueName index="125" name="[MBSchedule].[Dep].&amp;[1899-12-30T15:55:00]"/>
            <x15:cachedUniqueName index="126" name="[MBSchedule].[Dep].&amp;[1899-12-30T19:15:00]"/>
            <x15:cachedUniqueName index="127" name="[MBSchedule].[Dep].&amp;[1899-12-30T11:25:00]"/>
            <x15:cachedUniqueName index="128" name="[MBSchedule].[Dep].&amp;[1899-12-30T09:45:00]"/>
            <x15:cachedUniqueName index="129" name="[MBSchedule].[Dep].&amp;[1899-12-30T06:10:00]"/>
            <x15:cachedUniqueName index="130" name="[MBSchedule].[Dep].&amp;[1899-12-30T11:05:00]"/>
            <x15:cachedUniqueName index="131" name="[MBSchedule].[Dep].&amp;[1899-12-30T18:50:00]"/>
            <x15:cachedUniqueName index="132" name="[MBSchedule].[Dep].&amp;[1899-12-30T07:20:00]"/>
            <x15:cachedUniqueName index="133" name="[MBSchedule].[Dep].&amp;[1899-12-30T13:10:00]"/>
            <x15:cachedUniqueName index="134" name="[MBSchedule].[Dep].&amp;[1899-12-30T18:30:00]"/>
            <x15:cachedUniqueName index="135" name="[MBSchedule].[Dep].&amp;[1899-12-30T07:05:00]"/>
            <x15:cachedUniqueName index="136" name="[MBSchedule].[Dep].&amp;[1899-12-30T17:20:00]"/>
            <x15:cachedUniqueName index="137" name="[MBSchedule].[Dep].&amp;[1899-12-30T18:45:00]"/>
            <x15:cachedUniqueName index="138" name="[MBSchedule].[Dep].&amp;[1899-12-30T05:45:00]"/>
            <x15:cachedUniqueName index="139" name="[MBSchedule].[Dep].&amp;[1899-12-30T10:05:00]"/>
            <x15:cachedUniqueName index="140" name="[MBSchedule].[Dep].&amp;[1899-12-30T15:50:00]"/>
            <x15:cachedUniqueName index="141" name="[MBSchedule].[Dep].&amp;[1899-12-30T16:55:00]"/>
            <x15:cachedUniqueName index="142" name="[MBSchedule].[Dep].&amp;[1899-12-30T06:55:00]"/>
            <x15:cachedUniqueName index="143" name="[MBSchedule].[Dep].&amp;[1899-12-30T16:25:00]"/>
            <x15:cachedUniqueName index="144" name="[MBSchedule].[Dep].&amp;[1899-12-30T05:50:00]"/>
            <x15:cachedUniqueName index="145" name="[MBSchedule].[Dep].&amp;[1899-12-30T14:25:00]"/>
            <x15:cachedUniqueName index="146" name="[MBSchedule].[Dep].&amp;[1899-12-30T06:05:00]"/>
            <x15:cachedUniqueName index="147" name="[MBSchedule].[Dep].&amp;[1899-12-30T17:35:00]"/>
            <x15:cachedUniqueName index="148" name="[MBSchedule].[Dep].&amp;[1899-12-30T06:15:00]"/>
            <x15:cachedUniqueName index="149" name="[MBSchedule].[Dep].&amp;[1899-12-30T10:20:00]"/>
            <x15:cachedUniqueName index="150" name="[MBSchedule].[Dep].&amp;[1899-12-30T14:00:00]"/>
            <x15:cachedUniqueName index="151" name="[MBSchedule].[Dep].&amp;[1899-12-30T15:25:00]"/>
            <x15:cachedUniqueName index="152" name="[MBSchedule].[Dep].&amp;[1899-12-30T19:55:00]"/>
            <x15:cachedUniqueName index="153" name="[MBSchedule].[Dep].&amp;[1899-12-30T18:15:00]"/>
          </x15:cachedUniqueNames>
        </ext>
      </extLst>
    </cacheField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2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2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9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432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3">
        <item x="1"/>
        <item x="0"/>
        <item x="2"/>
      </items>
    </pivotField>
    <pivotField axis="axisRow" allDrilled="1" outline="0" subtotalTop="0" showAll="0" sortType="ascending" defaultSubtotal="0" defaultAttributeDrillState="1">
      <items count="154">
        <item x="120"/>
        <item x="138"/>
        <item x="144"/>
        <item x="109"/>
        <item x="146"/>
        <item x="129"/>
        <item x="148"/>
        <item x="84"/>
        <item x="94"/>
        <item x="110"/>
        <item x="2"/>
        <item x="68"/>
        <item x="61"/>
        <item x="142"/>
        <item x="10"/>
        <item x="135"/>
        <item x="101"/>
        <item x="85"/>
        <item x="132"/>
        <item x="39"/>
        <item x="12"/>
        <item x="102"/>
        <item x="96"/>
        <item x="64"/>
        <item x="16"/>
        <item x="13"/>
        <item x="4"/>
        <item x="20"/>
        <item x="22"/>
        <item x="77"/>
        <item x="52"/>
        <item x="69"/>
        <item x="5"/>
        <item x="78"/>
        <item x="14"/>
        <item x="23"/>
        <item x="24"/>
        <item x="97"/>
        <item x="40"/>
        <item x="123"/>
        <item x="6"/>
        <item x="18"/>
        <item x="41"/>
        <item x="21"/>
        <item x="25"/>
        <item x="42"/>
        <item x="128"/>
        <item x="66"/>
        <item x="43"/>
        <item x="44"/>
        <item x="139"/>
        <item x="79"/>
        <item x="113"/>
        <item x="149"/>
        <item x="112"/>
        <item x="70"/>
        <item x="45"/>
        <item x="56"/>
        <item x="26"/>
        <item x="7"/>
        <item x="121"/>
        <item x="106"/>
        <item x="130"/>
        <item x="46"/>
        <item x="27"/>
        <item x="127"/>
        <item x="57"/>
        <item x="28"/>
        <item x="86"/>
        <item x="29"/>
        <item x="124"/>
        <item x="58"/>
        <item x="103"/>
        <item x="71"/>
        <item x="30"/>
        <item x="100"/>
        <item x="98"/>
        <item x="15"/>
        <item x="3"/>
        <item x="72"/>
        <item x="31"/>
        <item x="114"/>
        <item x="62"/>
        <item x="87"/>
        <item x="32"/>
        <item x="133"/>
        <item x="47"/>
        <item x="53"/>
        <item x="93"/>
        <item x="73"/>
        <item x="88"/>
        <item x="65"/>
        <item x="150"/>
        <item x="80"/>
        <item x="0"/>
        <item x="8"/>
        <item x="105"/>
        <item x="145"/>
        <item x="89"/>
        <item x="48"/>
        <item x="33"/>
        <item x="67"/>
        <item x="17"/>
        <item x="81"/>
        <item x="74"/>
        <item x="9"/>
        <item x="151"/>
        <item x="34"/>
        <item x="116"/>
        <item x="35"/>
        <item x="54"/>
        <item x="140"/>
        <item x="125"/>
        <item x="107"/>
        <item x="49"/>
        <item x="111"/>
        <item x="82"/>
        <item x="19"/>
        <item x="143"/>
        <item x="63"/>
        <item x="50"/>
        <item x="83"/>
        <item x="59"/>
        <item x="141"/>
        <item x="36"/>
        <item x="104"/>
        <item x="37"/>
        <item x="51"/>
        <item x="136"/>
        <item x="99"/>
        <item x="55"/>
        <item x="147"/>
        <item x="95"/>
        <item x="90"/>
        <item x="1"/>
        <item x="38"/>
        <item x="108"/>
        <item x="115"/>
        <item x="117"/>
        <item x="153"/>
        <item x="75"/>
        <item x="91"/>
        <item x="134"/>
        <item x="92"/>
        <item x="137"/>
        <item x="131"/>
        <item x="11"/>
        <item x="76"/>
        <item x="126"/>
        <item x="119"/>
        <item x="152"/>
        <item x="122"/>
        <item x="118"/>
        <item x="60"/>
      </items>
    </pivotField>
  </pivotFields>
  <rowFields count="3">
    <field x="0"/>
    <field x="1"/>
    <field x="2"/>
  </rowFields>
  <rowItems count="429">
    <i>
      <x/>
      <x v="1"/>
      <x v="94"/>
    </i>
    <i>
      <x v="1"/>
      <x/>
      <x v="134"/>
    </i>
    <i r="1">
      <x v="1"/>
      <x v="10"/>
    </i>
    <i>
      <x v="2"/>
      <x v="2"/>
      <x v="78"/>
    </i>
    <i>
      <x v="3"/>
      <x v="2"/>
      <x v="26"/>
    </i>
    <i r="2">
      <x v="32"/>
    </i>
    <i r="2">
      <x v="40"/>
    </i>
    <i r="2">
      <x v="59"/>
    </i>
    <i r="2">
      <x v="95"/>
    </i>
    <i r="2">
      <x v="105"/>
    </i>
    <i>
      <x v="4"/>
      <x/>
      <x v="14"/>
    </i>
    <i r="1">
      <x v="1"/>
      <x v="146"/>
    </i>
    <i>
      <x v="5"/>
      <x v="2"/>
      <x v="20"/>
    </i>
    <i>
      <x v="6"/>
      <x/>
      <x v="25"/>
    </i>
    <i r="1">
      <x v="1"/>
      <x v="34"/>
    </i>
    <i>
      <x v="7"/>
      <x v="2"/>
      <x v="77"/>
    </i>
    <i>
      <x v="8"/>
      <x v="1"/>
      <x v="14"/>
    </i>
    <i>
      <x v="9"/>
      <x/>
      <x v="24"/>
    </i>
    <i r="2">
      <x v="102"/>
    </i>
    <i r="1">
      <x v="1"/>
      <x v="41"/>
    </i>
    <i r="2">
      <x v="117"/>
    </i>
    <i>
      <x v="10"/>
      <x v="1"/>
      <x v="27"/>
    </i>
    <i>
      <x v="11"/>
      <x v="2"/>
      <x v="43"/>
    </i>
    <i>
      <x v="12"/>
      <x/>
      <x v="14"/>
    </i>
    <i r="1">
      <x v="1"/>
      <x v="20"/>
    </i>
    <i>
      <x v="13"/>
      <x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 r="1">
      <x v="1"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4"/>
      <x/>
      <x v="30"/>
    </i>
    <i r="2">
      <x v="87"/>
    </i>
    <i r="2">
      <x v="95"/>
    </i>
    <i r="2">
      <x v="110"/>
    </i>
    <i r="2">
      <x v="130"/>
    </i>
    <i r="1">
      <x v="1"/>
      <x v="57"/>
    </i>
    <i r="2">
      <x v="66"/>
    </i>
    <i r="2">
      <x v="71"/>
    </i>
    <i r="2">
      <x v="122"/>
    </i>
    <i r="2">
      <x v="130"/>
    </i>
    <i>
      <x v="15"/>
      <x/>
      <x v="12"/>
    </i>
    <i r="2">
      <x v="82"/>
    </i>
    <i r="2">
      <x v="119"/>
    </i>
    <i r="2">
      <x v="153"/>
    </i>
    <i r="1">
      <x v="1"/>
      <x v="107"/>
    </i>
    <i>
      <x v="16"/>
      <x/>
      <x v="23"/>
    </i>
    <i r="2">
      <x v="91"/>
    </i>
    <i>
      <x v="17"/>
      <x/>
      <x v="25"/>
    </i>
    <i>
      <x v="18"/>
      <x/>
      <x v="42"/>
    </i>
    <i r="1">
      <x v="1"/>
      <x v="47"/>
    </i>
    <i r="2">
      <x v="101"/>
    </i>
    <i>
      <x v="19"/>
      <x/>
      <x v="74"/>
    </i>
    <i r="1">
      <x v="1"/>
      <x v="84"/>
    </i>
    <i>
      <x v="20"/>
      <x v="2"/>
      <x v="11"/>
    </i>
    <i>
      <x v="21"/>
      <x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 r="1">
      <x v="1"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93"/>
    </i>
    <i r="2">
      <x v="103"/>
    </i>
    <i r="2">
      <x v="116"/>
    </i>
    <i r="2">
      <x v="119"/>
    </i>
    <i r="2">
      <x v="121"/>
    </i>
    <i r="2">
      <x v="130"/>
    </i>
    <i>
      <x v="22"/>
      <x v="2"/>
      <x v="7"/>
    </i>
    <i r="2">
      <x v="17"/>
    </i>
    <i r="2">
      <x v="28"/>
    </i>
    <i r="2">
      <x v="55"/>
    </i>
    <i r="2">
      <x v="68"/>
    </i>
    <i r="2">
      <x v="83"/>
    </i>
    <i r="2">
      <x v="90"/>
    </i>
    <i r="2">
      <x v="91"/>
    </i>
    <i r="2">
      <x v="98"/>
    </i>
    <i r="2">
      <x v="107"/>
    </i>
    <i r="2">
      <x v="116"/>
    </i>
    <i r="2">
      <x v="133"/>
    </i>
    <i r="2">
      <x v="141"/>
    </i>
    <i r="2">
      <x v="143"/>
    </i>
    <i>
      <x v="23"/>
      <x/>
      <x v="28"/>
    </i>
    <i>
      <x v="24"/>
      <x v="2"/>
      <x v="30"/>
    </i>
    <i r="2">
      <x v="88"/>
    </i>
    <i r="2">
      <x v="124"/>
    </i>
    <i>
      <x v="25"/>
      <x v="2"/>
      <x v="8"/>
    </i>
    <i>
      <x v="26"/>
      <x/>
      <x v="56"/>
    </i>
    <i r="2">
      <x v="93"/>
    </i>
    <i r="1">
      <x v="1"/>
      <x v="22"/>
    </i>
    <i r="2">
      <x v="37"/>
    </i>
    <i r="2">
      <x v="76"/>
    </i>
    <i r="2">
      <x v="129"/>
    </i>
    <i>
      <x v="27"/>
      <x v="2"/>
      <x v="132"/>
    </i>
    <i>
      <x v="28"/>
      <x v="2"/>
      <x v="25"/>
    </i>
    <i r="2">
      <x v="48"/>
    </i>
    <i r="2">
      <x v="59"/>
    </i>
    <i r="2">
      <x v="140"/>
    </i>
    <i>
      <x v="29"/>
      <x/>
      <x v="75"/>
    </i>
    <i r="1">
      <x v="1"/>
      <x v="16"/>
    </i>
    <i r="2">
      <x v="102"/>
    </i>
    <i>
      <x v="30"/>
      <x/>
      <x v="71"/>
    </i>
    <i r="2">
      <x v="74"/>
    </i>
    <i r="2">
      <x v="102"/>
    </i>
    <i r="1">
      <x v="1"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31"/>
      <x v="2"/>
      <x v="125"/>
    </i>
    <i>
      <x v="32"/>
      <x v="2"/>
      <x v="21"/>
    </i>
    <i r="2">
      <x v="33"/>
    </i>
    <i r="2">
      <x v="96"/>
    </i>
    <i r="2">
      <x v="103"/>
    </i>
    <i>
      <x v="33"/>
      <x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 r="1">
      <x v="1"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34"/>
      <x/>
      <x v="54"/>
    </i>
    <i r="2">
      <x v="90"/>
    </i>
    <i r="1">
      <x v="1"/>
      <x v="63"/>
    </i>
    <i r="2">
      <x v="90"/>
    </i>
    <i r="2">
      <x v="100"/>
    </i>
    <i r="2">
      <x v="110"/>
    </i>
    <i>
      <x v="35"/>
      <x/>
      <x v="71"/>
    </i>
    <i r="2">
      <x v="113"/>
    </i>
    <i r="1">
      <x v="1"/>
      <x v="11"/>
    </i>
    <i r="2">
      <x v="89"/>
    </i>
    <i>
      <x v="36"/>
      <x/>
      <x v="52"/>
    </i>
    <i r="2">
      <x v="75"/>
    </i>
    <i r="2">
      <x v="91"/>
    </i>
    <i r="2">
      <x v="116"/>
    </i>
    <i r="2">
      <x v="125"/>
    </i>
    <i r="1">
      <x v="1"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37"/>
      <x/>
      <x v="61"/>
    </i>
    <i r="2">
      <x v="136"/>
    </i>
    <i r="2">
      <x v="143"/>
    </i>
    <i r="1">
      <x v="1"/>
      <x v="12"/>
    </i>
    <i>
      <x v="38"/>
      <x/>
      <x v="49"/>
    </i>
    <i r="2">
      <x v="64"/>
    </i>
    <i r="2">
      <x v="100"/>
    </i>
    <i r="1">
      <x v="1"/>
      <x v="31"/>
    </i>
    <i r="2">
      <x v="57"/>
    </i>
    <i r="2">
      <x v="71"/>
    </i>
    <i r="2">
      <x v="113"/>
    </i>
    <i>
      <x v="39"/>
      <x v="2"/>
      <x v="132"/>
    </i>
    <i>
      <x v="40"/>
      <x/>
      <x v="22"/>
    </i>
    <i r="2">
      <x v="26"/>
    </i>
    <i r="2">
      <x v="108"/>
    </i>
    <i r="2">
      <x v="119"/>
    </i>
    <i r="1">
      <x v="1"/>
      <x v="27"/>
    </i>
    <i r="2">
      <x v="34"/>
    </i>
    <i r="2">
      <x v="120"/>
    </i>
    <i r="2">
      <x v="124"/>
    </i>
    <i>
      <x v="41"/>
      <x/>
      <x v="127"/>
    </i>
    <i>
      <x v="42"/>
      <x/>
      <x v="138"/>
    </i>
    <i>
      <x v="43"/>
      <x v="1"/>
      <x v="22"/>
    </i>
    <i>
      <x v="44"/>
      <x v="2"/>
      <x v="152"/>
    </i>
    <i>
      <x v="45"/>
      <x/>
      <x v="149"/>
    </i>
    <i r="1">
      <x v="1"/>
      <x/>
    </i>
    <i r="2">
      <x v="3"/>
    </i>
    <i>
      <x v="46"/>
      <x v="2"/>
      <x v="107"/>
    </i>
    <i>
      <x v="47"/>
      <x v="2"/>
      <x v="25"/>
    </i>
    <i r="2">
      <x v="43"/>
    </i>
    <i>
      <x v="48"/>
      <x/>
      <x v="52"/>
    </i>
    <i r="2">
      <x v="130"/>
    </i>
    <i r="1">
      <x v="1"/>
      <x v="60"/>
    </i>
    <i>
      <x v="49"/>
      <x/>
      <x v="21"/>
    </i>
    <i r="2">
      <x v="38"/>
    </i>
    <i r="2">
      <x v="151"/>
    </i>
    <i r="1">
      <x v="1"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50"/>
      <x/>
      <x v="65"/>
    </i>
    <i r="2">
      <x v="102"/>
    </i>
    <i r="1">
      <x v="1"/>
      <x v="37"/>
    </i>
    <i r="2">
      <x v="87"/>
    </i>
    <i>
      <x v="51"/>
      <x/>
      <x v="46"/>
    </i>
    <i r="2">
      <x v="110"/>
    </i>
    <i r="1">
      <x v="1"/>
      <x v="5"/>
    </i>
    <i r="2">
      <x v="23"/>
    </i>
    <i r="2">
      <x v="36"/>
    </i>
    <i r="2">
      <x v="51"/>
    </i>
    <i r="2">
      <x v="62"/>
    </i>
    <i r="2">
      <x v="82"/>
    </i>
    <i r="2">
      <x v="90"/>
    </i>
    <i r="2">
      <x v="108"/>
    </i>
    <i r="2">
      <x v="115"/>
    </i>
    <i r="2">
      <x v="122"/>
    </i>
    <i r="2">
      <x v="126"/>
    </i>
    <i r="2">
      <x v="137"/>
    </i>
    <i r="2">
      <x v="145"/>
    </i>
    <i>
      <x v="52"/>
      <x v="2"/>
      <x v="18"/>
    </i>
    <i>
      <x v="53"/>
      <x v="2"/>
      <x v="37"/>
    </i>
    <i>
      <x v="54"/>
      <x v="2"/>
      <x v="133"/>
    </i>
    <i>
      <x v="55"/>
      <x v="2"/>
      <x v="14"/>
    </i>
    <i r="2">
      <x v="95"/>
    </i>
    <i>
      <x v="56"/>
      <x/>
      <x v="69"/>
    </i>
    <i>
      <x v="57"/>
      <x v="1"/>
      <x v="32"/>
    </i>
    <i>
      <x v="58"/>
      <x v="1"/>
      <x v="19"/>
    </i>
    <i r="2">
      <x v="91"/>
    </i>
    <i>
      <x v="59"/>
      <x v="1"/>
      <x v="98"/>
    </i>
    <i>
      <x v="60"/>
      <x/>
      <x v="9"/>
    </i>
    <i r="2">
      <x v="58"/>
    </i>
    <i>
      <x v="61"/>
      <x v="2"/>
      <x v="31"/>
    </i>
    <i r="2">
      <x v="85"/>
    </i>
    <i r="2">
      <x v="140"/>
    </i>
    <i>
      <x v="62"/>
      <x/>
      <x v="142"/>
    </i>
    <i r="1">
      <x v="1"/>
      <x/>
    </i>
    <i>
      <x v="63"/>
      <x v="2"/>
      <x v="15"/>
    </i>
    <i r="2">
      <x v="128"/>
    </i>
    <i>
      <x v="64"/>
      <x/>
      <x v="145"/>
    </i>
    <i r="1">
      <x v="1"/>
      <x v="16"/>
    </i>
    <i r="2">
      <x v="20"/>
    </i>
    <i>
      <x v="65"/>
      <x v="2"/>
      <x v="144"/>
    </i>
    <i>
      <x v="66"/>
      <x v="2"/>
      <x v="8"/>
    </i>
    <i>
      <x v="67"/>
      <x/>
      <x v="59"/>
    </i>
    <i>
      <x v="68"/>
      <x v="2"/>
      <x v="69"/>
    </i>
    <i>
      <x v="69"/>
      <x v="1"/>
      <x v="39"/>
    </i>
    <i>
      <x v="70"/>
      <x v="2"/>
      <x v="1"/>
    </i>
    <i r="2">
      <x v="22"/>
    </i>
    <i r="2">
      <x v="25"/>
    </i>
    <i r="2">
      <x v="40"/>
    </i>
    <i r="2">
      <x v="42"/>
    </i>
    <i r="2">
      <x v="57"/>
    </i>
    <i r="2">
      <x v="65"/>
    </i>
    <i r="2">
      <x v="77"/>
    </i>
    <i r="2">
      <x v="117"/>
    </i>
    <i r="2">
      <x v="133"/>
    </i>
    <i>
      <x v="71"/>
      <x v="2"/>
      <x v="16"/>
    </i>
    <i r="2">
      <x v="116"/>
    </i>
    <i r="2">
      <x v="136"/>
    </i>
    <i>
      <x v="72"/>
      <x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 r="1">
      <x v="1"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73"/>
      <x/>
      <x v="34"/>
    </i>
    <i r="2">
      <x v="78"/>
    </i>
    <i r="2">
      <x v="141"/>
    </i>
    <i r="2">
      <x v="143"/>
    </i>
    <i r="1">
      <x v="1"/>
      <x v="57"/>
    </i>
    <i r="2">
      <x v="118"/>
    </i>
    <i>
      <x v="74"/>
      <x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 r="1">
      <x v="1"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75"/>
      <x/>
      <x v="24"/>
    </i>
    <i r="2">
      <x v="26"/>
    </i>
    <i r="2">
      <x v="31"/>
    </i>
    <i r="2">
      <x v="118"/>
    </i>
    <i r="2">
      <x v="129"/>
    </i>
    <i r="1">
      <x v="1"/>
      <x v="20"/>
    </i>
    <i>
      <x v="76"/>
      <x/>
      <x v="75"/>
    </i>
    <i r="2">
      <x v="137"/>
    </i>
    <i r="1">
      <x v="1"/>
      <x v="12"/>
    </i>
    <i>
      <x v="77"/>
      <x/>
      <x v="131"/>
    </i>
    <i>
      <x v="78"/>
      <x/>
      <x v="9"/>
    </i>
    <i r="1">
      <x v="1"/>
      <x v="119"/>
    </i>
    <i>
      <x v="79"/>
      <x/>
      <x v="148"/>
    </i>
    <i r="1">
      <x v="1"/>
      <x v="6"/>
    </i>
    <i>
      <x v="80"/>
      <x/>
      <x v="46"/>
    </i>
    <i r="2">
      <x v="127"/>
    </i>
    <i r="1">
      <x v="1"/>
      <x v="17"/>
    </i>
    <i r="2">
      <x v="72"/>
    </i>
    <i>
      <x v="81"/>
      <x/>
      <x v="53"/>
    </i>
    <i r="2">
      <x v="92"/>
    </i>
    <i r="2">
      <x v="97"/>
    </i>
    <i r="2">
      <x v="106"/>
    </i>
    <i r="2">
      <x v="117"/>
    </i>
    <i r="2">
      <x v="150"/>
    </i>
    <i>
      <x v="82"/>
      <x v="2"/>
      <x v="129"/>
    </i>
    <i>
      <x v="83"/>
      <x v="2"/>
      <x v="139"/>
    </i>
    <i>
      <x v="84"/>
      <x v="2"/>
      <x v="16"/>
    </i>
    <i r="2">
      <x v="148"/>
    </i>
    <i>
      <x v="85"/>
      <x v="2"/>
      <x v="123"/>
    </i>
    <i>
      <x v="86"/>
      <x v="2"/>
      <x v="25"/>
    </i>
    <i r="2">
      <x v="131"/>
    </i>
    <i>
      <x v="87"/>
      <x v="2"/>
      <x v="31"/>
    </i>
    <i>
      <x v="88"/>
      <x v="2"/>
      <x v="44"/>
    </i>
    <i r="2">
      <x v="142"/>
    </i>
    <i>
      <x v="89"/>
      <x v="2"/>
      <x v="107"/>
    </i>
    <i>
      <x v="90"/>
      <x v="2"/>
      <x v="18"/>
    </i>
    <i r="2">
      <x v="51"/>
    </i>
    <i r="2">
      <x v="58"/>
    </i>
    <i r="2">
      <x v="130"/>
    </i>
    <i r="2">
      <x v="137"/>
    </i>
    <i>
      <x v="91"/>
      <x v="2"/>
      <x v="14"/>
    </i>
    <i>
      <x v="92"/>
      <x v="2"/>
      <x v="47"/>
    </i>
    <i>
      <x v="93"/>
      <x v="2"/>
      <x v="108"/>
    </i>
    <i>
      <x v="94"/>
      <x v="1"/>
      <x v="128"/>
    </i>
    <i>
      <x v="95"/>
      <x v="2"/>
      <x v="18"/>
    </i>
    <i>
      <x v="96"/>
      <x v="2"/>
      <x v="53"/>
    </i>
    <i t="grand">
      <x/>
    </i>
  </rowItems>
  <formats count="135">
    <format dxfId="195">
      <pivotArea field="2" type="button" dataOnly="0" labelOnly="1" outline="0" axis="axisRow" fieldPosition="2"/>
    </format>
    <format dxfId="194">
      <pivotArea dataOnly="0" labelOnly="1" grandRow="1" outline="0" fieldPosition="0"/>
    </format>
    <format dxfId="193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192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191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190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78"/>
          </reference>
        </references>
      </pivotArea>
    </format>
    <format dxfId="189">
      <pivotArea dataOnly="0" labelOnly="1" fieldPosition="0">
        <references count="3">
          <reference field="0" count="1" selected="0">
            <x v="3"/>
          </reference>
          <reference field="1" count="1" selected="0">
            <x v="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188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87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186">
      <pivotArea dataOnly="0" labelOnly="1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2" count="1">
            <x v="20"/>
          </reference>
        </references>
      </pivotArea>
    </format>
    <format dxfId="185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84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183">
      <pivotArea dataOnly="0" labelOnly="1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77"/>
          </reference>
        </references>
      </pivotArea>
    </format>
    <format dxfId="182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81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180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179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178">
      <pivotArea dataOnly="0" labelOnly="1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177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76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75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174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173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172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171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170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69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168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67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1">
            <x v="42"/>
          </reference>
        </references>
      </pivotArea>
    </format>
    <format dxfId="166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165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164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163">
      <pivotArea dataOnly="0" labelOnly="1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62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161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60">
      <pivotArea dataOnly="0" labelOnly="1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159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58">
      <pivotArea dataOnly="0" labelOnly="1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3">
            <x v="30"/>
            <x v="88"/>
            <x v="124"/>
          </reference>
        </references>
      </pivotArea>
    </format>
    <format dxfId="157">
      <pivotArea dataOnly="0" labelOnly="1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156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55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54">
      <pivotArea dataOnly="0" labelOnly="1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53">
      <pivotArea dataOnly="0" labelOnly="1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4">
            <x v="25"/>
            <x v="48"/>
            <x v="59"/>
            <x v="140"/>
          </reference>
        </references>
      </pivotArea>
    </format>
    <format dxfId="152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51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50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49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48">
      <pivotArea dataOnly="0" labelOnly="1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125"/>
          </reference>
        </references>
      </pivotArea>
    </format>
    <format dxfId="147">
      <pivotArea dataOnly="0" labelOnly="1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4">
            <x v="21"/>
            <x v="33"/>
            <x v="96"/>
            <x v="103"/>
          </reference>
        </references>
      </pivotArea>
    </format>
    <format dxfId="146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145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144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143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142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141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140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139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138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137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136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135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134">
      <pivotArea dataOnly="0" labelOnly="1" fieldPosition="0">
        <references count="3">
          <reference field="0" count="1" selected="0">
            <x v="39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33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132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131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130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129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128">
      <pivotArea dataOnly="0" labelOnly="1" fieldPosition="0">
        <references count="3">
          <reference field="0" count="1" selected="0">
            <x v="44"/>
          </reference>
          <reference field="1" count="1" selected="0">
            <x v="2"/>
          </reference>
          <reference field="2" count="1">
            <x v="152"/>
          </reference>
        </references>
      </pivotArea>
    </format>
    <format dxfId="127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126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125">
      <pivotArea dataOnly="0" labelOnly="1" fieldPosition="0">
        <references count="3">
          <reference field="0" count="1" selected="0">
            <x v="46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124">
      <pivotArea dataOnly="0" labelOnly="1" fieldPosition="0">
        <references count="3">
          <reference field="0" count="1" selected="0">
            <x v="47"/>
          </reference>
          <reference field="1" count="1" selected="0">
            <x v="2"/>
          </reference>
          <reference field="2" count="2">
            <x v="25"/>
            <x v="43"/>
          </reference>
        </references>
      </pivotArea>
    </format>
    <format dxfId="123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122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121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120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119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118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117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116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115">
      <pivotArea dataOnly="0" labelOnly="1" fieldPosition="0">
        <references count="3">
          <reference field="0" count="1" selected="0">
            <x v="5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14">
      <pivotArea dataOnly="0" labelOnly="1" fieldPosition="0">
        <references count="3">
          <reference field="0" count="1" selected="0">
            <x v="53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13">
      <pivotArea dataOnly="0" labelOnly="1" fieldPosition="0">
        <references count="3">
          <reference field="0" count="1" selected="0">
            <x v="54"/>
          </reference>
          <reference field="1" count="1" selected="0">
            <x v="2"/>
          </reference>
          <reference field="2" count="1">
            <x v="133"/>
          </reference>
        </references>
      </pivotArea>
    </format>
    <format dxfId="112">
      <pivotArea dataOnly="0" labelOnly="1" fieldPosition="0">
        <references count="3">
          <reference field="0" count="1" selected="0">
            <x v="55"/>
          </reference>
          <reference field="1" count="1" selected="0">
            <x v="2"/>
          </reference>
          <reference field="2" count="2">
            <x v="14"/>
            <x v="95"/>
          </reference>
        </references>
      </pivotArea>
    </format>
    <format dxfId="111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110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109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108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107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106">
      <pivotArea dataOnly="0" labelOnly="1" fieldPosition="0">
        <references count="3">
          <reference field="0" count="1" selected="0">
            <x v="61"/>
          </reference>
          <reference field="1" count="1" selected="0">
            <x v="2"/>
          </reference>
          <reference field="2" count="3">
            <x v="31"/>
            <x v="85"/>
            <x v="140"/>
          </reference>
        </references>
      </pivotArea>
    </format>
    <format dxfId="105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104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03">
      <pivotArea dataOnly="0" labelOnly="1" fieldPosition="0">
        <references count="3">
          <reference field="0" count="1" selected="0">
            <x v="63"/>
          </reference>
          <reference field="1" count="1" selected="0">
            <x v="2"/>
          </reference>
          <reference field="2" count="2">
            <x v="15"/>
            <x v="128"/>
          </reference>
        </references>
      </pivotArea>
    </format>
    <format dxfId="102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101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100">
      <pivotArea dataOnly="0" labelOnly="1" fieldPosition="0">
        <references count="3">
          <reference field="0" count="1" selected="0">
            <x v="65"/>
          </reference>
          <reference field="1" count="1" selected="0">
            <x v="2"/>
          </reference>
          <reference field="2" count="1">
            <x v="144"/>
          </reference>
        </references>
      </pivotArea>
    </format>
    <format dxfId="99">
      <pivotArea dataOnly="0" labelOnly="1" fieldPosition="0">
        <references count="3">
          <reference field="0" count="1" selected="0">
            <x v="66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98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97">
      <pivotArea dataOnly="0" labelOnly="1" fieldPosition="0">
        <references count="3">
          <reference field="0" count="1" selected="0">
            <x v="68"/>
          </reference>
          <reference field="1" count="1" selected="0">
            <x v="2"/>
          </reference>
          <reference field="2" count="1">
            <x v="69"/>
          </reference>
        </references>
      </pivotArea>
    </format>
    <format dxfId="96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95">
      <pivotArea dataOnly="0" labelOnly="1" fieldPosition="0">
        <references count="3">
          <reference field="0" count="1" selected="0">
            <x v="70"/>
          </reference>
          <reference field="1" count="1" selected="0">
            <x v="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94">
      <pivotArea dataOnly="0" labelOnly="1" fieldPosition="0">
        <references count="3">
          <reference field="0" count="1" selected="0">
            <x v="71"/>
          </reference>
          <reference field="1" count="1" selected="0">
            <x v="2"/>
          </reference>
          <reference field="2" count="3">
            <x v="16"/>
            <x v="116"/>
            <x v="136"/>
          </reference>
        </references>
      </pivotArea>
    </format>
    <format dxfId="93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92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91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90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89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88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87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86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85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84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83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82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81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80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79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78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77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76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75">
      <pivotArea dataOnly="0" labelOnly="1" fieldPosition="0">
        <references count="3">
          <reference field="0" count="1" selected="0">
            <x v="82"/>
          </reference>
          <reference field="1" count="1" selected="0">
            <x v="2"/>
          </reference>
          <reference field="2" count="1">
            <x v="129"/>
          </reference>
        </references>
      </pivotArea>
    </format>
    <format dxfId="74">
      <pivotArea dataOnly="0" labelOnly="1" fieldPosition="0">
        <references count="3">
          <reference field="0" count="1" selected="0">
            <x v="83"/>
          </reference>
          <reference field="1" count="1" selected="0">
            <x v="2"/>
          </reference>
          <reference field="2" count="1">
            <x v="139"/>
          </reference>
        </references>
      </pivotArea>
    </format>
    <format dxfId="73">
      <pivotArea dataOnly="0" labelOnly="1" fieldPosition="0">
        <references count="3">
          <reference field="0" count="1" selected="0">
            <x v="84"/>
          </reference>
          <reference field="1" count="1" selected="0">
            <x v="2"/>
          </reference>
          <reference field="2" count="2">
            <x v="16"/>
            <x v="148"/>
          </reference>
        </references>
      </pivotArea>
    </format>
    <format dxfId="72">
      <pivotArea dataOnly="0" labelOnly="1" fieldPosition="0">
        <references count="3">
          <reference field="0" count="1" selected="0">
            <x v="85"/>
          </reference>
          <reference field="1" count="1" selected="0">
            <x v="2"/>
          </reference>
          <reference field="2" count="1">
            <x v="123"/>
          </reference>
        </references>
      </pivotArea>
    </format>
    <format dxfId="71">
      <pivotArea dataOnly="0" labelOnly="1" fieldPosition="0">
        <references count="3">
          <reference field="0" count="1" selected="0">
            <x v="86"/>
          </reference>
          <reference field="1" count="1" selected="0">
            <x v="2"/>
          </reference>
          <reference field="2" count="2">
            <x v="25"/>
            <x v="131"/>
          </reference>
        </references>
      </pivotArea>
    </format>
    <format dxfId="70">
      <pivotArea dataOnly="0" labelOnly="1" fieldPosition="0">
        <references count="3">
          <reference field="0" count="1" selected="0">
            <x v="87"/>
          </reference>
          <reference field="1" count="1" selected="0">
            <x v="2"/>
          </reference>
          <reference field="2" count="1">
            <x v="31"/>
          </reference>
        </references>
      </pivotArea>
    </format>
    <format dxfId="69">
      <pivotArea dataOnly="0" labelOnly="1" fieldPosition="0">
        <references count="3">
          <reference field="0" count="1" selected="0">
            <x v="88"/>
          </reference>
          <reference field="1" count="1" selected="0">
            <x v="2"/>
          </reference>
          <reference field="2" count="2">
            <x v="44"/>
            <x v="142"/>
          </reference>
        </references>
      </pivotArea>
    </format>
    <format dxfId="68">
      <pivotArea dataOnly="0" labelOnly="1" fieldPosition="0">
        <references count="3">
          <reference field="0" count="1" selected="0">
            <x v="89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67">
      <pivotArea dataOnly="0" labelOnly="1" fieldPosition="0">
        <references count="3">
          <reference field="0" count="1" selected="0">
            <x v="90"/>
          </reference>
          <reference field="1" count="1" selected="0">
            <x v="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66">
      <pivotArea dataOnly="0" labelOnly="1" fieldPosition="0">
        <references count="3">
          <reference field="0" count="1" selected="0">
            <x v="91"/>
          </reference>
          <reference field="1" count="1" selected="0">
            <x v="2"/>
          </reference>
          <reference field="2" count="1">
            <x v="14"/>
          </reference>
        </references>
      </pivotArea>
    </format>
    <format dxfId="65">
      <pivotArea dataOnly="0" labelOnly="1" fieldPosition="0">
        <references count="3">
          <reference field="0" count="1" selected="0">
            <x v="92"/>
          </reference>
          <reference field="1" count="1" selected="0">
            <x v="2"/>
          </reference>
          <reference field="2" count="1">
            <x v="47"/>
          </reference>
        </references>
      </pivotArea>
    </format>
    <format dxfId="64">
      <pivotArea dataOnly="0" labelOnly="1" fieldPosition="0">
        <references count="3">
          <reference field="0" count="1" selected="0">
            <x v="93"/>
          </reference>
          <reference field="1" count="1" selected="0">
            <x v="2"/>
          </reference>
          <reference field="2" count="1">
            <x v="108"/>
          </reference>
        </references>
      </pivotArea>
    </format>
    <format dxfId="63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62">
      <pivotArea dataOnly="0" labelOnly="1" fieldPosition="0">
        <references count="3">
          <reference field="0" count="1" selected="0">
            <x v="95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61">
      <pivotArea dataOnly="0" labelOnly="1" fieldPosition="0">
        <references count="3">
          <reference field="0" count="1" selected="0">
            <x v="96"/>
          </reference>
          <reference field="1" count="1" selected="0">
            <x v="2"/>
          </reference>
          <reference field="2" count="1">
            <x v="53"/>
          </reference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3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8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7" applyNumberFormats="0" applyBorderFormats="0" applyFontFormats="0" applyPatternFormats="0" applyAlignmentFormats="0" applyWidthHeightFormats="1" dataCaption="Values" tag="b31c899a-06a6-4266-98b6-accf1d983366" updatedVersion="8" minRefreshableVersion="3" useAutoFormatting="1" itemPrintTitles="1" createdVersion="8" indent="0" outline="1" outlineData="1" multipleFieldFilters="0">
  <location ref="A3:C137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2"/>
    <field x="3"/>
  </rowFields>
  <rowItems count="134">
    <i>
      <x/>
      <x/>
    </i>
    <i>
      <x v="1"/>
      <x v="1"/>
    </i>
    <i r="1">
      <x/>
    </i>
    <i>
      <x v="2"/>
      <x v="2"/>
    </i>
    <i>
      <x v="3"/>
      <x v="2"/>
    </i>
    <i>
      <x v="4"/>
      <x v="1"/>
    </i>
    <i r="1">
      <x/>
    </i>
    <i>
      <x v="5"/>
      <x v="2"/>
    </i>
    <i>
      <x v="6"/>
      <x v="1"/>
    </i>
    <i r="1">
      <x/>
    </i>
    <i>
      <x v="7"/>
      <x v="2"/>
    </i>
    <i>
      <x v="8"/>
      <x/>
    </i>
    <i>
      <x v="9"/>
      <x v="1"/>
    </i>
    <i r="1">
      <x/>
    </i>
    <i>
      <x v="10"/>
      <x/>
    </i>
    <i>
      <x v="11"/>
      <x v="2"/>
    </i>
    <i>
      <x v="12"/>
      <x v="1"/>
    </i>
    <i r="1">
      <x/>
    </i>
    <i>
      <x v="13"/>
      <x v="1"/>
    </i>
    <i r="1">
      <x/>
    </i>
    <i>
      <x v="14"/>
      <x v="1"/>
    </i>
    <i r="1">
      <x/>
    </i>
    <i>
      <x v="15"/>
      <x v="1"/>
    </i>
    <i r="1">
      <x/>
    </i>
    <i>
      <x v="16"/>
      <x v="1"/>
    </i>
    <i>
      <x v="17"/>
      <x v="1"/>
    </i>
    <i>
      <x v="18"/>
      <x v="1"/>
    </i>
    <i r="1">
      <x/>
    </i>
    <i>
      <x v="19"/>
      <x v="1"/>
    </i>
    <i r="1">
      <x/>
    </i>
    <i>
      <x v="20"/>
      <x v="2"/>
    </i>
    <i>
      <x v="21"/>
      <x v="1"/>
    </i>
    <i r="1">
      <x/>
    </i>
    <i>
      <x v="22"/>
      <x v="2"/>
    </i>
    <i>
      <x v="23"/>
      <x v="1"/>
    </i>
    <i>
      <x v="24"/>
      <x v="2"/>
    </i>
    <i>
      <x v="25"/>
      <x v="2"/>
    </i>
    <i>
      <x v="26"/>
      <x v="2"/>
    </i>
    <i>
      <x v="27"/>
      <x v="1"/>
    </i>
    <i r="1">
      <x/>
    </i>
    <i>
      <x v="28"/>
      <x v="2"/>
    </i>
    <i>
      <x v="29"/>
      <x v="1"/>
    </i>
    <i r="1">
      <x/>
    </i>
    <i>
      <x v="30"/>
      <x v="1"/>
    </i>
    <i r="1">
      <x/>
    </i>
    <i>
      <x v="31"/>
      <x v="2"/>
    </i>
    <i>
      <x v="32"/>
      <x v="2"/>
    </i>
    <i>
      <x v="33"/>
      <x v="1"/>
    </i>
    <i r="1">
      <x/>
    </i>
    <i>
      <x v="34"/>
      <x v="1"/>
    </i>
    <i r="1">
      <x/>
    </i>
    <i>
      <x v="35"/>
      <x v="1"/>
    </i>
    <i r="1">
      <x/>
    </i>
    <i>
      <x v="36"/>
      <x v="1"/>
    </i>
    <i r="1">
      <x/>
    </i>
    <i>
      <x v="37"/>
      <x v="1"/>
    </i>
    <i r="1">
      <x/>
    </i>
    <i>
      <x v="38"/>
      <x v="1"/>
    </i>
    <i r="1">
      <x/>
    </i>
    <i>
      <x v="39"/>
      <x v="2"/>
    </i>
    <i>
      <x v="40"/>
      <x v="1"/>
    </i>
    <i r="1">
      <x/>
    </i>
    <i>
      <x v="41"/>
      <x v="1"/>
    </i>
    <i>
      <x v="42"/>
      <x v="1"/>
    </i>
    <i>
      <x v="43"/>
      <x/>
    </i>
    <i>
      <x v="44"/>
      <x v="2"/>
    </i>
    <i>
      <x v="45"/>
      <x v="1"/>
    </i>
    <i r="1">
      <x/>
    </i>
    <i>
      <x v="46"/>
      <x v="2"/>
    </i>
    <i>
      <x v="47"/>
      <x v="2"/>
    </i>
    <i>
      <x v="48"/>
      <x v="1"/>
    </i>
    <i r="1">
      <x/>
    </i>
    <i>
      <x v="49"/>
      <x v="1"/>
    </i>
    <i r="1">
      <x/>
    </i>
    <i>
      <x v="50"/>
      <x v="1"/>
    </i>
    <i r="1">
      <x/>
    </i>
    <i>
      <x v="51"/>
      <x v="1"/>
    </i>
    <i r="1">
      <x/>
    </i>
    <i>
      <x v="52"/>
      <x v="2"/>
    </i>
    <i>
      <x v="53"/>
      <x v="2"/>
    </i>
    <i>
      <x v="54"/>
      <x v="2"/>
    </i>
    <i>
      <x v="55"/>
      <x v="2"/>
    </i>
    <i>
      <x v="56"/>
      <x v="1"/>
    </i>
    <i>
      <x v="57"/>
      <x/>
    </i>
    <i>
      <x v="58"/>
      <x/>
    </i>
    <i>
      <x v="59"/>
      <x/>
    </i>
    <i>
      <x v="60"/>
      <x v="1"/>
    </i>
    <i>
      <x v="61"/>
      <x v="2"/>
    </i>
    <i>
      <x v="62"/>
      <x v="1"/>
    </i>
    <i r="1">
      <x/>
    </i>
    <i>
      <x v="63"/>
      <x v="2"/>
    </i>
    <i>
      <x v="64"/>
      <x v="1"/>
    </i>
    <i r="1">
      <x/>
    </i>
    <i>
      <x v="65"/>
      <x v="2"/>
    </i>
    <i>
      <x v="66"/>
      <x v="2"/>
    </i>
    <i>
      <x v="67"/>
      <x v="1"/>
    </i>
    <i>
      <x v="68"/>
      <x v="2"/>
    </i>
    <i>
      <x v="69"/>
      <x/>
    </i>
    <i>
      <x v="70"/>
      <x v="2"/>
    </i>
    <i>
      <x v="71"/>
      <x v="2"/>
    </i>
    <i>
      <x v="72"/>
      <x v="1"/>
    </i>
    <i r="1">
      <x/>
    </i>
    <i>
      <x v="73"/>
      <x v="1"/>
    </i>
    <i r="1">
      <x/>
    </i>
    <i>
      <x v="74"/>
      <x v="1"/>
    </i>
    <i r="1">
      <x/>
    </i>
    <i>
      <x v="75"/>
      <x v="1"/>
    </i>
    <i r="1">
      <x/>
    </i>
    <i>
      <x v="76"/>
      <x v="1"/>
    </i>
    <i r="1">
      <x/>
    </i>
    <i>
      <x v="77"/>
      <x v="1"/>
    </i>
    <i>
      <x v="78"/>
      <x v="1"/>
    </i>
    <i r="1">
      <x/>
    </i>
    <i>
      <x v="79"/>
      <x v="1"/>
    </i>
    <i r="1">
      <x/>
    </i>
    <i>
      <x v="80"/>
      <x v="1"/>
    </i>
    <i r="1">
      <x/>
    </i>
    <i>
      <x v="81"/>
      <x v="1"/>
    </i>
    <i>
      <x v="82"/>
      <x v="2"/>
    </i>
    <i>
      <x v="83"/>
      <x v="2"/>
    </i>
    <i>
      <x v="84"/>
      <x v="2"/>
    </i>
    <i>
      <x v="85"/>
      <x v="2"/>
    </i>
    <i>
      <x v="86"/>
      <x v="2"/>
    </i>
    <i>
      <x v="87"/>
      <x v="2"/>
    </i>
    <i>
      <x v="88"/>
      <x v="2"/>
    </i>
    <i>
      <x v="89"/>
      <x v="2"/>
    </i>
    <i>
      <x v="90"/>
      <x v="2"/>
    </i>
    <i>
      <x v="91"/>
      <x v="2"/>
    </i>
    <i>
      <x v="92"/>
      <x v="2"/>
    </i>
    <i>
      <x v="93"/>
      <x v="2"/>
    </i>
    <i>
      <x v="94"/>
      <x/>
    </i>
    <i>
      <x v="95"/>
      <x v="2"/>
    </i>
    <i>
      <x v="96"/>
      <x v="2"/>
    </i>
    <i t="grand">
      <x/>
    </i>
  </rowItems>
  <colItems count="1">
    <i/>
  </colItems>
  <pageFields count="1">
    <pageField fld="0" hier="0" name="[MBSchedule].[Issuing Depot].[All]" cap="All"/>
  </pageFields>
  <dataFields count="1">
    <dataField fld="4" subtotal="count" baseField="0" baseItem="0"/>
  </dataFields>
  <formats count="2">
    <format dxfId="11">
      <pivotArea field="1" type="button" dataOnly="0" labelOnly="1" outline="0"/>
    </format>
    <format dxfId="10">
      <pivotArea dataOnly="0" labelOnly="1" grandRow="1" outline="0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219" dataDxfId="217" headerRowBorderDxfId="218">
  <autoFilter ref="A1:W715" xr:uid="{50DF94FD-B984-4707-AA1C-2F3255E01AFA}"/>
  <tableColumns count="23">
    <tableColumn id="1" xr3:uid="{3BB47AA8-F4C8-44AD-969B-39B758B0A77C}" uniqueName="1" name="Depot" queryTableFieldId="1" dataDxfId="216"/>
    <tableColumn id="2" xr3:uid="{1DA40BF6-00AD-4496-A840-B375CA47295F}" uniqueName="2" name="RouteNo" queryTableFieldId="2" dataDxfId="215"/>
    <tableColumn id="20" xr3:uid="{89A97255-8460-40D5-B552-B42D4033E6EF}" uniqueName="20" name="Full ETM Route No" queryTableFieldId="25" dataDxfId="214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213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212"/>
    <tableColumn id="23" xr3:uid="{763822D9-E6B9-48AB-A3E1-3D4B9E269E00}" uniqueName="23" name="ReverseRouteName" queryTableFieldId="30" dataDxfId="211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210"/>
    <tableColumn id="5" xr3:uid="{1E632DD9-7C3F-4200-A340-3A30E4FAAAB2}" uniqueName="5" name="Kms" queryTableFieldId="5" dataDxfId="209"/>
    <tableColumn id="8" xr3:uid="{91C98A21-63DF-469D-B1EA-3E963B4E92D0}" uniqueName="8" name="RouteType" queryTableFieldId="8" dataDxfId="208"/>
    <tableColumn id="6" xr3:uid="{9A4D4B04-490C-4D5D-91D6-D165FF80BBB9}" uniqueName="6" name="StageNames" queryTableFieldId="6" dataDxfId="207"/>
    <tableColumn id="7" xr3:uid="{57D3D147-F4B5-412B-8607-3213088AE315}" uniqueName="7" name="StageCodes" queryTableFieldId="7" dataDxfId="206"/>
    <tableColumn id="15" xr3:uid="{5FE1F0DD-B213-4764-AEDB-21EC168D417B}" uniqueName="15" name="ReverseStageCodes" queryTableFieldId="16" dataDxfId="205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204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203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202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201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200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199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198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197">
      <calculatedColumnFormula>LEN(ETMRoutes[[#This Row],[StageCodes]])</calculatedColumnFormula>
    </tableColumn>
    <tableColumn id="22" xr3:uid="{CA1494EB-7068-420E-9DF6-1F3487AB16B0}" uniqueName="22" name="Trip Count" queryTableFieldId="31" dataDxfId="196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I435" totalsRowShown="0" headerRowDxfId="60" dataDxfId="59" tableBorderDxfId="58">
  <autoFilter ref="A1:AI435" xr:uid="{B09EA535-1187-4D39-A29B-392A7BB2CC8B}"/>
  <tableColumns count="35">
    <tableColumn id="32" xr3:uid="{17C13069-43D8-4E5B-8E6F-BF399E84B3F8}" name="Issuing Depot" dataDxfId="57">
      <calculatedColumnFormula>"MRG"</calculatedColumnFormula>
    </tableColumn>
    <tableColumn id="16" xr3:uid="{43C7300B-F1F6-4C9F-9C3B-0A022E135519}" name="Sector" dataDxfId="56"/>
    <tableColumn id="1" xr3:uid="{F914585C-769F-46AB-8090-260FAC963A7A}" name="Vehicle No." dataDxfId="55"/>
    <tableColumn id="2" xr3:uid="{C219D912-9814-4D50-82E4-3CAFB539461D}" name="Sch. No" dataDxfId="54"/>
    <tableColumn id="17" xr3:uid="{16382948-0790-470C-8C91-5994FE47DB06}" name="Status" dataDxfId="53"/>
    <tableColumn id="19" xr3:uid="{6AAC7433-4D70-460B-A535-A37EB84573AB}" name="From Code" dataDxfId="52"/>
    <tableColumn id="20" xr3:uid="{DE9696B0-B09B-4064-A39C-314CD1A7EAD5}" name="Via 1 Code" dataDxfId="51"/>
    <tableColumn id="4" xr3:uid="{E9CB5437-96DA-4770-AF90-E495C5C6A4AE}" name="Via 2 Code" dataDxfId="50"/>
    <tableColumn id="5" xr3:uid="{E57C774D-47BA-4472-9DE7-575B38C6FF9E}" name="Via 3 Code" dataDxfId="49"/>
    <tableColumn id="7" xr3:uid="{D971C499-2984-430E-A378-602AAA1B1A47}" name="Via 4 Code" dataDxfId="48"/>
    <tableColumn id="21" xr3:uid="{2E98CC02-6C71-472F-B3BB-11FE7FE7420F}" name="Destination Code" dataDxfId="47"/>
    <tableColumn id="18" xr3:uid="{29C2AAF8-75B2-4BC1-8A22-4050F5654B95}" name="Route" dataDxfId="46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45"/>
    <tableColumn id="35" xr3:uid="{5AB0227C-27EC-48C1-83B9-6F5FAD30CB8B}" name="Dep Via1" dataDxfId="44"/>
    <tableColumn id="34" xr3:uid="{5EA4A0E2-F446-4E14-8ECA-10FA439FC21A}" name="Arr" dataDxfId="43"/>
    <tableColumn id="6" xr3:uid="{77602552-38A0-4A2C-830E-5FD9F01AB843}" name="Kms." dataDxfId="42"/>
    <tableColumn id="10" xr3:uid="{624979E5-C026-4A31-AA0F-E2522F047128}" name="Drv. " dataDxfId="41"/>
    <tableColumn id="11" xr3:uid="{58F6C4AF-B0FA-496B-960E-8BCEC77D2C95}" name="Cond." dataDxfId="40"/>
    <tableColumn id="12" xr3:uid="{83A59E44-C21A-480F-BEEB-2D73B3D7E36C}" name="Sp. Hrs." dataDxfId="39"/>
    <tableColumn id="13" xr3:uid="{894C29E6-0FB5-4AC7-A40C-30048EEE86B5}" name="Work Hrs." dataDxfId="38"/>
    <tableColumn id="9" xr3:uid="{2CBA566E-4939-4F0E-A332-0C9870D865D5}" name="Cash Deposit" dataDxfId="37"/>
    <tableColumn id="8" xr3:uid="{27448C45-B050-4F0C-B88A-04EFCB51905D}" name="N/O" dataDxfId="36"/>
    <tableColumn id="14" xr3:uid="{D647B482-2E69-4BF7-B6B1-910BB4222941}" name="Total Kms" dataDxfId="35"/>
    <tableColumn id="15" xr3:uid="{2BC1E78B-E19A-4203-93FD-4EFA15E803C9}" name="Remarks" dataDxfId="34"/>
    <tableColumn id="33" xr3:uid="{19C4221C-203E-4889-92FB-5044DA8AFAB8}" name="Veh No" dataDxfId="33">
      <calculatedColumnFormula array="1">IF(
ISNUMBER(FIND("A",$C2)),
$C2 &amp; IF(ISNUMBER(FIND("A",     INDEX($C3:$C$3247,MATCH(FALSE,ISBLANK($C3:$C$3247),0)))),"", INDEX($C3:$C$3247,MATCH(FALSE,ISBLANK($C3:$C$3247),0))  ),$Y1
)</calculatedColumnFormula>
    </tableColumn>
    <tableColumn id="25" xr3:uid="{AAB4199D-43A6-46EA-BDF0-27570DFE58A9}" name="Full Schedule No." dataDxfId="32">
      <calculatedColumnFormula array="1">IF(
ISNUMBER(FIND("A",$D2)),
$D2 &amp; IF(ISNUMBER(FIND("A",     INDEX($D3:$D$3247,MATCH(FALSE,ISBLANK($D3:$D$3247),0)))),"", INDEX($D3:$D$3247,MATCH(FALSE,ISBLANK($D3:$D$3247),0))  ),$Z1
)</calculatedColumnFormula>
    </tableColumn>
    <tableColumn id="23" xr3:uid="{A7FBA5CF-7B9E-4798-90C9-89383A2EDF7C}" name="rb-straight" dataDxfId="31">
      <calculatedColumnFormula>MBSchedule[[#This Row],[Route]]</calculatedColumnFormula>
    </tableColumn>
    <tableColumn id="24" xr3:uid="{0E59D6B4-530C-4840-B0BA-BFC08FFC10EA}" name="rb-reverse" dataDxfId="30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29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28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27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6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5"/>
    <tableColumn id="26" xr3:uid="{3AED5B79-0EC2-4794-B39A-487D97E8F0C3}" name="Full ETM Route No" dataDxfId="24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2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9"/>
    <tableColumn id="2" xr3:uid="{0825F052-784D-4ABC-9494-ED38A2A85D6D}" uniqueName="2" name="Stage Code" queryTableFieldId="2" dataDxfId="8"/>
    <tableColumn id="3" xr3:uid="{B16EDD4E-6DB5-4F3E-94B8-40C4E607E3C7}" uniqueName="3" name="Loc" queryTableFieldId="3" dataDxfId="7"/>
    <tableColumn id="4" xr3:uid="{A7F82CD7-2FA4-4C81-A852-FAA0EE964B19}" uniqueName="4" name="New Name" queryTableFieldId="4"/>
    <tableColumn id="5" xr3:uid="{8B315AA3-5265-43F2-886C-7CD447A0CEEC}" uniqueName="5" name="Stand" queryTableFieldId="5" dataDxfId="6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5"/>
    <tableColumn id="11" xr3:uid="{D0D9D190-3F66-4808-802E-B25FC4769242}" uniqueName="11" name="School" queryTableFieldId="11" dataDxfId="4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22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21"/>
    <tableColumn id="8" xr3:uid="{A89C0CC7-D1FB-472B-A188-2795DC899CA4}" name="EPKM" dataDxfId="20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19"/>
    <tableColumn id="2" xr3:uid="{AB4D57CF-A6A0-44ED-9282-24DBECB95356}" uniqueName="2" name="From" queryTableFieldId="2" dataDxfId="18"/>
    <tableColumn id="3" xr3:uid="{586CC1C5-A7E3-416A-BC47-8B7F62033E2C}" uniqueName="3" name="Via1" queryTableFieldId="3" dataDxfId="17"/>
    <tableColumn id="4" xr3:uid="{2C6E39DD-5FA3-43AC-B74B-B20BD751728D}" uniqueName="4" name="To" queryTableFieldId="4" dataDxfId="16"/>
    <tableColumn id="5" xr3:uid="{AB985988-2312-4256-8B16-C24E79744B60}" uniqueName="5" name="Dep" queryTableFieldId="5" dataDxfId="15"/>
    <tableColumn id="6" xr3:uid="{9D8C6027-31A0-4BDC-9EFF-809489030527}" uniqueName="6" name="Dep Via1" queryTableFieldId="6" dataDxfId="14"/>
    <tableColumn id="7" xr3:uid="{98D9058B-FF95-4D29-9BB4-146725E2073F}" uniqueName="7" name="Arr" queryTableFieldId="7" dataDxfId="13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12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3"/>
    <tableColumn id="2" xr3:uid="{7C7B513B-E705-450D-907D-BE11933A5E5F}" uniqueName="2" name="Veh No" queryTableFieldId="2" dataDxfId="2"/>
    <tableColumn id="3" xr3:uid="{D4A21094-91E3-42DE-A806-7C8D7FF5CC9D}" uniqueName="3" name="Full Schedule No.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H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I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30" bestFit="1" customWidth="1"/>
    <col min="2" max="2" width="11.1796875" style="231" bestFit="1" customWidth="1"/>
    <col min="3" max="3" width="13.54296875" style="230" bestFit="1" customWidth="1"/>
    <col min="4" max="4" width="8.1796875" style="262" bestFit="1" customWidth="1"/>
    <col min="5" max="6" width="34.54296875" style="230" customWidth="1"/>
    <col min="7" max="7" width="13.54296875" style="230" bestFit="1" customWidth="1"/>
    <col min="8" max="8" width="7.1796875" style="230" bestFit="1" customWidth="1"/>
    <col min="9" max="9" width="13.54296875" style="232" bestFit="1" customWidth="1"/>
    <col min="10" max="10" width="38.54296875" style="232" customWidth="1"/>
    <col min="11" max="11" width="25.1796875" style="233" customWidth="1"/>
    <col min="12" max="15" width="13.54296875" style="233" bestFit="1" customWidth="1"/>
    <col min="16" max="16" width="29.54296875" style="233" customWidth="1"/>
    <col min="17" max="17" width="25.1796875" style="233" customWidth="1"/>
    <col min="18" max="18" width="13.54296875" style="230" bestFit="1" customWidth="1"/>
    <col min="20" max="21" width="13.54296875" style="230" bestFit="1" customWidth="1"/>
    <col min="22" max="22" width="8.453125" bestFit="1" customWidth="1"/>
  </cols>
  <sheetData>
    <row r="1" spans="1:23">
      <c r="A1" s="230" t="s">
        <v>3497</v>
      </c>
      <c r="B1" s="231" t="s">
        <v>3498</v>
      </c>
      <c r="C1" s="230" t="s">
        <v>3313</v>
      </c>
      <c r="D1" s="263" t="s">
        <v>3499</v>
      </c>
      <c r="E1" s="230" t="s">
        <v>3500</v>
      </c>
      <c r="F1" s="230" t="s">
        <v>3501</v>
      </c>
      <c r="G1" s="230" t="s">
        <v>3502</v>
      </c>
      <c r="H1" s="230" t="s">
        <v>20</v>
      </c>
      <c r="I1" s="230" t="s">
        <v>3503</v>
      </c>
      <c r="J1" s="232" t="s">
        <v>3504</v>
      </c>
      <c r="K1" s="233" t="s">
        <v>3443</v>
      </c>
      <c r="L1" t="s">
        <v>3505</v>
      </c>
      <c r="M1" t="s">
        <v>3506</v>
      </c>
      <c r="N1" t="s">
        <v>3507</v>
      </c>
      <c r="O1" s="234" t="s">
        <v>3508</v>
      </c>
      <c r="P1" s="235" t="s">
        <v>3509</v>
      </c>
      <c r="Q1" s="236" t="s">
        <v>3510</v>
      </c>
      <c r="R1" s="237" t="s">
        <v>3511</v>
      </c>
      <c r="S1" s="238" t="s">
        <v>3512</v>
      </c>
      <c r="T1" s="264" t="s">
        <v>3513</v>
      </c>
      <c r="U1" s="239" t="s">
        <v>3514</v>
      </c>
      <c r="V1" s="239" t="s">
        <v>3515</v>
      </c>
      <c r="W1" s="239" t="s">
        <v>3516</v>
      </c>
    </row>
    <row r="2" spans="1:23" ht="72.5">
      <c r="A2" s="240" t="s">
        <v>1844</v>
      </c>
      <c r="B2" s="241">
        <v>1</v>
      </c>
      <c r="C2" s="242" t="str">
        <f>ETMRoutes[[#This Row],[Depot]] &amp; ETMRoutes[[#This Row],[RouteNo]]</f>
        <v>MRG1</v>
      </c>
      <c r="D2" s="243" t="str" cm="1">
        <f t="array" ref="D2">INDEX(ETMRoutes[Full ETM Route No], MATCH(1,(ETMRoutes[[#This Row],[BaseStageCodes]]=ETMRoutes[StageCodes])*1,0))</f>
        <v>MRG1</v>
      </c>
      <c r="E2" s="243" t="s">
        <v>3517</v>
      </c>
      <c r="F2" s="243" t="str">
        <f>VLOOKUP(ETMRoutes[[#This Row],[LastStageCode]],Code2Loc,2,FALSE) &amp; "-" &amp; VLOOKUP(ETMRoutes[[#This Row],[FirstStageCode]],Code2Loc,2,FALSE)</f>
        <v>PANAJI-MARGAO</v>
      </c>
      <c r="G2" s="243" t="s">
        <v>976</v>
      </c>
      <c r="H2" s="243">
        <v>31</v>
      </c>
      <c r="I2" s="243" t="s">
        <v>3518</v>
      </c>
      <c r="J2" s="244" t="s">
        <v>3519</v>
      </c>
      <c r="K2" s="244" t="s">
        <v>3520</v>
      </c>
      <c r="L2" s="245" t="s">
        <v>3521</v>
      </c>
      <c r="M2" t="s">
        <v>1844</v>
      </c>
      <c r="N2" t="s">
        <v>2202</v>
      </c>
      <c r="O2" s="245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3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3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3">
        <f>ETMRoutes[[#This Row],[RouteNo]]</f>
        <v>1</v>
      </c>
      <c r="S2" s="242" cm="1">
        <f t="array" ref="S2">SUMPRODUCT(  ( (ETMRoutes[StageCodes]=ETMRoutes[[#This Row],[StageCodes]])+0 )*1 )</f>
        <v>5</v>
      </c>
      <c r="T2" s="243" cm="1">
        <f t="array" ref="T2">SUMPRODUCT(  ( (ETMRoutes[ReverseStageCodes]=ETMRoutes[[#This Row],[StageCodes]])+0 )*1 )</f>
        <v>3</v>
      </c>
      <c r="U2" s="243" t="b" cm="1">
        <f t="array" ref="U2">AND(ETMRoutes[[#This Row],[StageCodes]]=ETMRoutes[[#This Row],[BaseStageCodes]], SUMPRODUCT( ( ($K$2:$K2=ETMRoutes[[#This Row],[StageCodes]])+0)*1) =1)</f>
        <v>1</v>
      </c>
      <c r="V2" s="245">
        <f>LEN(ETMRoutes[[#This Row],[StageCodes]])</f>
        <v>75</v>
      </c>
      <c r="W2" s="245">
        <f>COUNTIF([2]!Master[Full ETM Route No], C2)</f>
        <v>66</v>
      </c>
    </row>
    <row r="3" spans="1:23" ht="116">
      <c r="A3" s="246" t="s">
        <v>1844</v>
      </c>
      <c r="B3" s="247">
        <v>2</v>
      </c>
      <c r="C3" s="248" t="str">
        <f>ETMRoutes[[#This Row],[Depot]] &amp; ETMRoutes[[#This Row],[RouteNo]]</f>
        <v>MRG2</v>
      </c>
      <c r="D3" s="249" t="str" cm="1">
        <f t="array" ref="D3">INDEX(ETMRoutes[Full ETM Route No], MATCH(1,(ETMRoutes[[#This Row],[BaseStageCodes]]=ETMRoutes[StageCodes])*1,0))</f>
        <v>MRG2</v>
      </c>
      <c r="E3" s="249" t="s">
        <v>3517</v>
      </c>
      <c r="F3" s="249" t="str">
        <f>VLOOKUP(ETMRoutes[[#This Row],[LastStageCode]],Code2Loc,2,FALSE) &amp; "-" &amp; VLOOKUP(ETMRoutes[[#This Row],[FirstStageCode]],Code2Loc,2,FALSE)</f>
        <v>PANAJI-MARGAO</v>
      </c>
      <c r="G3" s="249" t="s">
        <v>838</v>
      </c>
      <c r="H3" s="249">
        <v>40</v>
      </c>
      <c r="I3" s="249" t="s">
        <v>3518</v>
      </c>
      <c r="J3" s="250" t="s">
        <v>3522</v>
      </c>
      <c r="K3" s="250" t="s">
        <v>3523</v>
      </c>
      <c r="L3" s="245" t="s">
        <v>3524</v>
      </c>
      <c r="M3" t="s">
        <v>1844</v>
      </c>
      <c r="N3" t="s">
        <v>2202</v>
      </c>
      <c r="O3" s="245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49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49">
        <f>ETMRoutes[[#This Row],[RouteNo]]</f>
        <v>2</v>
      </c>
      <c r="S3" s="248" cm="1">
        <f t="array" ref="S3">SUMPRODUCT(  ( (ETMRoutes[StageCodes]=ETMRoutes[[#This Row],[StageCodes]])+0 )*1 )</f>
        <v>2</v>
      </c>
      <c r="T3" s="249" cm="1">
        <f t="array" ref="T3">SUMPRODUCT(  ( (ETMRoutes[ReverseStageCodes]=ETMRoutes[[#This Row],[StageCodes]])+0 )*1 )</f>
        <v>0</v>
      </c>
      <c r="U3" s="249" t="b" cm="1">
        <f t="array" ref="U3">AND(ETMRoutes[[#This Row],[StageCodes]]=ETMRoutes[[#This Row],[BaseStageCodes]], SUMPRODUCT( ( ($K$2:$K3=ETMRoutes[[#This Row],[StageCodes]])+0)*1) =1)</f>
        <v>1</v>
      </c>
      <c r="V3" s="245">
        <f>LEN(ETMRoutes[[#This Row],[StageCodes]])</f>
        <v>99</v>
      </c>
      <c r="W3" s="245">
        <f>COUNTIF([2]!Master[Full ETM Route No], C3)</f>
        <v>5</v>
      </c>
    </row>
    <row r="4" spans="1:23" ht="87">
      <c r="A4" s="246" t="s">
        <v>1844</v>
      </c>
      <c r="B4" s="247">
        <v>3</v>
      </c>
      <c r="C4" s="248" t="str">
        <f>ETMRoutes[[#This Row],[Depot]] &amp; ETMRoutes[[#This Row],[RouteNo]]</f>
        <v>MRG3</v>
      </c>
      <c r="D4" s="249" t="str" cm="1">
        <f t="array" ref="D4">INDEX(ETMRoutes[Full ETM Route No], MATCH(1,(ETMRoutes[[#This Row],[BaseStageCodes]]=ETMRoutes[StageCodes])*1,0))</f>
        <v>MRG3</v>
      </c>
      <c r="E4" s="249" t="s">
        <v>3517</v>
      </c>
      <c r="F4" s="249" t="str">
        <f>VLOOKUP(ETMRoutes[[#This Row],[LastStageCode]],Code2Loc,2,FALSE) &amp; "-" &amp; VLOOKUP(ETMRoutes[[#This Row],[FirstStageCode]],Code2Loc,2,FALSE)</f>
        <v>PANAJI-MARGAO</v>
      </c>
      <c r="G4" s="249"/>
      <c r="H4" s="249">
        <v>35</v>
      </c>
      <c r="I4" s="249" t="s">
        <v>3518</v>
      </c>
      <c r="J4" s="250" t="s">
        <v>3525</v>
      </c>
      <c r="K4" s="250" t="s">
        <v>3526</v>
      </c>
      <c r="L4" s="245" t="s">
        <v>3527</v>
      </c>
      <c r="M4" t="s">
        <v>1844</v>
      </c>
      <c r="N4" t="s">
        <v>2202</v>
      </c>
      <c r="O4" s="245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49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49">
        <f>ETMRoutes[[#This Row],[RouteNo]]</f>
        <v>3</v>
      </c>
      <c r="S4" s="248" cm="1">
        <f t="array" ref="S4">SUMPRODUCT(  ( (ETMRoutes[StageCodes]=ETMRoutes[[#This Row],[StageCodes]])+0 )*1 )</f>
        <v>1</v>
      </c>
      <c r="T4" s="249" cm="1">
        <f t="array" ref="T4">SUMPRODUCT(  ( (ETMRoutes[ReverseStageCodes]=ETMRoutes[[#This Row],[StageCodes]])+0 )*1 )</f>
        <v>0</v>
      </c>
      <c r="U4" s="249" t="b" cm="1">
        <f t="array" ref="U4">AND(ETMRoutes[[#This Row],[StageCodes]]=ETMRoutes[[#This Row],[BaseStageCodes]], SUMPRODUCT( ( ($K$2:$K4=ETMRoutes[[#This Row],[StageCodes]])+0)*1) =1)</f>
        <v>1</v>
      </c>
      <c r="V4" s="245">
        <f>LEN(ETMRoutes[[#This Row],[StageCodes]])</f>
        <v>91</v>
      </c>
      <c r="W4" s="245">
        <f>COUNTIF([2]!Master[Full ETM Route No], C4)</f>
        <v>2</v>
      </c>
    </row>
    <row r="5" spans="1:23" ht="130.5">
      <c r="A5" s="246" t="s">
        <v>1844</v>
      </c>
      <c r="B5" s="247">
        <v>4</v>
      </c>
      <c r="C5" s="248" t="str">
        <f>ETMRoutes[[#This Row],[Depot]] &amp; ETMRoutes[[#This Row],[RouteNo]]</f>
        <v>MRG4</v>
      </c>
      <c r="D5" s="249" t="str" cm="1">
        <f t="array" ref="D5">INDEX(ETMRoutes[Full ETM Route No], MATCH(1,(ETMRoutes[[#This Row],[BaseStageCodes]]=ETMRoutes[StageCodes])*1,0))</f>
        <v>MRG4</v>
      </c>
      <c r="E5" s="249" t="s">
        <v>3517</v>
      </c>
      <c r="F5" s="249" t="str">
        <f>VLOOKUP(ETMRoutes[[#This Row],[LastStageCode]],Code2Loc,2,FALSE) &amp; "-" &amp; VLOOKUP(ETMRoutes[[#This Row],[FirstStageCode]],Code2Loc,2,FALSE)</f>
        <v>PANAJI-MARGAO</v>
      </c>
      <c r="G5" s="249" t="s">
        <v>2328</v>
      </c>
      <c r="H5" s="249">
        <v>46</v>
      </c>
      <c r="I5" s="249" t="s">
        <v>3518</v>
      </c>
      <c r="J5" s="250" t="s">
        <v>3528</v>
      </c>
      <c r="K5" s="250" t="s">
        <v>3529</v>
      </c>
      <c r="L5" s="245" t="s">
        <v>3530</v>
      </c>
      <c r="M5" t="s">
        <v>1844</v>
      </c>
      <c r="N5" t="s">
        <v>2202</v>
      </c>
      <c r="O5" s="245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49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49">
        <f>ETMRoutes[[#This Row],[RouteNo]]</f>
        <v>4</v>
      </c>
      <c r="S5" s="248" cm="1">
        <f t="array" ref="S5">SUMPRODUCT(  ( (ETMRoutes[StageCodes]=ETMRoutes[[#This Row],[StageCodes]])+0 )*1 )</f>
        <v>1</v>
      </c>
      <c r="T5" s="249" cm="1">
        <f t="array" ref="T5">SUMPRODUCT(  ( (ETMRoutes[ReverseStageCodes]=ETMRoutes[[#This Row],[StageCodes]])+0 )*1 )</f>
        <v>0</v>
      </c>
      <c r="U5" s="249" t="b" cm="1">
        <f t="array" ref="U5">AND(ETMRoutes[[#This Row],[StageCodes]]=ETMRoutes[[#This Row],[BaseStageCodes]], SUMPRODUCT( ( ($K$2:$K5=ETMRoutes[[#This Row],[StageCodes]])+0)*1) =1)</f>
        <v>1</v>
      </c>
      <c r="V5" s="245">
        <f>LEN(ETMRoutes[[#This Row],[StageCodes]])</f>
        <v>135</v>
      </c>
      <c r="W5" s="245">
        <f>COUNTIF([2]!Master[Full ETM Route No], C5)</f>
        <v>0</v>
      </c>
    </row>
    <row r="6" spans="1:23" ht="304.5">
      <c r="A6" s="246" t="s">
        <v>1844</v>
      </c>
      <c r="B6" s="247">
        <v>5</v>
      </c>
      <c r="C6" s="248" t="str">
        <f>ETMRoutes[[#This Row],[Depot]] &amp; ETMRoutes[[#This Row],[RouteNo]]</f>
        <v>MRG5</v>
      </c>
      <c r="D6" s="249" t="str" cm="1">
        <f t="array" ref="D6">INDEX(ETMRoutes[Full ETM Route No], MATCH(1,(ETMRoutes[[#This Row],[BaseStageCodes]]=ETMRoutes[StageCodes])*1,0))</f>
        <v>MRG5</v>
      </c>
      <c r="E6" s="249" t="s">
        <v>3517</v>
      </c>
      <c r="F6" s="249" t="str">
        <f>VLOOKUP(ETMRoutes[[#This Row],[LastStageCode]],Code2Loc,2,FALSE) &amp; "-" &amp; VLOOKUP(ETMRoutes[[#This Row],[FirstStageCode]],Code2Loc,2,FALSE)</f>
        <v>PANAJI-MARGAO</v>
      </c>
      <c r="G6" s="251"/>
      <c r="H6" s="249">
        <v>95</v>
      </c>
      <c r="I6" s="249" t="s">
        <v>3518</v>
      </c>
      <c r="J6" s="250" t="s">
        <v>3531</v>
      </c>
      <c r="K6" s="250" t="s">
        <v>3532</v>
      </c>
      <c r="L6" s="245" t="s">
        <v>3533</v>
      </c>
      <c r="M6" t="s">
        <v>1844</v>
      </c>
      <c r="N6" t="s">
        <v>2202</v>
      </c>
      <c r="O6" s="245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49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49">
        <f>ETMRoutes[[#This Row],[RouteNo]]</f>
        <v>5</v>
      </c>
      <c r="S6" s="248" cm="1">
        <f t="array" ref="S6">SUMPRODUCT(  ( (ETMRoutes[StageCodes]=ETMRoutes[[#This Row],[StageCodes]])+0 )*1 )</f>
        <v>1</v>
      </c>
      <c r="T6" s="249" cm="1">
        <f t="array" ref="T6">SUMPRODUCT(  ( (ETMRoutes[ReverseStageCodes]=ETMRoutes[[#This Row],[StageCodes]])+0 )*1 )</f>
        <v>0</v>
      </c>
      <c r="U6" s="249" t="b" cm="1">
        <f t="array" ref="U6">AND(ETMRoutes[[#This Row],[StageCodes]]=ETMRoutes[[#This Row],[BaseStageCodes]], SUMPRODUCT( ( ($K$2:$K6=ETMRoutes[[#This Row],[StageCodes]])+0)*1) =1)</f>
        <v>1</v>
      </c>
      <c r="V6" s="245">
        <f>LEN(ETMRoutes[[#This Row],[StageCodes]])</f>
        <v>299</v>
      </c>
      <c r="W6" s="245">
        <f>COUNTIF([2]!Master[Full ETM Route No], C6)</f>
        <v>0</v>
      </c>
    </row>
    <row r="7" spans="1:23" ht="72.5">
      <c r="A7" s="246" t="s">
        <v>1844</v>
      </c>
      <c r="B7" s="247">
        <v>6</v>
      </c>
      <c r="C7" s="248" t="str">
        <f>ETMRoutes[[#This Row],[Depot]] &amp; ETMRoutes[[#This Row],[RouteNo]]</f>
        <v>MRG6</v>
      </c>
      <c r="D7" s="249" t="str" cm="1">
        <f t="array" ref="D7">INDEX(ETMRoutes[Full ETM Route No], MATCH(1,(ETMRoutes[[#This Row],[BaseStageCodes]]=ETMRoutes[StageCodes])*1,0))</f>
        <v>MRG6</v>
      </c>
      <c r="E7" s="249" t="s">
        <v>3534</v>
      </c>
      <c r="F7" s="249" t="str">
        <f>VLOOKUP(ETMRoutes[[#This Row],[LastStageCode]],Code2Loc,2,FALSE) &amp; "-" &amp; VLOOKUP(ETMRoutes[[#This Row],[FirstStageCode]],Code2Loc,2,FALSE)</f>
        <v>VASCO-MARGAO</v>
      </c>
      <c r="G7" s="249" t="s">
        <v>976</v>
      </c>
      <c r="H7" s="249">
        <v>30</v>
      </c>
      <c r="I7" s="249" t="s">
        <v>3518</v>
      </c>
      <c r="J7" s="250" t="s">
        <v>3535</v>
      </c>
      <c r="K7" s="250" t="s">
        <v>3536</v>
      </c>
      <c r="L7" s="245" t="s">
        <v>3537</v>
      </c>
      <c r="M7" t="s">
        <v>1844</v>
      </c>
      <c r="N7" t="s">
        <v>3003</v>
      </c>
      <c r="O7" s="245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49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49">
        <f>ETMRoutes[[#This Row],[RouteNo]]</f>
        <v>6</v>
      </c>
      <c r="S7" s="248" cm="1">
        <f t="array" ref="S7">SUMPRODUCT(  ( (ETMRoutes[StageCodes]=ETMRoutes[[#This Row],[StageCodes]])+0 )*1 )</f>
        <v>1</v>
      </c>
      <c r="T7" s="249" cm="1">
        <f t="array" ref="T7">SUMPRODUCT(  ( (ETMRoutes[ReverseStageCodes]=ETMRoutes[[#This Row],[StageCodes]])+0 )*1 )</f>
        <v>1</v>
      </c>
      <c r="U7" s="249" t="b" cm="1">
        <f t="array" ref="U7">AND(ETMRoutes[[#This Row],[StageCodes]]=ETMRoutes[[#This Row],[BaseStageCodes]], SUMPRODUCT( ( ($K$2:$K7=ETMRoutes[[#This Row],[StageCodes]])+0)*1) =1)</f>
        <v>1</v>
      </c>
      <c r="V7" s="245">
        <f>LEN(ETMRoutes[[#This Row],[StageCodes]])</f>
        <v>79</v>
      </c>
      <c r="W7" s="245">
        <f>COUNTIF([2]!Master[Full ETM Route No], C7)</f>
        <v>25</v>
      </c>
    </row>
    <row r="8" spans="1:23" ht="87">
      <c r="A8" s="246" t="s">
        <v>1844</v>
      </c>
      <c r="B8" s="247">
        <v>7</v>
      </c>
      <c r="C8" s="248" t="str">
        <f>ETMRoutes[[#This Row],[Depot]] &amp; ETMRoutes[[#This Row],[RouteNo]]</f>
        <v>MRG7</v>
      </c>
      <c r="D8" s="249" t="str" cm="1">
        <f t="array" ref="D8">INDEX(ETMRoutes[Full ETM Route No], MATCH(1,(ETMRoutes[[#This Row],[BaseStageCodes]]=ETMRoutes[StageCodes])*1,0))</f>
        <v>MRG7</v>
      </c>
      <c r="E8" s="249" t="s">
        <v>3534</v>
      </c>
      <c r="F8" s="249" t="str">
        <f>VLOOKUP(ETMRoutes[[#This Row],[LastStageCode]],Code2Loc,2,FALSE) &amp; "-" &amp; VLOOKUP(ETMRoutes[[#This Row],[FirstStageCode]],Code2Loc,2,FALSE)</f>
        <v>VASCO-MARGAO</v>
      </c>
      <c r="G8" s="249" t="s">
        <v>760</v>
      </c>
      <c r="H8" s="249">
        <v>28</v>
      </c>
      <c r="I8" s="249" t="s">
        <v>3518</v>
      </c>
      <c r="J8" s="250" t="s">
        <v>3538</v>
      </c>
      <c r="K8" s="250" t="s">
        <v>3539</v>
      </c>
      <c r="L8" s="245" t="s">
        <v>3540</v>
      </c>
      <c r="M8" t="s">
        <v>1844</v>
      </c>
      <c r="N8" t="s">
        <v>3003</v>
      </c>
      <c r="O8" s="245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49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49">
        <f>ETMRoutes[[#This Row],[RouteNo]]</f>
        <v>7</v>
      </c>
      <c r="S8" s="248" cm="1">
        <f t="array" ref="S8">SUMPRODUCT(  ( (ETMRoutes[StageCodes]=ETMRoutes[[#This Row],[StageCodes]])+0 )*1 )</f>
        <v>1</v>
      </c>
      <c r="T8" s="249" cm="1">
        <f t="array" ref="T8">SUMPRODUCT(  ( (ETMRoutes[ReverseStageCodes]=ETMRoutes[[#This Row],[StageCodes]])+0 )*1 )</f>
        <v>1</v>
      </c>
      <c r="U8" s="249" t="b" cm="1">
        <f t="array" ref="U8">AND(ETMRoutes[[#This Row],[StageCodes]]=ETMRoutes[[#This Row],[BaseStageCodes]], SUMPRODUCT( ( ($K$2:$K8=ETMRoutes[[#This Row],[StageCodes]])+0)*1) =1)</f>
        <v>1</v>
      </c>
      <c r="V8" s="245">
        <f>LEN(ETMRoutes[[#This Row],[StageCodes]])</f>
        <v>87</v>
      </c>
      <c r="W8" s="245">
        <f>COUNTIF([2]!Master[Full ETM Route No], C8)</f>
        <v>16</v>
      </c>
    </row>
    <row r="9" spans="1:23" ht="101.5">
      <c r="A9" s="246" t="s">
        <v>1844</v>
      </c>
      <c r="B9" s="247">
        <v>8</v>
      </c>
      <c r="C9" s="248" t="str">
        <f>ETMRoutes[[#This Row],[Depot]] &amp; ETMRoutes[[#This Row],[RouteNo]]</f>
        <v>MRG8</v>
      </c>
      <c r="D9" s="249" t="str" cm="1">
        <f t="array" ref="D9">INDEX(ETMRoutes[Full ETM Route No], MATCH(1,(ETMRoutes[[#This Row],[BaseStageCodes]]=ETMRoutes[StageCodes])*1,0))</f>
        <v>MRG8</v>
      </c>
      <c r="E9" s="249" t="s">
        <v>3534</v>
      </c>
      <c r="F9" s="249" t="str">
        <f>VLOOKUP(ETMRoutes[[#This Row],[LastStageCode]],Code2Loc,2,FALSE) &amp; "-" &amp; VLOOKUP(ETMRoutes[[#This Row],[FirstStageCode]],Code2Loc,2,FALSE)</f>
        <v>VASCO-MARGAO</v>
      </c>
      <c r="G9" s="249" t="s">
        <v>838</v>
      </c>
      <c r="H9" s="249">
        <v>29</v>
      </c>
      <c r="I9" s="249" t="s">
        <v>3518</v>
      </c>
      <c r="J9" s="250" t="s">
        <v>3541</v>
      </c>
      <c r="K9" s="250" t="s">
        <v>3542</v>
      </c>
      <c r="L9" s="245" t="s">
        <v>3543</v>
      </c>
      <c r="M9" t="s">
        <v>1844</v>
      </c>
      <c r="N9" t="s">
        <v>3003</v>
      </c>
      <c r="O9" s="245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49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49">
        <f>ETMRoutes[[#This Row],[RouteNo]]</f>
        <v>8</v>
      </c>
      <c r="S9" s="248" cm="1">
        <f t="array" ref="S9">SUMPRODUCT(  ( (ETMRoutes[StageCodes]=ETMRoutes[[#This Row],[StageCodes]])+0 )*1 )</f>
        <v>1</v>
      </c>
      <c r="T9" s="249" cm="1">
        <f t="array" ref="T9">SUMPRODUCT(  ( (ETMRoutes[ReverseStageCodes]=ETMRoutes[[#This Row],[StageCodes]])+0 )*1 )</f>
        <v>0</v>
      </c>
      <c r="U9" s="249" t="b" cm="1">
        <f t="array" ref="U9">AND(ETMRoutes[[#This Row],[StageCodes]]=ETMRoutes[[#This Row],[BaseStageCodes]], SUMPRODUCT( ( ($K$2:$K9=ETMRoutes[[#This Row],[StageCodes]])+0)*1) =1)</f>
        <v>1</v>
      </c>
      <c r="V9" s="245">
        <f>LEN(ETMRoutes[[#This Row],[StageCodes]])</f>
        <v>91</v>
      </c>
      <c r="W9" s="245">
        <f>COUNTIF([2]!Master[Full ETM Route No], C9)</f>
        <v>1</v>
      </c>
    </row>
    <row r="10" spans="1:23" ht="72.5">
      <c r="A10" s="246" t="s">
        <v>1844</v>
      </c>
      <c r="B10" s="247">
        <v>9</v>
      </c>
      <c r="C10" s="248" t="str">
        <f>ETMRoutes[[#This Row],[Depot]] &amp; ETMRoutes[[#This Row],[RouteNo]]</f>
        <v>MRG9</v>
      </c>
      <c r="D10" s="249" t="str" cm="1">
        <f t="array" ref="D10">INDEX(ETMRoutes[Full ETM Route No], MATCH(1,(ETMRoutes[[#This Row],[BaseStageCodes]]=ETMRoutes[StageCodes])*1,0))</f>
        <v>VSD6</v>
      </c>
      <c r="E10" s="249" t="s">
        <v>3544</v>
      </c>
      <c r="F10" s="249" t="str">
        <f>VLOOKUP(ETMRoutes[[#This Row],[LastStageCode]],Code2Loc,2,FALSE) &amp; "-" &amp; VLOOKUP(ETMRoutes[[#This Row],[FirstStageCode]],Code2Loc,2,FALSE)</f>
        <v>HARBOUR-MARGAO</v>
      </c>
      <c r="G10" s="249" t="s">
        <v>976</v>
      </c>
      <c r="H10" s="249">
        <v>34</v>
      </c>
      <c r="I10" s="249" t="s">
        <v>3518</v>
      </c>
      <c r="J10" s="250" t="s">
        <v>3545</v>
      </c>
      <c r="K10" s="250" t="s">
        <v>3546</v>
      </c>
      <c r="L10" s="245" t="s">
        <v>3547</v>
      </c>
      <c r="M10" t="s">
        <v>1844</v>
      </c>
      <c r="N10" t="s">
        <v>1364</v>
      </c>
      <c r="O10" s="245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49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49">
        <f>ETMRoutes[[#This Row],[RouteNo]]</f>
        <v>9</v>
      </c>
      <c r="S10" s="248" cm="1">
        <f t="array" ref="S10">SUMPRODUCT(  ( (ETMRoutes[StageCodes]=ETMRoutes[[#This Row],[StageCodes]])+0 )*1 )</f>
        <v>1</v>
      </c>
      <c r="T10" s="249" cm="1">
        <f t="array" ref="T10">SUMPRODUCT(  ( (ETMRoutes[ReverseStageCodes]=ETMRoutes[[#This Row],[StageCodes]])+0 )*1 )</f>
        <v>1</v>
      </c>
      <c r="U10" s="249" t="b" cm="1">
        <f t="array" ref="U10">AND(ETMRoutes[[#This Row],[StageCodes]]=ETMRoutes[[#This Row],[BaseStageCodes]], SUMPRODUCT( ( ($K$2:$K10=ETMRoutes[[#This Row],[StageCodes]])+0)*1) =1)</f>
        <v>0</v>
      </c>
      <c r="V10" s="245">
        <f>LEN(ETMRoutes[[#This Row],[StageCodes]])</f>
        <v>87</v>
      </c>
      <c r="W10" s="245">
        <f>COUNTIF([2]!Master[Full ETM Route No], C10)</f>
        <v>6</v>
      </c>
    </row>
    <row r="11" spans="1:23" ht="87">
      <c r="A11" s="246" t="s">
        <v>1844</v>
      </c>
      <c r="B11" s="247">
        <v>10</v>
      </c>
      <c r="C11" s="248" t="str">
        <f>ETMRoutes[[#This Row],[Depot]] &amp; ETMRoutes[[#This Row],[RouteNo]]</f>
        <v>MRG10</v>
      </c>
      <c r="D11" s="249" t="str" cm="1">
        <f t="array" ref="D11">INDEX(ETMRoutes[Full ETM Route No], MATCH(1,(ETMRoutes[[#This Row],[BaseStageCodes]]=ETMRoutes[StageCodes])*1,0))</f>
        <v>MRG10</v>
      </c>
      <c r="E11" s="249" t="s">
        <v>3544</v>
      </c>
      <c r="F11" s="249" t="str">
        <f>VLOOKUP(ETMRoutes[[#This Row],[LastStageCode]],Code2Loc,2,FALSE) &amp; "-" &amp; VLOOKUP(ETMRoutes[[#This Row],[FirstStageCode]],Code2Loc,2,FALSE)</f>
        <v>HARBOUR-MARGAO</v>
      </c>
      <c r="G11" s="249" t="s">
        <v>760</v>
      </c>
      <c r="H11" s="249">
        <v>32</v>
      </c>
      <c r="I11" s="249" t="s">
        <v>3518</v>
      </c>
      <c r="J11" s="250" t="s">
        <v>3548</v>
      </c>
      <c r="K11" s="250" t="s">
        <v>3549</v>
      </c>
      <c r="L11" s="245" t="s">
        <v>3550</v>
      </c>
      <c r="M11" t="s">
        <v>1844</v>
      </c>
      <c r="N11" t="s">
        <v>1364</v>
      </c>
      <c r="O11" s="245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49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49">
        <f>ETMRoutes[[#This Row],[RouteNo]]</f>
        <v>10</v>
      </c>
      <c r="S11" s="248" cm="1">
        <f t="array" ref="S11">SUMPRODUCT(  ( (ETMRoutes[StageCodes]=ETMRoutes[[#This Row],[StageCodes]])+0 )*1 )</f>
        <v>2</v>
      </c>
      <c r="T11" s="249" cm="1">
        <f t="array" ref="T11">SUMPRODUCT(  ( (ETMRoutes[ReverseStageCodes]=ETMRoutes[[#This Row],[StageCodes]])+0 )*1 )</f>
        <v>1</v>
      </c>
      <c r="U11" s="249" t="b" cm="1">
        <f t="array" ref="U11">AND(ETMRoutes[[#This Row],[StageCodes]]=ETMRoutes[[#This Row],[BaseStageCodes]], SUMPRODUCT( ( ($K$2:$K11=ETMRoutes[[#This Row],[StageCodes]])+0)*1) =1)</f>
        <v>1</v>
      </c>
      <c r="V11" s="245">
        <f>LEN(ETMRoutes[[#This Row],[StageCodes]])</f>
        <v>95</v>
      </c>
      <c r="W11" s="245">
        <f>COUNTIF([2]!Master[Full ETM Route No], C11)</f>
        <v>0</v>
      </c>
    </row>
    <row r="12" spans="1:23" ht="72.5">
      <c r="A12" s="246" t="s">
        <v>1844</v>
      </c>
      <c r="B12" s="247">
        <v>11</v>
      </c>
      <c r="C12" s="248" t="str">
        <f>ETMRoutes[[#This Row],[Depot]] &amp; ETMRoutes[[#This Row],[RouteNo]]</f>
        <v>MRG11</v>
      </c>
      <c r="D12" s="249" t="str" cm="1">
        <f t="array" ref="D12">INDEX(ETMRoutes[Full ETM Route No], MATCH(1,(ETMRoutes[[#This Row],[BaseStageCodes]]=ETMRoutes[StageCodes])*1,0))</f>
        <v>MRG11</v>
      </c>
      <c r="E12" s="249" t="s">
        <v>3551</v>
      </c>
      <c r="F12" s="249" t="str">
        <f>VLOOKUP(ETMRoutes[[#This Row],[LastStageCode]],Code2Loc,2,FALSE) &amp; "-" &amp; VLOOKUP(ETMRoutes[[#This Row],[FirstStageCode]],Code2Loc,2,FALSE)</f>
        <v>VASCO-PANAJI</v>
      </c>
      <c r="G12" s="249" t="s">
        <v>976</v>
      </c>
      <c r="H12" s="249">
        <v>30</v>
      </c>
      <c r="I12" s="249" t="s">
        <v>3518</v>
      </c>
      <c r="J12" s="250" t="s">
        <v>3552</v>
      </c>
      <c r="K12" s="250" t="s">
        <v>3553</v>
      </c>
      <c r="L12" s="245" t="s">
        <v>3554</v>
      </c>
      <c r="M12" t="s">
        <v>2202</v>
      </c>
      <c r="N12" t="s">
        <v>3003</v>
      </c>
      <c r="O12" s="245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49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49">
        <f>ETMRoutes[[#This Row],[RouteNo]]</f>
        <v>11</v>
      </c>
      <c r="S12" s="248" cm="1">
        <f t="array" ref="S12">SUMPRODUCT(  ( (ETMRoutes[StageCodes]=ETMRoutes[[#This Row],[StageCodes]])+0 )*1 )</f>
        <v>2</v>
      </c>
      <c r="T12" s="249" cm="1">
        <f t="array" ref="T12">SUMPRODUCT(  ( (ETMRoutes[ReverseStageCodes]=ETMRoutes[[#This Row],[StageCodes]])+0 )*1 )</f>
        <v>1</v>
      </c>
      <c r="U12" s="249" t="b" cm="1">
        <f t="array" ref="U12">AND(ETMRoutes[[#This Row],[StageCodes]]=ETMRoutes[[#This Row],[BaseStageCodes]], SUMPRODUCT( ( ($K$2:$K12=ETMRoutes[[#This Row],[StageCodes]])+0)*1) =1)</f>
        <v>1</v>
      </c>
      <c r="V12" s="245">
        <f>LEN(ETMRoutes[[#This Row],[StageCodes]])</f>
        <v>71</v>
      </c>
      <c r="W12" s="245">
        <f>COUNTIF([2]!Master[Full ETM Route No], C12)</f>
        <v>1</v>
      </c>
    </row>
    <row r="13" spans="1:23" ht="87">
      <c r="A13" s="246" t="s">
        <v>1844</v>
      </c>
      <c r="B13" s="247">
        <v>12</v>
      </c>
      <c r="C13" s="248" t="str">
        <f>ETMRoutes[[#This Row],[Depot]] &amp; ETMRoutes[[#This Row],[RouteNo]]</f>
        <v>MRG12</v>
      </c>
      <c r="D13" s="249" t="str" cm="1">
        <f t="array" ref="D13">INDEX(ETMRoutes[Full ETM Route No], MATCH(1,(ETMRoutes[[#This Row],[BaseStageCodes]]=ETMRoutes[StageCodes])*1,0))</f>
        <v>MRG12</v>
      </c>
      <c r="E13" s="249" t="s">
        <v>3555</v>
      </c>
      <c r="F13" s="249" t="str">
        <f>VLOOKUP(ETMRoutes[[#This Row],[LastStageCode]],Code2Loc,2,FALSE) &amp; "-" &amp; VLOOKUP(ETMRoutes[[#This Row],[FirstStageCode]],Code2Loc,2,FALSE)</f>
        <v>PONDA-PANAJI</v>
      </c>
      <c r="G13" s="249" t="s">
        <v>1723</v>
      </c>
      <c r="H13" s="249">
        <v>28</v>
      </c>
      <c r="I13" s="249" t="s">
        <v>3518</v>
      </c>
      <c r="J13" s="250" t="s">
        <v>3556</v>
      </c>
      <c r="K13" s="250" t="s">
        <v>3557</v>
      </c>
      <c r="L13" s="245" t="s">
        <v>3558</v>
      </c>
      <c r="M13" t="s">
        <v>2202</v>
      </c>
      <c r="N13" t="s">
        <v>2329</v>
      </c>
      <c r="O13" s="245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49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49">
        <f>ETMRoutes[[#This Row],[RouteNo]]</f>
        <v>12</v>
      </c>
      <c r="S13" s="248" cm="1">
        <f t="array" ref="S13">SUMPRODUCT(  ( (ETMRoutes[StageCodes]=ETMRoutes[[#This Row],[StageCodes]])+0 )*1 )</f>
        <v>4</v>
      </c>
      <c r="T13" s="249" cm="1">
        <f t="array" ref="T13">SUMPRODUCT(  ( (ETMRoutes[ReverseStageCodes]=ETMRoutes[[#This Row],[StageCodes]])+0 )*1 )</f>
        <v>0</v>
      </c>
      <c r="U13" s="249" t="b" cm="1">
        <f t="array" ref="U13">AND(ETMRoutes[[#This Row],[StageCodes]]=ETMRoutes[[#This Row],[BaseStageCodes]], SUMPRODUCT( ( ($K$2:$K13=ETMRoutes[[#This Row],[StageCodes]])+0)*1) =1)</f>
        <v>1</v>
      </c>
      <c r="V13" s="245">
        <f>LEN(ETMRoutes[[#This Row],[StageCodes]])</f>
        <v>79</v>
      </c>
      <c r="W13" s="245">
        <f>COUNTIF([2]!Master[Full ETM Route No], C13)</f>
        <v>0</v>
      </c>
    </row>
    <row r="14" spans="1:23" ht="116">
      <c r="A14" s="246" t="s">
        <v>1844</v>
      </c>
      <c r="B14" s="247">
        <v>13</v>
      </c>
      <c r="C14" s="248" t="str">
        <f>ETMRoutes[[#This Row],[Depot]] &amp; ETMRoutes[[#This Row],[RouteNo]]</f>
        <v>MRG13</v>
      </c>
      <c r="D14" s="249" t="str" cm="1">
        <f t="array" ref="D14">INDEX(ETMRoutes[Full ETM Route No], MATCH(1,(ETMRoutes[[#This Row],[BaseStageCodes]]=ETMRoutes[StageCodes])*1,0))</f>
        <v>MRG13</v>
      </c>
      <c r="E14" s="249" t="s">
        <v>3559</v>
      </c>
      <c r="F14" s="249" t="str">
        <f>VLOOKUP(ETMRoutes[[#This Row],[LastStageCode]],Code2Loc,2,FALSE) &amp; "-" &amp; VLOOKUP(ETMRoutes[[#This Row],[FirstStageCode]],Code2Loc,2,FALSE)</f>
        <v>SHIRODA-PANAJI</v>
      </c>
      <c r="G14" s="249"/>
      <c r="H14" s="249">
        <v>45</v>
      </c>
      <c r="I14" s="249" t="s">
        <v>3518</v>
      </c>
      <c r="J14" s="250" t="s">
        <v>3560</v>
      </c>
      <c r="K14" s="250" t="s">
        <v>3561</v>
      </c>
      <c r="L14" s="245" t="s">
        <v>3562</v>
      </c>
      <c r="M14" t="s">
        <v>2202</v>
      </c>
      <c r="N14" t="s">
        <v>2654</v>
      </c>
      <c r="O14" s="245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49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49">
        <f>ETMRoutes[[#This Row],[RouteNo]]</f>
        <v>13</v>
      </c>
      <c r="S14" s="248" cm="1">
        <f t="array" ref="S14">SUMPRODUCT(  ( (ETMRoutes[StageCodes]=ETMRoutes[[#This Row],[StageCodes]])+0 )*1 )</f>
        <v>1</v>
      </c>
      <c r="T14" s="249" cm="1">
        <f t="array" ref="T14">SUMPRODUCT(  ( (ETMRoutes[ReverseStageCodes]=ETMRoutes[[#This Row],[StageCodes]])+0 )*1 )</f>
        <v>0</v>
      </c>
      <c r="U14" s="249" t="b" cm="1">
        <f t="array" ref="U14">AND(ETMRoutes[[#This Row],[StageCodes]]=ETMRoutes[[#This Row],[BaseStageCodes]], SUMPRODUCT( ( ($K$2:$K14=ETMRoutes[[#This Row],[StageCodes]])+0)*1) =1)</f>
        <v>1</v>
      </c>
      <c r="V14" s="245">
        <f>LEN(ETMRoutes[[#This Row],[StageCodes]])</f>
        <v>107</v>
      </c>
      <c r="W14" s="245">
        <f>COUNTIF([2]!Master[Full ETM Route No], C14)</f>
        <v>1</v>
      </c>
    </row>
    <row r="15" spans="1:23" ht="159.5">
      <c r="A15" s="246" t="s">
        <v>1844</v>
      </c>
      <c r="B15" s="247">
        <v>14</v>
      </c>
      <c r="C15" s="248" t="str">
        <f>ETMRoutes[[#This Row],[Depot]] &amp; ETMRoutes[[#This Row],[RouteNo]]</f>
        <v>MRG14</v>
      </c>
      <c r="D15" s="249" t="str" cm="1">
        <f t="array" ref="D15">INDEX(ETMRoutes[Full ETM Route No], MATCH(1,(ETMRoutes[[#This Row],[BaseStageCodes]]=ETMRoutes[StageCodes])*1,0))</f>
        <v>MRG14</v>
      </c>
      <c r="E15" s="249" t="s">
        <v>3563</v>
      </c>
      <c r="F15" s="249" t="str">
        <f>VLOOKUP(ETMRoutes[[#This Row],[LastStageCode]],Code2Loc,2,FALSE) &amp; "-" &amp; VLOOKUP(ETMRoutes[[#This Row],[FirstStageCode]],Code2Loc,2,FALSE)</f>
        <v>CURCHOREM-PANAJI</v>
      </c>
      <c r="G15" s="249" t="s">
        <v>2328</v>
      </c>
      <c r="H15" s="249">
        <v>54</v>
      </c>
      <c r="I15" s="249" t="s">
        <v>3518</v>
      </c>
      <c r="J15" s="250" t="s">
        <v>3564</v>
      </c>
      <c r="K15" s="250" t="s">
        <v>3565</v>
      </c>
      <c r="L15" s="245" t="s">
        <v>3566</v>
      </c>
      <c r="M15" t="s">
        <v>2202</v>
      </c>
      <c r="N15" t="s">
        <v>1002</v>
      </c>
      <c r="O15" s="245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49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49">
        <f>ETMRoutes[[#This Row],[RouteNo]]</f>
        <v>14</v>
      </c>
      <c r="S15" s="248" cm="1">
        <f t="array" ref="S15">SUMPRODUCT(  ( (ETMRoutes[StageCodes]=ETMRoutes[[#This Row],[StageCodes]])+0 )*1 )</f>
        <v>2</v>
      </c>
      <c r="T15" s="249" cm="1">
        <f t="array" ref="T15">SUMPRODUCT(  ( (ETMRoutes[ReverseStageCodes]=ETMRoutes[[#This Row],[StageCodes]])+0 )*1 )</f>
        <v>0</v>
      </c>
      <c r="U15" s="249" t="b" cm="1">
        <f t="array" ref="U15">AND(ETMRoutes[[#This Row],[StageCodes]]=ETMRoutes[[#This Row],[BaseStageCodes]], SUMPRODUCT( ( ($K$2:$K15=ETMRoutes[[#This Row],[StageCodes]])+0)*1) =1)</f>
        <v>1</v>
      </c>
      <c r="V15" s="245">
        <f>LEN(ETMRoutes[[#This Row],[StageCodes]])</f>
        <v>155</v>
      </c>
      <c r="W15" s="245">
        <f>COUNTIF([2]!Master[Full ETM Route No], C15)</f>
        <v>4</v>
      </c>
    </row>
    <row r="16" spans="1:23" ht="145">
      <c r="A16" s="246" t="s">
        <v>1844</v>
      </c>
      <c r="B16" s="247">
        <v>15</v>
      </c>
      <c r="C16" s="248" t="str">
        <f>ETMRoutes[[#This Row],[Depot]] &amp; ETMRoutes[[#This Row],[RouteNo]]</f>
        <v>MRG15</v>
      </c>
      <c r="D16" s="249" t="str" cm="1">
        <f t="array" ref="D16">INDEX(ETMRoutes[Full ETM Route No], MATCH(1,(ETMRoutes[[#This Row],[BaseStageCodes]]=ETMRoutes[StageCodes])*1,0))</f>
        <v>MRG15</v>
      </c>
      <c r="E16" s="249" t="s">
        <v>3563</v>
      </c>
      <c r="F16" s="249" t="str">
        <f>VLOOKUP(ETMRoutes[[#This Row],[LastStageCode]],Code2Loc,2,FALSE) &amp; "-" &amp; VLOOKUP(ETMRoutes[[#This Row],[FirstStageCode]],Code2Loc,2,FALSE)</f>
        <v>CURCHOREM-PANAJI</v>
      </c>
      <c r="G16" s="249"/>
      <c r="H16" s="249">
        <v>57</v>
      </c>
      <c r="I16" s="249" t="s">
        <v>3518</v>
      </c>
      <c r="J16" s="250" t="s">
        <v>3567</v>
      </c>
      <c r="K16" s="250" t="s">
        <v>3568</v>
      </c>
      <c r="L16" s="245" t="s">
        <v>3569</v>
      </c>
      <c r="M16" t="s">
        <v>2202</v>
      </c>
      <c r="N16" t="s">
        <v>1002</v>
      </c>
      <c r="O16" s="245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49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49">
        <f>ETMRoutes[[#This Row],[RouteNo]]</f>
        <v>15</v>
      </c>
      <c r="S16" s="248" cm="1">
        <f t="array" ref="S16">SUMPRODUCT(  ( (ETMRoutes[StageCodes]=ETMRoutes[[#This Row],[StageCodes]])+0 )*1 )</f>
        <v>1</v>
      </c>
      <c r="T16" s="249" cm="1">
        <f t="array" ref="T16">SUMPRODUCT(  ( (ETMRoutes[ReverseStageCodes]=ETMRoutes[[#This Row],[StageCodes]])+0 )*1 )</f>
        <v>0</v>
      </c>
      <c r="U16" s="249" t="b" cm="1">
        <f t="array" ref="U16">AND(ETMRoutes[[#This Row],[StageCodes]]=ETMRoutes[[#This Row],[BaseStageCodes]], SUMPRODUCT( ( ($K$2:$K16=ETMRoutes[[#This Row],[StageCodes]])+0)*1) =1)</f>
        <v>1</v>
      </c>
      <c r="V16" s="245">
        <f>LEN(ETMRoutes[[#This Row],[StageCodes]])</f>
        <v>143</v>
      </c>
      <c r="W16" s="245">
        <f>COUNTIF([2]!Master[Full ETM Route No], C16)</f>
        <v>0</v>
      </c>
    </row>
    <row r="17" spans="1:23" ht="72.5">
      <c r="A17" s="246" t="s">
        <v>1844</v>
      </c>
      <c r="B17" s="247">
        <v>16</v>
      </c>
      <c r="C17" s="248" t="str">
        <f>ETMRoutes[[#This Row],[Depot]] &amp; ETMRoutes[[#This Row],[RouteNo]]</f>
        <v>MRG16</v>
      </c>
      <c r="D17" s="249" t="str" cm="1">
        <f t="array" ref="D17">INDEX(ETMRoutes[Full ETM Route No], MATCH(1,(ETMRoutes[[#This Row],[BaseStageCodes]]=ETMRoutes[StageCodes])*1,0))</f>
        <v>MRG16</v>
      </c>
      <c r="E17" s="249" t="s">
        <v>3570</v>
      </c>
      <c r="F17" s="249" t="str">
        <f>VLOOKUP(ETMRoutes[[#This Row],[LastStageCode]],Code2Loc,2,FALSE) &amp; "-" &amp; VLOOKUP(ETMRoutes[[#This Row],[FirstStageCode]],Code2Loc,2,FALSE)</f>
        <v>CURCHOREM-PONDA</v>
      </c>
      <c r="G17" s="249" t="s">
        <v>2653</v>
      </c>
      <c r="H17" s="249">
        <v>26</v>
      </c>
      <c r="I17" s="249" t="s">
        <v>3518</v>
      </c>
      <c r="J17" s="250" t="s">
        <v>3571</v>
      </c>
      <c r="K17" s="250" t="s">
        <v>3572</v>
      </c>
      <c r="L17" s="245" t="s">
        <v>3573</v>
      </c>
      <c r="M17" t="s">
        <v>2329</v>
      </c>
      <c r="N17" t="s">
        <v>1002</v>
      </c>
      <c r="O17" s="245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49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49">
        <f>ETMRoutes[[#This Row],[RouteNo]]</f>
        <v>16</v>
      </c>
      <c r="S17" s="248" cm="1">
        <f t="array" ref="S17">SUMPRODUCT(  ( (ETMRoutes[StageCodes]=ETMRoutes[[#This Row],[StageCodes]])+0 )*1 )</f>
        <v>3</v>
      </c>
      <c r="T17" s="249" cm="1">
        <f t="array" ref="T17">SUMPRODUCT(  ( (ETMRoutes[ReverseStageCodes]=ETMRoutes[[#This Row],[StageCodes]])+0 )*1 )</f>
        <v>0</v>
      </c>
      <c r="U17" s="249" t="b" cm="1">
        <f t="array" ref="U17">AND(ETMRoutes[[#This Row],[StageCodes]]=ETMRoutes[[#This Row],[BaseStageCodes]], SUMPRODUCT( ( ($K$2:$K17=ETMRoutes[[#This Row],[StageCodes]])+0)*1) =1)</f>
        <v>1</v>
      </c>
      <c r="V17" s="245">
        <f>LEN(ETMRoutes[[#This Row],[StageCodes]])</f>
        <v>79</v>
      </c>
      <c r="W17" s="245">
        <f>COUNTIF([2]!Master[Full ETM Route No], C17)</f>
        <v>2</v>
      </c>
    </row>
    <row r="18" spans="1:23" ht="116">
      <c r="A18" s="246" t="s">
        <v>1844</v>
      </c>
      <c r="B18" s="247">
        <v>17</v>
      </c>
      <c r="C18" s="248" t="str">
        <f>ETMRoutes[[#This Row],[Depot]] &amp; ETMRoutes[[#This Row],[RouteNo]]</f>
        <v>MRG17</v>
      </c>
      <c r="D18" s="249" t="str" cm="1">
        <f t="array" ref="D18">INDEX(ETMRoutes[Full ETM Route No], MATCH(1,(ETMRoutes[[#This Row],[BaseStageCodes]]=ETMRoutes[StageCodes])*1,0))</f>
        <v>MRG17</v>
      </c>
      <c r="E18" s="249" t="s">
        <v>3570</v>
      </c>
      <c r="F18" s="249" t="str">
        <f>VLOOKUP(ETMRoutes[[#This Row],[LastStageCode]],Code2Loc,2,FALSE) &amp; "-" &amp; VLOOKUP(ETMRoutes[[#This Row],[FirstStageCode]],Code2Loc,2,FALSE)</f>
        <v>CURCHOREM-PONDA</v>
      </c>
      <c r="G18" s="249"/>
      <c r="H18" s="249">
        <v>37</v>
      </c>
      <c r="I18" s="249" t="s">
        <v>3518</v>
      </c>
      <c r="J18" s="250" t="s">
        <v>3574</v>
      </c>
      <c r="K18" s="250" t="s">
        <v>3575</v>
      </c>
      <c r="L18" s="245" t="s">
        <v>3576</v>
      </c>
      <c r="M18" t="s">
        <v>2329</v>
      </c>
      <c r="N18" t="s">
        <v>1002</v>
      </c>
      <c r="O18" s="245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49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49">
        <f>ETMRoutes[[#This Row],[RouteNo]]</f>
        <v>17</v>
      </c>
      <c r="S18" s="248" cm="1">
        <f t="array" ref="S18">SUMPRODUCT(  ( (ETMRoutes[StageCodes]=ETMRoutes[[#This Row],[StageCodes]])+0 )*1 )</f>
        <v>1</v>
      </c>
      <c r="T18" s="249" cm="1">
        <f t="array" ref="T18">SUMPRODUCT(  ( (ETMRoutes[ReverseStageCodes]=ETMRoutes[[#This Row],[StageCodes]])+0 )*1 )</f>
        <v>0</v>
      </c>
      <c r="U18" s="249" t="b" cm="1">
        <f t="array" ref="U18">AND(ETMRoutes[[#This Row],[StageCodes]]=ETMRoutes[[#This Row],[BaseStageCodes]], SUMPRODUCT( ( ($K$2:$K18=ETMRoutes[[#This Row],[StageCodes]])+0)*1) =1)</f>
        <v>1</v>
      </c>
      <c r="V18" s="245">
        <f>LEN(ETMRoutes[[#This Row],[StageCodes]])</f>
        <v>103</v>
      </c>
      <c r="W18" s="245">
        <f>COUNTIF([2]!Master[Full ETM Route No], C18)</f>
        <v>3</v>
      </c>
    </row>
    <row r="19" spans="1:23" ht="101.5">
      <c r="A19" s="246" t="s">
        <v>1844</v>
      </c>
      <c r="B19" s="247">
        <v>18</v>
      </c>
      <c r="C19" s="248" t="str">
        <f>ETMRoutes[[#This Row],[Depot]] &amp; ETMRoutes[[#This Row],[RouteNo]]</f>
        <v>MRG18</v>
      </c>
      <c r="D19" s="249" t="str" cm="1">
        <f t="array" ref="D19">INDEX(ETMRoutes[Full ETM Route No], MATCH(1,(ETMRoutes[[#This Row],[BaseStageCodes]]=ETMRoutes[StageCodes])*1,0))</f>
        <v>MRG18</v>
      </c>
      <c r="E19" s="249" t="s">
        <v>3577</v>
      </c>
      <c r="F19" s="249" t="str">
        <f>VLOOKUP(ETMRoutes[[#This Row],[LastStageCode]],Code2Loc,2,FALSE) &amp; "-" &amp; VLOOKUP(ETMRoutes[[#This Row],[FirstStageCode]],Code2Loc,2,FALSE)</f>
        <v>PONDA-MARGAO</v>
      </c>
      <c r="G19" s="249" t="s">
        <v>2874</v>
      </c>
      <c r="H19" s="249">
        <v>40</v>
      </c>
      <c r="I19" s="249" t="s">
        <v>3518</v>
      </c>
      <c r="J19" s="250" t="s">
        <v>3578</v>
      </c>
      <c r="K19" s="250" t="s">
        <v>3579</v>
      </c>
      <c r="L19" s="245" t="s">
        <v>3580</v>
      </c>
      <c r="M19" t="s">
        <v>1844</v>
      </c>
      <c r="N19" t="s">
        <v>2329</v>
      </c>
      <c r="O19" s="245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49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49">
        <f>ETMRoutes[[#This Row],[RouteNo]]</f>
        <v>18</v>
      </c>
      <c r="S19" s="248" cm="1">
        <f t="array" ref="S19">SUMPRODUCT(  ( (ETMRoutes[StageCodes]=ETMRoutes[[#This Row],[StageCodes]])+0 )*1 )</f>
        <v>1</v>
      </c>
      <c r="T19" s="249" cm="1">
        <f t="array" ref="T19">SUMPRODUCT(  ( (ETMRoutes[ReverseStageCodes]=ETMRoutes[[#This Row],[StageCodes]])+0 )*1 )</f>
        <v>1</v>
      </c>
      <c r="U19" s="249" t="b" cm="1">
        <f t="array" ref="U19">AND(ETMRoutes[[#This Row],[StageCodes]]=ETMRoutes[[#This Row],[BaseStageCodes]], SUMPRODUCT( ( ($K$2:$K19=ETMRoutes[[#This Row],[StageCodes]])+0)*1) =1)</f>
        <v>1</v>
      </c>
      <c r="V19" s="245">
        <f>LEN(ETMRoutes[[#This Row],[StageCodes]])</f>
        <v>99</v>
      </c>
      <c r="W19" s="245">
        <f>COUNTIF([2]!Master[Full ETM Route No], C19)</f>
        <v>2</v>
      </c>
    </row>
    <row r="20" spans="1:23" ht="58">
      <c r="A20" s="246" t="s">
        <v>1844</v>
      </c>
      <c r="B20" s="247">
        <v>19</v>
      </c>
      <c r="C20" s="248" t="str">
        <f>ETMRoutes[[#This Row],[Depot]] &amp; ETMRoutes[[#This Row],[RouteNo]]</f>
        <v>MRG19</v>
      </c>
      <c r="D20" s="249" t="str" cm="1">
        <f t="array" ref="D20">INDEX(ETMRoutes[Full ETM Route No], MATCH(1,(ETMRoutes[[#This Row],[BaseStageCodes]]=ETMRoutes[StageCodes])*1,0))</f>
        <v>MRG19</v>
      </c>
      <c r="E20" s="249" t="s">
        <v>3577</v>
      </c>
      <c r="F20" s="249" t="str">
        <f>VLOOKUP(ETMRoutes[[#This Row],[LastStageCode]],Code2Loc,2,FALSE) &amp; "-" &amp; VLOOKUP(ETMRoutes[[#This Row],[FirstStageCode]],Code2Loc,2,FALSE)</f>
        <v>PONDA-MARGAO</v>
      </c>
      <c r="G20" s="249"/>
      <c r="H20" s="249">
        <v>18</v>
      </c>
      <c r="I20" s="249" t="s">
        <v>3518</v>
      </c>
      <c r="J20" s="250" t="s">
        <v>3581</v>
      </c>
      <c r="K20" s="250" t="s">
        <v>3582</v>
      </c>
      <c r="L20" s="245" t="s">
        <v>3583</v>
      </c>
      <c r="M20" t="s">
        <v>1844</v>
      </c>
      <c r="N20" t="s">
        <v>2329</v>
      </c>
      <c r="O20" s="245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49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49">
        <f>ETMRoutes[[#This Row],[RouteNo]]</f>
        <v>19</v>
      </c>
      <c r="S20" s="248" cm="1">
        <f t="array" ref="S20">SUMPRODUCT(  ( (ETMRoutes[StageCodes]=ETMRoutes[[#This Row],[StageCodes]])+0 )*1 )</f>
        <v>1</v>
      </c>
      <c r="T20" s="249" cm="1">
        <f t="array" ref="T20">SUMPRODUCT(  ( (ETMRoutes[ReverseStageCodes]=ETMRoutes[[#This Row],[StageCodes]])+0 )*1 )</f>
        <v>0</v>
      </c>
      <c r="U20" s="249" t="b" cm="1">
        <f t="array" ref="U20">AND(ETMRoutes[[#This Row],[StageCodes]]=ETMRoutes[[#This Row],[BaseStageCodes]], SUMPRODUCT( ( ($K$2:$K20=ETMRoutes[[#This Row],[StageCodes]])+0)*1) =1)</f>
        <v>1</v>
      </c>
      <c r="V20" s="245">
        <f>LEN(ETMRoutes[[#This Row],[StageCodes]])</f>
        <v>59</v>
      </c>
      <c r="W20" s="245">
        <f>COUNTIF([2]!Master[Full ETM Route No], C20)</f>
        <v>1</v>
      </c>
    </row>
    <row r="21" spans="1:23" ht="58">
      <c r="A21" s="246" t="s">
        <v>1844</v>
      </c>
      <c r="B21" s="247">
        <v>20</v>
      </c>
      <c r="C21" s="248" t="str">
        <f>ETMRoutes[[#This Row],[Depot]] &amp; ETMRoutes[[#This Row],[RouteNo]]</f>
        <v>MRG20</v>
      </c>
      <c r="D21" s="249" t="str" cm="1">
        <f t="array" ref="D21">INDEX(ETMRoutes[Full ETM Route No], MATCH(1,(ETMRoutes[[#This Row],[BaseStageCodes]]=ETMRoutes[StageCodes])*1,0))</f>
        <v>MRG20</v>
      </c>
      <c r="E21" s="249" t="s">
        <v>3584</v>
      </c>
      <c r="F21" s="249" t="str">
        <f>VLOOKUP(ETMRoutes[[#This Row],[LastStageCode]],Code2Loc,2,FALSE) &amp; "-" &amp; VLOOKUP(ETMRoutes[[#This Row],[FirstStageCode]],Code2Loc,2,FALSE)</f>
        <v>SHIRODA-MARGAO</v>
      </c>
      <c r="G21" s="249"/>
      <c r="H21" s="249">
        <v>14</v>
      </c>
      <c r="I21" s="249" t="s">
        <v>3518</v>
      </c>
      <c r="J21" s="250" t="s">
        <v>3585</v>
      </c>
      <c r="K21" s="250" t="s">
        <v>3586</v>
      </c>
      <c r="L21" s="245" t="s">
        <v>3587</v>
      </c>
      <c r="M21" t="s">
        <v>1844</v>
      </c>
      <c r="N21" t="s">
        <v>2654</v>
      </c>
      <c r="O21" s="245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49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49">
        <f>ETMRoutes[[#This Row],[RouteNo]]</f>
        <v>20</v>
      </c>
      <c r="S21" s="248" cm="1">
        <f t="array" ref="S21">SUMPRODUCT(  ( (ETMRoutes[StageCodes]=ETMRoutes[[#This Row],[StageCodes]])+0 )*1 )</f>
        <v>1</v>
      </c>
      <c r="T21" s="249" cm="1">
        <f t="array" ref="T21">SUMPRODUCT(  ( (ETMRoutes[ReverseStageCodes]=ETMRoutes[[#This Row],[StageCodes]])+0 )*1 )</f>
        <v>0</v>
      </c>
      <c r="U21" s="249" t="b" cm="1">
        <f t="array" ref="U21">AND(ETMRoutes[[#This Row],[StageCodes]]=ETMRoutes[[#This Row],[BaseStageCodes]], SUMPRODUCT( ( ($K$2:$K21=ETMRoutes[[#This Row],[StageCodes]])+0)*1) =1)</f>
        <v>1</v>
      </c>
      <c r="V21" s="245">
        <f>LEN(ETMRoutes[[#This Row],[StageCodes]])</f>
        <v>51</v>
      </c>
      <c r="W21" s="245">
        <f>COUNTIF([2]!Master[Full ETM Route No], C21)</f>
        <v>1</v>
      </c>
    </row>
    <row r="22" spans="1:23" ht="87">
      <c r="A22" s="246" t="s">
        <v>1844</v>
      </c>
      <c r="B22" s="247">
        <v>21</v>
      </c>
      <c r="C22" s="248" t="str">
        <f>ETMRoutes[[#This Row],[Depot]] &amp; ETMRoutes[[#This Row],[RouteNo]]</f>
        <v>MRG21</v>
      </c>
      <c r="D22" s="249" t="str" cm="1">
        <f t="array" ref="D22">INDEX(ETMRoutes[Full ETM Route No], MATCH(1,(ETMRoutes[[#This Row],[BaseStageCodes]]=ETMRoutes[StageCodes])*1,0))</f>
        <v>MRG21</v>
      </c>
      <c r="E22" s="249" t="s">
        <v>3588</v>
      </c>
      <c r="F22" s="249" t="str">
        <f>VLOOKUP(ETMRoutes[[#This Row],[LastStageCode]],Code2Loc,2,FALSE) &amp; "-" &amp; VLOOKUP(ETMRoutes[[#This Row],[FirstStageCode]],Code2Loc,2,FALSE)</f>
        <v>CURCHOREM-MARGAO</v>
      </c>
      <c r="G22" s="249" t="s">
        <v>2378</v>
      </c>
      <c r="H22" s="249">
        <v>24</v>
      </c>
      <c r="I22" s="249" t="s">
        <v>3518</v>
      </c>
      <c r="J22" s="250" t="s">
        <v>3589</v>
      </c>
      <c r="K22" s="250" t="s">
        <v>3489</v>
      </c>
      <c r="L22" s="245" t="s">
        <v>3590</v>
      </c>
      <c r="M22" t="s">
        <v>1844</v>
      </c>
      <c r="N22" t="s">
        <v>1002</v>
      </c>
      <c r="O22" s="245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49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49">
        <f>ETMRoutes[[#This Row],[RouteNo]]</f>
        <v>21</v>
      </c>
      <c r="S22" s="248" cm="1">
        <f t="array" ref="S22">SUMPRODUCT(  ( (ETMRoutes[StageCodes]=ETMRoutes[[#This Row],[StageCodes]])+0 )*1 )</f>
        <v>2</v>
      </c>
      <c r="T22" s="249" cm="1">
        <f t="array" ref="T22">SUMPRODUCT(  ( (ETMRoutes[ReverseStageCodes]=ETMRoutes[[#This Row],[StageCodes]])+0 )*1 )</f>
        <v>0</v>
      </c>
      <c r="U22" s="249" t="b" cm="1">
        <f t="array" ref="U22">AND(ETMRoutes[[#This Row],[StageCodes]]=ETMRoutes[[#This Row],[BaseStageCodes]], SUMPRODUCT( ( ($K$2:$K22=ETMRoutes[[#This Row],[StageCodes]])+0)*1) =1)</f>
        <v>1</v>
      </c>
      <c r="V22" s="245">
        <f>LEN(ETMRoutes[[#This Row],[StageCodes]])</f>
        <v>79</v>
      </c>
      <c r="W22" s="245">
        <f>COUNTIF([2]!Master[Full ETM Route No], C22)</f>
        <v>7</v>
      </c>
    </row>
    <row r="23" spans="1:23" ht="87">
      <c r="A23" s="246" t="s">
        <v>1844</v>
      </c>
      <c r="B23" s="247">
        <v>22</v>
      </c>
      <c r="C23" s="248" t="str">
        <f>ETMRoutes[[#This Row],[Depot]] &amp; ETMRoutes[[#This Row],[RouteNo]]</f>
        <v>MRG22</v>
      </c>
      <c r="D23" s="249" t="str" cm="1">
        <f t="array" ref="D23">INDEX(ETMRoutes[Full ETM Route No], MATCH(1,(ETMRoutes[[#This Row],[BaseStageCodes]]=ETMRoutes[StageCodes])*1,0))</f>
        <v>MRG22</v>
      </c>
      <c r="E23" s="249" t="s">
        <v>3588</v>
      </c>
      <c r="F23" s="249" t="str">
        <f>VLOOKUP(ETMRoutes[[#This Row],[LastStageCode]],Code2Loc,2,FALSE) &amp; "-" &amp; VLOOKUP(ETMRoutes[[#This Row],[FirstStageCode]],Code2Loc,2,FALSE)</f>
        <v>CURCHOREM-MARGAO</v>
      </c>
      <c r="G23" s="249"/>
      <c r="H23" s="249">
        <v>26</v>
      </c>
      <c r="I23" s="249" t="s">
        <v>3518</v>
      </c>
      <c r="J23" s="250" t="s">
        <v>3591</v>
      </c>
      <c r="K23" s="250" t="s">
        <v>3592</v>
      </c>
      <c r="L23" s="245" t="s">
        <v>3593</v>
      </c>
      <c r="M23" t="s">
        <v>1844</v>
      </c>
      <c r="N23" t="s">
        <v>1002</v>
      </c>
      <c r="O23" s="245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49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49">
        <f>ETMRoutes[[#This Row],[RouteNo]]</f>
        <v>22</v>
      </c>
      <c r="S23" s="248" cm="1">
        <f t="array" ref="S23">SUMPRODUCT(  ( (ETMRoutes[StageCodes]=ETMRoutes[[#This Row],[StageCodes]])+0 )*1 )</f>
        <v>1</v>
      </c>
      <c r="T23" s="249" cm="1">
        <f t="array" ref="T23">SUMPRODUCT(  ( (ETMRoutes[ReverseStageCodes]=ETMRoutes[[#This Row],[StageCodes]])+0 )*1 )</f>
        <v>0</v>
      </c>
      <c r="U23" s="249" t="b" cm="1">
        <f t="array" ref="U23">AND(ETMRoutes[[#This Row],[StageCodes]]=ETMRoutes[[#This Row],[BaseStageCodes]], SUMPRODUCT( ( ($K$2:$K23=ETMRoutes[[#This Row],[StageCodes]])+0)*1) =1)</f>
        <v>1</v>
      </c>
      <c r="V23" s="245">
        <f>LEN(ETMRoutes[[#This Row],[StageCodes]])</f>
        <v>87</v>
      </c>
      <c r="W23" s="245">
        <f>COUNTIF([2]!Master[Full ETM Route No], C23)</f>
        <v>1</v>
      </c>
    </row>
    <row r="24" spans="1:23" ht="72.5">
      <c r="A24" s="252" t="s">
        <v>1844</v>
      </c>
      <c r="B24" s="253">
        <v>23</v>
      </c>
      <c r="C24" s="254" t="str">
        <f>ETMRoutes[[#This Row],[Depot]] &amp; ETMRoutes[[#This Row],[RouteNo]]</f>
        <v>MRG23</v>
      </c>
      <c r="D24" s="249" t="str" cm="1">
        <f t="array" ref="D24">INDEX(ETMRoutes[Full ETM Route No], MATCH(1,(ETMRoutes[[#This Row],[BaseStageCodes]]=ETMRoutes[StageCodes])*1,0))</f>
        <v>MRG23</v>
      </c>
      <c r="E24" s="255" t="s">
        <v>3588</v>
      </c>
      <c r="F24" s="255" t="str">
        <f>VLOOKUP(ETMRoutes[[#This Row],[LastStageCode]],Code2Loc,2,FALSE) &amp; "-" &amp; VLOOKUP(ETMRoutes[[#This Row],[FirstStageCode]],Code2Loc,2,FALSE)</f>
        <v>CURCHOREM-MARGAO</v>
      </c>
      <c r="G24" s="255" t="s">
        <v>1331</v>
      </c>
      <c r="H24" s="255">
        <v>26</v>
      </c>
      <c r="I24" s="255" t="s">
        <v>3518</v>
      </c>
      <c r="J24" s="250" t="s">
        <v>3594</v>
      </c>
      <c r="K24" s="250" t="s">
        <v>3595</v>
      </c>
      <c r="L24" s="245" t="s">
        <v>3596</v>
      </c>
      <c r="M24" t="s">
        <v>1844</v>
      </c>
      <c r="N24" t="s">
        <v>1002</v>
      </c>
      <c r="O24" s="245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55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55">
        <f>ETMRoutes[[#This Row],[RouteNo]]</f>
        <v>23</v>
      </c>
      <c r="S24" s="254" cm="1">
        <f t="array" ref="S24">SUMPRODUCT(  ( (ETMRoutes[StageCodes]=ETMRoutes[[#This Row],[StageCodes]])+0 )*1 )</f>
        <v>2</v>
      </c>
      <c r="T24" s="249" cm="1">
        <f t="array" ref="T24">SUMPRODUCT(  ( (ETMRoutes[ReverseStageCodes]=ETMRoutes[[#This Row],[StageCodes]])+0 )*1 )</f>
        <v>0</v>
      </c>
      <c r="U24" s="249" t="b" cm="1">
        <f t="array" ref="U24">AND(ETMRoutes[[#This Row],[StageCodes]]=ETMRoutes[[#This Row],[BaseStageCodes]], SUMPRODUCT( ( ($K$2:$K24=ETMRoutes[[#This Row],[StageCodes]])+0)*1) =1)</f>
        <v>1</v>
      </c>
      <c r="V24" s="245">
        <f>LEN(ETMRoutes[[#This Row],[StageCodes]])</f>
        <v>71</v>
      </c>
      <c r="W24" s="245">
        <f>COUNTIF([2]!Master[Full ETM Route No], C24)</f>
        <v>2</v>
      </c>
    </row>
    <row r="25" spans="1:23" ht="174">
      <c r="A25" s="246" t="s">
        <v>1844</v>
      </c>
      <c r="B25" s="247">
        <v>24</v>
      </c>
      <c r="C25" s="248" t="str">
        <f>ETMRoutes[[#This Row],[Depot]] &amp; ETMRoutes[[#This Row],[RouteNo]]</f>
        <v>MRG24</v>
      </c>
      <c r="D25" s="249" t="str" cm="1">
        <f t="array" ref="D25">INDEX(ETMRoutes[Full ETM Route No], MATCH(1,(ETMRoutes[[#This Row],[BaseStageCodes]]=ETMRoutes[StageCodes])*1,0))</f>
        <v>MRG24</v>
      </c>
      <c r="E25" s="249" t="s">
        <v>3597</v>
      </c>
      <c r="F25" s="249" t="str">
        <f>VLOOKUP(ETMRoutes[[#This Row],[LastStageCode]],Code2Loc,2,FALSE) &amp; "-" &amp; VLOOKUP(ETMRoutes[[#This Row],[FirstStageCode]],Code2Loc,2,FALSE)</f>
        <v>BICHOLIM-MARGAO</v>
      </c>
      <c r="G25" s="249"/>
      <c r="H25" s="249">
        <v>65</v>
      </c>
      <c r="I25" s="249" t="s">
        <v>3518</v>
      </c>
      <c r="J25" s="250" t="s">
        <v>3598</v>
      </c>
      <c r="K25" s="250" t="s">
        <v>3599</v>
      </c>
      <c r="L25" s="245" t="s">
        <v>3600</v>
      </c>
      <c r="M25" t="s">
        <v>1844</v>
      </c>
      <c r="N25" t="s">
        <v>751</v>
      </c>
      <c r="O25" s="245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49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49">
        <f>ETMRoutes[[#This Row],[RouteNo]]</f>
        <v>24</v>
      </c>
      <c r="S25" s="248" cm="1">
        <f t="array" ref="S25">SUMPRODUCT(  ( (ETMRoutes[StageCodes]=ETMRoutes[[#This Row],[StageCodes]])+0 )*1 )</f>
        <v>1</v>
      </c>
      <c r="T25" s="249" cm="1">
        <f t="array" ref="T25">SUMPRODUCT(  ( (ETMRoutes[ReverseStageCodes]=ETMRoutes[[#This Row],[StageCodes]])+0 )*1 )</f>
        <v>0</v>
      </c>
      <c r="U25" s="249" t="b" cm="1">
        <f t="array" ref="U25">AND(ETMRoutes[[#This Row],[StageCodes]]=ETMRoutes[[#This Row],[BaseStageCodes]], SUMPRODUCT( ( ($K$2:$K25=ETMRoutes[[#This Row],[StageCodes]])+0)*1) =1)</f>
        <v>1</v>
      </c>
      <c r="V25" s="245">
        <f>LEN(ETMRoutes[[#This Row],[StageCodes]])</f>
        <v>179</v>
      </c>
      <c r="W25" s="245">
        <f>COUNTIF([2]!Master[Full ETM Route No], C25)</f>
        <v>2</v>
      </c>
    </row>
    <row r="26" spans="1:23" ht="159.5">
      <c r="A26" s="246" t="s">
        <v>1844</v>
      </c>
      <c r="B26" s="247">
        <v>25</v>
      </c>
      <c r="C26" s="248" t="str">
        <f>ETMRoutes[[#This Row],[Depot]] &amp; ETMRoutes[[#This Row],[RouteNo]]</f>
        <v>MRG25</v>
      </c>
      <c r="D26" s="249" t="str" cm="1">
        <f t="array" ref="D26">INDEX(ETMRoutes[Full ETM Route No], MATCH(1,(ETMRoutes[[#This Row],[BaseStageCodes]]=ETMRoutes[StageCodes])*1,0))</f>
        <v>MRG25</v>
      </c>
      <c r="E26" s="249" t="s">
        <v>3601</v>
      </c>
      <c r="F26" s="249" t="str">
        <f>VLOOKUP(ETMRoutes[[#This Row],[LastStageCode]],Code2Loc,2,FALSE) &amp; "-" &amp; VLOOKUP(ETMRoutes[[#This Row],[FirstStageCode]],Code2Loc,2,FALSE)</f>
        <v>VALPOI-MARGAO</v>
      </c>
      <c r="G26" s="249"/>
      <c r="H26" s="249">
        <v>54</v>
      </c>
      <c r="I26" s="249" t="s">
        <v>3518</v>
      </c>
      <c r="J26" s="250" t="s">
        <v>3602</v>
      </c>
      <c r="K26" s="250" t="s">
        <v>3603</v>
      </c>
      <c r="L26" s="245" t="s">
        <v>3604</v>
      </c>
      <c r="M26" t="s">
        <v>1844</v>
      </c>
      <c r="N26" t="s">
        <v>2992</v>
      </c>
      <c r="O26" s="245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49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49">
        <f>ETMRoutes[[#This Row],[RouteNo]]</f>
        <v>25</v>
      </c>
      <c r="S26" s="248" cm="1">
        <f t="array" ref="S26">SUMPRODUCT(  ( (ETMRoutes[StageCodes]=ETMRoutes[[#This Row],[StageCodes]])+0 )*1 )</f>
        <v>1</v>
      </c>
      <c r="T26" s="249" cm="1">
        <f t="array" ref="T26">SUMPRODUCT(  ( (ETMRoutes[ReverseStageCodes]=ETMRoutes[[#This Row],[StageCodes]])+0 )*1 )</f>
        <v>0</v>
      </c>
      <c r="U26" s="249" t="b" cm="1">
        <f t="array" ref="U26">AND(ETMRoutes[[#This Row],[StageCodes]]=ETMRoutes[[#This Row],[BaseStageCodes]], SUMPRODUCT( ( ($K$2:$K26=ETMRoutes[[#This Row],[StageCodes]])+0)*1) =1)</f>
        <v>1</v>
      </c>
      <c r="V26" s="245">
        <f>LEN(ETMRoutes[[#This Row],[StageCodes]])</f>
        <v>159</v>
      </c>
      <c r="W26" s="245">
        <f>COUNTIF([2]!Master[Full ETM Route No], C26)</f>
        <v>0</v>
      </c>
    </row>
    <row r="27" spans="1:23" ht="72.5">
      <c r="A27" s="252" t="s">
        <v>1844</v>
      </c>
      <c r="B27" s="253">
        <v>26</v>
      </c>
      <c r="C27" s="254" t="str">
        <f>ETMRoutes[[#This Row],[Depot]] &amp; ETMRoutes[[#This Row],[RouteNo]]</f>
        <v>MRG26</v>
      </c>
      <c r="D27" s="249" t="str" cm="1">
        <f t="array" ref="D27">INDEX(ETMRoutes[Full ETM Route No], MATCH(1,(ETMRoutes[[#This Row],[BaseStageCodes]]=ETMRoutes[StageCodes])*1,0))</f>
        <v>MRG26</v>
      </c>
      <c r="E27" s="255" t="s">
        <v>3605</v>
      </c>
      <c r="F27" s="255" t="str">
        <f>VLOOKUP(ETMRoutes[[#This Row],[LastStageCode]],Code2Loc,2,FALSE) &amp; "-" &amp; VLOOKUP(ETMRoutes[[#This Row],[FirstStageCode]],Code2Loc,2,FALSE)</f>
        <v>CANACONA-MARGAO</v>
      </c>
      <c r="G27" s="255" t="s">
        <v>995</v>
      </c>
      <c r="H27" s="255">
        <v>37</v>
      </c>
      <c r="I27" s="255" t="s">
        <v>3518</v>
      </c>
      <c r="J27" s="250" t="s">
        <v>3606</v>
      </c>
      <c r="K27" s="250" t="s">
        <v>3460</v>
      </c>
      <c r="L27" s="245" t="s">
        <v>3607</v>
      </c>
      <c r="M27" t="s">
        <v>1844</v>
      </c>
      <c r="N27" t="s">
        <v>831</v>
      </c>
      <c r="O27" s="245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55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55">
        <f>ETMRoutes[[#This Row],[RouteNo]]</f>
        <v>26</v>
      </c>
      <c r="S27" s="254" cm="1">
        <f t="array" ref="S27">SUMPRODUCT(  ( (ETMRoutes[StageCodes]=ETMRoutes[[#This Row],[StageCodes]])+0 )*1 )</f>
        <v>2</v>
      </c>
      <c r="T27" s="249" cm="1">
        <f t="array" ref="T27">SUMPRODUCT(  ( (ETMRoutes[ReverseStageCodes]=ETMRoutes[[#This Row],[StageCodes]])+0 )*1 )</f>
        <v>0</v>
      </c>
      <c r="U27" s="249" t="b" cm="1">
        <f t="array" ref="U27">AND(ETMRoutes[[#This Row],[StageCodes]]=ETMRoutes[[#This Row],[BaseStageCodes]], SUMPRODUCT( ( ($K$2:$K27=ETMRoutes[[#This Row],[StageCodes]])+0)*1) =1)</f>
        <v>1</v>
      </c>
      <c r="V27" s="245">
        <f>LEN(ETMRoutes[[#This Row],[StageCodes]])</f>
        <v>71</v>
      </c>
      <c r="W27" s="245">
        <f>COUNTIF([2]!Master[Full ETM Route No], C27)</f>
        <v>2</v>
      </c>
    </row>
    <row r="28" spans="1:23" ht="145">
      <c r="A28" s="246" t="s">
        <v>1844</v>
      </c>
      <c r="B28" s="247">
        <v>27</v>
      </c>
      <c r="C28" s="248" t="str">
        <f>ETMRoutes[[#This Row],[Depot]] &amp; ETMRoutes[[#This Row],[RouteNo]]</f>
        <v>MRG27</v>
      </c>
      <c r="D28" s="249" t="str" cm="1">
        <f t="array" ref="D28">INDEX(ETMRoutes[Full ETM Route No], MATCH(1,(ETMRoutes[[#This Row],[BaseStageCodes]]=ETMRoutes[StageCodes])*1,0))</f>
        <v>MRG27</v>
      </c>
      <c r="E28" s="249" t="s">
        <v>3605</v>
      </c>
      <c r="F28" s="249" t="str">
        <f>VLOOKUP(ETMRoutes[[#This Row],[LastStageCode]],Code2Loc,2,FALSE) &amp; "-" &amp; VLOOKUP(ETMRoutes[[#This Row],[FirstStageCode]],Code2Loc,2,FALSE)</f>
        <v>CANACONA-MARGAO</v>
      </c>
      <c r="G28" s="249"/>
      <c r="H28" s="249">
        <v>52</v>
      </c>
      <c r="I28" s="249" t="s">
        <v>3518</v>
      </c>
      <c r="J28" s="250" t="s">
        <v>3608</v>
      </c>
      <c r="K28" s="250" t="s">
        <v>3609</v>
      </c>
      <c r="L28" s="245" t="s">
        <v>3610</v>
      </c>
      <c r="M28" t="s">
        <v>1844</v>
      </c>
      <c r="N28" t="s">
        <v>831</v>
      </c>
      <c r="O28" s="245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49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49">
        <f>ETMRoutes[[#This Row],[RouteNo]]</f>
        <v>27</v>
      </c>
      <c r="S28" s="248" cm="1">
        <f t="array" ref="S28">SUMPRODUCT(  ( (ETMRoutes[StageCodes]=ETMRoutes[[#This Row],[StageCodes]])+0 )*1 )</f>
        <v>1</v>
      </c>
      <c r="T28" s="249" cm="1">
        <f t="array" ref="T28">SUMPRODUCT(  ( (ETMRoutes[ReverseStageCodes]=ETMRoutes[[#This Row],[StageCodes]])+0 )*1 )</f>
        <v>0</v>
      </c>
      <c r="U28" s="249" t="b" cm="1">
        <f t="array" ref="U28">AND(ETMRoutes[[#This Row],[StageCodes]]=ETMRoutes[[#This Row],[BaseStageCodes]], SUMPRODUCT( ( ($K$2:$K28=ETMRoutes[[#This Row],[StageCodes]])+0)*1) =1)</f>
        <v>1</v>
      </c>
      <c r="V28" s="245">
        <f>LEN(ETMRoutes[[#This Row],[StageCodes]])</f>
        <v>135</v>
      </c>
      <c r="W28" s="245">
        <f>COUNTIF([2]!Master[Full ETM Route No], C28)</f>
        <v>2</v>
      </c>
    </row>
    <row r="29" spans="1:23" ht="130.5">
      <c r="A29" s="246" t="s">
        <v>1844</v>
      </c>
      <c r="B29" s="247">
        <v>28</v>
      </c>
      <c r="C29" s="248" t="str">
        <f>ETMRoutes[[#This Row],[Depot]] &amp; ETMRoutes[[#This Row],[RouteNo]]</f>
        <v>MRG28</v>
      </c>
      <c r="D29" s="249" t="str" cm="1">
        <f t="array" ref="D29">INDEX(ETMRoutes[Full ETM Route No], MATCH(1,(ETMRoutes[[#This Row],[BaseStageCodes]]=ETMRoutes[StageCodes])*1,0))</f>
        <v>MRG28</v>
      </c>
      <c r="E29" s="249" t="s">
        <v>3605</v>
      </c>
      <c r="F29" s="249" t="str">
        <f>VLOOKUP(ETMRoutes[[#This Row],[LastStageCode]],Code2Loc,2,FALSE) &amp; "-" &amp; VLOOKUP(ETMRoutes[[#This Row],[FirstStageCode]],Code2Loc,2,FALSE)</f>
        <v>CANACONA-MARGAO</v>
      </c>
      <c r="G29" s="249"/>
      <c r="H29" s="249">
        <v>55</v>
      </c>
      <c r="I29" s="249" t="s">
        <v>3518</v>
      </c>
      <c r="J29" s="250" t="s">
        <v>3611</v>
      </c>
      <c r="K29" s="250" t="s">
        <v>3612</v>
      </c>
      <c r="L29" s="245" t="s">
        <v>3613</v>
      </c>
      <c r="M29" t="s">
        <v>1844</v>
      </c>
      <c r="N29" t="s">
        <v>831</v>
      </c>
      <c r="O29" s="245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49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49">
        <f>ETMRoutes[[#This Row],[RouteNo]]</f>
        <v>28</v>
      </c>
      <c r="S29" s="248" cm="1">
        <f t="array" ref="S29">SUMPRODUCT(  ( (ETMRoutes[StageCodes]=ETMRoutes[[#This Row],[StageCodes]])+0 )*1 )</f>
        <v>1</v>
      </c>
      <c r="T29" s="249" cm="1">
        <f t="array" ref="T29">SUMPRODUCT(  ( (ETMRoutes[ReverseStageCodes]=ETMRoutes[[#This Row],[StageCodes]])+0 )*1 )</f>
        <v>0</v>
      </c>
      <c r="U29" s="249" t="b" cm="1">
        <f t="array" ref="U29">AND(ETMRoutes[[#This Row],[StageCodes]]=ETMRoutes[[#This Row],[BaseStageCodes]], SUMPRODUCT( ( ($K$2:$K29=ETMRoutes[[#This Row],[StageCodes]])+0)*1) =1)</f>
        <v>1</v>
      </c>
      <c r="V29" s="245">
        <f>LEN(ETMRoutes[[#This Row],[StageCodes]])</f>
        <v>127</v>
      </c>
      <c r="W29" s="245">
        <f>COUNTIF([2]!Master[Full ETM Route No], C29)</f>
        <v>0</v>
      </c>
    </row>
    <row r="30" spans="1:23" ht="159.5">
      <c r="A30" s="246" t="s">
        <v>1844</v>
      </c>
      <c r="B30" s="247">
        <v>29</v>
      </c>
      <c r="C30" s="248" t="str">
        <f>ETMRoutes[[#This Row],[Depot]] &amp; ETMRoutes[[#This Row],[RouteNo]]</f>
        <v>MRG29</v>
      </c>
      <c r="D30" s="249" t="str" cm="1">
        <f t="array" ref="D30">INDEX(ETMRoutes[Full ETM Route No], MATCH(1,(ETMRoutes[[#This Row],[BaseStageCodes]]=ETMRoutes[StageCodes])*1,0))</f>
        <v>MRG29</v>
      </c>
      <c r="E30" s="249" t="s">
        <v>3614</v>
      </c>
      <c r="F30" s="249" t="str">
        <f>VLOOKUP(ETMRoutes[[#This Row],[LastStageCode]],Code2Loc,2,FALSE) &amp; "-" &amp; VLOOKUP(ETMRoutes[[#This Row],[FirstStageCode]],Code2Loc,2,FALSE)</f>
        <v>KUSKEM-MARGAO</v>
      </c>
      <c r="G30" s="249"/>
      <c r="H30" s="249">
        <v>82</v>
      </c>
      <c r="I30" s="249" t="s">
        <v>3518</v>
      </c>
      <c r="J30" s="250" t="s">
        <v>3615</v>
      </c>
      <c r="K30" s="250" t="s">
        <v>3479</v>
      </c>
      <c r="L30" s="245" t="s">
        <v>3616</v>
      </c>
      <c r="M30" t="s">
        <v>1844</v>
      </c>
      <c r="N30" t="s">
        <v>1734</v>
      </c>
      <c r="O30" s="245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49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49">
        <f>ETMRoutes[[#This Row],[RouteNo]]</f>
        <v>29</v>
      </c>
      <c r="S30" s="248" cm="1">
        <f t="array" ref="S30">SUMPRODUCT(  ( (ETMRoutes[StageCodes]=ETMRoutes[[#This Row],[StageCodes]])+0 )*1 )</f>
        <v>1</v>
      </c>
      <c r="T30" s="249" cm="1">
        <f t="array" ref="T30">SUMPRODUCT(  ( (ETMRoutes[ReverseStageCodes]=ETMRoutes[[#This Row],[StageCodes]])+0 )*1 )</f>
        <v>0</v>
      </c>
      <c r="U30" s="249" t="b" cm="1">
        <f t="array" ref="U30">AND(ETMRoutes[[#This Row],[StageCodes]]=ETMRoutes[[#This Row],[BaseStageCodes]], SUMPRODUCT( ( ($K$2:$K30=ETMRoutes[[#This Row],[StageCodes]])+0)*1) =1)</f>
        <v>1</v>
      </c>
      <c r="V30" s="245">
        <f>LEN(ETMRoutes[[#This Row],[StageCodes]])</f>
        <v>155</v>
      </c>
      <c r="W30" s="245">
        <f>COUNTIF([2]!Master[Full ETM Route No], C30)</f>
        <v>2</v>
      </c>
    </row>
    <row r="31" spans="1:23" ht="116">
      <c r="A31" s="246" t="s">
        <v>1844</v>
      </c>
      <c r="B31" s="247">
        <v>30</v>
      </c>
      <c r="C31" s="248" t="str">
        <f>ETMRoutes[[#This Row],[Depot]] &amp; ETMRoutes[[#This Row],[RouteNo]]</f>
        <v>MRG30</v>
      </c>
      <c r="D31" s="249" t="str" cm="1">
        <f t="array" ref="D31">INDEX(ETMRoutes[Full ETM Route No], MATCH(1,(ETMRoutes[[#This Row],[BaseStageCodes]]=ETMRoutes[StageCodes])*1,0))</f>
        <v>MRG30</v>
      </c>
      <c r="E31" s="249" t="s">
        <v>3614</v>
      </c>
      <c r="F31" s="249" t="str">
        <f>VLOOKUP(ETMRoutes[[#This Row],[LastStageCode]],Code2Loc,2,FALSE) &amp; "-" &amp; VLOOKUP(ETMRoutes[[#This Row],[FirstStageCode]],Code2Loc,2,FALSE)</f>
        <v>KUSKEM-MARGAO</v>
      </c>
      <c r="G31" s="249"/>
      <c r="H31" s="249">
        <v>63</v>
      </c>
      <c r="I31" s="249" t="s">
        <v>3518</v>
      </c>
      <c r="J31" s="250" t="s">
        <v>3617</v>
      </c>
      <c r="K31" s="250" t="s">
        <v>3618</v>
      </c>
      <c r="L31" s="245" t="s">
        <v>3619</v>
      </c>
      <c r="M31" t="s">
        <v>1844</v>
      </c>
      <c r="N31" t="s">
        <v>1734</v>
      </c>
      <c r="O31" s="245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49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49">
        <f>ETMRoutes[[#This Row],[RouteNo]]</f>
        <v>30</v>
      </c>
      <c r="S31" s="248" cm="1">
        <f t="array" ref="S31">SUMPRODUCT(  ( (ETMRoutes[StageCodes]=ETMRoutes[[#This Row],[StageCodes]])+0 )*1 )</f>
        <v>1</v>
      </c>
      <c r="T31" s="249" cm="1">
        <f t="array" ref="T31">SUMPRODUCT(  ( (ETMRoutes[ReverseStageCodes]=ETMRoutes[[#This Row],[StageCodes]])+0 )*1 )</f>
        <v>0</v>
      </c>
      <c r="U31" s="249" t="b" cm="1">
        <f t="array" ref="U31">AND(ETMRoutes[[#This Row],[StageCodes]]=ETMRoutes[[#This Row],[BaseStageCodes]], SUMPRODUCT( ( ($K$2:$K31=ETMRoutes[[#This Row],[StageCodes]])+0)*1) =1)</f>
        <v>1</v>
      </c>
      <c r="V31" s="245">
        <f>LEN(ETMRoutes[[#This Row],[StageCodes]])</f>
        <v>123</v>
      </c>
      <c r="W31" s="245">
        <f>COUNTIF([2]!Master[Full ETM Route No], C31)</f>
        <v>0</v>
      </c>
    </row>
    <row r="32" spans="1:23" ht="116">
      <c r="A32" s="246" t="s">
        <v>1844</v>
      </c>
      <c r="B32" s="247">
        <v>31</v>
      </c>
      <c r="C32" s="248" t="str">
        <f>ETMRoutes[[#This Row],[Depot]] &amp; ETMRoutes[[#This Row],[RouteNo]]</f>
        <v>MRG31</v>
      </c>
      <c r="D32" s="249" t="str" cm="1">
        <f t="array" ref="D32">INDEX(ETMRoutes[Full ETM Route No], MATCH(1,(ETMRoutes[[#This Row],[BaseStageCodes]]=ETMRoutes[StageCodes])*1,0))</f>
        <v>MRG31</v>
      </c>
      <c r="E32" s="249" t="s">
        <v>3620</v>
      </c>
      <c r="F32" s="249" t="str">
        <f>VLOOKUP(ETMRoutes[[#This Row],[LastStageCode]],Code2Loc,2,FALSE) &amp; "-" &amp; VLOOKUP(ETMRoutes[[#This Row],[FirstStageCode]],Code2Loc,2,FALSE)</f>
        <v>KHARGAL-MARGAO</v>
      </c>
      <c r="G32" s="249"/>
      <c r="H32" s="249">
        <v>54</v>
      </c>
      <c r="I32" s="249" t="s">
        <v>3518</v>
      </c>
      <c r="J32" s="250" t="s">
        <v>3621</v>
      </c>
      <c r="K32" s="250" t="s">
        <v>3622</v>
      </c>
      <c r="L32" s="245" t="s">
        <v>3623</v>
      </c>
      <c r="M32" t="s">
        <v>1844</v>
      </c>
      <c r="N32" t="s">
        <v>1620</v>
      </c>
      <c r="O32" s="245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49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49">
        <f>ETMRoutes[[#This Row],[RouteNo]]</f>
        <v>31</v>
      </c>
      <c r="S32" s="248" cm="1">
        <f t="array" ref="S32">SUMPRODUCT(  ( (ETMRoutes[StageCodes]=ETMRoutes[[#This Row],[StageCodes]])+0 )*1 )</f>
        <v>1</v>
      </c>
      <c r="T32" s="249" cm="1">
        <f t="array" ref="T32">SUMPRODUCT(  ( (ETMRoutes[ReverseStageCodes]=ETMRoutes[[#This Row],[StageCodes]])+0 )*1 )</f>
        <v>0</v>
      </c>
      <c r="U32" s="249" t="b" cm="1">
        <f t="array" ref="U32">AND(ETMRoutes[[#This Row],[StageCodes]]=ETMRoutes[[#This Row],[BaseStageCodes]], SUMPRODUCT( ( ($K$2:$K32=ETMRoutes[[#This Row],[StageCodes]])+0)*1) =1)</f>
        <v>1</v>
      </c>
      <c r="V32" s="245">
        <f>LEN(ETMRoutes[[#This Row],[StageCodes]])</f>
        <v>111</v>
      </c>
      <c r="W32" s="245">
        <f>COUNTIF([2]!Master[Full ETM Route No], C32)</f>
        <v>1</v>
      </c>
    </row>
    <row r="33" spans="1:23" ht="130.5">
      <c r="A33" s="252" t="s">
        <v>1844</v>
      </c>
      <c r="B33" s="253">
        <v>32</v>
      </c>
      <c r="C33" s="254" t="str">
        <f>ETMRoutes[[#This Row],[Depot]] &amp; ETMRoutes[[#This Row],[RouteNo]]</f>
        <v>MRG32</v>
      </c>
      <c r="D33" s="249" t="str" cm="1">
        <f t="array" ref="D33">INDEX(ETMRoutes[Full ETM Route No], MATCH(1,(ETMRoutes[[#This Row],[BaseStageCodes]]=ETMRoutes[StageCodes])*1,0))</f>
        <v>MRG32</v>
      </c>
      <c r="E33" s="255" t="s">
        <v>3620</v>
      </c>
      <c r="F33" s="255" t="str">
        <f>VLOOKUP(ETMRoutes[[#This Row],[LastStageCode]],Code2Loc,2,FALSE) &amp; "-" &amp; VLOOKUP(ETMRoutes[[#This Row],[FirstStageCode]],Code2Loc,2,FALSE)</f>
        <v>KHARGAL-MARGAO</v>
      </c>
      <c r="G33" s="255"/>
      <c r="H33" s="255">
        <v>61</v>
      </c>
      <c r="I33" s="255" t="s">
        <v>3518</v>
      </c>
      <c r="J33" s="250" t="s">
        <v>3624</v>
      </c>
      <c r="K33" s="250" t="s">
        <v>3625</v>
      </c>
      <c r="L33" s="245" t="s">
        <v>3626</v>
      </c>
      <c r="M33" t="s">
        <v>1844</v>
      </c>
      <c r="N33" t="s">
        <v>1620</v>
      </c>
      <c r="O33" s="245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55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55">
        <f>ETMRoutes[[#This Row],[RouteNo]]</f>
        <v>32</v>
      </c>
      <c r="S33" s="254" cm="1">
        <f t="array" ref="S33">SUMPRODUCT(  ( (ETMRoutes[StageCodes]=ETMRoutes[[#This Row],[StageCodes]])+0 )*1 )</f>
        <v>1</v>
      </c>
      <c r="T33" s="249" cm="1">
        <f t="array" ref="T33">SUMPRODUCT(  ( (ETMRoutes[ReverseStageCodes]=ETMRoutes[[#This Row],[StageCodes]])+0 )*1 )</f>
        <v>0</v>
      </c>
      <c r="U33" s="249" t="b" cm="1">
        <f t="array" ref="U33">AND(ETMRoutes[[#This Row],[StageCodes]]=ETMRoutes[[#This Row],[BaseStageCodes]], SUMPRODUCT( ( ($K$2:$K33=ETMRoutes[[#This Row],[StageCodes]])+0)*1) =1)</f>
        <v>1</v>
      </c>
      <c r="V33" s="245">
        <f>LEN(ETMRoutes[[#This Row],[StageCodes]])</f>
        <v>127</v>
      </c>
      <c r="W33" s="245">
        <f>COUNTIF([2]!Master[Full ETM Route No], C33)</f>
        <v>3</v>
      </c>
    </row>
    <row r="34" spans="1:23" ht="116">
      <c r="A34" s="246" t="s">
        <v>1844</v>
      </c>
      <c r="B34" s="247">
        <v>33</v>
      </c>
      <c r="C34" s="248" t="str">
        <f>ETMRoutes[[#This Row],[Depot]] &amp; ETMRoutes[[#This Row],[RouteNo]]</f>
        <v>MRG33</v>
      </c>
      <c r="D34" s="249" t="str" cm="1">
        <f t="array" ref="D34">INDEX(ETMRoutes[Full ETM Route No], MATCH(1,(ETMRoutes[[#This Row],[BaseStageCodes]]=ETMRoutes[StageCodes])*1,0))</f>
        <v>MRG33</v>
      </c>
      <c r="E34" s="249" t="s">
        <v>3627</v>
      </c>
      <c r="F34" s="249" t="str">
        <f>VLOOKUP(ETMRoutes[[#This Row],[LastStageCode]],Code2Loc,2,FALSE) &amp; "-" &amp; VLOOKUP(ETMRoutes[[#This Row],[FirstStageCode]],Code2Loc,2,FALSE)</f>
        <v>TUDAL-MARGAO</v>
      </c>
      <c r="G34" s="249"/>
      <c r="H34" s="249">
        <v>54</v>
      </c>
      <c r="I34" s="249" t="s">
        <v>3518</v>
      </c>
      <c r="J34" s="250" t="s">
        <v>3628</v>
      </c>
      <c r="K34" s="250" t="s">
        <v>3629</v>
      </c>
      <c r="L34" s="245" t="s">
        <v>3630</v>
      </c>
      <c r="M34" t="s">
        <v>1844</v>
      </c>
      <c r="N34" t="s">
        <v>2899</v>
      </c>
      <c r="O34" s="245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49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49">
        <f>ETMRoutes[[#This Row],[RouteNo]]</f>
        <v>33</v>
      </c>
      <c r="S34" s="248" cm="1">
        <f t="array" ref="S34">SUMPRODUCT(  ( (ETMRoutes[StageCodes]=ETMRoutes[[#This Row],[StageCodes]])+0 )*1 )</f>
        <v>2</v>
      </c>
      <c r="T34" s="249" cm="1">
        <f t="array" ref="T34">SUMPRODUCT(  ( (ETMRoutes[ReverseStageCodes]=ETMRoutes[[#This Row],[StageCodes]])+0 )*1 )</f>
        <v>0</v>
      </c>
      <c r="U34" s="249" t="b" cm="1">
        <f t="array" ref="U34">AND(ETMRoutes[[#This Row],[StageCodes]]=ETMRoutes[[#This Row],[BaseStageCodes]], SUMPRODUCT( ( ($K$2:$K34=ETMRoutes[[#This Row],[StageCodes]])+0)*1) =1)</f>
        <v>1</v>
      </c>
      <c r="V34" s="245">
        <f>LEN(ETMRoutes[[#This Row],[StageCodes]])</f>
        <v>111</v>
      </c>
      <c r="W34" s="245">
        <f>COUNTIF([2]!Master[Full ETM Route No], C34)</f>
        <v>1</v>
      </c>
    </row>
    <row r="35" spans="1:23" ht="116">
      <c r="A35" s="246" t="s">
        <v>1844</v>
      </c>
      <c r="B35" s="247">
        <v>34</v>
      </c>
      <c r="C35" s="248" t="str">
        <f>ETMRoutes[[#This Row],[Depot]] &amp; ETMRoutes[[#This Row],[RouteNo]]</f>
        <v>MRG34</v>
      </c>
      <c r="D35" s="249" t="str" cm="1">
        <f t="array" ref="D35">INDEX(ETMRoutes[Full ETM Route No], MATCH(1,(ETMRoutes[[#This Row],[BaseStageCodes]]=ETMRoutes[StageCodes])*1,0))</f>
        <v>MRG34</v>
      </c>
      <c r="E35" s="249" t="s">
        <v>3631</v>
      </c>
      <c r="F35" s="249" t="str">
        <f>VLOOKUP(ETMRoutes[[#This Row],[LastStageCode]],Code2Loc,2,FALSE) &amp; "-" &amp; VLOOKUP(ETMRoutes[[#This Row],[FirstStageCode]],Code2Loc,2,FALSE)</f>
        <v>TIRVAN-MARGAO</v>
      </c>
      <c r="G35" s="249"/>
      <c r="H35" s="249">
        <v>55</v>
      </c>
      <c r="I35" s="249" t="s">
        <v>3518</v>
      </c>
      <c r="J35" s="250" t="s">
        <v>3632</v>
      </c>
      <c r="K35" s="250" t="s">
        <v>3633</v>
      </c>
      <c r="L35" s="245" t="s">
        <v>3634</v>
      </c>
      <c r="M35" t="s">
        <v>1844</v>
      </c>
      <c r="N35" t="s">
        <v>2873</v>
      </c>
      <c r="O35" s="245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49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49">
        <f>ETMRoutes[[#This Row],[RouteNo]]</f>
        <v>34</v>
      </c>
      <c r="S35" s="248" cm="1">
        <f t="array" ref="S35">SUMPRODUCT(  ( (ETMRoutes[StageCodes]=ETMRoutes[[#This Row],[StageCodes]])+0 )*1 )</f>
        <v>1</v>
      </c>
      <c r="T35" s="249" cm="1">
        <f t="array" ref="T35">SUMPRODUCT(  ( (ETMRoutes[ReverseStageCodes]=ETMRoutes[[#This Row],[StageCodes]])+0 )*1 )</f>
        <v>0</v>
      </c>
      <c r="U35" s="249" t="b" cm="1">
        <f t="array" ref="U35">AND(ETMRoutes[[#This Row],[StageCodes]]=ETMRoutes[[#This Row],[BaseStageCodes]], SUMPRODUCT( ( ($K$2:$K35=ETMRoutes[[#This Row],[StageCodes]])+0)*1) =1)</f>
        <v>1</v>
      </c>
      <c r="V35" s="245">
        <f>LEN(ETMRoutes[[#This Row],[StageCodes]])</f>
        <v>111</v>
      </c>
      <c r="W35" s="245">
        <f>COUNTIF([2]!Master[Full ETM Route No], C35)</f>
        <v>3</v>
      </c>
    </row>
    <row r="36" spans="1:23" ht="87">
      <c r="A36" s="246" t="s">
        <v>1844</v>
      </c>
      <c r="B36" s="247">
        <v>35</v>
      </c>
      <c r="C36" s="248" t="str">
        <f>ETMRoutes[[#This Row],[Depot]] &amp; ETMRoutes[[#This Row],[RouteNo]]</f>
        <v>MRG35</v>
      </c>
      <c r="D36" s="249" t="str" cm="1">
        <f t="array" ref="D36">INDEX(ETMRoutes[Full ETM Route No], MATCH(1,(ETMRoutes[[#This Row],[BaseStageCodes]]=ETMRoutes[StageCodes])*1,0))</f>
        <v>MRG35</v>
      </c>
      <c r="E36" s="249" t="s">
        <v>3635</v>
      </c>
      <c r="F36" s="249" t="str">
        <f>VLOOKUP(ETMRoutes[[#This Row],[LastStageCode]],Code2Loc,2,FALSE) &amp; "-" &amp; VLOOKUP(ETMRoutes[[#This Row],[FirstStageCode]],Code2Loc,2,FALSE)</f>
        <v>RAJBAG-MARGAO</v>
      </c>
      <c r="G36" s="249"/>
      <c r="H36" s="249">
        <v>40</v>
      </c>
      <c r="I36" s="249" t="s">
        <v>3518</v>
      </c>
      <c r="J36" s="250" t="s">
        <v>3636</v>
      </c>
      <c r="K36" s="250" t="s">
        <v>3637</v>
      </c>
      <c r="L36" s="245" t="s">
        <v>3638</v>
      </c>
      <c r="M36" t="s">
        <v>1844</v>
      </c>
      <c r="N36" t="s">
        <v>2404</v>
      </c>
      <c r="O36" s="245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49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49">
        <f>ETMRoutes[[#This Row],[RouteNo]]</f>
        <v>35</v>
      </c>
      <c r="S36" s="248" cm="1">
        <f t="array" ref="S36">SUMPRODUCT(  ( (ETMRoutes[StageCodes]=ETMRoutes[[#This Row],[StageCodes]])+0 )*1 )</f>
        <v>1</v>
      </c>
      <c r="T36" s="249" cm="1">
        <f t="array" ref="T36">SUMPRODUCT(  ( (ETMRoutes[ReverseStageCodes]=ETMRoutes[[#This Row],[StageCodes]])+0 )*1 )</f>
        <v>0</v>
      </c>
      <c r="U36" s="249" t="b" cm="1">
        <f t="array" ref="U36">AND(ETMRoutes[[#This Row],[StageCodes]]=ETMRoutes[[#This Row],[BaseStageCodes]], SUMPRODUCT( ( ($K$2:$K36=ETMRoutes[[#This Row],[StageCodes]])+0)*1) =1)</f>
        <v>1</v>
      </c>
      <c r="V36" s="245">
        <f>LEN(ETMRoutes[[#This Row],[StageCodes]])</f>
        <v>79</v>
      </c>
      <c r="W36" s="245">
        <f>COUNTIF([2]!Master[Full ETM Route No], C36)</f>
        <v>1</v>
      </c>
    </row>
    <row r="37" spans="1:23" ht="130.5">
      <c r="A37" s="246" t="s">
        <v>1844</v>
      </c>
      <c r="B37" s="247">
        <v>36</v>
      </c>
      <c r="C37" s="248" t="str">
        <f>ETMRoutes[[#This Row],[Depot]] &amp; ETMRoutes[[#This Row],[RouteNo]]</f>
        <v>MRG36</v>
      </c>
      <c r="D37" s="249" t="str" cm="1">
        <f t="array" ref="D37">INDEX(ETMRoutes[Full ETM Route No], MATCH(1,(ETMRoutes[[#This Row],[BaseStageCodes]]=ETMRoutes[StageCodes])*1,0))</f>
        <v>MRG36</v>
      </c>
      <c r="E37" s="249" t="s">
        <v>3639</v>
      </c>
      <c r="F37" s="249" t="str">
        <f>VLOOKUP(ETMRoutes[[#This Row],[LastStageCode]],Code2Loc,2,FALSE) &amp; "-" &amp; VLOOKUP(ETMRoutes[[#This Row],[FirstStageCode]],Code2Loc,2,FALSE)</f>
        <v>POPAIDANDO-MARGAO</v>
      </c>
      <c r="G37" s="249"/>
      <c r="H37" s="249">
        <v>57</v>
      </c>
      <c r="I37" s="249" t="s">
        <v>3518</v>
      </c>
      <c r="J37" s="250" t="s">
        <v>3640</v>
      </c>
      <c r="K37" s="250" t="s">
        <v>3641</v>
      </c>
      <c r="L37" s="245" t="s">
        <v>3642</v>
      </c>
      <c r="M37" t="s">
        <v>1844</v>
      </c>
      <c r="N37" t="s">
        <v>2335</v>
      </c>
      <c r="O37" s="245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49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49">
        <f>ETMRoutes[[#This Row],[RouteNo]]</f>
        <v>36</v>
      </c>
      <c r="S37" s="248" cm="1">
        <f t="array" ref="S37">SUMPRODUCT(  ( (ETMRoutes[StageCodes]=ETMRoutes[[#This Row],[StageCodes]])+0 )*1 )</f>
        <v>1</v>
      </c>
      <c r="T37" s="249" cm="1">
        <f t="array" ref="T37">SUMPRODUCT(  ( (ETMRoutes[ReverseStageCodes]=ETMRoutes[[#This Row],[StageCodes]])+0 )*1 )</f>
        <v>0</v>
      </c>
      <c r="U37" s="249" t="b" cm="1">
        <f t="array" ref="U37">AND(ETMRoutes[[#This Row],[StageCodes]]=ETMRoutes[[#This Row],[BaseStageCodes]], SUMPRODUCT( ( ($K$2:$K37=ETMRoutes[[#This Row],[StageCodes]])+0)*1) =1)</f>
        <v>1</v>
      </c>
      <c r="V37" s="245">
        <f>LEN(ETMRoutes[[#This Row],[StageCodes]])</f>
        <v>123</v>
      </c>
      <c r="W37" s="245">
        <f>COUNTIF([2]!Master[Full ETM Route No], C37)</f>
        <v>0</v>
      </c>
    </row>
    <row r="38" spans="1:23" ht="101.5">
      <c r="A38" s="252" t="s">
        <v>1844</v>
      </c>
      <c r="B38" s="253">
        <v>37</v>
      </c>
      <c r="C38" s="254" t="str">
        <f>ETMRoutes[[#This Row],[Depot]] &amp; ETMRoutes[[#This Row],[RouteNo]]</f>
        <v>MRG37</v>
      </c>
      <c r="D38" s="249" t="str" cm="1">
        <f t="array" ref="D38">INDEX(ETMRoutes[Full ETM Route No], MATCH(1,(ETMRoutes[[#This Row],[BaseStageCodes]]=ETMRoutes[StageCodes])*1,0))</f>
        <v>MRG37</v>
      </c>
      <c r="E38" s="255" t="s">
        <v>3643</v>
      </c>
      <c r="F38" s="255" t="str">
        <f>VLOOKUP(ETMRoutes[[#This Row],[LastStageCode]],Code2Loc,2,FALSE) &amp; "-" &amp; VLOOKUP(ETMRoutes[[#This Row],[FirstStageCode]],Code2Loc,2,FALSE)</f>
        <v>VAL-MARGAO</v>
      </c>
      <c r="G38" s="255"/>
      <c r="H38" s="255">
        <v>44</v>
      </c>
      <c r="I38" s="255" t="s">
        <v>3518</v>
      </c>
      <c r="J38" s="250" t="s">
        <v>3644</v>
      </c>
      <c r="K38" s="250" t="s">
        <v>3645</v>
      </c>
      <c r="L38" s="245" t="s">
        <v>3646</v>
      </c>
      <c r="M38" t="s">
        <v>1844</v>
      </c>
      <c r="N38" t="s">
        <v>2988</v>
      </c>
      <c r="O38" s="245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55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55">
        <f>ETMRoutes[[#This Row],[RouteNo]]</f>
        <v>37</v>
      </c>
      <c r="S38" s="254" cm="1">
        <f t="array" ref="S38">SUMPRODUCT(  ( (ETMRoutes[StageCodes]=ETMRoutes[[#This Row],[StageCodes]])+0 )*1 )</f>
        <v>2</v>
      </c>
      <c r="T38" s="249" cm="1">
        <f t="array" ref="T38">SUMPRODUCT(  ( (ETMRoutes[ReverseStageCodes]=ETMRoutes[[#This Row],[StageCodes]])+0 )*1 )</f>
        <v>0</v>
      </c>
      <c r="U38" s="249" t="b" cm="1">
        <f t="array" ref="U38">AND(ETMRoutes[[#This Row],[StageCodes]]=ETMRoutes[[#This Row],[BaseStageCodes]], SUMPRODUCT( ( ($K$2:$K38=ETMRoutes[[#This Row],[StageCodes]])+0)*1) =1)</f>
        <v>1</v>
      </c>
      <c r="V38" s="245">
        <f>LEN(ETMRoutes[[#This Row],[StageCodes]])</f>
        <v>91</v>
      </c>
      <c r="W38" s="245">
        <f>COUNTIF([2]!Master[Full ETM Route No], C38)</f>
        <v>2</v>
      </c>
    </row>
    <row r="39" spans="1:23" ht="116">
      <c r="A39" s="252" t="s">
        <v>1844</v>
      </c>
      <c r="B39" s="253">
        <v>38</v>
      </c>
      <c r="C39" s="254" t="str">
        <f>ETMRoutes[[#This Row],[Depot]] &amp; ETMRoutes[[#This Row],[RouteNo]]</f>
        <v>MRG38</v>
      </c>
      <c r="D39" s="249" t="str" cm="1">
        <f t="array" ref="D39">INDEX(ETMRoutes[Full ETM Route No], MATCH(1,(ETMRoutes[[#This Row],[BaseStageCodes]]=ETMRoutes[StageCodes])*1,0))</f>
        <v>MRG38</v>
      </c>
      <c r="E39" s="255" t="s">
        <v>3643</v>
      </c>
      <c r="F39" s="255" t="str">
        <f>VLOOKUP(ETMRoutes[[#This Row],[LastStageCode]],Code2Loc,2,FALSE) &amp; "-" &amp; VLOOKUP(ETMRoutes[[#This Row],[FirstStageCode]],Code2Loc,2,FALSE)</f>
        <v>VAL-MARGAO</v>
      </c>
      <c r="G39" s="255"/>
      <c r="H39" s="255">
        <v>50</v>
      </c>
      <c r="I39" s="255" t="s">
        <v>3518</v>
      </c>
      <c r="J39" s="250" t="s">
        <v>3647</v>
      </c>
      <c r="K39" s="250" t="s">
        <v>3648</v>
      </c>
      <c r="L39" s="245" t="s">
        <v>3649</v>
      </c>
      <c r="M39" t="s">
        <v>1844</v>
      </c>
      <c r="N39" t="s">
        <v>2988</v>
      </c>
      <c r="O39" s="245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55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55">
        <f>ETMRoutes[[#This Row],[RouteNo]]</f>
        <v>38</v>
      </c>
      <c r="S39" s="254" cm="1">
        <f t="array" ref="S39">SUMPRODUCT(  ( (ETMRoutes[StageCodes]=ETMRoutes[[#This Row],[StageCodes]])+0 )*1 )</f>
        <v>1</v>
      </c>
      <c r="T39" s="249" cm="1">
        <f t="array" ref="T39">SUMPRODUCT(  ( (ETMRoutes[ReverseStageCodes]=ETMRoutes[[#This Row],[StageCodes]])+0 )*1 )</f>
        <v>0</v>
      </c>
      <c r="U39" s="249" t="b" cm="1">
        <f t="array" ref="U39">AND(ETMRoutes[[#This Row],[StageCodes]]=ETMRoutes[[#This Row],[BaseStageCodes]], SUMPRODUCT( ( ($K$2:$K39=ETMRoutes[[#This Row],[StageCodes]])+0)*1) =1)</f>
        <v>1</v>
      </c>
      <c r="V39" s="245">
        <f>LEN(ETMRoutes[[#This Row],[StageCodes]])</f>
        <v>115</v>
      </c>
      <c r="W39" s="245">
        <f>COUNTIF([2]!Master[Full ETM Route No], C39)</f>
        <v>1</v>
      </c>
    </row>
    <row r="40" spans="1:23" ht="101.5">
      <c r="A40" s="246" t="s">
        <v>1844</v>
      </c>
      <c r="B40" s="247">
        <v>39</v>
      </c>
      <c r="C40" s="248" t="str">
        <f>ETMRoutes[[#This Row],[Depot]] &amp; ETMRoutes[[#This Row],[RouteNo]]</f>
        <v>MRG39</v>
      </c>
      <c r="D40" s="249" t="str" cm="1">
        <f t="array" ref="D40">INDEX(ETMRoutes[Full ETM Route No], MATCH(1,(ETMRoutes[[#This Row],[BaseStageCodes]]=ETMRoutes[StageCodes])*1,0))</f>
        <v>MRG39</v>
      </c>
      <c r="E40" s="249" t="s">
        <v>3650</v>
      </c>
      <c r="F40" s="249" t="str">
        <f>VLOOKUP(ETMRoutes[[#This Row],[LastStageCode]],Code2Loc,2,FALSE) &amp; "-" &amp; VLOOKUP(ETMRoutes[[#This Row],[FirstStageCode]],Code2Loc,2,FALSE)</f>
        <v>CAB-DE-RAM-MARGAO</v>
      </c>
      <c r="G40" s="249" t="s">
        <v>1191</v>
      </c>
      <c r="H40" s="249">
        <v>33</v>
      </c>
      <c r="I40" s="249" t="s">
        <v>3518</v>
      </c>
      <c r="J40" s="250" t="s">
        <v>3651</v>
      </c>
      <c r="K40" s="250" t="s">
        <v>3652</v>
      </c>
      <c r="L40" s="245" t="s">
        <v>3653</v>
      </c>
      <c r="M40" t="s">
        <v>1844</v>
      </c>
      <c r="N40" t="s">
        <v>815</v>
      </c>
      <c r="O40" s="245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49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49">
        <f>ETMRoutes[[#This Row],[RouteNo]]</f>
        <v>39</v>
      </c>
      <c r="S40" s="248" cm="1">
        <f t="array" ref="S40">SUMPRODUCT(  ( (ETMRoutes[StageCodes]=ETMRoutes[[#This Row],[StageCodes]])+0 )*1 )</f>
        <v>1</v>
      </c>
      <c r="T40" s="249" cm="1">
        <f t="array" ref="T40">SUMPRODUCT(  ( (ETMRoutes[ReverseStageCodes]=ETMRoutes[[#This Row],[StageCodes]])+0 )*1 )</f>
        <v>0</v>
      </c>
      <c r="U40" s="249" t="b" cm="1">
        <f t="array" ref="U40">AND(ETMRoutes[[#This Row],[StageCodes]]=ETMRoutes[[#This Row],[BaseStageCodes]], SUMPRODUCT( ( ($K$2:$K40=ETMRoutes[[#This Row],[StageCodes]])+0)*1) =1)</f>
        <v>1</v>
      </c>
      <c r="V40" s="245">
        <f>LEN(ETMRoutes[[#This Row],[StageCodes]])</f>
        <v>83</v>
      </c>
      <c r="W40" s="245">
        <f>COUNTIF([2]!Master[Full ETM Route No], C40)</f>
        <v>4</v>
      </c>
    </row>
    <row r="41" spans="1:23" ht="188.5">
      <c r="A41" s="246" t="s">
        <v>1844</v>
      </c>
      <c r="B41" s="247">
        <v>40</v>
      </c>
      <c r="C41" s="248" t="str">
        <f>ETMRoutes[[#This Row],[Depot]] &amp; ETMRoutes[[#This Row],[RouteNo]]</f>
        <v>MRG40</v>
      </c>
      <c r="D41" s="249" t="str" cm="1">
        <f t="array" ref="D41">INDEX(ETMRoutes[Full ETM Route No], MATCH(1,(ETMRoutes[[#This Row],[BaseStageCodes]]=ETMRoutes[StageCodes])*1,0))</f>
        <v>MRG40</v>
      </c>
      <c r="E41" s="249" t="s">
        <v>3654</v>
      </c>
      <c r="F41" s="249" t="str">
        <f>VLOOKUP(ETMRoutes[[#This Row],[LastStageCode]],Code2Loc,2,FALSE) &amp; "-" &amp; VLOOKUP(ETMRoutes[[#This Row],[FirstStageCode]],Code2Loc,2,FALSE)</f>
        <v>TIRVAN-PANAJI</v>
      </c>
      <c r="G41" s="249"/>
      <c r="H41" s="249">
        <v>86</v>
      </c>
      <c r="I41" s="249" t="s">
        <v>3518</v>
      </c>
      <c r="J41" s="250" t="s">
        <v>3655</v>
      </c>
      <c r="K41" s="250" t="s">
        <v>3656</v>
      </c>
      <c r="L41" s="245" t="s">
        <v>3657</v>
      </c>
      <c r="M41" t="s">
        <v>2202</v>
      </c>
      <c r="N41" t="s">
        <v>2873</v>
      </c>
      <c r="O41" s="245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49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49">
        <f>ETMRoutes[[#This Row],[RouteNo]]</f>
        <v>40</v>
      </c>
      <c r="S41" s="248" cm="1">
        <f t="array" ref="S41">SUMPRODUCT(  ( (ETMRoutes[StageCodes]=ETMRoutes[[#This Row],[StageCodes]])+0 )*1 )</f>
        <v>1</v>
      </c>
      <c r="T41" s="249" cm="1">
        <f t="array" ref="T41">SUMPRODUCT(  ( (ETMRoutes[ReverseStageCodes]=ETMRoutes[[#This Row],[StageCodes]])+0 )*1 )</f>
        <v>0</v>
      </c>
      <c r="U41" s="249" t="b" cm="1">
        <f t="array" ref="U41">AND(ETMRoutes[[#This Row],[StageCodes]]=ETMRoutes[[#This Row],[BaseStageCodes]], SUMPRODUCT( ( ($K$2:$K41=ETMRoutes[[#This Row],[StageCodes]])+0)*1) =1)</f>
        <v>1</v>
      </c>
      <c r="V41" s="245">
        <f>LEN(ETMRoutes[[#This Row],[StageCodes]])</f>
        <v>183</v>
      </c>
      <c r="W41" s="245">
        <f>COUNTIF([2]!Master[Full ETM Route No], C41)</f>
        <v>1</v>
      </c>
    </row>
    <row r="42" spans="1:23" ht="188.5">
      <c r="A42" s="246" t="s">
        <v>1844</v>
      </c>
      <c r="B42" s="247">
        <v>41</v>
      </c>
      <c r="C42" s="248" t="str">
        <f>ETMRoutes[[#This Row],[Depot]] &amp; ETMRoutes[[#This Row],[RouteNo]]</f>
        <v>MRG41</v>
      </c>
      <c r="D42" s="249" t="str" cm="1">
        <f t="array" ref="D42">INDEX(ETMRoutes[Full ETM Route No], MATCH(1,(ETMRoutes[[#This Row],[BaseStageCodes]]=ETMRoutes[StageCodes])*1,0))</f>
        <v>MRG41</v>
      </c>
      <c r="E42" s="249" t="s">
        <v>3658</v>
      </c>
      <c r="F42" s="249" t="str">
        <f>VLOOKUP(ETMRoutes[[#This Row],[LastStageCode]],Code2Loc,2,FALSE) &amp; "-" &amp; VLOOKUP(ETMRoutes[[#This Row],[FirstStageCode]],Code2Loc,2,FALSE)</f>
        <v>TUDAL-PANAJI</v>
      </c>
      <c r="G42" s="249"/>
      <c r="H42" s="249">
        <v>85</v>
      </c>
      <c r="I42" s="249" t="s">
        <v>3518</v>
      </c>
      <c r="J42" s="250" t="s">
        <v>3659</v>
      </c>
      <c r="K42" s="250" t="s">
        <v>3660</v>
      </c>
      <c r="L42" s="245" t="s">
        <v>3661</v>
      </c>
      <c r="M42" t="s">
        <v>2202</v>
      </c>
      <c r="N42" t="s">
        <v>2899</v>
      </c>
      <c r="O42" s="245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49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49">
        <f>ETMRoutes[[#This Row],[RouteNo]]</f>
        <v>41</v>
      </c>
      <c r="S42" s="248" cm="1">
        <f t="array" ref="S42">SUMPRODUCT(  ( (ETMRoutes[StageCodes]=ETMRoutes[[#This Row],[StageCodes]])+0 )*1 )</f>
        <v>1</v>
      </c>
      <c r="T42" s="249" cm="1">
        <f t="array" ref="T42">SUMPRODUCT(  ( (ETMRoutes[ReverseStageCodes]=ETMRoutes[[#This Row],[StageCodes]])+0 )*1 )</f>
        <v>0</v>
      </c>
      <c r="U42" s="249" t="b" cm="1">
        <f t="array" ref="U42">AND(ETMRoutes[[#This Row],[StageCodes]]=ETMRoutes[[#This Row],[BaseStageCodes]], SUMPRODUCT( ( ($K$2:$K42=ETMRoutes[[#This Row],[StageCodes]])+0)*1) =1)</f>
        <v>1</v>
      </c>
      <c r="V42" s="245">
        <f>LEN(ETMRoutes[[#This Row],[StageCodes]])</f>
        <v>183</v>
      </c>
      <c r="W42" s="245">
        <f>COUNTIF([2]!Master[Full ETM Route No], C42)</f>
        <v>1</v>
      </c>
    </row>
    <row r="43" spans="1:23" ht="174">
      <c r="A43" s="246" t="s">
        <v>1844</v>
      </c>
      <c r="B43" s="247">
        <v>42</v>
      </c>
      <c r="C43" s="248" t="str">
        <f>ETMRoutes[[#This Row],[Depot]] &amp; ETMRoutes[[#This Row],[RouteNo]]</f>
        <v>MRG42</v>
      </c>
      <c r="D43" s="249" t="str" cm="1">
        <f t="array" ref="D43">INDEX(ETMRoutes[Full ETM Route No], MATCH(1,(ETMRoutes[[#This Row],[BaseStageCodes]]=ETMRoutes[StageCodes])*1,0))</f>
        <v>MRG42</v>
      </c>
      <c r="E43" s="249" t="s">
        <v>3662</v>
      </c>
      <c r="F43" s="249" t="str">
        <f>VLOOKUP(ETMRoutes[[#This Row],[LastStageCode]],Code2Loc,2,FALSE) &amp; "-" &amp; VLOOKUP(ETMRoutes[[#This Row],[FirstStageCode]],Code2Loc,2,FALSE)</f>
        <v>VAL-PANAJI</v>
      </c>
      <c r="G43" s="249"/>
      <c r="H43" s="249">
        <v>75</v>
      </c>
      <c r="I43" s="249" t="s">
        <v>3518</v>
      </c>
      <c r="J43" s="250" t="s">
        <v>3663</v>
      </c>
      <c r="K43" s="250" t="s">
        <v>3664</v>
      </c>
      <c r="L43" s="245" t="s">
        <v>3665</v>
      </c>
      <c r="M43" t="s">
        <v>2202</v>
      </c>
      <c r="N43" t="s">
        <v>2988</v>
      </c>
      <c r="O43" s="245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49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49">
        <f>ETMRoutes[[#This Row],[RouteNo]]</f>
        <v>42</v>
      </c>
      <c r="S43" s="248" cm="1">
        <f t="array" ref="S43">SUMPRODUCT(  ( (ETMRoutes[StageCodes]=ETMRoutes[[#This Row],[StageCodes]])+0 )*1 )</f>
        <v>1</v>
      </c>
      <c r="T43" s="249" cm="1">
        <f t="array" ref="T43">SUMPRODUCT(  ( (ETMRoutes[ReverseStageCodes]=ETMRoutes[[#This Row],[StageCodes]])+0 )*1 )</f>
        <v>0</v>
      </c>
      <c r="U43" s="249" t="b" cm="1">
        <f t="array" ref="U43">AND(ETMRoutes[[#This Row],[StageCodes]]=ETMRoutes[[#This Row],[BaseStageCodes]], SUMPRODUCT( ( ($K$2:$K43=ETMRoutes[[#This Row],[StageCodes]])+0)*1) =1)</f>
        <v>1</v>
      </c>
      <c r="V43" s="245">
        <f>LEN(ETMRoutes[[#This Row],[StageCodes]])</f>
        <v>163</v>
      </c>
      <c r="W43" s="245">
        <f>COUNTIF([2]!Master[Full ETM Route No], C43)</f>
        <v>0</v>
      </c>
    </row>
    <row r="44" spans="1:23" ht="188.5">
      <c r="A44" s="246" t="s">
        <v>1844</v>
      </c>
      <c r="B44" s="247">
        <v>43</v>
      </c>
      <c r="C44" s="248" t="str">
        <f>ETMRoutes[[#This Row],[Depot]] &amp; ETMRoutes[[#This Row],[RouteNo]]</f>
        <v>MRG43</v>
      </c>
      <c r="D44" s="249" t="str" cm="1">
        <f t="array" ref="D44">INDEX(ETMRoutes[Full ETM Route No], MATCH(1,(ETMRoutes[[#This Row],[BaseStageCodes]]=ETMRoutes[StageCodes])*1,0))</f>
        <v>MRG43</v>
      </c>
      <c r="E44" s="249" t="s">
        <v>3666</v>
      </c>
      <c r="F44" s="249" t="str">
        <f>VLOOKUP(ETMRoutes[[#This Row],[LastStageCode]],Code2Loc,2,FALSE) &amp; "-" &amp; VLOOKUP(ETMRoutes[[#This Row],[FirstStageCode]],Code2Loc,2,FALSE)</f>
        <v>POPAIDANDO-PANAJI</v>
      </c>
      <c r="G44" s="249"/>
      <c r="H44" s="249">
        <v>90</v>
      </c>
      <c r="I44" s="249" t="s">
        <v>3518</v>
      </c>
      <c r="J44" s="250" t="s">
        <v>3667</v>
      </c>
      <c r="K44" s="250" t="s">
        <v>3668</v>
      </c>
      <c r="L44" s="245" t="s">
        <v>3669</v>
      </c>
      <c r="M44" t="s">
        <v>2202</v>
      </c>
      <c r="N44" t="s">
        <v>2335</v>
      </c>
      <c r="O44" s="245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49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49">
        <f>ETMRoutes[[#This Row],[RouteNo]]</f>
        <v>43</v>
      </c>
      <c r="S44" s="248" cm="1">
        <f t="array" ref="S44">SUMPRODUCT(  ( (ETMRoutes[StageCodes]=ETMRoutes[[#This Row],[StageCodes]])+0 )*1 )</f>
        <v>1</v>
      </c>
      <c r="T44" s="249" cm="1">
        <f t="array" ref="T44">SUMPRODUCT(  ( (ETMRoutes[ReverseStageCodes]=ETMRoutes[[#This Row],[StageCodes]])+0 )*1 )</f>
        <v>0</v>
      </c>
      <c r="U44" s="249" t="b" cm="1">
        <f t="array" ref="U44">AND(ETMRoutes[[#This Row],[StageCodes]]=ETMRoutes[[#This Row],[BaseStageCodes]], SUMPRODUCT( ( ($K$2:$K44=ETMRoutes[[#This Row],[StageCodes]])+0)*1) =1)</f>
        <v>1</v>
      </c>
      <c r="V44" s="245">
        <f>LEN(ETMRoutes[[#This Row],[StageCodes]])</f>
        <v>203</v>
      </c>
      <c r="W44" s="245">
        <f>COUNTIF([2]!Master[Full ETM Route No], C44)</f>
        <v>1</v>
      </c>
    </row>
    <row r="45" spans="1:23" ht="29">
      <c r="A45" s="246" t="s">
        <v>1844</v>
      </c>
      <c r="B45" s="247">
        <v>44</v>
      </c>
      <c r="C45" s="248" t="str">
        <f>ETMRoutes[[#This Row],[Depot]] &amp; ETMRoutes[[#This Row],[RouteNo]]</f>
        <v>MRG44</v>
      </c>
      <c r="D45" s="249" t="str" cm="1">
        <f t="array" ref="D45">INDEX(ETMRoutes[Full ETM Route No], MATCH(1,(ETMRoutes[[#This Row],[BaseStageCodes]]=ETMRoutes[StageCodes])*1,0))</f>
        <v>MRG44</v>
      </c>
      <c r="E45" s="249" t="s">
        <v>3670</v>
      </c>
      <c r="F45" s="249" t="str">
        <f>VLOOKUP(ETMRoutes[[#This Row],[LastStageCode]],Code2Loc,2,FALSE) &amp; "-" &amp; VLOOKUP(ETMRoutes[[#This Row],[FirstStageCode]],Code2Loc,2,FALSE)</f>
        <v>VAL-CANACONA</v>
      </c>
      <c r="G45" s="249"/>
      <c r="H45" s="249">
        <v>7</v>
      </c>
      <c r="I45" s="249" t="s">
        <v>3518</v>
      </c>
      <c r="J45" s="250" t="s">
        <v>3671</v>
      </c>
      <c r="K45" s="250" t="s">
        <v>3672</v>
      </c>
      <c r="L45" s="245" t="s">
        <v>3673</v>
      </c>
      <c r="M45" t="s">
        <v>831</v>
      </c>
      <c r="N45" t="s">
        <v>2988</v>
      </c>
      <c r="O45" s="245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49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49">
        <f>ETMRoutes[[#This Row],[RouteNo]]</f>
        <v>44</v>
      </c>
      <c r="S45" s="248" cm="1">
        <f t="array" ref="S45">SUMPRODUCT(  ( (ETMRoutes[StageCodes]=ETMRoutes[[#This Row],[StageCodes]])+0 )*1 )</f>
        <v>2</v>
      </c>
      <c r="T45" s="249" cm="1">
        <f t="array" ref="T45">SUMPRODUCT(  ( (ETMRoutes[ReverseStageCodes]=ETMRoutes[[#This Row],[StageCodes]])+0 )*1 )</f>
        <v>0</v>
      </c>
      <c r="U45" s="249" t="b" cm="1">
        <f t="array" ref="U45">AND(ETMRoutes[[#This Row],[StageCodes]]=ETMRoutes[[#This Row],[BaseStageCodes]], SUMPRODUCT( ( ($K$2:$K45=ETMRoutes[[#This Row],[StageCodes]])+0)*1) =1)</f>
        <v>1</v>
      </c>
      <c r="V45" s="245">
        <f>LEN(ETMRoutes[[#This Row],[StageCodes]])</f>
        <v>23</v>
      </c>
      <c r="W45" s="245">
        <f>COUNTIF([2]!Master[Full ETM Route No], C45)</f>
        <v>2</v>
      </c>
    </row>
    <row r="46" spans="1:23" ht="43.5">
      <c r="A46" s="246" t="s">
        <v>1844</v>
      </c>
      <c r="B46" s="247">
        <v>45</v>
      </c>
      <c r="C46" s="248" t="str">
        <f>ETMRoutes[[#This Row],[Depot]] &amp; ETMRoutes[[#This Row],[RouteNo]]</f>
        <v>MRG45</v>
      </c>
      <c r="D46" s="249" t="str" cm="1">
        <f t="array" ref="D46">INDEX(ETMRoutes[Full ETM Route No], MATCH(1,(ETMRoutes[[#This Row],[BaseStageCodes]]=ETMRoutes[StageCodes])*1,0))</f>
        <v>MRG45</v>
      </c>
      <c r="E46" s="249" t="s">
        <v>3674</v>
      </c>
      <c r="F46" s="249" t="str">
        <f>VLOOKUP(ETMRoutes[[#This Row],[LastStageCode]],Code2Loc,2,FALSE) &amp; "-" &amp; VLOOKUP(ETMRoutes[[#This Row],[FirstStageCode]],Code2Loc,2,FALSE)</f>
        <v>KAJUMOL-CANACONA</v>
      </c>
      <c r="G46" s="249"/>
      <c r="H46" s="249">
        <v>14</v>
      </c>
      <c r="I46" s="249" t="s">
        <v>3518</v>
      </c>
      <c r="J46" s="250" t="s">
        <v>3675</v>
      </c>
      <c r="K46" s="250" t="s">
        <v>3676</v>
      </c>
      <c r="L46" s="245" t="s">
        <v>3677</v>
      </c>
      <c r="M46" t="s">
        <v>831</v>
      </c>
      <c r="N46" t="s">
        <v>1481</v>
      </c>
      <c r="O46" s="245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49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49">
        <f>ETMRoutes[[#This Row],[RouteNo]]</f>
        <v>45</v>
      </c>
      <c r="S46" s="248" cm="1">
        <f t="array" ref="S46">SUMPRODUCT(  ( (ETMRoutes[StageCodes]=ETMRoutes[[#This Row],[StageCodes]])+0 )*1 )</f>
        <v>2</v>
      </c>
      <c r="T46" s="249" cm="1">
        <f t="array" ref="T46">SUMPRODUCT(  ( (ETMRoutes[ReverseStageCodes]=ETMRoutes[[#This Row],[StageCodes]])+0 )*1 )</f>
        <v>0</v>
      </c>
      <c r="U46" s="249" t="b" cm="1">
        <f t="array" ref="U46">AND(ETMRoutes[[#This Row],[StageCodes]]=ETMRoutes[[#This Row],[BaseStageCodes]], SUMPRODUCT( ( ($K$2:$K46=ETMRoutes[[#This Row],[StageCodes]])+0)*1) =1)</f>
        <v>1</v>
      </c>
      <c r="V46" s="245">
        <f>LEN(ETMRoutes[[#This Row],[StageCodes]])</f>
        <v>39</v>
      </c>
      <c r="W46" s="245">
        <f>COUNTIF([2]!Master[Full ETM Route No], C46)</f>
        <v>0</v>
      </c>
    </row>
    <row r="47" spans="1:23" ht="58">
      <c r="A47" s="246" t="s">
        <v>1844</v>
      </c>
      <c r="B47" s="247">
        <v>46</v>
      </c>
      <c r="C47" s="248" t="str">
        <f>ETMRoutes[[#This Row],[Depot]] &amp; ETMRoutes[[#This Row],[RouteNo]]</f>
        <v>MRG46</v>
      </c>
      <c r="D47" s="249" t="str" cm="1">
        <f t="array" ref="D47">INDEX(ETMRoutes[Full ETM Route No], MATCH(1,(ETMRoutes[[#This Row],[BaseStageCodes]]=ETMRoutes[StageCodes])*1,0))</f>
        <v>MRG46</v>
      </c>
      <c r="E47" s="249" t="s">
        <v>3678</v>
      </c>
      <c r="F47" s="249" t="str">
        <f>VLOOKUP(ETMRoutes[[#This Row],[LastStageCode]],Code2Loc,2,FALSE) &amp; "-" &amp; VLOOKUP(ETMRoutes[[#This Row],[FirstStageCode]],Code2Loc,2,FALSE)</f>
        <v>POPAIDANDO-CANACONA</v>
      </c>
      <c r="G47" s="249"/>
      <c r="H47" s="249">
        <v>20</v>
      </c>
      <c r="I47" s="249" t="s">
        <v>3518</v>
      </c>
      <c r="J47" s="250" t="s">
        <v>3679</v>
      </c>
      <c r="K47" s="250" t="s">
        <v>3680</v>
      </c>
      <c r="L47" s="245" t="s">
        <v>3681</v>
      </c>
      <c r="M47" t="s">
        <v>831</v>
      </c>
      <c r="N47" t="s">
        <v>2335</v>
      </c>
      <c r="O47" s="245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49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49">
        <f>ETMRoutes[[#This Row],[RouteNo]]</f>
        <v>46</v>
      </c>
      <c r="S47" s="248" cm="1">
        <f t="array" ref="S47">SUMPRODUCT(  ( (ETMRoutes[StageCodes]=ETMRoutes[[#This Row],[StageCodes]])+0 )*1 )</f>
        <v>1</v>
      </c>
      <c r="T47" s="249" cm="1">
        <f t="array" ref="T47">SUMPRODUCT(  ( (ETMRoutes[ReverseStageCodes]=ETMRoutes[[#This Row],[StageCodes]])+0 )*1 )</f>
        <v>0</v>
      </c>
      <c r="U47" s="249" t="b" cm="1">
        <f t="array" ref="U47">AND(ETMRoutes[[#This Row],[StageCodes]]=ETMRoutes[[#This Row],[BaseStageCodes]], SUMPRODUCT( ( ($K$2:$K47=ETMRoutes[[#This Row],[StageCodes]])+0)*1) =1)</f>
        <v>1</v>
      </c>
      <c r="V47" s="245">
        <f>LEN(ETMRoutes[[#This Row],[StageCodes]])</f>
        <v>55</v>
      </c>
      <c r="W47" s="245">
        <f>COUNTIF([2]!Master[Full ETM Route No], C47)</f>
        <v>1</v>
      </c>
    </row>
    <row r="48" spans="1:23" ht="72.5">
      <c r="A48" s="246" t="s">
        <v>1844</v>
      </c>
      <c r="B48" s="247">
        <v>47</v>
      </c>
      <c r="C48" s="248" t="str">
        <f>ETMRoutes[[#This Row],[Depot]] &amp; ETMRoutes[[#This Row],[RouteNo]]</f>
        <v>MRG47</v>
      </c>
      <c r="D48" s="249" t="str" cm="1">
        <f t="array" ref="D48">INDEX(ETMRoutes[Full ETM Route No], MATCH(1,(ETMRoutes[[#This Row],[BaseStageCodes]]=ETMRoutes[StageCodes])*1,0))</f>
        <v>MRG47</v>
      </c>
      <c r="E48" s="249" t="s">
        <v>3682</v>
      </c>
      <c r="F48" s="249" t="str">
        <f>VLOOKUP(ETMRoutes[[#This Row],[LastStageCode]],Code2Loc,2,FALSE) &amp; "-" &amp; VLOOKUP(ETMRoutes[[#This Row],[FirstStageCode]],Code2Loc,2,FALSE)</f>
        <v>CAB-DE-RAM-CANACONA</v>
      </c>
      <c r="G48" s="249"/>
      <c r="H48" s="249">
        <v>28</v>
      </c>
      <c r="I48" s="249" t="s">
        <v>3518</v>
      </c>
      <c r="J48" s="250" t="s">
        <v>3683</v>
      </c>
      <c r="K48" s="250" t="s">
        <v>3465</v>
      </c>
      <c r="L48" s="245" t="s">
        <v>3684</v>
      </c>
      <c r="M48" t="s">
        <v>831</v>
      </c>
      <c r="N48" t="s">
        <v>815</v>
      </c>
      <c r="O48" s="245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49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49">
        <f>ETMRoutes[[#This Row],[RouteNo]]</f>
        <v>47</v>
      </c>
      <c r="S48" s="248" cm="1">
        <f t="array" ref="S48">SUMPRODUCT(  ( (ETMRoutes[StageCodes]=ETMRoutes[[#This Row],[StageCodes]])+0 )*1 )</f>
        <v>2</v>
      </c>
      <c r="T48" s="249" cm="1">
        <f t="array" ref="T48">SUMPRODUCT(  ( (ETMRoutes[ReverseStageCodes]=ETMRoutes[[#This Row],[StageCodes]])+0 )*1 )</f>
        <v>0</v>
      </c>
      <c r="U48" s="249" t="b" cm="1">
        <f t="array" ref="U48">AND(ETMRoutes[[#This Row],[StageCodes]]=ETMRoutes[[#This Row],[BaseStageCodes]], SUMPRODUCT( ( ($K$2:$K48=ETMRoutes[[#This Row],[StageCodes]])+0)*1) =1)</f>
        <v>1</v>
      </c>
      <c r="V48" s="245">
        <f>LEN(ETMRoutes[[#This Row],[StageCodes]])</f>
        <v>71</v>
      </c>
      <c r="W48" s="245">
        <f>COUNTIF([2]!Master[Full ETM Route No], C48)</f>
        <v>3</v>
      </c>
    </row>
    <row r="49" spans="1:23" ht="58">
      <c r="A49" s="246" t="s">
        <v>1844</v>
      </c>
      <c r="B49" s="247">
        <v>48</v>
      </c>
      <c r="C49" s="248" t="str">
        <f>ETMRoutes[[#This Row],[Depot]] &amp; ETMRoutes[[#This Row],[RouteNo]]</f>
        <v>MRG48</v>
      </c>
      <c r="D49" s="249" t="str" cm="1">
        <f t="array" ref="D49">INDEX(ETMRoutes[Full ETM Route No], MATCH(1,(ETMRoutes[[#This Row],[BaseStageCodes]]=ETMRoutes[StageCodes])*1,0))</f>
        <v>MRG48</v>
      </c>
      <c r="E49" s="249" t="s">
        <v>3685</v>
      </c>
      <c r="F49" s="249" t="str">
        <f>VLOOKUP(ETMRoutes[[#This Row],[LastStageCode]],Code2Loc,2,FALSE) &amp; "-" &amp; VLOOKUP(ETMRoutes[[#This Row],[FirstStageCode]],Code2Loc,2,FALSE)</f>
        <v>KUSKEM-CANACONA</v>
      </c>
      <c r="G49" s="249"/>
      <c r="H49" s="249">
        <v>26</v>
      </c>
      <c r="I49" s="249" t="s">
        <v>3518</v>
      </c>
      <c r="J49" s="250" t="s">
        <v>3686</v>
      </c>
      <c r="K49" s="250" t="s">
        <v>3478</v>
      </c>
      <c r="L49" s="245" t="s">
        <v>3687</v>
      </c>
      <c r="M49" t="s">
        <v>831</v>
      </c>
      <c r="N49" t="s">
        <v>1734</v>
      </c>
      <c r="O49" s="245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49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49">
        <f>ETMRoutes[[#This Row],[RouteNo]]</f>
        <v>48</v>
      </c>
      <c r="S49" s="248" cm="1">
        <f t="array" ref="S49">SUMPRODUCT(  ( (ETMRoutes[StageCodes]=ETMRoutes[[#This Row],[StageCodes]])+0 )*1 )</f>
        <v>1</v>
      </c>
      <c r="T49" s="249" cm="1">
        <f t="array" ref="T49">SUMPRODUCT(  ( (ETMRoutes[ReverseStageCodes]=ETMRoutes[[#This Row],[StageCodes]])+0 )*1 )</f>
        <v>0</v>
      </c>
      <c r="U49" s="249" t="b" cm="1">
        <f t="array" ref="U49">AND(ETMRoutes[[#This Row],[StageCodes]]=ETMRoutes[[#This Row],[BaseStageCodes]], SUMPRODUCT( ( ($K$2:$K49=ETMRoutes[[#This Row],[StageCodes]])+0)*1) =1)</f>
        <v>1</v>
      </c>
      <c r="V49" s="245">
        <f>LEN(ETMRoutes[[#This Row],[StageCodes]])</f>
        <v>55</v>
      </c>
      <c r="W49" s="245">
        <f>COUNTIF([2]!Master[Full ETM Route No], C49)</f>
        <v>0</v>
      </c>
    </row>
    <row r="50" spans="1:23" ht="58">
      <c r="A50" s="246" t="s">
        <v>1844</v>
      </c>
      <c r="B50" s="247">
        <v>49</v>
      </c>
      <c r="C50" s="248" t="str">
        <f>ETMRoutes[[#This Row],[Depot]] &amp; ETMRoutes[[#This Row],[RouteNo]]</f>
        <v>MRG49</v>
      </c>
      <c r="D50" s="249" t="str" cm="1">
        <f t="array" ref="D50">INDEX(ETMRoutes[Full ETM Route No], MATCH(1,(ETMRoutes[[#This Row],[BaseStageCodes]]=ETMRoutes[StageCodes])*1,0))</f>
        <v>MRG49</v>
      </c>
      <c r="E50" s="249" t="s">
        <v>3688</v>
      </c>
      <c r="F50" s="249" t="str">
        <f>VLOOKUP(ETMRoutes[[#This Row],[LastStageCode]],Code2Loc,2,FALSE) &amp; "-" &amp; VLOOKUP(ETMRoutes[[#This Row],[FirstStageCode]],Code2Loc,2,FALSE)</f>
        <v>TUDAL-CANACONA</v>
      </c>
      <c r="G50" s="249" t="s">
        <v>1235</v>
      </c>
      <c r="H50" s="249">
        <v>17</v>
      </c>
      <c r="I50" s="249" t="s">
        <v>3518</v>
      </c>
      <c r="J50" s="250" t="s">
        <v>3689</v>
      </c>
      <c r="K50" s="250" t="s">
        <v>3474</v>
      </c>
      <c r="L50" s="245" t="s">
        <v>3690</v>
      </c>
      <c r="M50" t="s">
        <v>831</v>
      </c>
      <c r="N50" t="s">
        <v>2899</v>
      </c>
      <c r="O50" s="245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49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49">
        <f>ETMRoutes[[#This Row],[RouteNo]]</f>
        <v>49</v>
      </c>
      <c r="S50" s="248" cm="1">
        <f t="array" ref="S50">SUMPRODUCT(  ( (ETMRoutes[StageCodes]=ETMRoutes[[#This Row],[StageCodes]])+0 )*1 )</f>
        <v>2</v>
      </c>
      <c r="T50" s="249" cm="1">
        <f t="array" ref="T50">SUMPRODUCT(  ( (ETMRoutes[ReverseStageCodes]=ETMRoutes[[#This Row],[StageCodes]])+0 )*1 )</f>
        <v>0</v>
      </c>
      <c r="U50" s="249" t="b" cm="1">
        <f t="array" ref="U50">AND(ETMRoutes[[#This Row],[StageCodes]]=ETMRoutes[[#This Row],[BaseStageCodes]], SUMPRODUCT( ( ($K$2:$K50=ETMRoutes[[#This Row],[StageCodes]])+0)*1) =1)</f>
        <v>1</v>
      </c>
      <c r="V50" s="245">
        <f>LEN(ETMRoutes[[#This Row],[StageCodes]])</f>
        <v>43</v>
      </c>
      <c r="W50" s="245">
        <f>COUNTIF([2]!Master[Full ETM Route No], C50)</f>
        <v>0</v>
      </c>
    </row>
    <row r="51" spans="1:23" ht="58">
      <c r="A51" s="246" t="s">
        <v>1844</v>
      </c>
      <c r="B51" s="247">
        <v>50</v>
      </c>
      <c r="C51" s="248" t="str">
        <f>ETMRoutes[[#This Row],[Depot]] &amp; ETMRoutes[[#This Row],[RouteNo]]</f>
        <v>MRG50</v>
      </c>
      <c r="D51" s="249" t="str" cm="1">
        <f t="array" ref="D51">INDEX(ETMRoutes[Full ETM Route No], MATCH(1,(ETMRoutes[[#This Row],[BaseStageCodes]]=ETMRoutes[StageCodes])*1,0))</f>
        <v>MRG50</v>
      </c>
      <c r="E51" s="249" t="s">
        <v>3691</v>
      </c>
      <c r="F51" s="249" t="str">
        <f>VLOOKUP(ETMRoutes[[#This Row],[LastStageCode]],Code2Loc,2,FALSE) &amp; "-" &amp; VLOOKUP(ETMRoutes[[#This Row],[FirstStageCode]],Code2Loc,2,FALSE)</f>
        <v>MATIMOL-CANACONA</v>
      </c>
      <c r="G51" s="249"/>
      <c r="H51" s="249">
        <v>20</v>
      </c>
      <c r="I51" s="249" t="s">
        <v>3518</v>
      </c>
      <c r="J51" s="250" t="s">
        <v>3692</v>
      </c>
      <c r="K51" s="250" t="s">
        <v>3693</v>
      </c>
      <c r="L51" s="245" t="s">
        <v>3694</v>
      </c>
      <c r="M51" t="s">
        <v>831</v>
      </c>
      <c r="N51" t="s">
        <v>1866</v>
      </c>
      <c r="O51" s="245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49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49">
        <f>ETMRoutes[[#This Row],[RouteNo]]</f>
        <v>50</v>
      </c>
      <c r="S51" s="248" cm="1">
        <f t="array" ref="S51">SUMPRODUCT(  ( (ETMRoutes[StageCodes]=ETMRoutes[[#This Row],[StageCodes]])+0 )*1 )</f>
        <v>2</v>
      </c>
      <c r="T51" s="249" cm="1">
        <f t="array" ref="T51">SUMPRODUCT(  ( (ETMRoutes[ReverseStageCodes]=ETMRoutes[[#This Row],[StageCodes]])+0 )*1 )</f>
        <v>0</v>
      </c>
      <c r="U51" s="249" t="b" cm="1">
        <f t="array" ref="U51">AND(ETMRoutes[[#This Row],[StageCodes]]=ETMRoutes[[#This Row],[BaseStageCodes]], SUMPRODUCT( ( ($K$2:$K51=ETMRoutes[[#This Row],[StageCodes]])+0)*1) =1)</f>
        <v>1</v>
      </c>
      <c r="V51" s="245">
        <f>LEN(ETMRoutes[[#This Row],[StageCodes]])</f>
        <v>51</v>
      </c>
      <c r="W51" s="245">
        <f>COUNTIF([2]!Master[Full ETM Route No], C51)</f>
        <v>2</v>
      </c>
    </row>
    <row r="52" spans="1:23" ht="58">
      <c r="A52" s="246" t="s">
        <v>1844</v>
      </c>
      <c r="B52" s="247">
        <v>51</v>
      </c>
      <c r="C52" s="248" t="str">
        <f>ETMRoutes[[#This Row],[Depot]] &amp; ETMRoutes[[#This Row],[RouteNo]]</f>
        <v>MRG51</v>
      </c>
      <c r="D52" s="249" t="str" cm="1">
        <f t="array" ref="D52">INDEX(ETMRoutes[Full ETM Route No], MATCH(1,(ETMRoutes[[#This Row],[BaseStageCodes]]=ETMRoutes[StageCodes])*1,0))</f>
        <v>MRG51</v>
      </c>
      <c r="E52" s="249" t="s">
        <v>3695</v>
      </c>
      <c r="F52" s="249" t="str">
        <f>VLOOKUP(ETMRoutes[[#This Row],[LastStageCode]],Code2Loc,2,FALSE) &amp; "-" &amp; VLOOKUP(ETMRoutes[[#This Row],[FirstStageCode]],Code2Loc,2,FALSE)</f>
        <v>AGONDA CHRC-CAB-DE-RAM</v>
      </c>
      <c r="G52" s="249" t="s">
        <v>1865</v>
      </c>
      <c r="H52" s="249">
        <v>22</v>
      </c>
      <c r="I52" s="249" t="s">
        <v>3518</v>
      </c>
      <c r="J52" s="250" t="s">
        <v>3696</v>
      </c>
      <c r="K52" s="250" t="s">
        <v>3697</v>
      </c>
      <c r="L52" s="245" t="s">
        <v>3698</v>
      </c>
      <c r="M52" t="s">
        <v>815</v>
      </c>
      <c r="N52" t="s">
        <v>431</v>
      </c>
      <c r="O52" s="245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49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49">
        <f>ETMRoutes[[#This Row],[RouteNo]]</f>
        <v>51</v>
      </c>
      <c r="S52" s="248" cm="1">
        <f t="array" ref="S52">SUMPRODUCT(  ( (ETMRoutes[StageCodes]=ETMRoutes[[#This Row],[StageCodes]])+0 )*1 )</f>
        <v>1</v>
      </c>
      <c r="T52" s="249" cm="1">
        <f t="array" ref="T52">SUMPRODUCT(  ( (ETMRoutes[ReverseStageCodes]=ETMRoutes[[#This Row],[StageCodes]])+0 )*1 )</f>
        <v>0</v>
      </c>
      <c r="U52" s="249" t="b" cm="1">
        <f t="array" ref="U52">AND(ETMRoutes[[#This Row],[StageCodes]]=ETMRoutes[[#This Row],[BaseStageCodes]], SUMPRODUCT( ( ($K$2:$K52=ETMRoutes[[#This Row],[StageCodes]])+0)*1) =1)</f>
        <v>1</v>
      </c>
      <c r="V52" s="245">
        <f>LEN(ETMRoutes[[#This Row],[StageCodes]])</f>
        <v>55</v>
      </c>
      <c r="W52" s="245">
        <f>COUNTIF([2]!Master[Full ETM Route No], C52)</f>
        <v>1</v>
      </c>
    </row>
    <row r="53" spans="1:23" ht="145">
      <c r="A53" s="246" t="s">
        <v>1844</v>
      </c>
      <c r="B53" s="247">
        <v>52</v>
      </c>
      <c r="C53" s="248" t="str">
        <f>ETMRoutes[[#This Row],[Depot]] &amp; ETMRoutes[[#This Row],[RouteNo]]</f>
        <v>MRG52</v>
      </c>
      <c r="D53" s="249" t="str" cm="1">
        <f t="array" ref="D53">INDEX(ETMRoutes[Full ETM Route No], MATCH(1,(ETMRoutes[[#This Row],[BaseStageCodes]]=ETMRoutes[StageCodes])*1,0))</f>
        <v>MRG52</v>
      </c>
      <c r="E53" s="249" t="s">
        <v>3699</v>
      </c>
      <c r="F53" s="249" t="str">
        <f>VLOOKUP(ETMRoutes[[#This Row],[LastStageCode]],Code2Loc,2,FALSE) &amp; "-" &amp; VLOOKUP(ETMRoutes[[#This Row],[FirstStageCode]],Code2Loc,2,FALSE)</f>
        <v>DABEM-PANAJI</v>
      </c>
      <c r="G53" s="249"/>
      <c r="H53" s="249">
        <v>60</v>
      </c>
      <c r="I53" s="249" t="s">
        <v>3518</v>
      </c>
      <c r="J53" s="250" t="s">
        <v>3700</v>
      </c>
      <c r="K53" s="250" t="s">
        <v>3701</v>
      </c>
      <c r="L53" s="245" t="s">
        <v>3702</v>
      </c>
      <c r="M53" t="s">
        <v>2202</v>
      </c>
      <c r="N53" t="s">
        <v>1018</v>
      </c>
      <c r="O53" s="245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49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49">
        <f>ETMRoutes[[#This Row],[RouteNo]]</f>
        <v>52</v>
      </c>
      <c r="S53" s="248" cm="1">
        <f t="array" ref="S53">SUMPRODUCT(  ( (ETMRoutes[StageCodes]=ETMRoutes[[#This Row],[StageCodes]])+0 )*1 )</f>
        <v>1</v>
      </c>
      <c r="T53" s="249" cm="1">
        <f t="array" ref="T53">SUMPRODUCT(  ( (ETMRoutes[ReverseStageCodes]=ETMRoutes[[#This Row],[StageCodes]])+0 )*1 )</f>
        <v>0</v>
      </c>
      <c r="U53" s="249" t="b" cm="1">
        <f t="array" ref="U53">AND(ETMRoutes[[#This Row],[StageCodes]]=ETMRoutes[[#This Row],[BaseStageCodes]], SUMPRODUCT( ( ($K$2:$K53=ETMRoutes[[#This Row],[StageCodes]])+0)*1) =1)</f>
        <v>1</v>
      </c>
      <c r="V53" s="245">
        <f>LEN(ETMRoutes[[#This Row],[StageCodes]])</f>
        <v>143</v>
      </c>
      <c r="W53" s="245">
        <f>COUNTIF([2]!Master[Full ETM Route No], C53)</f>
        <v>1</v>
      </c>
    </row>
    <row r="54" spans="1:23" ht="72.5">
      <c r="A54" s="246" t="s">
        <v>1844</v>
      </c>
      <c r="B54" s="247">
        <v>53</v>
      </c>
      <c r="C54" s="248" t="str">
        <f>ETMRoutes[[#This Row],[Depot]] &amp; ETMRoutes[[#This Row],[RouteNo]]</f>
        <v>MRG53</v>
      </c>
      <c r="D54" s="249" t="str" cm="1">
        <f t="array" ref="D54">INDEX(ETMRoutes[Full ETM Route No], MATCH(1,(ETMRoutes[[#This Row],[BaseStageCodes]]=ETMRoutes[StageCodes])*1,0))</f>
        <v>MRG53</v>
      </c>
      <c r="E54" s="249" t="s">
        <v>3703</v>
      </c>
      <c r="F54" s="249" t="str">
        <f>VLOOKUP(ETMRoutes[[#This Row],[LastStageCode]],Code2Loc,2,FALSE) &amp; "-" &amp; VLOOKUP(ETMRoutes[[#This Row],[FirstStageCode]],Code2Loc,2,FALSE)</f>
        <v>BETUL-MARGAO</v>
      </c>
      <c r="G54" s="249" t="s">
        <v>995</v>
      </c>
      <c r="H54" s="249">
        <v>24</v>
      </c>
      <c r="I54" s="249" t="s">
        <v>3518</v>
      </c>
      <c r="J54" s="250" t="s">
        <v>3704</v>
      </c>
      <c r="K54" s="250" t="s">
        <v>3705</v>
      </c>
      <c r="L54" s="245" t="s">
        <v>3706</v>
      </c>
      <c r="M54" t="s">
        <v>1844</v>
      </c>
      <c r="N54" t="s">
        <v>705</v>
      </c>
      <c r="O54" s="245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49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49">
        <f>ETMRoutes[[#This Row],[RouteNo]]</f>
        <v>53</v>
      </c>
      <c r="S54" s="248" cm="1">
        <f t="array" ref="S54">SUMPRODUCT(  ( (ETMRoutes[StageCodes]=ETMRoutes[[#This Row],[StageCodes]])+0 )*1 )</f>
        <v>1</v>
      </c>
      <c r="T54" s="249" cm="1">
        <f t="array" ref="T54">SUMPRODUCT(  ( (ETMRoutes[ReverseStageCodes]=ETMRoutes[[#This Row],[StageCodes]])+0 )*1 )</f>
        <v>0</v>
      </c>
      <c r="U54" s="249" t="b" cm="1">
        <f t="array" ref="U54">AND(ETMRoutes[[#This Row],[StageCodes]]=ETMRoutes[[#This Row],[BaseStageCodes]], SUMPRODUCT( ( ($K$2:$K54=ETMRoutes[[#This Row],[StageCodes]])+0)*1) =1)</f>
        <v>1</v>
      </c>
      <c r="V54" s="245">
        <f>LEN(ETMRoutes[[#This Row],[StageCodes]])</f>
        <v>67</v>
      </c>
      <c r="W54" s="245">
        <f>COUNTIF([2]!Master[Full ETM Route No], C54)</f>
        <v>3</v>
      </c>
    </row>
    <row r="55" spans="1:23" ht="58">
      <c r="A55" s="246" t="s">
        <v>1844</v>
      </c>
      <c r="B55" s="247">
        <v>54</v>
      </c>
      <c r="C55" s="248" t="str">
        <f>ETMRoutes[[#This Row],[Depot]] &amp; ETMRoutes[[#This Row],[RouteNo]]</f>
        <v>MRG54</v>
      </c>
      <c r="D55" s="249" t="str" cm="1">
        <f t="array" ref="D55">INDEX(ETMRoutes[Full ETM Route No], MATCH(1,(ETMRoutes[[#This Row],[BaseStageCodes]]=ETMRoutes[StageCodes])*1,0))</f>
        <v>MRG54</v>
      </c>
      <c r="E55" s="249" t="s">
        <v>3707</v>
      </c>
      <c r="F55" s="249" t="str">
        <f>VLOOKUP(ETMRoutes[[#This Row],[LastStageCode]],Code2Loc,2,FALSE) &amp; "-" &amp; VLOOKUP(ETMRoutes[[#This Row],[FirstStageCode]],Code2Loc,2,FALSE)</f>
        <v>VELIM MKT-MARGAO</v>
      </c>
      <c r="G55" s="249" t="s">
        <v>995</v>
      </c>
      <c r="H55" s="249">
        <v>19</v>
      </c>
      <c r="I55" s="249" t="s">
        <v>3518</v>
      </c>
      <c r="J55" s="250" t="s">
        <v>3708</v>
      </c>
      <c r="K55" s="250" t="s">
        <v>3709</v>
      </c>
      <c r="L55" s="245" t="s">
        <v>3710</v>
      </c>
      <c r="M55" t="s">
        <v>1844</v>
      </c>
      <c r="N55" t="s">
        <v>3023</v>
      </c>
      <c r="O55" s="245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49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49">
        <f>ETMRoutes[[#This Row],[RouteNo]]</f>
        <v>54</v>
      </c>
      <c r="S55" s="248" cm="1">
        <f t="array" ref="S55">SUMPRODUCT(  ( (ETMRoutes[StageCodes]=ETMRoutes[[#This Row],[StageCodes]])+0 )*1 )</f>
        <v>1</v>
      </c>
      <c r="T55" s="249" cm="1">
        <f t="array" ref="T55">SUMPRODUCT(  ( (ETMRoutes[ReverseStageCodes]=ETMRoutes[[#This Row],[StageCodes]])+0 )*1 )</f>
        <v>0</v>
      </c>
      <c r="U55" s="249" t="b" cm="1">
        <f t="array" ref="U55">AND(ETMRoutes[[#This Row],[StageCodes]]=ETMRoutes[[#This Row],[BaseStageCodes]], SUMPRODUCT( ( ($K$2:$K55=ETMRoutes[[#This Row],[StageCodes]])+0)*1) =1)</f>
        <v>1</v>
      </c>
      <c r="V55" s="245">
        <f>LEN(ETMRoutes[[#This Row],[StageCodes]])</f>
        <v>47</v>
      </c>
      <c r="W55" s="245">
        <f>COUNTIF([2]!Master[Full ETM Route No], C55)</f>
        <v>1</v>
      </c>
    </row>
    <row r="56" spans="1:23" ht="58">
      <c r="A56" s="246" t="s">
        <v>1844</v>
      </c>
      <c r="B56" s="247">
        <v>55</v>
      </c>
      <c r="C56" s="248" t="str">
        <f>ETMRoutes[[#This Row],[Depot]] &amp; ETMRoutes[[#This Row],[RouteNo]]</f>
        <v>MRG55</v>
      </c>
      <c r="D56" s="249" t="str" cm="1">
        <f t="array" ref="D56">INDEX(ETMRoutes[Full ETM Route No], MATCH(1,(ETMRoutes[[#This Row],[BaseStageCodes]]=ETMRoutes[StageCodes])*1,0))</f>
        <v>MRG55</v>
      </c>
      <c r="E56" s="249" t="s">
        <v>3711</v>
      </c>
      <c r="F56" s="249" t="str">
        <f>VLOOKUP(ETMRoutes[[#This Row],[LastStageCode]],Code2Loc,2,FALSE) &amp; "-" &amp; VLOOKUP(ETMRoutes[[#This Row],[FirstStageCode]],Code2Loc,2,FALSE)</f>
        <v>CUTBONA-MARGAO</v>
      </c>
      <c r="G56" s="249" t="s">
        <v>995</v>
      </c>
      <c r="H56" s="249">
        <v>22</v>
      </c>
      <c r="I56" s="249" t="s">
        <v>3518</v>
      </c>
      <c r="J56" s="250" t="s">
        <v>3712</v>
      </c>
      <c r="K56" s="250" t="s">
        <v>3713</v>
      </c>
      <c r="L56" s="245" t="s">
        <v>3714</v>
      </c>
      <c r="M56" t="s">
        <v>1844</v>
      </c>
      <c r="N56" t="s">
        <v>1010</v>
      </c>
      <c r="O56" s="245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49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49">
        <f>ETMRoutes[[#This Row],[RouteNo]]</f>
        <v>55</v>
      </c>
      <c r="S56" s="248" cm="1">
        <f t="array" ref="S56">SUMPRODUCT(  ( (ETMRoutes[StageCodes]=ETMRoutes[[#This Row],[StageCodes]])+0 )*1 )</f>
        <v>1</v>
      </c>
      <c r="T56" s="249" cm="1">
        <f t="array" ref="T56">SUMPRODUCT(  ( (ETMRoutes[ReverseStageCodes]=ETMRoutes[[#This Row],[StageCodes]])+0 )*1 )</f>
        <v>0</v>
      </c>
      <c r="U56" s="249" t="b" cm="1">
        <f t="array" ref="U56">AND(ETMRoutes[[#This Row],[StageCodes]]=ETMRoutes[[#This Row],[BaseStageCodes]], SUMPRODUCT( ( ($K$2:$K56=ETMRoutes[[#This Row],[StageCodes]])+0)*1) =1)</f>
        <v>1</v>
      </c>
      <c r="V56" s="245">
        <f>LEN(ETMRoutes[[#This Row],[StageCodes]])</f>
        <v>59</v>
      </c>
      <c r="W56" s="245">
        <f>COUNTIF([2]!Master[Full ETM Route No], C56)</f>
        <v>0</v>
      </c>
    </row>
    <row r="57" spans="1:23" ht="72.5">
      <c r="A57" s="246" t="s">
        <v>1844</v>
      </c>
      <c r="B57" s="247">
        <v>56</v>
      </c>
      <c r="C57" s="248" t="str">
        <f>ETMRoutes[[#This Row],[Depot]] &amp; ETMRoutes[[#This Row],[RouteNo]]</f>
        <v>MRG56</v>
      </c>
      <c r="D57" s="249" t="str" cm="1">
        <f t="array" ref="D57">INDEX(ETMRoutes[Full ETM Route No], MATCH(1,(ETMRoutes[[#This Row],[BaseStageCodes]]=ETMRoutes[StageCodes])*1,0))</f>
        <v>MRG56</v>
      </c>
      <c r="E57" s="249" t="s">
        <v>3707</v>
      </c>
      <c r="F57" s="249" t="str">
        <f>VLOOKUP(ETMRoutes[[#This Row],[LastStageCode]],Code2Loc,2,FALSE) &amp; "-" &amp; VLOOKUP(ETMRoutes[[#This Row],[FirstStageCode]],Code2Loc,2,FALSE)</f>
        <v>VELIM MKT-MARGAO</v>
      </c>
      <c r="G57" s="249"/>
      <c r="H57" s="249">
        <v>17</v>
      </c>
      <c r="I57" s="249" t="s">
        <v>3518</v>
      </c>
      <c r="J57" s="250" t="s">
        <v>3715</v>
      </c>
      <c r="K57" s="250" t="s">
        <v>3716</v>
      </c>
      <c r="L57" s="245" t="s">
        <v>3717</v>
      </c>
      <c r="M57" t="s">
        <v>1844</v>
      </c>
      <c r="N57" t="s">
        <v>3023</v>
      </c>
      <c r="O57" s="245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49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49">
        <f>ETMRoutes[[#This Row],[RouteNo]]</f>
        <v>56</v>
      </c>
      <c r="S57" s="248" cm="1">
        <f t="array" ref="S57">SUMPRODUCT(  ( (ETMRoutes[StageCodes]=ETMRoutes[[#This Row],[StageCodes]])+0 )*1 )</f>
        <v>1</v>
      </c>
      <c r="T57" s="249" cm="1">
        <f t="array" ref="T57">SUMPRODUCT(  ( (ETMRoutes[ReverseStageCodes]=ETMRoutes[[#This Row],[StageCodes]])+0 )*1 )</f>
        <v>0</v>
      </c>
      <c r="U57" s="249" t="b" cm="1">
        <f t="array" ref="U57">AND(ETMRoutes[[#This Row],[StageCodes]]=ETMRoutes[[#This Row],[BaseStageCodes]], SUMPRODUCT( ( ($K$2:$K57=ETMRoutes[[#This Row],[StageCodes]])+0)*1) =1)</f>
        <v>1</v>
      </c>
      <c r="V57" s="245">
        <f>LEN(ETMRoutes[[#This Row],[StageCodes]])</f>
        <v>59</v>
      </c>
      <c r="W57" s="245">
        <f>COUNTIF([2]!Master[Full ETM Route No], C57)</f>
        <v>0</v>
      </c>
    </row>
    <row r="58" spans="1:23" ht="29">
      <c r="A58" s="246" t="s">
        <v>1844</v>
      </c>
      <c r="B58" s="247">
        <v>57</v>
      </c>
      <c r="C58" s="248" t="str">
        <f>ETMRoutes[[#This Row],[Depot]] &amp; ETMRoutes[[#This Row],[RouteNo]]</f>
        <v>MRG57</v>
      </c>
      <c r="D58" s="249" t="str" cm="1">
        <f t="array" ref="D58">INDEX(ETMRoutes[Full ETM Route No], MATCH(1,(ETMRoutes[[#This Row],[BaseStageCodes]]=ETMRoutes[StageCodes])*1,0))</f>
        <v>MRG57</v>
      </c>
      <c r="E58" s="249" t="s">
        <v>3718</v>
      </c>
      <c r="F58" s="249" t="str">
        <f>VLOOKUP(ETMRoutes[[#This Row],[LastStageCode]],Code2Loc,2,FALSE) &amp; "-" &amp; VLOOKUP(ETMRoutes[[#This Row],[FirstStageCode]],Code2Loc,2,FALSE)</f>
        <v>VELIM MKT-CUNCOLIM</v>
      </c>
      <c r="G58" s="249" t="s">
        <v>2003</v>
      </c>
      <c r="H58" s="249">
        <v>5</v>
      </c>
      <c r="I58" s="249" t="s">
        <v>3518</v>
      </c>
      <c r="J58" s="250" t="s">
        <v>3719</v>
      </c>
      <c r="K58" s="250" t="s">
        <v>3720</v>
      </c>
      <c r="L58" s="245" t="s">
        <v>3721</v>
      </c>
      <c r="M58" t="s">
        <v>996</v>
      </c>
      <c r="N58" t="s">
        <v>3023</v>
      </c>
      <c r="O58" s="245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49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49">
        <f>ETMRoutes[[#This Row],[RouteNo]]</f>
        <v>57</v>
      </c>
      <c r="S58" s="248" cm="1">
        <f t="array" ref="S58">SUMPRODUCT(  ( (ETMRoutes[StageCodes]=ETMRoutes[[#This Row],[StageCodes]])+0 )*1 )</f>
        <v>1</v>
      </c>
      <c r="T58" s="249" cm="1">
        <f t="array" ref="T58">SUMPRODUCT(  ( (ETMRoutes[ReverseStageCodes]=ETMRoutes[[#This Row],[StageCodes]])+0 )*1 )</f>
        <v>0</v>
      </c>
      <c r="U58" s="249" t="b" cm="1">
        <f t="array" ref="U58">AND(ETMRoutes[[#This Row],[StageCodes]]=ETMRoutes[[#This Row],[BaseStageCodes]], SUMPRODUCT( ( ($K$2:$K58=ETMRoutes[[#This Row],[StageCodes]])+0)*1) =1)</f>
        <v>1</v>
      </c>
      <c r="V58" s="245">
        <f>LEN(ETMRoutes[[#This Row],[StageCodes]])</f>
        <v>19</v>
      </c>
      <c r="W58" s="245">
        <f>COUNTIF([2]!Master[Full ETM Route No], C58)</f>
        <v>1</v>
      </c>
    </row>
    <row r="59" spans="1:23" ht="43.5">
      <c r="A59" s="246" t="s">
        <v>1844</v>
      </c>
      <c r="B59" s="247">
        <v>58</v>
      </c>
      <c r="C59" s="248" t="str">
        <f>ETMRoutes[[#This Row],[Depot]] &amp; ETMRoutes[[#This Row],[RouteNo]]</f>
        <v>MRG58</v>
      </c>
      <c r="D59" s="249" t="str" cm="1">
        <f t="array" ref="D59">INDEX(ETMRoutes[Full ETM Route No], MATCH(1,(ETMRoutes[[#This Row],[BaseStageCodes]]=ETMRoutes[StageCodes])*1,0))</f>
        <v>MRG58</v>
      </c>
      <c r="E59" s="249" t="s">
        <v>3722</v>
      </c>
      <c r="F59" s="249" t="str">
        <f>VLOOKUP(ETMRoutes[[#This Row],[LastStageCode]],Code2Loc,2,FALSE) &amp; "-" &amp; VLOOKUP(ETMRoutes[[#This Row],[FirstStageCode]],Code2Loc,2,FALSE)</f>
        <v>BETUL-CUNCOLIM</v>
      </c>
      <c r="G59" s="249" t="s">
        <v>2003</v>
      </c>
      <c r="H59" s="249">
        <v>10</v>
      </c>
      <c r="I59" s="249" t="s">
        <v>3518</v>
      </c>
      <c r="J59" s="250" t="s">
        <v>3723</v>
      </c>
      <c r="K59" s="250" t="s">
        <v>3724</v>
      </c>
      <c r="L59" s="245" t="s">
        <v>3725</v>
      </c>
      <c r="M59" t="s">
        <v>996</v>
      </c>
      <c r="N59" t="s">
        <v>705</v>
      </c>
      <c r="O59" s="245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49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49">
        <f>ETMRoutes[[#This Row],[RouteNo]]</f>
        <v>58</v>
      </c>
      <c r="S59" s="248" cm="1">
        <f t="array" ref="S59">SUMPRODUCT(  ( (ETMRoutes[StageCodes]=ETMRoutes[[#This Row],[StageCodes]])+0 )*1 )</f>
        <v>1</v>
      </c>
      <c r="T59" s="249" cm="1">
        <f t="array" ref="T59">SUMPRODUCT(  ( (ETMRoutes[ReverseStageCodes]=ETMRoutes[[#This Row],[StageCodes]])+0 )*1 )</f>
        <v>0</v>
      </c>
      <c r="U59" s="249" t="b" cm="1">
        <f t="array" ref="U59">AND(ETMRoutes[[#This Row],[StageCodes]]=ETMRoutes[[#This Row],[BaseStageCodes]], SUMPRODUCT( ( ($K$2:$K59=ETMRoutes[[#This Row],[StageCodes]])+0)*1) =1)</f>
        <v>1</v>
      </c>
      <c r="V59" s="245">
        <f>LEN(ETMRoutes[[#This Row],[StageCodes]])</f>
        <v>39</v>
      </c>
      <c r="W59" s="245">
        <f>COUNTIF([2]!Master[Full ETM Route No], C59)</f>
        <v>1</v>
      </c>
    </row>
    <row r="60" spans="1:23" ht="145">
      <c r="A60" s="246" t="s">
        <v>1844</v>
      </c>
      <c r="B60" s="247">
        <v>59</v>
      </c>
      <c r="C60" s="248" t="str">
        <f>ETMRoutes[[#This Row],[Depot]] &amp; ETMRoutes[[#This Row],[RouteNo]]</f>
        <v>MRG59</v>
      </c>
      <c r="D60" s="249" t="str" cm="1">
        <f t="array" ref="D60">INDEX(ETMRoutes[Full ETM Route No], MATCH(1,(ETMRoutes[[#This Row],[BaseStageCodes]]=ETMRoutes[StageCodes])*1,0))</f>
        <v>MRG59</v>
      </c>
      <c r="E60" s="249" t="s">
        <v>3726</v>
      </c>
      <c r="F60" s="249" t="str">
        <f>VLOOKUP(ETMRoutes[[#This Row],[LastStageCode]],Code2Loc,2,FALSE) &amp; "-" &amp; VLOOKUP(ETMRoutes[[#This Row],[FirstStageCode]],Code2Loc,2,FALSE)</f>
        <v>MOLLEM-MARGAO</v>
      </c>
      <c r="G60" s="249"/>
      <c r="H60" s="249">
        <v>50</v>
      </c>
      <c r="I60" s="249" t="s">
        <v>3518</v>
      </c>
      <c r="J60" s="250" t="s">
        <v>3727</v>
      </c>
      <c r="K60" s="250" t="s">
        <v>3728</v>
      </c>
      <c r="L60" s="245" t="s">
        <v>3729</v>
      </c>
      <c r="M60" t="s">
        <v>1844</v>
      </c>
      <c r="N60" t="s">
        <v>1941</v>
      </c>
      <c r="O60" s="245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49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49">
        <f>ETMRoutes[[#This Row],[RouteNo]]</f>
        <v>59</v>
      </c>
      <c r="S60" s="248" cm="1">
        <f t="array" ref="S60">SUMPRODUCT(  ( (ETMRoutes[StageCodes]=ETMRoutes[[#This Row],[StageCodes]])+0 )*1 )</f>
        <v>2</v>
      </c>
      <c r="T60" s="249" cm="1">
        <f t="array" ref="T60">SUMPRODUCT(  ( (ETMRoutes[ReverseStageCodes]=ETMRoutes[[#This Row],[StageCodes]])+0 )*1 )</f>
        <v>0</v>
      </c>
      <c r="U60" s="249" t="b" cm="1">
        <f t="array" ref="U60">AND(ETMRoutes[[#This Row],[StageCodes]]=ETMRoutes[[#This Row],[BaseStageCodes]], SUMPRODUCT( ( ($K$2:$K60=ETMRoutes[[#This Row],[StageCodes]])+0)*1) =1)</f>
        <v>1</v>
      </c>
      <c r="V60" s="245">
        <f>LEN(ETMRoutes[[#This Row],[StageCodes]])</f>
        <v>143</v>
      </c>
      <c r="W60" s="245">
        <f>COUNTIF([2]!Master[Full ETM Route No], C60)</f>
        <v>0</v>
      </c>
    </row>
    <row r="61" spans="1:23" ht="174">
      <c r="A61" s="246" t="s">
        <v>1844</v>
      </c>
      <c r="B61" s="247">
        <v>60</v>
      </c>
      <c r="C61" s="248" t="str">
        <f>ETMRoutes[[#This Row],[Depot]] &amp; ETMRoutes[[#This Row],[RouteNo]]</f>
        <v>MRG60</v>
      </c>
      <c r="D61" s="249" t="str" cm="1">
        <f t="array" ref="D61">INDEX(ETMRoutes[Full ETM Route No], MATCH(1,(ETMRoutes[[#This Row],[BaseStageCodes]]=ETMRoutes[StageCodes])*1,0))</f>
        <v>MRG60</v>
      </c>
      <c r="E61" s="249" t="s">
        <v>3730</v>
      </c>
      <c r="F61" s="249" t="str">
        <f>VLOOKUP(ETMRoutes[[#This Row],[LastStageCode]],Code2Loc,2,FALSE) &amp; "-" &amp; VLOOKUP(ETMRoutes[[#This Row],[FirstStageCode]],Code2Loc,2,FALSE)</f>
        <v>NETURLIM-MARGAO</v>
      </c>
      <c r="G61" s="249"/>
      <c r="H61" s="249">
        <v>61</v>
      </c>
      <c r="I61" s="249" t="s">
        <v>3518</v>
      </c>
      <c r="J61" s="250" t="s">
        <v>3731</v>
      </c>
      <c r="K61" s="250" t="s">
        <v>3495</v>
      </c>
      <c r="L61" s="245" t="s">
        <v>3732</v>
      </c>
      <c r="M61" t="s">
        <v>1844</v>
      </c>
      <c r="N61" t="s">
        <v>2094</v>
      </c>
      <c r="O61" s="245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49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49">
        <f>ETMRoutes[[#This Row],[RouteNo]]</f>
        <v>60</v>
      </c>
      <c r="S61" s="248" cm="1">
        <f t="array" ref="S61">SUMPRODUCT(  ( (ETMRoutes[StageCodes]=ETMRoutes[[#This Row],[StageCodes]])+0 )*1 )</f>
        <v>3</v>
      </c>
      <c r="T61" s="249" cm="1">
        <f t="array" ref="T61">SUMPRODUCT(  ( (ETMRoutes[ReverseStageCodes]=ETMRoutes[[#This Row],[StageCodes]])+0 )*1 )</f>
        <v>0</v>
      </c>
      <c r="U61" s="249" t="b" cm="1">
        <f t="array" ref="U61">AND(ETMRoutes[[#This Row],[StageCodes]]=ETMRoutes[[#This Row],[BaseStageCodes]], SUMPRODUCT( ( ($K$2:$K61=ETMRoutes[[#This Row],[StageCodes]])+0)*1) =1)</f>
        <v>1</v>
      </c>
      <c r="V61" s="245">
        <f>LEN(ETMRoutes[[#This Row],[StageCodes]])</f>
        <v>163</v>
      </c>
      <c r="W61" s="245">
        <f>COUNTIF([2]!Master[Full ETM Route No], C61)</f>
        <v>0</v>
      </c>
    </row>
    <row r="62" spans="1:23" ht="188.5">
      <c r="A62" s="246" t="s">
        <v>1844</v>
      </c>
      <c r="B62" s="247">
        <v>61</v>
      </c>
      <c r="C62" s="248" t="str">
        <f>ETMRoutes[[#This Row],[Depot]] &amp; ETMRoutes[[#This Row],[RouteNo]]</f>
        <v>MRG61</v>
      </c>
      <c r="D62" s="249" t="str" cm="1">
        <f t="array" ref="D62">INDEX(ETMRoutes[Full ETM Route No], MATCH(1,(ETMRoutes[[#This Row],[BaseStageCodes]]=ETMRoutes[StageCodes])*1,0))</f>
        <v>MRG61</v>
      </c>
      <c r="E62" s="249" t="s">
        <v>3733</v>
      </c>
      <c r="F62" s="249" t="str">
        <f>VLOOKUP(ETMRoutes[[#This Row],[LastStageCode]],Code2Loc,2,FALSE) &amp; "-" &amp; VLOOKUP(ETMRoutes[[#This Row],[FirstStageCode]],Code2Loc,2,FALSE)</f>
        <v>SALJINI-MARGAO</v>
      </c>
      <c r="G62" s="249"/>
      <c r="H62" s="249">
        <v>81</v>
      </c>
      <c r="I62" s="249" t="s">
        <v>3518</v>
      </c>
      <c r="J62" s="250" t="s">
        <v>3734</v>
      </c>
      <c r="K62" s="250" t="s">
        <v>3735</v>
      </c>
      <c r="L62" s="245" t="s">
        <v>3736</v>
      </c>
      <c r="M62" t="s">
        <v>1844</v>
      </c>
      <c r="N62" t="s">
        <v>2525</v>
      </c>
      <c r="O62" s="245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49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49">
        <f>ETMRoutes[[#This Row],[RouteNo]]</f>
        <v>61</v>
      </c>
      <c r="S62" s="248" cm="1">
        <f t="array" ref="S62">SUMPRODUCT(  ( (ETMRoutes[StageCodes]=ETMRoutes[[#This Row],[StageCodes]])+0 )*1 )</f>
        <v>1</v>
      </c>
      <c r="T62" s="249" cm="1">
        <f t="array" ref="T62">SUMPRODUCT(  ( (ETMRoutes[ReverseStageCodes]=ETMRoutes[[#This Row],[StageCodes]])+0 )*1 )</f>
        <v>0</v>
      </c>
      <c r="U62" s="249" t="b" cm="1">
        <f t="array" ref="U62">AND(ETMRoutes[[#This Row],[StageCodes]]=ETMRoutes[[#This Row],[BaseStageCodes]], SUMPRODUCT( ( ($K$2:$K62=ETMRoutes[[#This Row],[StageCodes]])+0)*1) =1)</f>
        <v>1</v>
      </c>
      <c r="V62" s="245">
        <f>LEN(ETMRoutes[[#This Row],[StageCodes]])</f>
        <v>175</v>
      </c>
      <c r="W62" s="245">
        <f>COUNTIF([2]!Master[Full ETM Route No], C62)</f>
        <v>0</v>
      </c>
    </row>
    <row r="63" spans="1:23" ht="145">
      <c r="A63" s="246" t="s">
        <v>1844</v>
      </c>
      <c r="B63" s="247">
        <v>62</v>
      </c>
      <c r="C63" s="248" t="str">
        <f>ETMRoutes[[#This Row],[Depot]] &amp; ETMRoutes[[#This Row],[RouteNo]]</f>
        <v>MRG62</v>
      </c>
      <c r="D63" s="249" t="str" cm="1">
        <f t="array" ref="D63">INDEX(ETMRoutes[Full ETM Route No], MATCH(1,(ETMRoutes[[#This Row],[BaseStageCodes]]=ETMRoutes[StageCodes])*1,0))</f>
        <v>MRG62</v>
      </c>
      <c r="E63" s="249" t="s">
        <v>3737</v>
      </c>
      <c r="F63" s="249" t="str">
        <f>VLOOKUP(ETMRoutes[[#This Row],[LastStageCode]],Code2Loc,2,FALSE) &amp; "-" &amp; VLOOKUP(ETMRoutes[[#This Row],[FirstStageCode]],Code2Loc,2,FALSE)</f>
        <v>VADE COLONY-MARGAO</v>
      </c>
      <c r="G63" s="249"/>
      <c r="H63" s="249">
        <v>51</v>
      </c>
      <c r="I63" s="249" t="s">
        <v>3518</v>
      </c>
      <c r="J63" s="250" t="s">
        <v>3738</v>
      </c>
      <c r="K63" s="250" t="s">
        <v>3739</v>
      </c>
      <c r="L63" s="245" t="s">
        <v>3740</v>
      </c>
      <c r="M63" t="s">
        <v>1844</v>
      </c>
      <c r="N63" t="s">
        <v>2967</v>
      </c>
      <c r="O63" s="245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49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49">
        <f>ETMRoutes[[#This Row],[RouteNo]]</f>
        <v>62</v>
      </c>
      <c r="S63" s="248" cm="1">
        <f t="array" ref="S63">SUMPRODUCT(  ( (ETMRoutes[StageCodes]=ETMRoutes[[#This Row],[StageCodes]])+0 )*1 )</f>
        <v>1</v>
      </c>
      <c r="T63" s="249" cm="1">
        <f t="array" ref="T63">SUMPRODUCT(  ( (ETMRoutes[ReverseStageCodes]=ETMRoutes[[#This Row],[StageCodes]])+0 )*1 )</f>
        <v>0</v>
      </c>
      <c r="U63" s="249" t="b" cm="1">
        <f t="array" ref="U63">AND(ETMRoutes[[#This Row],[StageCodes]]=ETMRoutes[[#This Row],[BaseStageCodes]], SUMPRODUCT( ( ($K$2:$K63=ETMRoutes[[#This Row],[StageCodes]])+0)*1) =1)</f>
        <v>1</v>
      </c>
      <c r="V63" s="245">
        <f>LEN(ETMRoutes[[#This Row],[StageCodes]])</f>
        <v>135</v>
      </c>
      <c r="W63" s="245">
        <f>COUNTIF([2]!Master[Full ETM Route No], C63)</f>
        <v>0</v>
      </c>
    </row>
    <row r="64" spans="1:23" ht="116">
      <c r="A64" s="246" t="s">
        <v>1844</v>
      </c>
      <c r="B64" s="247">
        <v>63</v>
      </c>
      <c r="C64" s="248" t="str">
        <f>ETMRoutes[[#This Row],[Depot]] &amp; ETMRoutes[[#This Row],[RouteNo]]</f>
        <v>MRG63</v>
      </c>
      <c r="D64" s="249" t="str" cm="1">
        <f t="array" ref="D64">INDEX(ETMRoutes[Full ETM Route No], MATCH(1,(ETMRoutes[[#This Row],[BaseStageCodes]]=ETMRoutes[StageCodes])*1,0))</f>
        <v>MRG63</v>
      </c>
      <c r="E64" s="249" t="s">
        <v>3741</v>
      </c>
      <c r="F64" s="249" t="str">
        <f>VLOOKUP(ETMRoutes[[#This Row],[LastStageCode]],Code2Loc,2,FALSE) &amp; "-" &amp; VLOOKUP(ETMRoutes[[#This Row],[FirstStageCode]],Code2Loc,2,FALSE)</f>
        <v>SULCORNA-MARGAO</v>
      </c>
      <c r="G64" s="249"/>
      <c r="H64" s="249">
        <v>39</v>
      </c>
      <c r="I64" s="249" t="s">
        <v>3518</v>
      </c>
      <c r="J64" s="250" t="s">
        <v>3742</v>
      </c>
      <c r="K64" s="250" t="s">
        <v>3743</v>
      </c>
      <c r="L64" s="245" t="s">
        <v>3744</v>
      </c>
      <c r="M64" t="s">
        <v>1844</v>
      </c>
      <c r="N64" t="s">
        <v>2772</v>
      </c>
      <c r="O64" s="245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49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49">
        <f>ETMRoutes[[#This Row],[RouteNo]]</f>
        <v>63</v>
      </c>
      <c r="S64" s="248" cm="1">
        <f t="array" ref="S64">SUMPRODUCT(  ( (ETMRoutes[StageCodes]=ETMRoutes[[#This Row],[StageCodes]])+0 )*1 )</f>
        <v>1</v>
      </c>
      <c r="T64" s="249" cm="1">
        <f t="array" ref="T64">SUMPRODUCT(  ( (ETMRoutes[ReverseStageCodes]=ETMRoutes[[#This Row],[StageCodes]])+0 )*1 )</f>
        <v>0</v>
      </c>
      <c r="U64" s="249" t="b" cm="1">
        <f t="array" ref="U64">AND(ETMRoutes[[#This Row],[StageCodes]]=ETMRoutes[[#This Row],[BaseStageCodes]], SUMPRODUCT( ( ($K$2:$K64=ETMRoutes[[#This Row],[StageCodes]])+0)*1) =1)</f>
        <v>1</v>
      </c>
      <c r="V64" s="245">
        <f>LEN(ETMRoutes[[#This Row],[StageCodes]])</f>
        <v>103</v>
      </c>
      <c r="W64" s="245">
        <f>COUNTIF([2]!Master[Full ETM Route No], C64)</f>
        <v>0</v>
      </c>
    </row>
    <row r="65" spans="1:23" ht="101.5">
      <c r="A65" s="246" t="s">
        <v>1844</v>
      </c>
      <c r="B65" s="247">
        <v>64</v>
      </c>
      <c r="C65" s="248" t="str">
        <f>ETMRoutes[[#This Row],[Depot]] &amp; ETMRoutes[[#This Row],[RouteNo]]</f>
        <v>MRG64</v>
      </c>
      <c r="D65" s="249" t="str" cm="1">
        <f t="array" ref="D65">INDEX(ETMRoutes[Full ETM Route No], MATCH(1,(ETMRoutes[[#This Row],[BaseStageCodes]]=ETMRoutes[StageCodes])*1,0))</f>
        <v>MRG64</v>
      </c>
      <c r="E65" s="249" t="s">
        <v>3745</v>
      </c>
      <c r="F65" s="249" t="str">
        <f>VLOOKUP(ETMRoutes[[#This Row],[LastStageCode]],Code2Loc,2,FALSE) &amp; "-" &amp; VLOOKUP(ETMRoutes[[#This Row],[FirstStageCode]],Code2Loc,2,FALSE)</f>
        <v>MOLKOPON-MARGAO</v>
      </c>
      <c r="G65" s="249"/>
      <c r="H65" s="249">
        <v>34</v>
      </c>
      <c r="I65" s="249" t="s">
        <v>3518</v>
      </c>
      <c r="J65" s="250" t="s">
        <v>3746</v>
      </c>
      <c r="K65" s="250" t="s">
        <v>3747</v>
      </c>
      <c r="L65" s="245" t="s">
        <v>3748</v>
      </c>
      <c r="M65" t="s">
        <v>1844</v>
      </c>
      <c r="N65" t="s">
        <v>1935</v>
      </c>
      <c r="O65" s="245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49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49">
        <f>ETMRoutes[[#This Row],[RouteNo]]</f>
        <v>64</v>
      </c>
      <c r="S65" s="248" cm="1">
        <f t="array" ref="S65">SUMPRODUCT(  ( (ETMRoutes[StageCodes]=ETMRoutes[[#This Row],[StageCodes]])+0 )*1 )</f>
        <v>1</v>
      </c>
      <c r="T65" s="249" cm="1">
        <f t="array" ref="T65">SUMPRODUCT(  ( (ETMRoutes[ReverseStageCodes]=ETMRoutes[[#This Row],[StageCodes]])+0 )*1 )</f>
        <v>0</v>
      </c>
      <c r="U65" s="249" t="b" cm="1">
        <f t="array" ref="U65">AND(ETMRoutes[[#This Row],[StageCodes]]=ETMRoutes[[#This Row],[BaseStageCodes]], SUMPRODUCT( ( ($K$2:$K65=ETMRoutes[[#This Row],[StageCodes]])+0)*1) =1)</f>
        <v>1</v>
      </c>
      <c r="V65" s="245">
        <f>LEN(ETMRoutes[[#This Row],[StageCodes]])</f>
        <v>95</v>
      </c>
      <c r="W65" s="245">
        <f>COUNTIF([2]!Master[Full ETM Route No], C65)</f>
        <v>3</v>
      </c>
    </row>
    <row r="66" spans="1:23" ht="116">
      <c r="A66" s="246" t="s">
        <v>1844</v>
      </c>
      <c r="B66" s="247">
        <v>65</v>
      </c>
      <c r="C66" s="248" t="str">
        <f>ETMRoutes[[#This Row],[Depot]] &amp; ETMRoutes[[#This Row],[RouteNo]]</f>
        <v>MRG65</v>
      </c>
      <c r="D66" s="249" t="str" cm="1">
        <f t="array" ref="D66">INDEX(ETMRoutes[Full ETM Route No], MATCH(1,(ETMRoutes[[#This Row],[BaseStageCodes]]=ETMRoutes[StageCodes])*1,0))</f>
        <v>MRG65</v>
      </c>
      <c r="E66" s="249" t="s">
        <v>3749</v>
      </c>
      <c r="F66" s="249" t="str">
        <f>VLOOKUP(ETMRoutes[[#This Row],[LastStageCode]],Code2Loc,2,FALSE) &amp; "-" &amp; VLOOKUP(ETMRoutes[[#This Row],[FirstStageCode]],Code2Loc,2,FALSE)</f>
        <v>KALAY-MARGAO</v>
      </c>
      <c r="G66" s="249"/>
      <c r="H66" s="249">
        <v>36</v>
      </c>
      <c r="I66" s="249" t="s">
        <v>3518</v>
      </c>
      <c r="J66" s="250" t="s">
        <v>3750</v>
      </c>
      <c r="K66" s="250" t="s">
        <v>3493</v>
      </c>
      <c r="L66" s="245" t="s">
        <v>3751</v>
      </c>
      <c r="M66" t="s">
        <v>1844</v>
      </c>
      <c r="N66" t="s">
        <v>1489</v>
      </c>
      <c r="O66" s="245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49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49">
        <f>ETMRoutes[[#This Row],[RouteNo]]</f>
        <v>65</v>
      </c>
      <c r="S66" s="248" cm="1">
        <f t="array" ref="S66">SUMPRODUCT(  ( (ETMRoutes[StageCodes]=ETMRoutes[[#This Row],[StageCodes]])+0 )*1 )</f>
        <v>2</v>
      </c>
      <c r="T66" s="249" cm="1">
        <f t="array" ref="T66">SUMPRODUCT(  ( (ETMRoutes[ReverseStageCodes]=ETMRoutes[[#This Row],[StageCodes]])+0 )*1 )</f>
        <v>0</v>
      </c>
      <c r="U66" s="249" t="b" cm="1">
        <f t="array" ref="U66">AND(ETMRoutes[[#This Row],[StageCodes]]=ETMRoutes[[#This Row],[BaseStageCodes]], SUMPRODUCT( ( ($K$2:$K66=ETMRoutes[[#This Row],[StageCodes]])+0)*1) =1)</f>
        <v>1</v>
      </c>
      <c r="V66" s="245">
        <f>LEN(ETMRoutes[[#This Row],[StageCodes]])</f>
        <v>111</v>
      </c>
      <c r="W66" s="245">
        <f>COUNTIF([2]!Master[Full ETM Route No], C66)</f>
        <v>1</v>
      </c>
    </row>
    <row r="67" spans="1:23" ht="101.5">
      <c r="A67" s="246" t="s">
        <v>1844</v>
      </c>
      <c r="B67" s="247">
        <v>66</v>
      </c>
      <c r="C67" s="248" t="str">
        <f>ETMRoutes[[#This Row],[Depot]] &amp; ETMRoutes[[#This Row],[RouteNo]]</f>
        <v>MRG66</v>
      </c>
      <c r="D67" s="249" t="str" cm="1">
        <f t="array" ref="D67">INDEX(ETMRoutes[Full ETM Route No], MATCH(1,(ETMRoutes[[#This Row],[BaseStageCodes]]=ETMRoutes[StageCodes])*1,0))</f>
        <v>MRG66</v>
      </c>
      <c r="E67" s="249" t="s">
        <v>3749</v>
      </c>
      <c r="F67" s="249" t="str">
        <f>VLOOKUP(ETMRoutes[[#This Row],[LastStageCode]],Code2Loc,2,FALSE) &amp; "-" &amp; VLOOKUP(ETMRoutes[[#This Row],[FirstStageCode]],Code2Loc,2,FALSE)</f>
        <v>KALAY-MARGAO</v>
      </c>
      <c r="G67" s="249"/>
      <c r="H67" s="249">
        <v>38</v>
      </c>
      <c r="I67" s="249" t="s">
        <v>3518</v>
      </c>
      <c r="J67" s="250" t="s">
        <v>3752</v>
      </c>
      <c r="K67" s="250" t="s">
        <v>3753</v>
      </c>
      <c r="L67" s="245" t="s">
        <v>3754</v>
      </c>
      <c r="M67" t="s">
        <v>1844</v>
      </c>
      <c r="N67" t="s">
        <v>1489</v>
      </c>
      <c r="O67" s="245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49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49">
        <f>ETMRoutes[[#This Row],[RouteNo]]</f>
        <v>66</v>
      </c>
      <c r="S67" s="248" cm="1">
        <f t="array" ref="S67">SUMPRODUCT(  ( (ETMRoutes[StageCodes]=ETMRoutes[[#This Row],[StageCodes]])+0 )*1 )</f>
        <v>1</v>
      </c>
      <c r="T67" s="249" cm="1">
        <f t="array" ref="T67">SUMPRODUCT(  ( (ETMRoutes[ReverseStageCodes]=ETMRoutes[[#This Row],[StageCodes]])+0 )*1 )</f>
        <v>0</v>
      </c>
      <c r="U67" s="249" t="b" cm="1">
        <f t="array" ref="U67">AND(ETMRoutes[[#This Row],[StageCodes]]=ETMRoutes[[#This Row],[BaseStageCodes]], SUMPRODUCT( ( ($K$2:$K67=ETMRoutes[[#This Row],[StageCodes]])+0)*1) =1)</f>
        <v>1</v>
      </c>
      <c r="V67" s="245">
        <f>LEN(ETMRoutes[[#This Row],[StageCodes]])</f>
        <v>103</v>
      </c>
      <c r="W67" s="245">
        <f>COUNTIF([2]!Master[Full ETM Route No], C67)</f>
        <v>1</v>
      </c>
    </row>
    <row r="68" spans="1:23" ht="101.5">
      <c r="A68" s="246" t="s">
        <v>1844</v>
      </c>
      <c r="B68" s="247">
        <v>67</v>
      </c>
      <c r="C68" s="248" t="str">
        <f>ETMRoutes[[#This Row],[Depot]] &amp; ETMRoutes[[#This Row],[RouteNo]]</f>
        <v>MRG67</v>
      </c>
      <c r="D68" s="249" t="str" cm="1">
        <f t="array" ref="D68">INDEX(ETMRoutes[Full ETM Route No], MATCH(1,(ETMRoutes[[#This Row],[BaseStageCodes]]=ETMRoutes[StageCodes])*1,0))</f>
        <v>MRG67</v>
      </c>
      <c r="E68" s="249" t="s">
        <v>3755</v>
      </c>
      <c r="F68" s="249" t="str">
        <f>VLOOKUP(ETMRoutes[[#This Row],[LastStageCode]],Code2Loc,2,FALSE) &amp; "-" &amp; VLOOKUP(ETMRoutes[[#This Row],[FirstStageCode]],Code2Loc,2,FALSE)</f>
        <v>PIRLA-MARGAO</v>
      </c>
      <c r="G68" s="249"/>
      <c r="H68" s="249">
        <v>36</v>
      </c>
      <c r="I68" s="249" t="s">
        <v>3518</v>
      </c>
      <c r="J68" s="250" t="s">
        <v>3756</v>
      </c>
      <c r="K68" s="250" t="s">
        <v>3488</v>
      </c>
      <c r="L68" s="245" t="s">
        <v>3757</v>
      </c>
      <c r="M68" t="s">
        <v>1844</v>
      </c>
      <c r="N68" t="s">
        <v>2291</v>
      </c>
      <c r="O68" s="245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49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49">
        <f>ETMRoutes[[#This Row],[RouteNo]]</f>
        <v>67</v>
      </c>
      <c r="S68" s="248" cm="1">
        <f t="array" ref="S68">SUMPRODUCT(  ( (ETMRoutes[StageCodes]=ETMRoutes[[#This Row],[StageCodes]])+0 )*1 )</f>
        <v>1</v>
      </c>
      <c r="T68" s="249" cm="1">
        <f t="array" ref="T68">SUMPRODUCT(  ( (ETMRoutes[ReverseStageCodes]=ETMRoutes[[#This Row],[StageCodes]])+0 )*1 )</f>
        <v>0</v>
      </c>
      <c r="U68" s="249" t="b" cm="1">
        <f t="array" ref="U68">AND(ETMRoutes[[#This Row],[StageCodes]]=ETMRoutes[[#This Row],[BaseStageCodes]], SUMPRODUCT( ( ($K$2:$K68=ETMRoutes[[#This Row],[StageCodes]])+0)*1) =1)</f>
        <v>1</v>
      </c>
      <c r="V68" s="245">
        <f>LEN(ETMRoutes[[#This Row],[StageCodes]])</f>
        <v>91</v>
      </c>
      <c r="W68" s="245">
        <f>COUNTIF([2]!Master[Full ETM Route No], C68)</f>
        <v>3</v>
      </c>
    </row>
    <row r="69" spans="1:23" ht="72.5">
      <c r="A69" s="252" t="s">
        <v>1844</v>
      </c>
      <c r="B69" s="253">
        <v>68</v>
      </c>
      <c r="C69" s="254" t="str">
        <f>ETMRoutes[[#This Row],[Depot]] &amp; ETMRoutes[[#This Row],[RouteNo]]</f>
        <v>MRG68</v>
      </c>
      <c r="D69" s="249" t="str" cm="1">
        <f t="array" ref="D69">INDEX(ETMRoutes[Full ETM Route No], MATCH(1,(ETMRoutes[[#This Row],[BaseStageCodes]]=ETMRoutes[StageCodes])*1,0))</f>
        <v>MRG23</v>
      </c>
      <c r="E69" s="255" t="s">
        <v>3588</v>
      </c>
      <c r="F69" s="255" t="str">
        <f>VLOOKUP(ETMRoutes[[#This Row],[LastStageCode]],Code2Loc,2,FALSE) &amp; "-" &amp; VLOOKUP(ETMRoutes[[#This Row],[FirstStageCode]],Code2Loc,2,FALSE)</f>
        <v>CURCHOREM-MARGAO</v>
      </c>
      <c r="G69" s="255"/>
      <c r="H69" s="255">
        <v>26</v>
      </c>
      <c r="I69" s="255" t="s">
        <v>3518</v>
      </c>
      <c r="J69" s="250" t="s">
        <v>3594</v>
      </c>
      <c r="K69" s="250" t="s">
        <v>3595</v>
      </c>
      <c r="L69" s="245" t="s">
        <v>3596</v>
      </c>
      <c r="M69" t="s">
        <v>1844</v>
      </c>
      <c r="N69" t="s">
        <v>1002</v>
      </c>
      <c r="O69" s="245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55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55">
        <f>ETMRoutes[[#This Row],[RouteNo]]</f>
        <v>68</v>
      </c>
      <c r="S69" s="254" cm="1">
        <f t="array" ref="S69">SUMPRODUCT(  ( (ETMRoutes[StageCodes]=ETMRoutes[[#This Row],[StageCodes]])+0 )*1 )</f>
        <v>2</v>
      </c>
      <c r="T69" s="249" cm="1">
        <f t="array" ref="T69">SUMPRODUCT(  ( (ETMRoutes[ReverseStageCodes]=ETMRoutes[[#This Row],[StageCodes]])+0 )*1 )</f>
        <v>0</v>
      </c>
      <c r="U69" s="249" t="b" cm="1">
        <f t="array" ref="U69">AND(ETMRoutes[[#This Row],[StageCodes]]=ETMRoutes[[#This Row],[BaseStageCodes]], SUMPRODUCT( ( ($K$2:$K69=ETMRoutes[[#This Row],[StageCodes]])+0)*1) =1)</f>
        <v>0</v>
      </c>
      <c r="V69" s="245">
        <f>LEN(ETMRoutes[[#This Row],[StageCodes]])</f>
        <v>71</v>
      </c>
      <c r="W69" s="245">
        <f>COUNTIF([2]!Master[Full ETM Route No], C69)</f>
        <v>0</v>
      </c>
    </row>
    <row r="70" spans="1:23" ht="43.5">
      <c r="A70" s="246" t="s">
        <v>1844</v>
      </c>
      <c r="B70" s="247">
        <v>69</v>
      </c>
      <c r="C70" s="248" t="str">
        <f>ETMRoutes[[#This Row],[Depot]] &amp; ETMRoutes[[#This Row],[RouteNo]]</f>
        <v>MRG69</v>
      </c>
      <c r="D70" s="249" t="str" cm="1">
        <f t="array" ref="D70">INDEX(ETMRoutes[Full ETM Route No], MATCH(1,(ETMRoutes[[#This Row],[BaseStageCodes]]=ETMRoutes[StageCodes])*1,0))</f>
        <v>MRG69</v>
      </c>
      <c r="E70" s="249" t="s">
        <v>3758</v>
      </c>
      <c r="F70" s="249" t="str">
        <f>VLOOKUP(ETMRoutes[[#This Row],[LastStageCode]],Code2Loc,2,FALSE) &amp; "-" &amp; VLOOKUP(ETMRoutes[[#This Row],[FirstStageCode]],Code2Loc,2,FALSE)</f>
        <v>GUIRDOLIM-MARGAO</v>
      </c>
      <c r="G70" s="249" t="s">
        <v>1761</v>
      </c>
      <c r="H70" s="249">
        <v>18</v>
      </c>
      <c r="I70" s="249" t="s">
        <v>3518</v>
      </c>
      <c r="J70" s="250" t="s">
        <v>3759</v>
      </c>
      <c r="K70" s="250" t="s">
        <v>3760</v>
      </c>
      <c r="L70" s="245" t="s">
        <v>3761</v>
      </c>
      <c r="M70" t="s">
        <v>1844</v>
      </c>
      <c r="N70" t="s">
        <v>1332</v>
      </c>
      <c r="O70" s="245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49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49">
        <f>ETMRoutes[[#This Row],[RouteNo]]</f>
        <v>69</v>
      </c>
      <c r="S70" s="248" cm="1">
        <f t="array" ref="S70">SUMPRODUCT(  ( (ETMRoutes[StageCodes]=ETMRoutes[[#This Row],[StageCodes]])+0 )*1 )</f>
        <v>1</v>
      </c>
      <c r="T70" s="249" cm="1">
        <f t="array" ref="T70">SUMPRODUCT(  ( (ETMRoutes[ReverseStageCodes]=ETMRoutes[[#This Row],[StageCodes]])+0 )*1 )</f>
        <v>0</v>
      </c>
      <c r="U70" s="249" t="b" cm="1">
        <f t="array" ref="U70">AND(ETMRoutes[[#This Row],[StageCodes]]=ETMRoutes[[#This Row],[BaseStageCodes]], SUMPRODUCT( ( ($K$2:$K70=ETMRoutes[[#This Row],[StageCodes]])+0)*1) =1)</f>
        <v>1</v>
      </c>
      <c r="V70" s="245">
        <f>LEN(ETMRoutes[[#This Row],[StageCodes]])</f>
        <v>43</v>
      </c>
      <c r="W70" s="245">
        <f>COUNTIF([2]!Master[Full ETM Route No], C70)</f>
        <v>12</v>
      </c>
    </row>
    <row r="71" spans="1:23" ht="43.5">
      <c r="A71" s="246" t="s">
        <v>1844</v>
      </c>
      <c r="B71" s="247">
        <v>70</v>
      </c>
      <c r="C71" s="248" t="str">
        <f>ETMRoutes[[#This Row],[Depot]] &amp; ETMRoutes[[#This Row],[RouteNo]]</f>
        <v>MRG70</v>
      </c>
      <c r="D71" s="249" t="str" cm="1">
        <f t="array" ref="D71">INDEX(ETMRoutes[Full ETM Route No], MATCH(1,(ETMRoutes[[#This Row],[BaseStageCodes]]=ETMRoutes[StageCodes])*1,0))</f>
        <v>MRG70</v>
      </c>
      <c r="E71" s="249" t="s">
        <v>3758</v>
      </c>
      <c r="F71" s="249" t="str">
        <f>VLOOKUP(ETMRoutes[[#This Row],[LastStageCode]],Code2Loc,2,FALSE) &amp; "-" &amp; VLOOKUP(ETMRoutes[[#This Row],[FirstStageCode]],Code2Loc,2,FALSE)</f>
        <v>GUIRDOLIM-MARGAO</v>
      </c>
      <c r="G71" s="249" t="s">
        <v>455</v>
      </c>
      <c r="H71" s="249">
        <v>16</v>
      </c>
      <c r="I71" s="249" t="s">
        <v>3518</v>
      </c>
      <c r="J71" s="250" t="s">
        <v>3762</v>
      </c>
      <c r="K71" s="250" t="s">
        <v>3763</v>
      </c>
      <c r="L71" s="245" t="s">
        <v>3764</v>
      </c>
      <c r="M71" t="s">
        <v>1844</v>
      </c>
      <c r="N71" t="s">
        <v>1332</v>
      </c>
      <c r="O71" s="245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49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49">
        <f>ETMRoutes[[#This Row],[RouteNo]]</f>
        <v>70</v>
      </c>
      <c r="S71" s="248" cm="1">
        <f t="array" ref="S71">SUMPRODUCT(  ( (ETMRoutes[StageCodes]=ETMRoutes[[#This Row],[StageCodes]])+0 )*1 )</f>
        <v>1</v>
      </c>
      <c r="T71" s="249" cm="1">
        <f t="array" ref="T71">SUMPRODUCT(  ( (ETMRoutes[ReverseStageCodes]=ETMRoutes[[#This Row],[StageCodes]])+0 )*1 )</f>
        <v>0</v>
      </c>
      <c r="U71" s="249" t="b" cm="1">
        <f t="array" ref="U71">AND(ETMRoutes[[#This Row],[StageCodes]]=ETMRoutes[[#This Row],[BaseStageCodes]], SUMPRODUCT( ( ($K$2:$K71=ETMRoutes[[#This Row],[StageCodes]])+0)*1) =1)</f>
        <v>1</v>
      </c>
      <c r="V71" s="245">
        <f>LEN(ETMRoutes[[#This Row],[StageCodes]])</f>
        <v>43</v>
      </c>
      <c r="W71" s="245">
        <f>COUNTIF([2]!Master[Full ETM Route No], C71)</f>
        <v>0</v>
      </c>
    </row>
    <row r="72" spans="1:23" ht="43.5">
      <c r="A72" s="246" t="s">
        <v>1844</v>
      </c>
      <c r="B72" s="247">
        <v>71</v>
      </c>
      <c r="C72" s="248" t="str">
        <f>ETMRoutes[[#This Row],[Depot]] &amp; ETMRoutes[[#This Row],[RouteNo]]</f>
        <v>MRG71</v>
      </c>
      <c r="D72" s="249" t="str" cm="1">
        <f t="array" ref="D72">INDEX(ETMRoutes[Full ETM Route No], MATCH(1,(ETMRoutes[[#This Row],[BaseStageCodes]]=ETMRoutes[StageCodes])*1,0))</f>
        <v>MRG71</v>
      </c>
      <c r="E72" s="249" t="s">
        <v>3765</v>
      </c>
      <c r="F72" s="249" t="str">
        <f>VLOOKUP(ETMRoutes[[#This Row],[LastStageCode]],Code2Loc,2,FALSE) &amp; "-" &amp; VLOOKUP(ETMRoutes[[#This Row],[FirstStageCode]],Code2Loc,2,FALSE)</f>
        <v>DON BOSCO-MOLKOPON</v>
      </c>
      <c r="G72" s="249" t="s">
        <v>2453</v>
      </c>
      <c r="H72" s="249">
        <v>17</v>
      </c>
      <c r="I72" s="249" t="s">
        <v>3518</v>
      </c>
      <c r="J72" s="250" t="s">
        <v>3766</v>
      </c>
      <c r="K72" s="250" t="s">
        <v>3767</v>
      </c>
      <c r="L72" s="245" t="s">
        <v>3768</v>
      </c>
      <c r="M72" t="s">
        <v>1935</v>
      </c>
      <c r="N72" t="s">
        <v>1149</v>
      </c>
      <c r="O72" s="245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49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49">
        <f>ETMRoutes[[#This Row],[RouteNo]]</f>
        <v>71</v>
      </c>
      <c r="S72" s="248" cm="1">
        <f t="array" ref="S72">SUMPRODUCT(  ( (ETMRoutes[StageCodes]=ETMRoutes[[#This Row],[StageCodes]])+0 )*1 )</f>
        <v>1</v>
      </c>
      <c r="T72" s="249" cm="1">
        <f t="array" ref="T72">SUMPRODUCT(  ( (ETMRoutes[ReverseStageCodes]=ETMRoutes[[#This Row],[StageCodes]])+0 )*1 )</f>
        <v>0</v>
      </c>
      <c r="U72" s="249" t="b" cm="1">
        <f t="array" ref="U72">AND(ETMRoutes[[#This Row],[StageCodes]]=ETMRoutes[[#This Row],[BaseStageCodes]], SUMPRODUCT( ( ($K$2:$K72=ETMRoutes[[#This Row],[StageCodes]])+0)*1) =1)</f>
        <v>1</v>
      </c>
      <c r="V72" s="245">
        <f>LEN(ETMRoutes[[#This Row],[StageCodes]])</f>
        <v>31</v>
      </c>
      <c r="W72" s="245">
        <f>COUNTIF([2]!Master[Full ETM Route No], C72)</f>
        <v>1</v>
      </c>
    </row>
    <row r="73" spans="1:23" ht="246.5">
      <c r="A73" s="246" t="s">
        <v>1844</v>
      </c>
      <c r="B73" s="247">
        <v>72</v>
      </c>
      <c r="C73" s="248" t="str">
        <f>ETMRoutes[[#This Row],[Depot]] &amp; ETMRoutes[[#This Row],[RouteNo]]</f>
        <v>MRG72</v>
      </c>
      <c r="D73" s="249" t="str" cm="1">
        <f t="array" ref="D73">INDEX(ETMRoutes[Full ETM Route No], MATCH(1,(ETMRoutes[[#This Row],[BaseStageCodes]]=ETMRoutes[StageCodes])*1,0))</f>
        <v>MRG72</v>
      </c>
      <c r="E73" s="249" t="s">
        <v>3769</v>
      </c>
      <c r="F73" s="249" t="str">
        <f>VLOOKUP(ETMRoutes[[#This Row],[LastStageCode]],Code2Loc,2,FALSE) &amp; "-" &amp; VLOOKUP(ETMRoutes[[#This Row],[FirstStageCode]],Code2Loc,2,FALSE)</f>
        <v>NETURLIM-PANAJI</v>
      </c>
      <c r="G73" s="249"/>
      <c r="H73" s="249">
        <v>92</v>
      </c>
      <c r="I73" s="249" t="s">
        <v>3518</v>
      </c>
      <c r="J73" s="250" t="s">
        <v>3770</v>
      </c>
      <c r="K73" s="250" t="s">
        <v>3771</v>
      </c>
      <c r="L73" s="245" t="s">
        <v>3772</v>
      </c>
      <c r="M73" t="s">
        <v>2202</v>
      </c>
      <c r="N73" t="s">
        <v>2094</v>
      </c>
      <c r="O73" s="245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49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49">
        <f>ETMRoutes[[#This Row],[RouteNo]]</f>
        <v>72</v>
      </c>
      <c r="S73" s="248" cm="1">
        <f t="array" ref="S73">SUMPRODUCT(  ( (ETMRoutes[StageCodes]=ETMRoutes[[#This Row],[StageCodes]])+0 )*1 )</f>
        <v>1</v>
      </c>
      <c r="T73" s="249" cm="1">
        <f t="array" ref="T73">SUMPRODUCT(  ( (ETMRoutes[ReverseStageCodes]=ETMRoutes[[#This Row],[StageCodes]])+0 )*1 )</f>
        <v>0</v>
      </c>
      <c r="U73" s="249" t="b" cm="1">
        <f t="array" ref="U73">AND(ETMRoutes[[#This Row],[StageCodes]]=ETMRoutes[[#This Row],[BaseStageCodes]], SUMPRODUCT( ( ($K$2:$K73=ETMRoutes[[#This Row],[StageCodes]])+0)*1) =1)</f>
        <v>1</v>
      </c>
      <c r="V73" s="245">
        <f>LEN(ETMRoutes[[#This Row],[StageCodes]])</f>
        <v>235</v>
      </c>
      <c r="W73" s="245">
        <f>COUNTIF([2]!Master[Full ETM Route No], C73)</f>
        <v>0</v>
      </c>
    </row>
    <row r="74" spans="1:23" ht="217.5">
      <c r="A74" s="246" t="s">
        <v>1844</v>
      </c>
      <c r="B74" s="247">
        <v>73</v>
      </c>
      <c r="C74" s="248" t="str">
        <f>ETMRoutes[[#This Row],[Depot]] &amp; ETMRoutes[[#This Row],[RouteNo]]</f>
        <v>MRG73</v>
      </c>
      <c r="D74" s="249" t="str" cm="1">
        <f t="array" ref="D74">INDEX(ETMRoutes[Full ETM Route No], MATCH(1,(ETMRoutes[[#This Row],[BaseStageCodes]]=ETMRoutes[StageCodes])*1,0))</f>
        <v>MRG73</v>
      </c>
      <c r="E74" s="249" t="s">
        <v>3773</v>
      </c>
      <c r="F74" s="249" t="str">
        <f>VLOOKUP(ETMRoutes[[#This Row],[LastStageCode]],Code2Loc,2,FALSE) &amp; "-" &amp; VLOOKUP(ETMRoutes[[#This Row],[FirstStageCode]],Code2Loc,2,FALSE)</f>
        <v>VADE COLONY-PANAJI</v>
      </c>
      <c r="G74" s="249"/>
      <c r="H74" s="249">
        <v>82</v>
      </c>
      <c r="I74" s="249" t="s">
        <v>3518</v>
      </c>
      <c r="J74" s="250" t="s">
        <v>3774</v>
      </c>
      <c r="K74" s="250" t="s">
        <v>3775</v>
      </c>
      <c r="L74" s="245" t="s">
        <v>3776</v>
      </c>
      <c r="M74" t="s">
        <v>2202</v>
      </c>
      <c r="N74" t="s">
        <v>2967</v>
      </c>
      <c r="O74" s="245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49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49">
        <f>ETMRoutes[[#This Row],[RouteNo]]</f>
        <v>73</v>
      </c>
      <c r="S74" s="248" cm="1">
        <f t="array" ref="S74">SUMPRODUCT(  ( (ETMRoutes[StageCodes]=ETMRoutes[[#This Row],[StageCodes]])+0 )*1 )</f>
        <v>1</v>
      </c>
      <c r="T74" s="249" cm="1">
        <f t="array" ref="T74">SUMPRODUCT(  ( (ETMRoutes[ReverseStageCodes]=ETMRoutes[[#This Row],[StageCodes]])+0 )*1 )</f>
        <v>0</v>
      </c>
      <c r="U74" s="249" t="b" cm="1">
        <f t="array" ref="U74">AND(ETMRoutes[[#This Row],[StageCodes]]=ETMRoutes[[#This Row],[BaseStageCodes]], SUMPRODUCT( ( ($K$2:$K74=ETMRoutes[[#This Row],[StageCodes]])+0)*1) =1)</f>
        <v>1</v>
      </c>
      <c r="V74" s="245">
        <f>LEN(ETMRoutes[[#This Row],[StageCodes]])</f>
        <v>207</v>
      </c>
      <c r="W74" s="245">
        <f>COUNTIF([2]!Master[Full ETM Route No], C74)</f>
        <v>1</v>
      </c>
    </row>
    <row r="75" spans="1:23" ht="159.5">
      <c r="A75" s="246" t="s">
        <v>1844</v>
      </c>
      <c r="B75" s="247">
        <v>74</v>
      </c>
      <c r="C75" s="248" t="str">
        <f>ETMRoutes[[#This Row],[Depot]] &amp; ETMRoutes[[#This Row],[RouteNo]]</f>
        <v>MRG74</v>
      </c>
      <c r="D75" s="249" t="str" cm="1">
        <f t="array" ref="D75">INDEX(ETMRoutes[Full ETM Route No], MATCH(1,(ETMRoutes[[#This Row],[BaseStageCodes]]=ETMRoutes[StageCodes])*1,0))</f>
        <v>MRG74</v>
      </c>
      <c r="E75" s="249" t="s">
        <v>3777</v>
      </c>
      <c r="F75" s="249" t="str">
        <f>VLOOKUP(ETMRoutes[[#This Row],[LastStageCode]],Code2Loc,2,FALSE) &amp; "-" &amp; VLOOKUP(ETMRoutes[[#This Row],[FirstStageCode]],Code2Loc,2,FALSE)</f>
        <v>COLLEM-PANAJI</v>
      </c>
      <c r="G75" s="249" t="s">
        <v>2328</v>
      </c>
      <c r="H75" s="249">
        <v>62</v>
      </c>
      <c r="I75" s="249" t="s">
        <v>3518</v>
      </c>
      <c r="J75" s="250" t="s">
        <v>3778</v>
      </c>
      <c r="K75" s="250" t="s">
        <v>3779</v>
      </c>
      <c r="L75" s="245" t="s">
        <v>3780</v>
      </c>
      <c r="M75" t="s">
        <v>2202</v>
      </c>
      <c r="N75" t="s">
        <v>949</v>
      </c>
      <c r="O75" s="245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49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49">
        <f>ETMRoutes[[#This Row],[RouteNo]]</f>
        <v>74</v>
      </c>
      <c r="S75" s="248" cm="1">
        <f t="array" ref="S75">SUMPRODUCT(  ( (ETMRoutes[StageCodes]=ETMRoutes[[#This Row],[StageCodes]])+0 )*1 )</f>
        <v>1</v>
      </c>
      <c r="T75" s="249" cm="1">
        <f t="array" ref="T75">SUMPRODUCT(  ( (ETMRoutes[ReverseStageCodes]=ETMRoutes[[#This Row],[StageCodes]])+0 )*1 )</f>
        <v>0</v>
      </c>
      <c r="U75" s="249" t="b" cm="1">
        <f t="array" ref="U75">AND(ETMRoutes[[#This Row],[StageCodes]]=ETMRoutes[[#This Row],[BaseStageCodes]], SUMPRODUCT( ( ($K$2:$K75=ETMRoutes[[#This Row],[StageCodes]])+0)*1) =1)</f>
        <v>1</v>
      </c>
      <c r="V75" s="245">
        <f>LEN(ETMRoutes[[#This Row],[StageCodes]])</f>
        <v>147</v>
      </c>
      <c r="W75" s="245">
        <f>COUNTIF([2]!Master[Full ETM Route No], C75)</f>
        <v>1</v>
      </c>
    </row>
    <row r="76" spans="1:23" ht="174">
      <c r="A76" s="246" t="s">
        <v>1844</v>
      </c>
      <c r="B76" s="247">
        <v>75</v>
      </c>
      <c r="C76" s="248" t="str">
        <f>ETMRoutes[[#This Row],[Depot]] &amp; ETMRoutes[[#This Row],[RouteNo]]</f>
        <v>MRG75</v>
      </c>
      <c r="D76" s="249" t="str" cm="1">
        <f t="array" ref="D76">INDEX(ETMRoutes[Full ETM Route No], MATCH(1,(ETMRoutes[[#This Row],[BaseStageCodes]]=ETMRoutes[StageCodes])*1,0))</f>
        <v>MRG75</v>
      </c>
      <c r="E76" s="249" t="s">
        <v>3781</v>
      </c>
      <c r="F76" s="249" t="str">
        <f>VLOOKUP(ETMRoutes[[#This Row],[LastStageCode]],Code2Loc,2,FALSE) &amp; "-" &amp; VLOOKUP(ETMRoutes[[#This Row],[FirstStageCode]],Code2Loc,2,FALSE)</f>
        <v>PIRLA-PANAJI</v>
      </c>
      <c r="G76" s="249"/>
      <c r="H76" s="249">
        <v>67</v>
      </c>
      <c r="I76" s="249" t="s">
        <v>3518</v>
      </c>
      <c r="J76" s="250" t="s">
        <v>3782</v>
      </c>
      <c r="K76" s="250" t="s">
        <v>3783</v>
      </c>
      <c r="L76" s="245" t="s">
        <v>3784</v>
      </c>
      <c r="M76" t="s">
        <v>2202</v>
      </c>
      <c r="N76" t="s">
        <v>2291</v>
      </c>
      <c r="O76" s="245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49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49">
        <f>ETMRoutes[[#This Row],[RouteNo]]</f>
        <v>75</v>
      </c>
      <c r="S76" s="248" cm="1">
        <f t="array" ref="S76">SUMPRODUCT(  ( (ETMRoutes[StageCodes]=ETMRoutes[[#This Row],[StageCodes]])+0 )*1 )</f>
        <v>1</v>
      </c>
      <c r="T76" s="249" cm="1">
        <f t="array" ref="T76">SUMPRODUCT(  ( (ETMRoutes[ReverseStageCodes]=ETMRoutes[[#This Row],[StageCodes]])+0 )*1 )</f>
        <v>0</v>
      </c>
      <c r="U76" s="249" t="b" cm="1">
        <f t="array" ref="U76">AND(ETMRoutes[[#This Row],[StageCodes]]=ETMRoutes[[#This Row],[BaseStageCodes]], SUMPRODUCT( ( ($K$2:$K76=ETMRoutes[[#This Row],[StageCodes]])+0)*1) =1)</f>
        <v>1</v>
      </c>
      <c r="V76" s="245">
        <f>LEN(ETMRoutes[[#This Row],[StageCodes]])</f>
        <v>163</v>
      </c>
      <c r="W76" s="245">
        <f>COUNTIF([2]!Master[Full ETM Route No], C76)</f>
        <v>1</v>
      </c>
    </row>
    <row r="77" spans="1:23" ht="174">
      <c r="A77" s="246" t="s">
        <v>1844</v>
      </c>
      <c r="B77" s="247">
        <v>76</v>
      </c>
      <c r="C77" s="248" t="str">
        <f>ETMRoutes[[#This Row],[Depot]] &amp; ETMRoutes[[#This Row],[RouteNo]]</f>
        <v>MRG76</v>
      </c>
      <c r="D77" s="249" t="str" cm="1">
        <f t="array" ref="D77">INDEX(ETMRoutes[Full ETM Route No], MATCH(1,(ETMRoutes[[#This Row],[BaseStageCodes]]=ETMRoutes[StageCodes])*1,0))</f>
        <v>MRG76</v>
      </c>
      <c r="E77" s="249" t="s">
        <v>3785</v>
      </c>
      <c r="F77" s="249" t="str">
        <f>VLOOKUP(ETMRoutes[[#This Row],[LastStageCode]],Code2Loc,2,FALSE) &amp; "-" &amp; VLOOKUP(ETMRoutes[[#This Row],[FirstStageCode]],Code2Loc,2,FALSE)</f>
        <v>MOLKOPON-PANAJI</v>
      </c>
      <c r="G77" s="249"/>
      <c r="H77" s="249">
        <v>65</v>
      </c>
      <c r="I77" s="249" t="s">
        <v>3518</v>
      </c>
      <c r="J77" s="250" t="s">
        <v>3786</v>
      </c>
      <c r="K77" s="250" t="s">
        <v>3787</v>
      </c>
      <c r="L77" s="245" t="s">
        <v>3788</v>
      </c>
      <c r="M77" t="s">
        <v>2202</v>
      </c>
      <c r="N77" t="s">
        <v>1935</v>
      </c>
      <c r="O77" s="245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49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49">
        <f>ETMRoutes[[#This Row],[RouteNo]]</f>
        <v>76</v>
      </c>
      <c r="S77" s="248" cm="1">
        <f t="array" ref="S77">SUMPRODUCT(  ( (ETMRoutes[StageCodes]=ETMRoutes[[#This Row],[StageCodes]])+0 )*1 )</f>
        <v>1</v>
      </c>
      <c r="T77" s="249" cm="1">
        <f t="array" ref="T77">SUMPRODUCT(  ( (ETMRoutes[ReverseStageCodes]=ETMRoutes[[#This Row],[StageCodes]])+0 )*1 )</f>
        <v>0</v>
      </c>
      <c r="U77" s="249" t="b" cm="1">
        <f t="array" ref="U77">AND(ETMRoutes[[#This Row],[StageCodes]]=ETMRoutes[[#This Row],[BaseStageCodes]], SUMPRODUCT( ( ($K$2:$K77=ETMRoutes[[#This Row],[StageCodes]])+0)*1) =1)</f>
        <v>1</v>
      </c>
      <c r="V77" s="245">
        <f>LEN(ETMRoutes[[#This Row],[StageCodes]])</f>
        <v>167</v>
      </c>
      <c r="W77" s="245">
        <f>COUNTIF([2]!Master[Full ETM Route No], C77)</f>
        <v>0</v>
      </c>
    </row>
    <row r="78" spans="1:23" ht="116">
      <c r="A78" s="246" t="s">
        <v>1844</v>
      </c>
      <c r="B78" s="247">
        <v>77</v>
      </c>
      <c r="C78" s="248" t="str">
        <f>ETMRoutes[[#This Row],[Depot]] &amp; ETMRoutes[[#This Row],[RouteNo]]</f>
        <v>MRG77</v>
      </c>
      <c r="D78" s="249" t="str" cm="1">
        <f t="array" ref="D78">INDEX(ETMRoutes[Full ETM Route No], MATCH(1,(ETMRoutes[[#This Row],[BaseStageCodes]]=ETMRoutes[StageCodes])*1,0))</f>
        <v>MRG77</v>
      </c>
      <c r="E78" s="249" t="s">
        <v>3789</v>
      </c>
      <c r="F78" s="249" t="str">
        <f>VLOOKUP(ETMRoutes[[#This Row],[LastStageCode]],Code2Loc,2,FALSE) &amp; "-" &amp; VLOOKUP(ETMRoutes[[#This Row],[FirstStageCode]],Code2Loc,2,FALSE)</f>
        <v>COTTA-PANAJI</v>
      </c>
      <c r="G78" s="249" t="s">
        <v>1843</v>
      </c>
      <c r="H78" s="249">
        <v>50</v>
      </c>
      <c r="I78" s="249" t="s">
        <v>3518</v>
      </c>
      <c r="J78" s="250" t="s">
        <v>3790</v>
      </c>
      <c r="K78" s="250" t="s">
        <v>3791</v>
      </c>
      <c r="L78" s="245" t="s">
        <v>3792</v>
      </c>
      <c r="M78" t="s">
        <v>2202</v>
      </c>
      <c r="N78" t="s">
        <v>981</v>
      </c>
      <c r="O78" s="245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49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49">
        <f>ETMRoutes[[#This Row],[RouteNo]]</f>
        <v>77</v>
      </c>
      <c r="S78" s="248" cm="1">
        <f t="array" ref="S78">SUMPRODUCT(  ( (ETMRoutes[StageCodes]=ETMRoutes[[#This Row],[StageCodes]])+0 )*1 )</f>
        <v>1</v>
      </c>
      <c r="T78" s="249" cm="1">
        <f t="array" ref="T78">SUMPRODUCT(  ( (ETMRoutes[ReverseStageCodes]=ETMRoutes[[#This Row],[StageCodes]])+0 )*1 )</f>
        <v>0</v>
      </c>
      <c r="U78" s="249" t="b" cm="1">
        <f t="array" ref="U78">AND(ETMRoutes[[#This Row],[StageCodes]]=ETMRoutes[[#This Row],[BaseStageCodes]], SUMPRODUCT( ( ($K$2:$K78=ETMRoutes[[#This Row],[StageCodes]])+0)*1) =1)</f>
        <v>1</v>
      </c>
      <c r="V78" s="245">
        <f>LEN(ETMRoutes[[#This Row],[StageCodes]])</f>
        <v>119</v>
      </c>
      <c r="W78" s="245">
        <f>COUNTIF([2]!Master[Full ETM Route No], C78)</f>
        <v>0</v>
      </c>
    </row>
    <row r="79" spans="1:23" ht="101.5">
      <c r="A79" s="246" t="s">
        <v>1844</v>
      </c>
      <c r="B79" s="247">
        <v>78</v>
      </c>
      <c r="C79" s="248" t="str">
        <f>ETMRoutes[[#This Row],[Depot]] &amp; ETMRoutes[[#This Row],[RouteNo]]</f>
        <v>MRG78</v>
      </c>
      <c r="D79" s="249" t="str" cm="1">
        <f t="array" ref="D79">INDEX(ETMRoutes[Full ETM Route No], MATCH(1,(ETMRoutes[[#This Row],[BaseStageCodes]]=ETMRoutes[StageCodes])*1,0))</f>
        <v>MRG78</v>
      </c>
      <c r="E79" s="249" t="s">
        <v>3588</v>
      </c>
      <c r="F79" s="249" t="str">
        <f>VLOOKUP(ETMRoutes[[#This Row],[LastStageCode]],Code2Loc,2,FALSE) &amp; "-" &amp; VLOOKUP(ETMRoutes[[#This Row],[FirstStageCode]],Code2Loc,2,FALSE)</f>
        <v>CURCHOREM-MARGAO</v>
      </c>
      <c r="G79" s="249"/>
      <c r="H79" s="249">
        <v>34</v>
      </c>
      <c r="I79" s="249" t="s">
        <v>3518</v>
      </c>
      <c r="J79" s="250" t="s">
        <v>3793</v>
      </c>
      <c r="K79" s="250" t="s">
        <v>3794</v>
      </c>
      <c r="L79" s="245" t="s">
        <v>3795</v>
      </c>
      <c r="M79" t="s">
        <v>1844</v>
      </c>
      <c r="N79" t="s">
        <v>1002</v>
      </c>
      <c r="O79" s="245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49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49">
        <f>ETMRoutes[[#This Row],[RouteNo]]</f>
        <v>78</v>
      </c>
      <c r="S79" s="248" cm="1">
        <f t="array" ref="S79">SUMPRODUCT(  ( (ETMRoutes[StageCodes]=ETMRoutes[[#This Row],[StageCodes]])+0 )*1 )</f>
        <v>1</v>
      </c>
      <c r="T79" s="249" cm="1">
        <f t="array" ref="T79">SUMPRODUCT(  ( (ETMRoutes[ReverseStageCodes]=ETMRoutes[[#This Row],[StageCodes]])+0 )*1 )</f>
        <v>0</v>
      </c>
      <c r="U79" s="249" t="b" cm="1">
        <f t="array" ref="U79">AND(ETMRoutes[[#This Row],[StageCodes]]=ETMRoutes[[#This Row],[BaseStageCodes]], SUMPRODUCT( ( ($K$2:$K79=ETMRoutes[[#This Row],[StageCodes]])+0)*1) =1)</f>
        <v>1</v>
      </c>
      <c r="V79" s="245">
        <f>LEN(ETMRoutes[[#This Row],[StageCodes]])</f>
        <v>87</v>
      </c>
      <c r="W79" s="245">
        <f>COUNTIF([2]!Master[Full ETM Route No], C79)</f>
        <v>2</v>
      </c>
    </row>
    <row r="80" spans="1:23" ht="101.5">
      <c r="A80" s="246" t="s">
        <v>1844</v>
      </c>
      <c r="B80" s="247">
        <v>79</v>
      </c>
      <c r="C80" s="248" t="str">
        <f>ETMRoutes[[#This Row],[Depot]] &amp; ETMRoutes[[#This Row],[RouteNo]]</f>
        <v>MRG79</v>
      </c>
      <c r="D80" s="249" t="str" cm="1">
        <f t="array" ref="D80">INDEX(ETMRoutes[Full ETM Route No], MATCH(1,(ETMRoutes[[#This Row],[BaseStageCodes]]=ETMRoutes[StageCodes])*1,0))</f>
        <v>MRG79</v>
      </c>
      <c r="E80" s="249" t="s">
        <v>3796</v>
      </c>
      <c r="F80" s="249" t="str">
        <f>VLOOKUP(ETMRoutes[[#This Row],[LastStageCode]],Code2Loc,2,FALSE) &amp; "-" &amp; VLOOKUP(ETMRoutes[[#This Row],[FirstStageCode]],Code2Loc,2,FALSE)</f>
        <v>SALJINI-CURCHOREM</v>
      </c>
      <c r="G80" s="249" t="s">
        <v>2453</v>
      </c>
      <c r="H80" s="249">
        <v>51</v>
      </c>
      <c r="I80" s="249" t="s">
        <v>3518</v>
      </c>
      <c r="J80" s="250" t="s">
        <v>3797</v>
      </c>
      <c r="K80" s="250" t="s">
        <v>3798</v>
      </c>
      <c r="L80" s="245" t="s">
        <v>3799</v>
      </c>
      <c r="M80" t="s">
        <v>1002</v>
      </c>
      <c r="N80" t="s">
        <v>2525</v>
      </c>
      <c r="O80" s="245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49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49">
        <f>ETMRoutes[[#This Row],[RouteNo]]</f>
        <v>79</v>
      </c>
      <c r="S80" s="248" cm="1">
        <f t="array" ref="S80">SUMPRODUCT(  ( (ETMRoutes[StageCodes]=ETMRoutes[[#This Row],[StageCodes]])+0 )*1 )</f>
        <v>1</v>
      </c>
      <c r="T80" s="249" cm="1">
        <f t="array" ref="T80">SUMPRODUCT(  ( (ETMRoutes[ReverseStageCodes]=ETMRoutes[[#This Row],[StageCodes]])+0 )*1 )</f>
        <v>0</v>
      </c>
      <c r="U80" s="249" t="b" cm="1">
        <f t="array" ref="U80">AND(ETMRoutes[[#This Row],[StageCodes]]=ETMRoutes[[#This Row],[BaseStageCodes]], SUMPRODUCT( ( ($K$2:$K80=ETMRoutes[[#This Row],[StageCodes]])+0)*1) =1)</f>
        <v>1</v>
      </c>
      <c r="V80" s="245">
        <f>LEN(ETMRoutes[[#This Row],[StageCodes]])</f>
        <v>87</v>
      </c>
      <c r="W80" s="245">
        <f>COUNTIF([2]!Master[Full ETM Route No], C80)</f>
        <v>4</v>
      </c>
    </row>
    <row r="81" spans="1:23" ht="101.5">
      <c r="A81" s="246" t="s">
        <v>1844</v>
      </c>
      <c r="B81" s="247">
        <v>80</v>
      </c>
      <c r="C81" s="248" t="str">
        <f>ETMRoutes[[#This Row],[Depot]] &amp; ETMRoutes[[#This Row],[RouteNo]]</f>
        <v>MRG80</v>
      </c>
      <c r="D81" s="249" t="str" cm="1">
        <f t="array" ref="D81">INDEX(ETMRoutes[Full ETM Route No], MATCH(1,(ETMRoutes[[#This Row],[BaseStageCodes]]=ETMRoutes[StageCodes])*1,0))</f>
        <v>MRG80</v>
      </c>
      <c r="E81" s="249" t="s">
        <v>3800</v>
      </c>
      <c r="F81" s="249" t="str">
        <f>VLOOKUP(ETMRoutes[[#This Row],[LastStageCode]],Code2Loc,2,FALSE) &amp; "-" &amp; VLOOKUP(ETMRoutes[[#This Row],[FirstStageCode]],Code2Loc,2,FALSE)</f>
        <v>VADE COLONY-CURCHOREM</v>
      </c>
      <c r="G81" s="249" t="s">
        <v>2453</v>
      </c>
      <c r="H81" s="249">
        <v>36</v>
      </c>
      <c r="I81" s="249" t="s">
        <v>3518</v>
      </c>
      <c r="J81" s="250" t="s">
        <v>3801</v>
      </c>
      <c r="K81" s="250" t="s">
        <v>3802</v>
      </c>
      <c r="L81" s="245" t="s">
        <v>3803</v>
      </c>
      <c r="M81" t="s">
        <v>1002</v>
      </c>
      <c r="N81" t="s">
        <v>2967</v>
      </c>
      <c r="O81" s="245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49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49">
        <f>ETMRoutes[[#This Row],[RouteNo]]</f>
        <v>80</v>
      </c>
      <c r="S81" s="248" cm="1">
        <f t="array" ref="S81">SUMPRODUCT(  ( (ETMRoutes[StageCodes]=ETMRoutes[[#This Row],[StageCodes]])+0 )*1 )</f>
        <v>1</v>
      </c>
      <c r="T81" s="249" cm="1">
        <f t="array" ref="T81">SUMPRODUCT(  ( (ETMRoutes[ReverseStageCodes]=ETMRoutes[[#This Row],[StageCodes]])+0 )*1 )</f>
        <v>0</v>
      </c>
      <c r="U81" s="249" t="b" cm="1">
        <f t="array" ref="U81">AND(ETMRoutes[[#This Row],[StageCodes]]=ETMRoutes[[#This Row],[BaseStageCodes]], SUMPRODUCT( ( ($K$2:$K81=ETMRoutes[[#This Row],[StageCodes]])+0)*1) =1)</f>
        <v>1</v>
      </c>
      <c r="V81" s="245">
        <f>LEN(ETMRoutes[[#This Row],[StageCodes]])</f>
        <v>91</v>
      </c>
      <c r="W81" s="245">
        <f>COUNTIF([2]!Master[Full ETM Route No], C81)</f>
        <v>1</v>
      </c>
    </row>
    <row r="82" spans="1:23" ht="87">
      <c r="A82" s="246" t="s">
        <v>1844</v>
      </c>
      <c r="B82" s="247">
        <v>81</v>
      </c>
      <c r="C82" s="248" t="str">
        <f>ETMRoutes[[#This Row],[Depot]] &amp; ETMRoutes[[#This Row],[RouteNo]]</f>
        <v>MRG81</v>
      </c>
      <c r="D82" s="249" t="str" cm="1">
        <f t="array" ref="D82">INDEX(ETMRoutes[Full ETM Route No], MATCH(1,(ETMRoutes[[#This Row],[BaseStageCodes]]=ETMRoutes[StageCodes])*1,0))</f>
        <v>MRG81</v>
      </c>
      <c r="E82" s="249" t="s">
        <v>3804</v>
      </c>
      <c r="F82" s="249" t="str">
        <f>VLOOKUP(ETMRoutes[[#This Row],[LastStageCode]],Code2Loc,2,FALSE) &amp; "-" &amp; VLOOKUP(ETMRoutes[[#This Row],[FirstStageCode]],Code2Loc,2,FALSE)</f>
        <v>MOLLEM-CURCHOREM</v>
      </c>
      <c r="G82" s="249" t="s">
        <v>2638</v>
      </c>
      <c r="H82" s="249">
        <v>26</v>
      </c>
      <c r="I82" s="249" t="s">
        <v>3518</v>
      </c>
      <c r="J82" s="250" t="s">
        <v>3805</v>
      </c>
      <c r="K82" s="250" t="s">
        <v>3806</v>
      </c>
      <c r="L82" s="245" t="s">
        <v>3807</v>
      </c>
      <c r="M82" t="s">
        <v>1002</v>
      </c>
      <c r="N82" t="s">
        <v>1941</v>
      </c>
      <c r="O82" s="245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49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49">
        <f>ETMRoutes[[#This Row],[RouteNo]]</f>
        <v>81</v>
      </c>
      <c r="S82" s="248" cm="1">
        <f t="array" ref="S82">SUMPRODUCT(  ( (ETMRoutes[StageCodes]=ETMRoutes[[#This Row],[StageCodes]])+0 )*1 )</f>
        <v>2</v>
      </c>
      <c r="T82" s="249" cm="1">
        <f t="array" ref="T82">SUMPRODUCT(  ( (ETMRoutes[ReverseStageCodes]=ETMRoutes[[#This Row],[StageCodes]])+0 )*1 )</f>
        <v>0</v>
      </c>
      <c r="U82" s="249" t="b" cm="1">
        <f t="array" ref="U82">AND(ETMRoutes[[#This Row],[StageCodes]]=ETMRoutes[[#This Row],[BaseStageCodes]], SUMPRODUCT( ( ($K$2:$K82=ETMRoutes[[#This Row],[StageCodes]])+0)*1) =1)</f>
        <v>1</v>
      </c>
      <c r="V82" s="245">
        <f>LEN(ETMRoutes[[#This Row],[StageCodes]])</f>
        <v>67</v>
      </c>
      <c r="W82" s="245">
        <f>COUNTIF([2]!Master[Full ETM Route No], C82)</f>
        <v>2</v>
      </c>
    </row>
    <row r="83" spans="1:23" ht="87">
      <c r="A83" s="246" t="s">
        <v>1844</v>
      </c>
      <c r="B83" s="247">
        <v>82</v>
      </c>
      <c r="C83" s="248" t="str">
        <f>ETMRoutes[[#This Row],[Depot]] &amp; ETMRoutes[[#This Row],[RouteNo]]</f>
        <v>MRG82</v>
      </c>
      <c r="D83" s="249" t="str" cm="1">
        <f t="array" ref="D83">INDEX(ETMRoutes[Full ETM Route No], MATCH(1,(ETMRoutes[[#This Row],[BaseStageCodes]]=ETMRoutes[StageCodes])*1,0))</f>
        <v>MRG82</v>
      </c>
      <c r="E83" s="249" t="s">
        <v>3808</v>
      </c>
      <c r="F83" s="249" t="str">
        <f>VLOOKUP(ETMRoutes[[#This Row],[LastStageCode]],Code2Loc,2,FALSE) &amp; "-" &amp; VLOOKUP(ETMRoutes[[#This Row],[FirstStageCode]],Code2Loc,2,FALSE)</f>
        <v>USGAO TISK-CURCHOREM</v>
      </c>
      <c r="G83" s="249"/>
      <c r="H83" s="249">
        <v>27</v>
      </c>
      <c r="I83" s="249" t="s">
        <v>3518</v>
      </c>
      <c r="J83" s="250" t="s">
        <v>3809</v>
      </c>
      <c r="K83" s="250" t="s">
        <v>3810</v>
      </c>
      <c r="L83" s="245" t="s">
        <v>3811</v>
      </c>
      <c r="M83" t="s">
        <v>1002</v>
      </c>
      <c r="N83" t="s">
        <v>2953</v>
      </c>
      <c r="O83" s="245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49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49">
        <f>ETMRoutes[[#This Row],[RouteNo]]</f>
        <v>82</v>
      </c>
      <c r="S83" s="248" cm="1">
        <f t="array" ref="S83">SUMPRODUCT(  ( (ETMRoutes[StageCodes]=ETMRoutes[[#This Row],[StageCodes]])+0 )*1 )</f>
        <v>1</v>
      </c>
      <c r="T83" s="249" cm="1">
        <f t="array" ref="T83">SUMPRODUCT(  ( (ETMRoutes[ReverseStageCodes]=ETMRoutes[[#This Row],[StageCodes]])+0 )*1 )</f>
        <v>0</v>
      </c>
      <c r="U83" s="249" t="b" cm="1">
        <f t="array" ref="U83">AND(ETMRoutes[[#This Row],[StageCodes]]=ETMRoutes[[#This Row],[BaseStageCodes]], SUMPRODUCT( ( ($K$2:$K83=ETMRoutes[[#This Row],[StageCodes]])+0)*1) =1)</f>
        <v>1</v>
      </c>
      <c r="V83" s="245">
        <f>LEN(ETMRoutes[[#This Row],[StageCodes]])</f>
        <v>71</v>
      </c>
      <c r="W83" s="245">
        <f>COUNTIF([2]!Master[Full ETM Route No], C83)</f>
        <v>0</v>
      </c>
    </row>
    <row r="84" spans="1:23" ht="116">
      <c r="A84" s="246" t="s">
        <v>1844</v>
      </c>
      <c r="B84" s="247">
        <v>83</v>
      </c>
      <c r="C84" s="248" t="str">
        <f>ETMRoutes[[#This Row],[Depot]] &amp; ETMRoutes[[#This Row],[RouteNo]]</f>
        <v>MRG83</v>
      </c>
      <c r="D84" s="249" t="str" cm="1">
        <f t="array" ref="D84">INDEX(ETMRoutes[Full ETM Route No], MATCH(1,(ETMRoutes[[#This Row],[BaseStageCodes]]=ETMRoutes[StageCodes])*1,0))</f>
        <v>MRG83</v>
      </c>
      <c r="E84" s="249" t="s">
        <v>3726</v>
      </c>
      <c r="F84" s="249" t="str">
        <f>VLOOKUP(ETMRoutes[[#This Row],[LastStageCode]],Code2Loc,2,FALSE) &amp; "-" &amp; VLOOKUP(ETMRoutes[[#This Row],[FirstStageCode]],Code2Loc,2,FALSE)</f>
        <v>MOLLEM-MARGAO</v>
      </c>
      <c r="G84" s="249" t="s">
        <v>2328</v>
      </c>
      <c r="H84" s="249">
        <v>46</v>
      </c>
      <c r="I84" s="249" t="s">
        <v>3518</v>
      </c>
      <c r="J84" s="250" t="s">
        <v>3812</v>
      </c>
      <c r="K84" s="250" t="s">
        <v>3813</v>
      </c>
      <c r="L84" s="245" t="s">
        <v>3814</v>
      </c>
      <c r="M84" t="s">
        <v>1844</v>
      </c>
      <c r="N84" t="s">
        <v>1941</v>
      </c>
      <c r="O84" s="245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49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49">
        <f>ETMRoutes[[#This Row],[RouteNo]]</f>
        <v>83</v>
      </c>
      <c r="S84" s="248" cm="1">
        <f t="array" ref="S84">SUMPRODUCT(  ( (ETMRoutes[StageCodes]=ETMRoutes[[#This Row],[StageCodes]])+0 )*1 )</f>
        <v>2</v>
      </c>
      <c r="T84" s="249" cm="1">
        <f t="array" ref="T84">SUMPRODUCT(  ( (ETMRoutes[ReverseStageCodes]=ETMRoutes[[#This Row],[StageCodes]])+0 )*1 )</f>
        <v>0</v>
      </c>
      <c r="U84" s="249" t="b" cm="1">
        <f t="array" ref="U84">AND(ETMRoutes[[#This Row],[StageCodes]]=ETMRoutes[[#This Row],[BaseStageCodes]], SUMPRODUCT( ( ($K$2:$K84=ETMRoutes[[#This Row],[StageCodes]])+0)*1) =1)</f>
        <v>1</v>
      </c>
      <c r="V84" s="245">
        <f>LEN(ETMRoutes[[#This Row],[StageCodes]])</f>
        <v>115</v>
      </c>
      <c r="W84" s="245">
        <f>COUNTIF([2]!Master[Full ETM Route No], C84)</f>
        <v>0</v>
      </c>
    </row>
    <row r="85" spans="1:23" ht="101.5">
      <c r="A85" s="246" t="s">
        <v>1844</v>
      </c>
      <c r="B85" s="247">
        <v>84</v>
      </c>
      <c r="C85" s="248" t="str">
        <f>ETMRoutes[[#This Row],[Depot]] &amp; ETMRoutes[[#This Row],[RouteNo]]</f>
        <v>MRG84</v>
      </c>
      <c r="D85" s="249" t="str" cm="1">
        <f t="array" ref="D85">INDEX(ETMRoutes[Full ETM Route No], MATCH(1,(ETMRoutes[[#This Row],[BaseStageCodes]]=ETMRoutes[StageCodes])*1,0))</f>
        <v>MRG84</v>
      </c>
      <c r="E85" s="249" t="s">
        <v>3815</v>
      </c>
      <c r="F85" s="249" t="str">
        <f>VLOOKUP(ETMRoutes[[#This Row],[LastStageCode]],Code2Loc,2,FALSE) &amp; "-" &amp; VLOOKUP(ETMRoutes[[#This Row],[FirstStageCode]],Code2Loc,2,FALSE)</f>
        <v>SAVAI-MARGAO</v>
      </c>
      <c r="G85" s="249"/>
      <c r="H85" s="249">
        <v>36</v>
      </c>
      <c r="I85" s="249" t="s">
        <v>3518</v>
      </c>
      <c r="J85" s="250" t="s">
        <v>3816</v>
      </c>
      <c r="K85" s="250" t="s">
        <v>3817</v>
      </c>
      <c r="L85" s="245" t="s">
        <v>3818</v>
      </c>
      <c r="M85" t="s">
        <v>1844</v>
      </c>
      <c r="N85" t="s">
        <v>2591</v>
      </c>
      <c r="O85" s="245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49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49">
        <f>ETMRoutes[[#This Row],[RouteNo]]</f>
        <v>84</v>
      </c>
      <c r="S85" s="248" cm="1">
        <f t="array" ref="S85">SUMPRODUCT(  ( (ETMRoutes[StageCodes]=ETMRoutes[[#This Row],[StageCodes]])+0 )*1 )</f>
        <v>1</v>
      </c>
      <c r="T85" s="249" cm="1">
        <f t="array" ref="T85">SUMPRODUCT(  ( (ETMRoutes[ReverseStageCodes]=ETMRoutes[[#This Row],[StageCodes]])+0 )*1 )</f>
        <v>0</v>
      </c>
      <c r="U85" s="249" t="b" cm="1">
        <f t="array" ref="U85">AND(ETMRoutes[[#This Row],[StageCodes]]=ETMRoutes[[#This Row],[BaseStageCodes]], SUMPRODUCT( ( ($K$2:$K85=ETMRoutes[[#This Row],[StageCodes]])+0)*1) =1)</f>
        <v>1</v>
      </c>
      <c r="V85" s="245">
        <f>LEN(ETMRoutes[[#This Row],[StageCodes]])</f>
        <v>111</v>
      </c>
      <c r="W85" s="245">
        <f>COUNTIF([2]!Master[Full ETM Route No], C85)</f>
        <v>4</v>
      </c>
    </row>
    <row r="86" spans="1:23" ht="116">
      <c r="A86" s="246" t="s">
        <v>1844</v>
      </c>
      <c r="B86" s="247">
        <v>85</v>
      </c>
      <c r="C86" s="248" t="str">
        <f>ETMRoutes[[#This Row],[Depot]] &amp; ETMRoutes[[#This Row],[RouteNo]]</f>
        <v>MRG85</v>
      </c>
      <c r="D86" s="249" t="str" cm="1">
        <f t="array" ref="D86">INDEX(ETMRoutes[Full ETM Route No], MATCH(1,(ETMRoutes[[#This Row],[BaseStageCodes]]=ETMRoutes[StageCodes])*1,0))</f>
        <v>MRG85</v>
      </c>
      <c r="E86" s="249" t="s">
        <v>3819</v>
      </c>
      <c r="F86" s="249" t="str">
        <f>VLOOKUP(ETMRoutes[[#This Row],[LastStageCode]],Code2Loc,2,FALSE) &amp; "-" &amp; VLOOKUP(ETMRoutes[[#This Row],[FirstStageCode]],Code2Loc,2,FALSE)</f>
        <v>KAMORCOND-MARGAO</v>
      </c>
      <c r="G86" s="249"/>
      <c r="H86" s="249">
        <v>37</v>
      </c>
      <c r="I86" s="249" t="s">
        <v>3518</v>
      </c>
      <c r="J86" s="250" t="s">
        <v>3820</v>
      </c>
      <c r="K86" s="250" t="s">
        <v>3821</v>
      </c>
      <c r="L86" s="245" t="s">
        <v>3822</v>
      </c>
      <c r="M86" t="s">
        <v>1844</v>
      </c>
      <c r="N86" t="s">
        <v>1505</v>
      </c>
      <c r="O86" s="245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49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49">
        <f>ETMRoutes[[#This Row],[RouteNo]]</f>
        <v>85</v>
      </c>
      <c r="S86" s="248" cm="1">
        <f t="array" ref="S86">SUMPRODUCT(  ( (ETMRoutes[StageCodes]=ETMRoutes[[#This Row],[StageCodes]])+0 )*1 )</f>
        <v>1</v>
      </c>
      <c r="T86" s="249" cm="1">
        <f t="array" ref="T86">SUMPRODUCT(  ( (ETMRoutes[ReverseStageCodes]=ETMRoutes[[#This Row],[StageCodes]])+0 )*1 )</f>
        <v>0</v>
      </c>
      <c r="U86" s="249" t="b" cm="1">
        <f t="array" ref="U86">AND(ETMRoutes[[#This Row],[StageCodes]]=ETMRoutes[[#This Row],[BaseStageCodes]], SUMPRODUCT( ( ($K$2:$K86=ETMRoutes[[#This Row],[StageCodes]])+0)*1) =1)</f>
        <v>1</v>
      </c>
      <c r="V86" s="245">
        <f>LEN(ETMRoutes[[#This Row],[StageCodes]])</f>
        <v>111</v>
      </c>
      <c r="W86" s="245">
        <f>COUNTIF([2]!Master[Full ETM Route No], C86)</f>
        <v>0</v>
      </c>
    </row>
    <row r="87" spans="1:23" ht="101.5">
      <c r="A87" s="246" t="s">
        <v>1844</v>
      </c>
      <c r="B87" s="247">
        <v>86</v>
      </c>
      <c r="C87" s="248" t="str">
        <f>ETMRoutes[[#This Row],[Depot]] &amp; ETMRoutes[[#This Row],[RouteNo]]</f>
        <v>MRG86</v>
      </c>
      <c r="D87" s="249" t="str" cm="1">
        <f t="array" ref="D87">INDEX(ETMRoutes[Full ETM Route No], MATCH(1,(ETMRoutes[[#This Row],[BaseStageCodes]]=ETMRoutes[StageCodes])*1,0))</f>
        <v>MRG86</v>
      </c>
      <c r="E87" s="249" t="s">
        <v>3823</v>
      </c>
      <c r="F87" s="249" t="str">
        <f>VLOOKUP(ETMRoutes[[#This Row],[LastStageCode]],Code2Loc,2,FALSE) &amp; "-" &amp; VLOOKUP(ETMRoutes[[#This Row],[FirstStageCode]],Code2Loc,2,FALSE)</f>
        <v>KAMORCOND-PONDA</v>
      </c>
      <c r="G87" s="249"/>
      <c r="H87" s="249">
        <v>35</v>
      </c>
      <c r="I87" s="249" t="s">
        <v>3518</v>
      </c>
      <c r="J87" s="250" t="s">
        <v>3824</v>
      </c>
      <c r="K87" s="250" t="s">
        <v>3825</v>
      </c>
      <c r="L87" s="245" t="s">
        <v>3826</v>
      </c>
      <c r="M87" t="s">
        <v>2329</v>
      </c>
      <c r="N87" t="s">
        <v>1505</v>
      </c>
      <c r="O87" s="245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49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49">
        <f>ETMRoutes[[#This Row],[RouteNo]]</f>
        <v>86</v>
      </c>
      <c r="S87" s="248" cm="1">
        <f t="array" ref="S87">SUMPRODUCT(  ( (ETMRoutes[StageCodes]=ETMRoutes[[#This Row],[StageCodes]])+0 )*1 )</f>
        <v>1</v>
      </c>
      <c r="T87" s="249" cm="1">
        <f t="array" ref="T87">SUMPRODUCT(  ( (ETMRoutes[ReverseStageCodes]=ETMRoutes[[#This Row],[StageCodes]])+0 )*1 )</f>
        <v>0</v>
      </c>
      <c r="U87" s="249" t="b" cm="1">
        <f t="array" ref="U87">AND(ETMRoutes[[#This Row],[StageCodes]]=ETMRoutes[[#This Row],[BaseStageCodes]], SUMPRODUCT( ( ($K$2:$K87=ETMRoutes[[#This Row],[StageCodes]])+0)*1) =1)</f>
        <v>1</v>
      </c>
      <c r="V87" s="245">
        <f>LEN(ETMRoutes[[#This Row],[StageCodes]])</f>
        <v>95</v>
      </c>
      <c r="W87" s="245">
        <f>COUNTIF([2]!Master[Full ETM Route No], C87)</f>
        <v>1</v>
      </c>
    </row>
    <row r="88" spans="1:23" ht="101.5">
      <c r="A88" s="246" t="s">
        <v>1844</v>
      </c>
      <c r="B88" s="247">
        <v>87</v>
      </c>
      <c r="C88" s="248" t="str">
        <f>ETMRoutes[[#This Row],[Depot]] &amp; ETMRoutes[[#This Row],[RouteNo]]</f>
        <v>MRG87</v>
      </c>
      <c r="D88" s="249" t="str" cm="1">
        <f t="array" ref="D88">INDEX(ETMRoutes[Full ETM Route No], MATCH(1,(ETMRoutes[[#This Row],[BaseStageCodes]]=ETMRoutes[StageCodes])*1,0))</f>
        <v>MRG87</v>
      </c>
      <c r="E88" s="249" t="s">
        <v>3804</v>
      </c>
      <c r="F88" s="249" t="str">
        <f>VLOOKUP(ETMRoutes[[#This Row],[LastStageCode]],Code2Loc,2,FALSE) &amp; "-" &amp; VLOOKUP(ETMRoutes[[#This Row],[FirstStageCode]],Code2Loc,2,FALSE)</f>
        <v>MOLLEM-CURCHOREM</v>
      </c>
      <c r="G88" s="249" t="s">
        <v>1093</v>
      </c>
      <c r="H88" s="249">
        <v>45</v>
      </c>
      <c r="I88" s="249" t="s">
        <v>3518</v>
      </c>
      <c r="J88" s="250" t="s">
        <v>3827</v>
      </c>
      <c r="K88" s="250" t="s">
        <v>3828</v>
      </c>
      <c r="L88" s="245" t="s">
        <v>3829</v>
      </c>
      <c r="M88" t="s">
        <v>1002</v>
      </c>
      <c r="N88" t="s">
        <v>1941</v>
      </c>
      <c r="O88" s="245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49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49">
        <f>ETMRoutes[[#This Row],[RouteNo]]</f>
        <v>87</v>
      </c>
      <c r="S88" s="248" cm="1">
        <f t="array" ref="S88">SUMPRODUCT(  ( (ETMRoutes[StageCodes]=ETMRoutes[[#This Row],[StageCodes]])+0 )*1 )</f>
        <v>1</v>
      </c>
      <c r="T88" s="249" cm="1">
        <f t="array" ref="T88">SUMPRODUCT(  ( (ETMRoutes[ReverseStageCodes]=ETMRoutes[[#This Row],[StageCodes]])+0 )*1 )</f>
        <v>0</v>
      </c>
      <c r="U88" s="249" t="b" cm="1">
        <f t="array" ref="U88">AND(ETMRoutes[[#This Row],[StageCodes]]=ETMRoutes[[#This Row],[BaseStageCodes]], SUMPRODUCT( ( ($K$2:$K88=ETMRoutes[[#This Row],[StageCodes]])+0)*1) =1)</f>
        <v>1</v>
      </c>
      <c r="V88" s="245">
        <f>LEN(ETMRoutes[[#This Row],[StageCodes]])</f>
        <v>95</v>
      </c>
      <c r="W88" s="245">
        <f>COUNTIF([2]!Master[Full ETM Route No], C88)</f>
        <v>1</v>
      </c>
    </row>
    <row r="89" spans="1:23" ht="43.5">
      <c r="A89" s="246" t="s">
        <v>1844</v>
      </c>
      <c r="B89" s="247">
        <v>88</v>
      </c>
      <c r="C89" s="248" t="str">
        <f>ETMRoutes[[#This Row],[Depot]] &amp; ETMRoutes[[#This Row],[RouteNo]]</f>
        <v>MRG88</v>
      </c>
      <c r="D89" s="249" t="str" cm="1">
        <f t="array" ref="D89">INDEX(ETMRoutes[Full ETM Route No], MATCH(1,(ETMRoutes[[#This Row],[BaseStageCodes]]=ETMRoutes[StageCodes])*1,0))</f>
        <v>MRG88</v>
      </c>
      <c r="E89" s="249" t="s">
        <v>3830</v>
      </c>
      <c r="F89" s="249" t="str">
        <f>VLOOKUP(ETMRoutes[[#This Row],[LastStageCode]],Code2Loc,2,FALSE) &amp; "-" &amp; VLOOKUP(ETMRoutes[[#This Row],[FirstStageCode]],Code2Loc,2,FALSE)</f>
        <v>CORTALIM-MARGAO</v>
      </c>
      <c r="G89" s="249" t="s">
        <v>2874</v>
      </c>
      <c r="H89" s="249">
        <v>15</v>
      </c>
      <c r="I89" s="249" t="s">
        <v>3518</v>
      </c>
      <c r="J89" s="250" t="s">
        <v>3831</v>
      </c>
      <c r="K89" s="250" t="s">
        <v>3832</v>
      </c>
      <c r="L89" s="245" t="s">
        <v>3833</v>
      </c>
      <c r="M89" t="s">
        <v>1844</v>
      </c>
      <c r="N89" t="s">
        <v>977</v>
      </c>
      <c r="O89" s="245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49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49">
        <f>ETMRoutes[[#This Row],[RouteNo]]</f>
        <v>88</v>
      </c>
      <c r="S89" s="248" cm="1">
        <f t="array" ref="S89">SUMPRODUCT(  ( (ETMRoutes[StageCodes]=ETMRoutes[[#This Row],[StageCodes]])+0 )*1 )</f>
        <v>1</v>
      </c>
      <c r="T89" s="249" cm="1">
        <f t="array" ref="T89">SUMPRODUCT(  ( (ETMRoutes[ReverseStageCodes]=ETMRoutes[[#This Row],[StageCodes]])+0 )*1 )</f>
        <v>0</v>
      </c>
      <c r="U89" s="249" t="b" cm="1">
        <f t="array" ref="U89">AND(ETMRoutes[[#This Row],[StageCodes]]=ETMRoutes[[#This Row],[BaseStageCodes]], SUMPRODUCT( ( ($K$2:$K89=ETMRoutes[[#This Row],[StageCodes]])+0)*1) =1)</f>
        <v>1</v>
      </c>
      <c r="V89" s="245">
        <f>LEN(ETMRoutes[[#This Row],[StageCodes]])</f>
        <v>43</v>
      </c>
      <c r="W89" s="245">
        <f>COUNTIF([2]!Master[Full ETM Route No], C89)</f>
        <v>0</v>
      </c>
    </row>
    <row r="90" spans="1:23" ht="72.5">
      <c r="A90" s="246" t="s">
        <v>1844</v>
      </c>
      <c r="B90" s="247">
        <v>89</v>
      </c>
      <c r="C90" s="248" t="str">
        <f>ETMRoutes[[#This Row],[Depot]] &amp; ETMRoutes[[#This Row],[RouteNo]]</f>
        <v>MRG89</v>
      </c>
      <c r="D90" s="249" t="str" cm="1">
        <f t="array" ref="D90">INDEX(ETMRoutes[Full ETM Route No], MATCH(1,(ETMRoutes[[#This Row],[BaseStageCodes]]=ETMRoutes[StageCodes])*1,0))</f>
        <v>MRG89</v>
      </c>
      <c r="E90" s="249" t="s">
        <v>3834</v>
      </c>
      <c r="F90" s="249" t="str">
        <f>VLOOKUP(ETMRoutes[[#This Row],[LastStageCode]],Code2Loc,2,FALSE) &amp; "-" &amp; VLOOKUP(ETMRoutes[[#This Row],[FirstStageCode]],Code2Loc,2,FALSE)</f>
        <v>GOA UNVRSTY-MARGAO</v>
      </c>
      <c r="G90" s="249" t="s">
        <v>976</v>
      </c>
      <c r="H90" s="249">
        <v>31</v>
      </c>
      <c r="I90" s="249" t="s">
        <v>3518</v>
      </c>
      <c r="J90" s="250" t="s">
        <v>3835</v>
      </c>
      <c r="K90" s="250" t="s">
        <v>3836</v>
      </c>
      <c r="L90" s="245" t="s">
        <v>3837</v>
      </c>
      <c r="M90" t="s">
        <v>1844</v>
      </c>
      <c r="N90" t="s">
        <v>1290</v>
      </c>
      <c r="O90" s="245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49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49">
        <f>ETMRoutes[[#This Row],[RouteNo]]</f>
        <v>89</v>
      </c>
      <c r="S90" s="248" cm="1">
        <f t="array" ref="S90">SUMPRODUCT(  ( (ETMRoutes[StageCodes]=ETMRoutes[[#This Row],[StageCodes]])+0 )*1 )</f>
        <v>1</v>
      </c>
      <c r="T90" s="249" cm="1">
        <f t="array" ref="T90">SUMPRODUCT(  ( (ETMRoutes[ReverseStageCodes]=ETMRoutes[[#This Row],[StageCodes]])+0 )*1 )</f>
        <v>0</v>
      </c>
      <c r="U90" s="249" t="b" cm="1">
        <f t="array" ref="U90">AND(ETMRoutes[[#This Row],[StageCodes]]=ETMRoutes[[#This Row],[BaseStageCodes]], SUMPRODUCT( ( ($K$2:$K90=ETMRoutes[[#This Row],[StageCodes]])+0)*1) =1)</f>
        <v>1</v>
      </c>
      <c r="V90" s="245">
        <f>LEN(ETMRoutes[[#This Row],[StageCodes]])</f>
        <v>71</v>
      </c>
      <c r="W90" s="245">
        <f>COUNTIF([2]!Master[Full ETM Route No], C90)</f>
        <v>3</v>
      </c>
    </row>
    <row r="91" spans="1:23">
      <c r="A91" s="246" t="s">
        <v>1844</v>
      </c>
      <c r="B91" s="247">
        <v>90</v>
      </c>
      <c r="C91" s="248" t="str">
        <f>ETMRoutes[[#This Row],[Depot]] &amp; ETMRoutes[[#This Row],[RouteNo]]</f>
        <v>MRG90</v>
      </c>
      <c r="D91" s="249" t="str" cm="1">
        <f t="array" ref="D91">INDEX(ETMRoutes[Full ETM Route No], MATCH(1,(ETMRoutes[[#This Row],[BaseStageCodes]]=ETMRoutes[StageCodes])*1,0))</f>
        <v>MRG90</v>
      </c>
      <c r="E91" s="249" t="s">
        <v>3838</v>
      </c>
      <c r="F91" s="249" t="str">
        <f>VLOOKUP(ETMRoutes[[#This Row],[LastStageCode]],Code2Loc,2,FALSE) &amp; "-" &amp; VLOOKUP(ETMRoutes[[#This Row],[FirstStageCode]],Code2Loc,2,FALSE)</f>
        <v>C.K.T.-MARGAO</v>
      </c>
      <c r="G91" s="249"/>
      <c r="H91" s="249">
        <v>8</v>
      </c>
      <c r="I91" s="249" t="s">
        <v>3518</v>
      </c>
      <c r="J91" s="250" t="s">
        <v>3839</v>
      </c>
      <c r="K91" s="250" t="s">
        <v>3840</v>
      </c>
      <c r="L91" s="245" t="s">
        <v>3841</v>
      </c>
      <c r="M91" t="s">
        <v>1844</v>
      </c>
      <c r="N91" t="s">
        <v>813</v>
      </c>
      <c r="O91" s="245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49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49">
        <f>ETMRoutes[[#This Row],[RouteNo]]</f>
        <v>90</v>
      </c>
      <c r="S91" s="248" cm="1">
        <f t="array" ref="S91">SUMPRODUCT(  ( (ETMRoutes[StageCodes]=ETMRoutes[[#This Row],[StageCodes]])+0 )*1 )</f>
        <v>1</v>
      </c>
      <c r="T91" s="249" cm="1">
        <f t="array" ref="T91">SUMPRODUCT(  ( (ETMRoutes[ReverseStageCodes]=ETMRoutes[[#This Row],[StageCodes]])+0 )*1 )</f>
        <v>0</v>
      </c>
      <c r="U91" s="249" t="b" cm="1">
        <f t="array" ref="U91">AND(ETMRoutes[[#This Row],[StageCodes]]=ETMRoutes[[#This Row],[BaseStageCodes]], SUMPRODUCT( ( ($K$2:$K91=ETMRoutes[[#This Row],[StageCodes]])+0)*1) =1)</f>
        <v>1</v>
      </c>
      <c r="V91" s="245">
        <f>LEN(ETMRoutes[[#This Row],[StageCodes]])</f>
        <v>15</v>
      </c>
      <c r="W91" s="245">
        <f>COUNTIF([2]!Master[Full ETM Route No], C91)</f>
        <v>0</v>
      </c>
    </row>
    <row r="92" spans="1:23" ht="29">
      <c r="A92" s="246" t="s">
        <v>1844</v>
      </c>
      <c r="B92" s="247">
        <v>91</v>
      </c>
      <c r="C92" s="248" t="str">
        <f>ETMRoutes[[#This Row],[Depot]] &amp; ETMRoutes[[#This Row],[RouteNo]]</f>
        <v>MRG91</v>
      </c>
      <c r="D92" s="249" t="str" cm="1">
        <f t="array" ref="D92">INDEX(ETMRoutes[Full ETM Route No], MATCH(1,(ETMRoutes[[#This Row],[BaseStageCodes]]=ETMRoutes[StageCodes])*1,0))</f>
        <v>MRG91</v>
      </c>
      <c r="E92" s="249" t="s">
        <v>3842</v>
      </c>
      <c r="F92" s="249" t="str">
        <f>VLOOKUP(ETMRoutes[[#This Row],[LastStageCode]],Code2Loc,2,FALSE) &amp; "-" &amp; VLOOKUP(ETMRoutes[[#This Row],[FirstStageCode]],Code2Loc,2,FALSE)</f>
        <v>DIKARPAL-MARGAO</v>
      </c>
      <c r="G92" s="249"/>
      <c r="H92" s="249">
        <v>8</v>
      </c>
      <c r="I92" s="249" t="s">
        <v>3518</v>
      </c>
      <c r="J92" s="250" t="s">
        <v>3843</v>
      </c>
      <c r="K92" s="250" t="s">
        <v>3844</v>
      </c>
      <c r="L92" s="245" t="s">
        <v>3845</v>
      </c>
      <c r="M92" t="s">
        <v>1844</v>
      </c>
      <c r="N92" t="s">
        <v>1126</v>
      </c>
      <c r="O92" s="245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49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49">
        <f>ETMRoutes[[#This Row],[RouteNo]]</f>
        <v>91</v>
      </c>
      <c r="S92" s="248" cm="1">
        <f t="array" ref="S92">SUMPRODUCT(  ( (ETMRoutes[StageCodes]=ETMRoutes[[#This Row],[StageCodes]])+0 )*1 )</f>
        <v>1</v>
      </c>
      <c r="T92" s="249" cm="1">
        <f t="array" ref="T92">SUMPRODUCT(  ( (ETMRoutes[ReverseStageCodes]=ETMRoutes[[#This Row],[StageCodes]])+0 )*1 )</f>
        <v>0</v>
      </c>
      <c r="U92" s="249" t="b" cm="1">
        <f t="array" ref="U92">AND(ETMRoutes[[#This Row],[StageCodes]]=ETMRoutes[[#This Row],[BaseStageCodes]], SUMPRODUCT( ( ($K$2:$K92=ETMRoutes[[#This Row],[StageCodes]])+0)*1) =1)</f>
        <v>1</v>
      </c>
      <c r="V92" s="245">
        <f>LEN(ETMRoutes[[#This Row],[StageCodes]])</f>
        <v>15</v>
      </c>
      <c r="W92" s="245">
        <f>COUNTIF([2]!Master[Full ETM Route No], C92)</f>
        <v>0</v>
      </c>
    </row>
    <row r="93" spans="1:23" ht="29">
      <c r="A93" s="246" t="s">
        <v>1844</v>
      </c>
      <c r="B93" s="247">
        <v>92</v>
      </c>
      <c r="C93" s="248" t="str">
        <f>ETMRoutes[[#This Row],[Depot]] &amp; ETMRoutes[[#This Row],[RouteNo]]</f>
        <v>MRG92</v>
      </c>
      <c r="D93" s="249" t="str" cm="1">
        <f t="array" ref="D93">INDEX(ETMRoutes[Full ETM Route No], MATCH(1,(ETMRoutes[[#This Row],[BaseStageCodes]]=ETMRoutes[StageCodes])*1,0))</f>
        <v>MRG92</v>
      </c>
      <c r="E93" s="249" t="s">
        <v>3846</v>
      </c>
      <c r="F93" s="249" t="str">
        <f>VLOOKUP(ETMRoutes[[#This Row],[LastStageCode]],Code2Loc,2,FALSE) &amp; "-" &amp; VLOOKUP(ETMRoutes[[#This Row],[FirstStageCode]],Code2Loc,2,FALSE)</f>
        <v>DRMAPUR SCH-MARGAO</v>
      </c>
      <c r="G93" s="249"/>
      <c r="H93" s="249">
        <v>9</v>
      </c>
      <c r="I93" s="249" t="s">
        <v>3518</v>
      </c>
      <c r="J93" s="250" t="s">
        <v>3847</v>
      </c>
      <c r="K93" s="250" t="s">
        <v>3848</v>
      </c>
      <c r="L93" s="245" t="s">
        <v>3849</v>
      </c>
      <c r="M93" t="s">
        <v>1844</v>
      </c>
      <c r="N93" t="s">
        <v>1163</v>
      </c>
      <c r="O93" s="245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49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49">
        <f>ETMRoutes[[#This Row],[RouteNo]]</f>
        <v>92</v>
      </c>
      <c r="S93" s="248" cm="1">
        <f t="array" ref="S93">SUMPRODUCT(  ( (ETMRoutes[StageCodes]=ETMRoutes[[#This Row],[StageCodes]])+0 )*1 )</f>
        <v>1</v>
      </c>
      <c r="T93" s="249" cm="1">
        <f t="array" ref="T93">SUMPRODUCT(  ( (ETMRoutes[ReverseStageCodes]=ETMRoutes[[#This Row],[StageCodes]])+0 )*1 )</f>
        <v>0</v>
      </c>
      <c r="U93" s="249" t="b" cm="1">
        <f t="array" ref="U93">AND(ETMRoutes[[#This Row],[StageCodes]]=ETMRoutes[[#This Row],[BaseStageCodes]], SUMPRODUCT( ( ($K$2:$K93=ETMRoutes[[#This Row],[StageCodes]])+0)*1) =1)</f>
        <v>1</v>
      </c>
      <c r="V93" s="245">
        <f>LEN(ETMRoutes[[#This Row],[StageCodes]])</f>
        <v>19</v>
      </c>
      <c r="W93" s="245">
        <f>COUNTIF([2]!Master[Full ETM Route No], C93)</f>
        <v>0</v>
      </c>
    </row>
    <row r="94" spans="1:23" ht="43.5">
      <c r="A94" s="246" t="s">
        <v>1844</v>
      </c>
      <c r="B94" s="247">
        <v>93</v>
      </c>
      <c r="C94" s="248" t="str">
        <f>ETMRoutes[[#This Row],[Depot]] &amp; ETMRoutes[[#This Row],[RouteNo]]</f>
        <v>MRG93</v>
      </c>
      <c r="D94" s="249" t="str" cm="1">
        <f t="array" ref="D94">INDEX(ETMRoutes[Full ETM Route No], MATCH(1,(ETMRoutes[[#This Row],[BaseStageCodes]]=ETMRoutes[StageCodes])*1,0))</f>
        <v>MRG93</v>
      </c>
      <c r="E94" s="249" t="s">
        <v>3850</v>
      </c>
      <c r="F94" s="249" t="str">
        <f>VLOOKUP(ETMRoutes[[#This Row],[LastStageCode]],Code2Loc,2,FALSE) &amp; "-" &amp; VLOOKUP(ETMRoutes[[#This Row],[FirstStageCode]],Code2Loc,2,FALSE)</f>
        <v>DON KHURIS-MARGAO</v>
      </c>
      <c r="G94" s="249" t="s">
        <v>2183</v>
      </c>
      <c r="H94" s="249">
        <v>9</v>
      </c>
      <c r="I94" s="249" t="s">
        <v>3518</v>
      </c>
      <c r="J94" s="250" t="s">
        <v>3851</v>
      </c>
      <c r="K94" s="250" t="s">
        <v>3852</v>
      </c>
      <c r="L94" s="245" t="s">
        <v>3853</v>
      </c>
      <c r="M94" t="s">
        <v>1844</v>
      </c>
      <c r="N94" t="s">
        <v>1155</v>
      </c>
      <c r="O94" s="245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49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49">
        <f>ETMRoutes[[#This Row],[RouteNo]]</f>
        <v>93</v>
      </c>
      <c r="S94" s="248" cm="1">
        <f t="array" ref="S94">SUMPRODUCT(  ( (ETMRoutes[StageCodes]=ETMRoutes[[#This Row],[StageCodes]])+0 )*1 )</f>
        <v>1</v>
      </c>
      <c r="T94" s="249" cm="1">
        <f t="array" ref="T94">SUMPRODUCT(  ( (ETMRoutes[ReverseStageCodes]=ETMRoutes[[#This Row],[StageCodes]])+0 )*1 )</f>
        <v>0</v>
      </c>
      <c r="U94" s="249" t="b" cm="1">
        <f t="array" ref="U94">AND(ETMRoutes[[#This Row],[StageCodes]]=ETMRoutes[[#This Row],[BaseStageCodes]], SUMPRODUCT( ( ($K$2:$K94=ETMRoutes[[#This Row],[StageCodes]])+0)*1) =1)</f>
        <v>1</v>
      </c>
      <c r="V94" s="245">
        <f>LEN(ETMRoutes[[#This Row],[StageCodes]])</f>
        <v>35</v>
      </c>
      <c r="W94" s="245">
        <f>COUNTIF([2]!Master[Full ETM Route No], C94)</f>
        <v>0</v>
      </c>
    </row>
    <row r="95" spans="1:23" ht="43.5">
      <c r="A95" s="246" t="s">
        <v>1844</v>
      </c>
      <c r="B95" s="247">
        <v>94</v>
      </c>
      <c r="C95" s="248" t="str">
        <f>ETMRoutes[[#This Row],[Depot]] &amp; ETMRoutes[[#This Row],[RouteNo]]</f>
        <v>MRG94</v>
      </c>
      <c r="D95" s="249" t="str" cm="1">
        <f t="array" ref="D95">INDEX(ETMRoutes[Full ETM Route No], MATCH(1,(ETMRoutes[[#This Row],[BaseStageCodes]]=ETMRoutes[StageCodes])*1,0))</f>
        <v>MRG94</v>
      </c>
      <c r="E95" s="249" t="s">
        <v>3854</v>
      </c>
      <c r="F95" s="249" t="str">
        <f>VLOOKUP(ETMRoutes[[#This Row],[LastStageCode]],Code2Loc,2,FALSE) &amp; "-" &amp; VLOOKUP(ETMRoutes[[#This Row],[FirstStageCode]],Code2Loc,2,FALSE)</f>
        <v>VELSAO B/S-MARGAO</v>
      </c>
      <c r="G95" s="249" t="s">
        <v>1791</v>
      </c>
      <c r="H95" s="249">
        <v>15</v>
      </c>
      <c r="I95" s="249" t="s">
        <v>3518</v>
      </c>
      <c r="J95" s="250" t="s">
        <v>3855</v>
      </c>
      <c r="K95" s="250" t="s">
        <v>3856</v>
      </c>
      <c r="L95" s="245" t="s">
        <v>3857</v>
      </c>
      <c r="M95" t="s">
        <v>1844</v>
      </c>
      <c r="N95" t="s">
        <v>3029</v>
      </c>
      <c r="O95" s="245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49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49">
        <f>ETMRoutes[[#This Row],[RouteNo]]</f>
        <v>94</v>
      </c>
      <c r="S95" s="248" cm="1">
        <f t="array" ref="S95">SUMPRODUCT(  ( (ETMRoutes[StageCodes]=ETMRoutes[[#This Row],[StageCodes]])+0 )*1 )</f>
        <v>1</v>
      </c>
      <c r="T95" s="249" cm="1">
        <f t="array" ref="T95">SUMPRODUCT(  ( (ETMRoutes[ReverseStageCodes]=ETMRoutes[[#This Row],[StageCodes]])+0 )*1 )</f>
        <v>0</v>
      </c>
      <c r="U95" s="249" t="b" cm="1">
        <f t="array" ref="U95">AND(ETMRoutes[[#This Row],[StageCodes]]=ETMRoutes[[#This Row],[BaseStageCodes]], SUMPRODUCT( ( ($K$2:$K95=ETMRoutes[[#This Row],[StageCodes]])+0)*1) =1)</f>
        <v>1</v>
      </c>
      <c r="V95" s="245">
        <f>LEN(ETMRoutes[[#This Row],[StageCodes]])</f>
        <v>39</v>
      </c>
      <c r="W95" s="245">
        <f>COUNTIF([2]!Master[Full ETM Route No], C95)</f>
        <v>2</v>
      </c>
    </row>
    <row r="96" spans="1:23">
      <c r="A96" s="246" t="s">
        <v>1844</v>
      </c>
      <c r="B96" s="247">
        <v>95</v>
      </c>
      <c r="C96" s="248" t="str">
        <f>ETMRoutes[[#This Row],[Depot]] &amp; ETMRoutes[[#This Row],[RouteNo]]</f>
        <v>MRG95</v>
      </c>
      <c r="D96" s="249" t="str" cm="1">
        <f t="array" ref="D96">INDEX(ETMRoutes[Full ETM Route No], MATCH(1,(ETMRoutes[[#This Row],[BaseStageCodes]]=ETMRoutes[StageCodes])*1,0))</f>
        <v>MRG95</v>
      </c>
      <c r="E96" s="249" t="s">
        <v>3858</v>
      </c>
      <c r="F96" s="249" t="str">
        <f>VLOOKUP(ETMRoutes[[#This Row],[LastStageCode]],Code2Loc,2,FALSE) &amp; "-" &amp; VLOOKUP(ETMRoutes[[#This Row],[FirstStageCode]],Code2Loc,2,FALSE)</f>
        <v>MPT HOSPTL-MARGAO</v>
      </c>
      <c r="G96" s="249"/>
      <c r="H96" s="249">
        <v>36</v>
      </c>
      <c r="I96" s="249" t="s">
        <v>3518</v>
      </c>
      <c r="J96" s="250" t="s">
        <v>3858</v>
      </c>
      <c r="K96" s="250" t="s">
        <v>3859</v>
      </c>
      <c r="L96" s="245" t="s">
        <v>3860</v>
      </c>
      <c r="M96" t="s">
        <v>1844</v>
      </c>
      <c r="N96" t="s">
        <v>1973</v>
      </c>
      <c r="O96" s="245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49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49">
        <f>ETMRoutes[[#This Row],[RouteNo]]</f>
        <v>95</v>
      </c>
      <c r="S96" s="248" cm="1">
        <f t="array" ref="S96">SUMPRODUCT(  ( (ETMRoutes[StageCodes]=ETMRoutes[[#This Row],[StageCodes]])+0 )*1 )</f>
        <v>1</v>
      </c>
      <c r="T96" s="249" cm="1">
        <f t="array" ref="T96">SUMPRODUCT(  ( (ETMRoutes[ReverseStageCodes]=ETMRoutes[[#This Row],[StageCodes]])+0 )*1 )</f>
        <v>0</v>
      </c>
      <c r="U96" s="249" t="b" cm="1">
        <f t="array" ref="U96">AND(ETMRoutes[[#This Row],[StageCodes]]=ETMRoutes[[#This Row],[BaseStageCodes]], SUMPRODUCT( ( ($K$2:$K96=ETMRoutes[[#This Row],[StageCodes]])+0)*1) =1)</f>
        <v>1</v>
      </c>
      <c r="V96" s="245">
        <f>LEN(ETMRoutes[[#This Row],[StageCodes]])</f>
        <v>7</v>
      </c>
      <c r="W96" s="245">
        <f>COUNTIF([2]!Master[Full ETM Route No], C96)</f>
        <v>0</v>
      </c>
    </row>
    <row r="97" spans="1:23" ht="188.5">
      <c r="A97" s="246" t="s">
        <v>1844</v>
      </c>
      <c r="B97" s="247">
        <v>96</v>
      </c>
      <c r="C97" s="248" t="str">
        <f>ETMRoutes[[#This Row],[Depot]] &amp; ETMRoutes[[#This Row],[RouteNo]]</f>
        <v>MRG96</v>
      </c>
      <c r="D97" s="249" t="str" cm="1">
        <f t="array" ref="D97">INDEX(ETMRoutes[Full ETM Route No], MATCH(1,(ETMRoutes[[#This Row],[BaseStageCodes]]=ETMRoutes[StageCodes])*1,0))</f>
        <v>MRG96</v>
      </c>
      <c r="E97" s="249" t="s">
        <v>3861</v>
      </c>
      <c r="F97" s="249" t="str">
        <f>VLOOKUP(ETMRoutes[[#This Row],[LastStageCode]],Code2Loc,2,FALSE) &amp; "-" &amp; VLOOKUP(ETMRoutes[[#This Row],[FirstStageCode]],Code2Loc,2,FALSE)</f>
        <v>ZARME-PANAJI</v>
      </c>
      <c r="G97" s="249"/>
      <c r="H97" s="249">
        <v>71</v>
      </c>
      <c r="I97" s="249" t="s">
        <v>3518</v>
      </c>
      <c r="J97" s="250" t="s">
        <v>3862</v>
      </c>
      <c r="K97" s="250" t="s">
        <v>3863</v>
      </c>
      <c r="L97" s="245" t="s">
        <v>3864</v>
      </c>
      <c r="M97" t="s">
        <v>2202</v>
      </c>
      <c r="N97" t="s">
        <v>3141</v>
      </c>
      <c r="O97" s="245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49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49">
        <f>ETMRoutes[[#This Row],[RouteNo]]</f>
        <v>96</v>
      </c>
      <c r="S97" s="248" cm="1">
        <f t="array" ref="S97">SUMPRODUCT(  ( (ETMRoutes[StageCodes]=ETMRoutes[[#This Row],[StageCodes]])+0 )*1 )</f>
        <v>1</v>
      </c>
      <c r="T97" s="249" cm="1">
        <f t="array" ref="T97">SUMPRODUCT(  ( (ETMRoutes[ReverseStageCodes]=ETMRoutes[[#This Row],[StageCodes]])+0 )*1 )</f>
        <v>0</v>
      </c>
      <c r="U97" s="249" t="b" cm="1">
        <f t="array" ref="U97">AND(ETMRoutes[[#This Row],[StageCodes]]=ETMRoutes[[#This Row],[BaseStageCodes]], SUMPRODUCT( ( ($K$2:$K97=ETMRoutes[[#This Row],[StageCodes]])+0)*1) =1)</f>
        <v>1</v>
      </c>
      <c r="V97" s="245">
        <f>LEN(ETMRoutes[[#This Row],[StageCodes]])</f>
        <v>195</v>
      </c>
      <c r="W97" s="245">
        <f>COUNTIF([2]!Master[Full ETM Route No], C97)</f>
        <v>2</v>
      </c>
    </row>
    <row r="98" spans="1:23" ht="174">
      <c r="A98" s="246" t="s">
        <v>1844</v>
      </c>
      <c r="B98" s="247">
        <v>97</v>
      </c>
      <c r="C98" s="248" t="str">
        <f>ETMRoutes[[#This Row],[Depot]] &amp; ETMRoutes[[#This Row],[RouteNo]]</f>
        <v>MRG97</v>
      </c>
      <c r="D98" s="249" t="str" cm="1">
        <f t="array" ref="D98">INDEX(ETMRoutes[Full ETM Route No], MATCH(1,(ETMRoutes[[#This Row],[BaseStageCodes]]=ETMRoutes[StageCodes])*1,0))</f>
        <v>MRG97</v>
      </c>
      <c r="E98" s="249" t="s">
        <v>3865</v>
      </c>
      <c r="F98" s="249" t="str">
        <f>VLOOKUP(ETMRoutes[[#This Row],[LastStageCode]],Code2Loc,2,FALSE) &amp; "-" &amp; VLOOKUP(ETMRoutes[[#This Row],[FirstStageCode]],Code2Loc,2,FALSE)</f>
        <v>VOILE DHAVE-MARGAO</v>
      </c>
      <c r="G98" s="249"/>
      <c r="H98" s="249">
        <v>64</v>
      </c>
      <c r="I98" s="249" t="s">
        <v>3518</v>
      </c>
      <c r="J98" s="250" t="s">
        <v>3866</v>
      </c>
      <c r="K98" s="250" t="s">
        <v>3867</v>
      </c>
      <c r="L98" s="245" t="s">
        <v>3868</v>
      </c>
      <c r="M98" t="s">
        <v>1844</v>
      </c>
      <c r="N98" t="s">
        <v>3089</v>
      </c>
      <c r="O98" s="245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49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49">
        <f>ETMRoutes[[#This Row],[RouteNo]]</f>
        <v>97</v>
      </c>
      <c r="S98" s="248" cm="1">
        <f t="array" ref="S98">SUMPRODUCT(  ( (ETMRoutes[StageCodes]=ETMRoutes[[#This Row],[StageCodes]])+0 )*1 )</f>
        <v>1</v>
      </c>
      <c r="T98" s="249" cm="1">
        <f t="array" ref="T98">SUMPRODUCT(  ( (ETMRoutes[ReverseStageCodes]=ETMRoutes[[#This Row],[StageCodes]])+0 )*1 )</f>
        <v>0</v>
      </c>
      <c r="U98" s="249" t="b" cm="1">
        <f t="array" ref="U98">AND(ETMRoutes[[#This Row],[StageCodes]]=ETMRoutes[[#This Row],[BaseStageCodes]], SUMPRODUCT( ( ($K$2:$K98=ETMRoutes[[#This Row],[StageCodes]])+0)*1) =1)</f>
        <v>1</v>
      </c>
      <c r="V98" s="245">
        <f>LEN(ETMRoutes[[#This Row],[StageCodes]])</f>
        <v>175</v>
      </c>
      <c r="W98" s="245">
        <f>COUNTIF([2]!Master[Full ETM Route No], C98)</f>
        <v>4</v>
      </c>
    </row>
    <row r="99" spans="1:23" ht="203">
      <c r="A99" s="246" t="s">
        <v>1844</v>
      </c>
      <c r="B99" s="247">
        <v>98</v>
      </c>
      <c r="C99" s="248" t="str">
        <f>ETMRoutes[[#This Row],[Depot]] &amp; ETMRoutes[[#This Row],[RouteNo]]</f>
        <v>MRG98</v>
      </c>
      <c r="D99" s="249" t="str" cm="1">
        <f t="array" ref="D99">INDEX(ETMRoutes[Full ETM Route No], MATCH(1,(ETMRoutes[[#This Row],[BaseStageCodes]]=ETMRoutes[StageCodes])*1,0))</f>
        <v>MRG98</v>
      </c>
      <c r="E99" s="249" t="s">
        <v>3869</v>
      </c>
      <c r="F99" s="249" t="str">
        <f>VLOOKUP(ETMRoutes[[#This Row],[LastStageCode]],Code2Loc,2,FALSE) &amp; "-" &amp; VLOOKUP(ETMRoutes[[#This Row],[FirstStageCode]],Code2Loc,2,FALSE)</f>
        <v>SAL-MARGAO</v>
      </c>
      <c r="G99" s="249"/>
      <c r="H99" s="249">
        <v>78</v>
      </c>
      <c r="I99" s="249" t="s">
        <v>3518</v>
      </c>
      <c r="J99" s="250" t="s">
        <v>3870</v>
      </c>
      <c r="K99" s="256" t="s">
        <v>3871</v>
      </c>
      <c r="L99" s="245" t="s">
        <v>3872</v>
      </c>
      <c r="M99" t="s">
        <v>1844</v>
      </c>
      <c r="N99" t="s">
        <v>2513</v>
      </c>
      <c r="O99" s="245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49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49">
        <f>ETMRoutes[[#This Row],[RouteNo]]</f>
        <v>98</v>
      </c>
      <c r="S99" s="248" cm="1">
        <f t="array" ref="S99">SUMPRODUCT(  ( (ETMRoutes[StageCodes]=ETMRoutes[[#This Row],[StageCodes]])+0 )*1 )</f>
        <v>1</v>
      </c>
      <c r="T99" s="249" cm="1">
        <f t="array" ref="T99">SUMPRODUCT(  ( (ETMRoutes[ReverseStageCodes]=ETMRoutes[[#This Row],[StageCodes]])+0 )*1 )</f>
        <v>0</v>
      </c>
      <c r="U99" s="249" t="b" cm="1">
        <f t="array" ref="U99">AND(ETMRoutes[[#This Row],[StageCodes]]=ETMRoutes[[#This Row],[BaseStageCodes]], SUMPRODUCT( ( ($K$2:$K99=ETMRoutes[[#This Row],[StageCodes]])+0)*1) =1)</f>
        <v>1</v>
      </c>
      <c r="V99" s="245">
        <f>LEN(ETMRoutes[[#This Row],[StageCodes]])</f>
        <v>203</v>
      </c>
      <c r="W99" s="245">
        <f>COUNTIF([2]!Master[Full ETM Route No], C99)</f>
        <v>2</v>
      </c>
    </row>
    <row r="100" spans="1:23" ht="29">
      <c r="A100" s="246" t="s">
        <v>1844</v>
      </c>
      <c r="B100" s="247">
        <v>99</v>
      </c>
      <c r="C100" s="248" t="str">
        <f>ETMRoutes[[#This Row],[Depot]] &amp; ETMRoutes[[#This Row],[RouteNo]]</f>
        <v>MRG99</v>
      </c>
      <c r="D100" s="249" t="str" cm="1">
        <f t="array" ref="D100">INDEX(ETMRoutes[Full ETM Route No], MATCH(1,(ETMRoutes[[#This Row],[BaseStageCodes]]=ETMRoutes[StageCodes])*1,0))</f>
        <v>MRG99</v>
      </c>
      <c r="E100" s="249" t="s">
        <v>3873</v>
      </c>
      <c r="F100" s="249" t="str">
        <f>VLOOKUP(ETMRoutes[[#This Row],[LastStageCode]],Code2Loc,2,FALSE) &amp; "-" &amp; VLOOKUP(ETMRoutes[[#This Row],[FirstStageCode]],Code2Loc,2,FALSE)</f>
        <v>GOA UNVRSTY-PANAJI</v>
      </c>
      <c r="G100" s="249" t="s">
        <v>626</v>
      </c>
      <c r="H100" s="249">
        <v>9</v>
      </c>
      <c r="I100" s="249" t="s">
        <v>3518</v>
      </c>
      <c r="J100" s="250" t="s">
        <v>3874</v>
      </c>
      <c r="K100" s="250" t="s">
        <v>3875</v>
      </c>
      <c r="L100" s="245" t="s">
        <v>3876</v>
      </c>
      <c r="M100" t="s">
        <v>2202</v>
      </c>
      <c r="N100" t="s">
        <v>1290</v>
      </c>
      <c r="O100" s="245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49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49">
        <f>ETMRoutes[[#This Row],[RouteNo]]</f>
        <v>99</v>
      </c>
      <c r="S100" s="248" cm="1">
        <f t="array" ref="S100">SUMPRODUCT(  ( (ETMRoutes[StageCodes]=ETMRoutes[[#This Row],[StageCodes]])+0 )*1 )</f>
        <v>2</v>
      </c>
      <c r="T100" s="249" cm="1">
        <f t="array" ref="T100">SUMPRODUCT(  ( (ETMRoutes[ReverseStageCodes]=ETMRoutes[[#This Row],[StageCodes]])+0 )*1 )</f>
        <v>0</v>
      </c>
      <c r="U100" s="249" t="b" cm="1">
        <f t="array" ref="U100">AND(ETMRoutes[[#This Row],[StageCodes]]=ETMRoutes[[#This Row],[BaseStageCodes]], SUMPRODUCT( ( ($K$2:$K100=ETMRoutes[[#This Row],[StageCodes]])+0)*1) =1)</f>
        <v>1</v>
      </c>
      <c r="V100" s="245">
        <f>LEN(ETMRoutes[[#This Row],[StageCodes]])</f>
        <v>15</v>
      </c>
      <c r="W100" s="245">
        <f>COUNTIF([2]!Master[Full ETM Route No], C100)</f>
        <v>0</v>
      </c>
    </row>
    <row r="101" spans="1:23" ht="58">
      <c r="A101" s="246" t="s">
        <v>1844</v>
      </c>
      <c r="B101" s="247">
        <v>100</v>
      </c>
      <c r="C101" s="248" t="str">
        <f>ETMRoutes[[#This Row],[Depot]] &amp; ETMRoutes[[#This Row],[RouteNo]]</f>
        <v>MRG100</v>
      </c>
      <c r="D101" s="249" t="str" cm="1">
        <f t="array" ref="D101">INDEX(ETMRoutes[Full ETM Route No], MATCH(1,(ETMRoutes[[#This Row],[BaseStageCodes]]=ETMRoutes[StageCodes])*1,0))</f>
        <v>MRG100</v>
      </c>
      <c r="E101" s="249" t="s">
        <v>3877</v>
      </c>
      <c r="F101" s="249" t="str">
        <f>VLOOKUP(ETMRoutes[[#This Row],[LastStageCode]],Code2Loc,2,FALSE) &amp; "-" &amp; VLOOKUP(ETMRoutes[[#This Row],[FirstStageCode]],Code2Loc,2,FALSE)</f>
        <v>CIPLA-PANAJI</v>
      </c>
      <c r="G101" s="249" t="s">
        <v>976</v>
      </c>
      <c r="H101" s="249">
        <v>24</v>
      </c>
      <c r="I101" s="249" t="s">
        <v>3518</v>
      </c>
      <c r="J101" s="250" t="s">
        <v>3878</v>
      </c>
      <c r="K101" s="250" t="s">
        <v>3879</v>
      </c>
      <c r="L101" s="245" t="s">
        <v>3880</v>
      </c>
      <c r="M101" t="s">
        <v>2202</v>
      </c>
      <c r="N101" t="s">
        <v>937</v>
      </c>
      <c r="O101" s="245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49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49">
        <f>ETMRoutes[[#This Row],[RouteNo]]</f>
        <v>100</v>
      </c>
      <c r="S101" s="248" cm="1">
        <f t="array" ref="S101">SUMPRODUCT(  ( (ETMRoutes[StageCodes]=ETMRoutes[[#This Row],[StageCodes]])+0 )*1 )</f>
        <v>4</v>
      </c>
      <c r="T101" s="249" cm="1">
        <f t="array" ref="T101">SUMPRODUCT(  ( (ETMRoutes[ReverseStageCodes]=ETMRoutes[[#This Row],[StageCodes]])+0 )*1 )</f>
        <v>0</v>
      </c>
      <c r="U101" s="249" t="b" cm="1">
        <f t="array" ref="U101">AND(ETMRoutes[[#This Row],[StageCodes]]=ETMRoutes[[#This Row],[BaseStageCodes]], SUMPRODUCT( ( ($K$2:$K101=ETMRoutes[[#This Row],[StageCodes]])+0)*1) =1)</f>
        <v>1</v>
      </c>
      <c r="V101" s="245">
        <f>LEN(ETMRoutes[[#This Row],[StageCodes]])</f>
        <v>51</v>
      </c>
      <c r="W101" s="245">
        <f>COUNTIF([2]!Master[Full ETM Route No], C101)</f>
        <v>2</v>
      </c>
    </row>
    <row r="102" spans="1:23" ht="29">
      <c r="A102" s="246" t="s">
        <v>1844</v>
      </c>
      <c r="B102" s="247">
        <v>101</v>
      </c>
      <c r="C102" s="248" t="str">
        <f>ETMRoutes[[#This Row],[Depot]] &amp; ETMRoutes[[#This Row],[RouteNo]]</f>
        <v>MRG101</v>
      </c>
      <c r="D102" s="249" t="str" cm="1">
        <f t="array" ref="D102">INDEX(ETMRoutes[Full ETM Route No], MATCH(1,(ETMRoutes[[#This Row],[BaseStageCodes]]=ETMRoutes[StageCodes])*1,0))</f>
        <v>MRG101</v>
      </c>
      <c r="E102" s="249" t="s">
        <v>3881</v>
      </c>
      <c r="F102" s="249" t="str">
        <f>VLOOKUP(ETMRoutes[[#This Row],[LastStageCode]],Code2Loc,2,FALSE) &amp; "-" &amp; VLOOKUP(ETMRoutes[[#This Row],[FirstStageCode]],Code2Loc,2,FALSE)</f>
        <v>CIPLA-MARGAO</v>
      </c>
      <c r="G102" s="249" t="s">
        <v>3040</v>
      </c>
      <c r="H102" s="249">
        <v>14</v>
      </c>
      <c r="I102" s="249" t="s">
        <v>3518</v>
      </c>
      <c r="J102" s="250" t="s">
        <v>3882</v>
      </c>
      <c r="K102" s="250" t="s">
        <v>3883</v>
      </c>
      <c r="L102" s="245" t="s">
        <v>3884</v>
      </c>
      <c r="M102" t="s">
        <v>1844</v>
      </c>
      <c r="N102" t="s">
        <v>937</v>
      </c>
      <c r="O102" s="245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49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49">
        <f>ETMRoutes[[#This Row],[RouteNo]]</f>
        <v>101</v>
      </c>
      <c r="S102" s="248" cm="1">
        <f t="array" ref="S102">SUMPRODUCT(  ( (ETMRoutes[StageCodes]=ETMRoutes[[#This Row],[StageCodes]])+0 )*1 )</f>
        <v>2</v>
      </c>
      <c r="T102" s="249" cm="1">
        <f t="array" ref="T102">SUMPRODUCT(  ( (ETMRoutes[ReverseStageCodes]=ETMRoutes[[#This Row],[StageCodes]])+0 )*1 )</f>
        <v>0</v>
      </c>
      <c r="U102" s="249" t="b" cm="1">
        <f t="array" ref="U102">AND(ETMRoutes[[#This Row],[StageCodes]]=ETMRoutes[[#This Row],[BaseStageCodes]], SUMPRODUCT( ( ($K$2:$K102=ETMRoutes[[#This Row],[StageCodes]])+0)*1) =1)</f>
        <v>1</v>
      </c>
      <c r="V102" s="245">
        <f>LEN(ETMRoutes[[#This Row],[StageCodes]])</f>
        <v>35</v>
      </c>
      <c r="W102" s="245">
        <f>COUNTIF([2]!Master[Full ETM Route No], C102)</f>
        <v>6</v>
      </c>
    </row>
    <row r="103" spans="1:23" ht="58">
      <c r="A103" s="246" t="s">
        <v>1844</v>
      </c>
      <c r="B103" s="247">
        <v>102</v>
      </c>
      <c r="C103" s="248" t="str">
        <f>ETMRoutes[[#This Row],[Depot]] &amp; ETMRoutes[[#This Row],[RouteNo]]</f>
        <v>MRG102</v>
      </c>
      <c r="D103" s="249" t="str" cm="1">
        <f t="array" ref="D103">INDEX(ETMRoutes[Full ETM Route No], MATCH(1,(ETMRoutes[[#This Row],[BaseStageCodes]]=ETMRoutes[StageCodes])*1,0))</f>
        <v>MRG102</v>
      </c>
      <c r="E103" s="249" t="s">
        <v>3881</v>
      </c>
      <c r="F103" s="249" t="str">
        <f>VLOOKUP(ETMRoutes[[#This Row],[LastStageCode]],Code2Loc,2,FALSE) &amp; "-" &amp; VLOOKUP(ETMRoutes[[#This Row],[FirstStageCode]],Code2Loc,2,FALSE)</f>
        <v>CIPLA-MARGAO</v>
      </c>
      <c r="G103" s="249" t="s">
        <v>976</v>
      </c>
      <c r="H103" s="249">
        <v>22</v>
      </c>
      <c r="I103" s="249" t="s">
        <v>3518</v>
      </c>
      <c r="J103" s="250" t="s">
        <v>3885</v>
      </c>
      <c r="K103" s="250" t="s">
        <v>3886</v>
      </c>
      <c r="L103" s="245" t="s">
        <v>3887</v>
      </c>
      <c r="M103" t="s">
        <v>1844</v>
      </c>
      <c r="N103" t="s">
        <v>937</v>
      </c>
      <c r="O103" s="245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49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49">
        <f>ETMRoutes[[#This Row],[RouteNo]]</f>
        <v>102</v>
      </c>
      <c r="S103" s="248" cm="1">
        <f t="array" ref="S103">SUMPRODUCT(  ( (ETMRoutes[StageCodes]=ETMRoutes[[#This Row],[StageCodes]])+0 )*1 )</f>
        <v>1</v>
      </c>
      <c r="T103" s="249" cm="1">
        <f t="array" ref="T103">SUMPRODUCT(  ( (ETMRoutes[ReverseStageCodes]=ETMRoutes[[#This Row],[StageCodes]])+0 )*1 )</f>
        <v>0</v>
      </c>
      <c r="U103" s="249" t="b" cm="1">
        <f t="array" ref="U103">AND(ETMRoutes[[#This Row],[StageCodes]]=ETMRoutes[[#This Row],[BaseStageCodes]], SUMPRODUCT( ( ($K$2:$K103=ETMRoutes[[#This Row],[StageCodes]])+0)*1) =1)</f>
        <v>1</v>
      </c>
      <c r="V103" s="245">
        <f>LEN(ETMRoutes[[#This Row],[StageCodes]])</f>
        <v>59</v>
      </c>
      <c r="W103" s="245">
        <f>COUNTIF([2]!Master[Full ETM Route No], C103)</f>
        <v>0</v>
      </c>
    </row>
    <row r="104" spans="1:23" ht="101.5">
      <c r="A104" s="246" t="s">
        <v>1844</v>
      </c>
      <c r="B104" s="247">
        <v>103</v>
      </c>
      <c r="C104" s="248" t="str">
        <f>ETMRoutes[[#This Row],[Depot]] &amp; ETMRoutes[[#This Row],[RouteNo]]</f>
        <v>MRG103</v>
      </c>
      <c r="D104" s="249" t="str" cm="1">
        <f t="array" ref="D104">INDEX(ETMRoutes[Full ETM Route No], MATCH(1,(ETMRoutes[[#This Row],[BaseStageCodes]]=ETMRoutes[StageCodes])*1,0))</f>
        <v>MRG103</v>
      </c>
      <c r="E104" s="249" t="s">
        <v>3888</v>
      </c>
      <c r="F104" s="249" t="str">
        <f>VLOOKUP(ETMRoutes[[#This Row],[LastStageCode]],Code2Loc,2,FALSE) &amp; "-" &amp; VLOOKUP(ETMRoutes[[#This Row],[FirstStageCode]],Code2Loc,2,FALSE)</f>
        <v>CUNCOLIEM-CIPLA</v>
      </c>
      <c r="G104" s="249"/>
      <c r="H104" s="249">
        <v>37</v>
      </c>
      <c r="I104" s="249" t="s">
        <v>3518</v>
      </c>
      <c r="J104" s="250" t="s">
        <v>3889</v>
      </c>
      <c r="K104" s="250" t="s">
        <v>3890</v>
      </c>
      <c r="L104" s="245" t="s">
        <v>3891</v>
      </c>
      <c r="M104" t="s">
        <v>937</v>
      </c>
      <c r="N104" t="s">
        <v>994</v>
      </c>
      <c r="O104" s="245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49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49">
        <f>ETMRoutes[[#This Row],[RouteNo]]</f>
        <v>103</v>
      </c>
      <c r="S104" s="248" cm="1">
        <f t="array" ref="S104">SUMPRODUCT(  ( (ETMRoutes[StageCodes]=ETMRoutes[[#This Row],[StageCodes]])+0 )*1 )</f>
        <v>1</v>
      </c>
      <c r="T104" s="249" cm="1">
        <f t="array" ref="T104">SUMPRODUCT(  ( (ETMRoutes[ReverseStageCodes]=ETMRoutes[[#This Row],[StageCodes]])+0 )*1 )</f>
        <v>0</v>
      </c>
      <c r="U104" s="249" t="b" cm="1">
        <f t="array" ref="U104">AND(ETMRoutes[[#This Row],[StageCodes]]=ETMRoutes[[#This Row],[BaseStageCodes]], SUMPRODUCT( ( ($K$2:$K104=ETMRoutes[[#This Row],[StageCodes]])+0)*1) =1)</f>
        <v>1</v>
      </c>
      <c r="V104" s="245">
        <f>LEN(ETMRoutes[[#This Row],[StageCodes]])</f>
        <v>95</v>
      </c>
      <c r="W104" s="245">
        <f>COUNTIF([2]!Master[Full ETM Route No], C104)</f>
        <v>2</v>
      </c>
    </row>
    <row r="105" spans="1:23" ht="72.5">
      <c r="A105" s="246" t="s">
        <v>1844</v>
      </c>
      <c r="B105" s="247">
        <v>104</v>
      </c>
      <c r="C105" s="248" t="str">
        <f>ETMRoutes[[#This Row],[Depot]] &amp; ETMRoutes[[#This Row],[RouteNo]]</f>
        <v>MRG104</v>
      </c>
      <c r="D105" s="249" t="str" cm="1">
        <f t="array" ref="D105">INDEX(ETMRoutes[Full ETM Route No], MATCH(1,(ETMRoutes[[#This Row],[BaseStageCodes]]=ETMRoutes[StageCodes])*1,0))</f>
        <v>MRG104</v>
      </c>
      <c r="E105" s="249" t="s">
        <v>3892</v>
      </c>
      <c r="F105" s="249" t="str">
        <f>VLOOKUP(ETMRoutes[[#This Row],[LastStageCode]],Code2Loc,2,FALSE) &amp; "-" &amp; VLOOKUP(ETMRoutes[[#This Row],[FirstStageCode]],Code2Loc,2,FALSE)</f>
        <v>SHIRODA-CIPLA</v>
      </c>
      <c r="G105" s="249" t="s">
        <v>2850</v>
      </c>
      <c r="H105" s="249">
        <v>22</v>
      </c>
      <c r="I105" s="249" t="s">
        <v>3518</v>
      </c>
      <c r="J105" s="250" t="s">
        <v>3893</v>
      </c>
      <c r="K105" s="250" t="s">
        <v>3894</v>
      </c>
      <c r="L105" s="245" t="s">
        <v>3895</v>
      </c>
      <c r="M105" t="s">
        <v>937</v>
      </c>
      <c r="N105" t="s">
        <v>2654</v>
      </c>
      <c r="O105" s="245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49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49">
        <f>ETMRoutes[[#This Row],[RouteNo]]</f>
        <v>104</v>
      </c>
      <c r="S105" s="248" cm="1">
        <f t="array" ref="S105">SUMPRODUCT(  ( (ETMRoutes[StageCodes]=ETMRoutes[[#This Row],[StageCodes]])+0 )*1 )</f>
        <v>1</v>
      </c>
      <c r="T105" s="249" cm="1">
        <f t="array" ref="T105">SUMPRODUCT(  ( (ETMRoutes[ReverseStageCodes]=ETMRoutes[[#This Row],[StageCodes]])+0 )*1 )</f>
        <v>0</v>
      </c>
      <c r="U105" s="249" t="b" cm="1">
        <f t="array" ref="U105">AND(ETMRoutes[[#This Row],[StageCodes]]=ETMRoutes[[#This Row],[BaseStageCodes]], SUMPRODUCT( ( ($K$2:$K105=ETMRoutes[[#This Row],[StageCodes]])+0)*1) =1)</f>
        <v>1</v>
      </c>
      <c r="V105" s="245">
        <f>LEN(ETMRoutes[[#This Row],[StageCodes]])</f>
        <v>59</v>
      </c>
      <c r="W105" s="245">
        <f>COUNTIF([2]!Master[Full ETM Route No], C105)</f>
        <v>0</v>
      </c>
    </row>
    <row r="106" spans="1:23" ht="72.5">
      <c r="A106" s="246" t="s">
        <v>1844</v>
      </c>
      <c r="B106" s="247">
        <v>105</v>
      </c>
      <c r="C106" s="248" t="str">
        <f>ETMRoutes[[#This Row],[Depot]] &amp; ETMRoutes[[#This Row],[RouteNo]]</f>
        <v>MRG105</v>
      </c>
      <c r="D106" s="249" t="str" cm="1">
        <f t="array" ref="D106">INDEX(ETMRoutes[Full ETM Route No], MATCH(1,(ETMRoutes[[#This Row],[BaseStageCodes]]=ETMRoutes[StageCodes])*1,0))</f>
        <v>MRG105</v>
      </c>
      <c r="E106" s="249" t="s">
        <v>3896</v>
      </c>
      <c r="F106" s="249" t="str">
        <f>VLOOKUP(ETMRoutes[[#This Row],[LastStageCode]],Code2Loc,2,FALSE) &amp; "-" &amp; VLOOKUP(ETMRoutes[[#This Row],[FirstStageCode]],Code2Loc,2,FALSE)</f>
        <v>FMD ENG CLG-MARGAO</v>
      </c>
      <c r="G106" s="249" t="s">
        <v>2328</v>
      </c>
      <c r="H106" s="249">
        <v>22</v>
      </c>
      <c r="I106" s="249" t="s">
        <v>3518</v>
      </c>
      <c r="J106" s="250" t="s">
        <v>3897</v>
      </c>
      <c r="K106" s="250" t="s">
        <v>3898</v>
      </c>
      <c r="L106" s="245" t="s">
        <v>3899</v>
      </c>
      <c r="M106" t="s">
        <v>1844</v>
      </c>
      <c r="N106" t="s">
        <v>1200</v>
      </c>
      <c r="O106" s="245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49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49">
        <f>ETMRoutes[[#This Row],[RouteNo]]</f>
        <v>105</v>
      </c>
      <c r="S106" s="248" cm="1">
        <f t="array" ref="S106">SUMPRODUCT(  ( (ETMRoutes[StageCodes]=ETMRoutes[[#This Row],[StageCodes]])+0 )*1 )</f>
        <v>1</v>
      </c>
      <c r="T106" s="249" cm="1">
        <f t="array" ref="T106">SUMPRODUCT(  ( (ETMRoutes[ReverseStageCodes]=ETMRoutes[[#This Row],[StageCodes]])+0 )*1 )</f>
        <v>0</v>
      </c>
      <c r="U106" s="249" t="b" cm="1">
        <f t="array" ref="U106">AND(ETMRoutes[[#This Row],[StageCodes]]=ETMRoutes[[#This Row],[BaseStageCodes]], SUMPRODUCT( ( ($K$2:$K106=ETMRoutes[[#This Row],[StageCodes]])+0)*1) =1)</f>
        <v>1</v>
      </c>
      <c r="V106" s="245">
        <f>LEN(ETMRoutes[[#This Row],[StageCodes]])</f>
        <v>71</v>
      </c>
      <c r="W106" s="245">
        <f>COUNTIF([2]!Master[Full ETM Route No], C106)</f>
        <v>4</v>
      </c>
    </row>
    <row r="107" spans="1:23" ht="87">
      <c r="A107" s="246" t="s">
        <v>1844</v>
      </c>
      <c r="B107" s="247">
        <v>106</v>
      </c>
      <c r="C107" s="248" t="str">
        <f>ETMRoutes[[#This Row],[Depot]] &amp; ETMRoutes[[#This Row],[RouteNo]]</f>
        <v>MRG106</v>
      </c>
      <c r="D107" s="249" t="str" cm="1">
        <f t="array" ref="D107">INDEX(ETMRoutes[Full ETM Route No], MATCH(1,(ETMRoutes[[#This Row],[BaseStageCodes]]=ETMRoutes[StageCodes])*1,0))</f>
        <v>MRG106</v>
      </c>
      <c r="E107" s="249" t="s">
        <v>3900</v>
      </c>
      <c r="F107" s="249" t="str">
        <f>VLOOKUP(ETMRoutes[[#This Row],[LastStageCode]],Code2Loc,2,FALSE) &amp; "-" &amp; VLOOKUP(ETMRoutes[[#This Row],[FirstStageCode]],Code2Loc,2,FALSE)</f>
        <v>FMD ENG CLG-CURCHOREM</v>
      </c>
      <c r="G107" s="249"/>
      <c r="H107" s="249">
        <v>30</v>
      </c>
      <c r="I107" s="249" t="s">
        <v>3518</v>
      </c>
      <c r="J107" s="250" t="s">
        <v>3901</v>
      </c>
      <c r="K107" s="250" t="s">
        <v>3902</v>
      </c>
      <c r="L107" s="245" t="s">
        <v>3903</v>
      </c>
      <c r="M107" t="s">
        <v>1002</v>
      </c>
      <c r="N107" t="s">
        <v>1200</v>
      </c>
      <c r="O107" s="245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49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49">
        <f>ETMRoutes[[#This Row],[RouteNo]]</f>
        <v>106</v>
      </c>
      <c r="S107" s="248" cm="1">
        <f t="array" ref="S107">SUMPRODUCT(  ( (ETMRoutes[StageCodes]=ETMRoutes[[#This Row],[StageCodes]])+0 )*1 )</f>
        <v>1</v>
      </c>
      <c r="T107" s="249" cm="1">
        <f t="array" ref="T107">SUMPRODUCT(  ( (ETMRoutes[ReverseStageCodes]=ETMRoutes[[#This Row],[StageCodes]])+0 )*1 )</f>
        <v>0</v>
      </c>
      <c r="U107" s="249" t="b" cm="1">
        <f t="array" ref="U107">AND(ETMRoutes[[#This Row],[StageCodes]]=ETMRoutes[[#This Row],[BaseStageCodes]], SUMPRODUCT( ( ($K$2:$K107=ETMRoutes[[#This Row],[StageCodes]])+0)*1) =1)</f>
        <v>1</v>
      </c>
      <c r="V107" s="245">
        <f>LEN(ETMRoutes[[#This Row],[StageCodes]])</f>
        <v>91</v>
      </c>
      <c r="W107" s="245">
        <f>COUNTIF([2]!Master[Full ETM Route No], C107)</f>
        <v>1</v>
      </c>
    </row>
    <row r="108" spans="1:23" ht="87">
      <c r="A108" s="246" t="s">
        <v>1844</v>
      </c>
      <c r="B108" s="247">
        <v>107</v>
      </c>
      <c r="C108" s="248" t="str">
        <f>ETMRoutes[[#This Row],[Depot]] &amp; ETMRoutes[[#This Row],[RouteNo]]</f>
        <v>MRG107</v>
      </c>
      <c r="D108" s="249" t="str" cm="1">
        <f t="array" ref="D108">INDEX(ETMRoutes[Full ETM Route No], MATCH(1,(ETMRoutes[[#This Row],[BaseStageCodes]]=ETMRoutes[StageCodes])*1,0))</f>
        <v>MRG107</v>
      </c>
      <c r="E108" s="249" t="s">
        <v>3904</v>
      </c>
      <c r="F108" s="249" t="str">
        <f>VLOOKUP(ETMRoutes[[#This Row],[LastStageCode]],Code2Loc,2,FALSE) &amp; "-" &amp; VLOOKUP(ETMRoutes[[#This Row],[FirstStageCode]],Code2Loc,2,FALSE)</f>
        <v>MRG RLY STN-VASCO</v>
      </c>
      <c r="G108" s="249" t="s">
        <v>976</v>
      </c>
      <c r="H108" s="249">
        <v>34</v>
      </c>
      <c r="I108" s="249" t="s">
        <v>3518</v>
      </c>
      <c r="J108" s="250" t="s">
        <v>3905</v>
      </c>
      <c r="K108" s="250" t="s">
        <v>3906</v>
      </c>
      <c r="L108" s="245" t="s">
        <v>3907</v>
      </c>
      <c r="M108" t="s">
        <v>3003</v>
      </c>
      <c r="N108" t="s">
        <v>1976</v>
      </c>
      <c r="O108" s="245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49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49">
        <f>ETMRoutes[[#This Row],[RouteNo]]</f>
        <v>107</v>
      </c>
      <c r="S108" s="248" cm="1">
        <f t="array" ref="S108">SUMPRODUCT(  ( (ETMRoutes[StageCodes]=ETMRoutes[[#This Row],[StageCodes]])+0 )*1 )</f>
        <v>1</v>
      </c>
      <c r="T108" s="249" cm="1">
        <f t="array" ref="T108">SUMPRODUCT(  ( (ETMRoutes[ReverseStageCodes]=ETMRoutes[[#This Row],[StageCodes]])+0 )*1 )</f>
        <v>0</v>
      </c>
      <c r="U108" s="249" t="b" cm="1">
        <f t="array" ref="U108">AND(ETMRoutes[[#This Row],[StageCodes]]=ETMRoutes[[#This Row],[BaseStageCodes]], SUMPRODUCT( ( ($K$2:$K108=ETMRoutes[[#This Row],[StageCodes]])+0)*1) =1)</f>
        <v>1</v>
      </c>
      <c r="V108" s="245">
        <f>LEN(ETMRoutes[[#This Row],[StageCodes]])</f>
        <v>87</v>
      </c>
      <c r="W108" s="245">
        <f>COUNTIF([2]!Master[Full ETM Route No], C108)</f>
        <v>0</v>
      </c>
    </row>
    <row r="109" spans="1:23">
      <c r="A109" s="246" t="s">
        <v>1844</v>
      </c>
      <c r="B109" s="247">
        <v>108</v>
      </c>
      <c r="C109" s="248" t="str">
        <f>ETMRoutes[[#This Row],[Depot]] &amp; ETMRoutes[[#This Row],[RouteNo]]</f>
        <v>MRG108</v>
      </c>
      <c r="D109" s="249" t="str" cm="1">
        <f t="array" ref="D109">INDEX(ETMRoutes[Full ETM Route No], MATCH(1,(ETMRoutes[[#This Row],[BaseStageCodes]]=ETMRoutes[StageCodes])*1,0))</f>
        <v>PNJ104</v>
      </c>
      <c r="E109" s="249" t="s">
        <v>3517</v>
      </c>
      <c r="F109" s="249" t="str">
        <f>VLOOKUP(ETMRoutes[[#This Row],[LastStageCode]],Code2Loc,2,FALSE) &amp; "-" &amp; VLOOKUP(ETMRoutes[[#This Row],[FirstStageCode]],Code2Loc,2,FALSE)</f>
        <v>PANAJI-MARGAO</v>
      </c>
      <c r="G109" s="249"/>
      <c r="H109" s="249">
        <v>33</v>
      </c>
      <c r="I109" s="249" t="s">
        <v>3908</v>
      </c>
      <c r="J109" s="250" t="s">
        <v>3517</v>
      </c>
      <c r="K109" s="250" t="s">
        <v>3909</v>
      </c>
      <c r="L109" s="245" t="s">
        <v>3910</v>
      </c>
      <c r="M109" t="s">
        <v>1844</v>
      </c>
      <c r="N109" t="s">
        <v>2202</v>
      </c>
      <c r="O109" s="245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49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49">
        <f>ETMRoutes[[#This Row],[RouteNo]]</f>
        <v>108</v>
      </c>
      <c r="S109" s="248" cm="1">
        <f t="array" ref="S109">SUMPRODUCT(  ( (ETMRoutes[StageCodes]=ETMRoutes[[#This Row],[StageCodes]])+0 )*1 )</f>
        <v>2</v>
      </c>
      <c r="T109" s="249" cm="1">
        <f t="array" ref="T109">SUMPRODUCT(  ( (ETMRoutes[ReverseStageCodes]=ETMRoutes[[#This Row],[StageCodes]])+0 )*1 )</f>
        <v>4</v>
      </c>
      <c r="U109" s="249" t="b" cm="1">
        <f t="array" ref="U109">AND(ETMRoutes[[#This Row],[StageCodes]]=ETMRoutes[[#This Row],[BaseStageCodes]], SUMPRODUCT( ( ($K$2:$K109=ETMRoutes[[#This Row],[StageCodes]])+0)*1) =1)</f>
        <v>0</v>
      </c>
      <c r="V109" s="245">
        <f>LEN(ETMRoutes[[#This Row],[StageCodes]])</f>
        <v>7</v>
      </c>
      <c r="W109" s="245">
        <f>COUNTIF([2]!Master[Full ETM Route No], C109)</f>
        <v>49</v>
      </c>
    </row>
    <row r="110" spans="1:23">
      <c r="A110" s="246" t="s">
        <v>1844</v>
      </c>
      <c r="B110" s="247">
        <v>109</v>
      </c>
      <c r="C110" s="248" t="str">
        <f>ETMRoutes[[#This Row],[Depot]] &amp; ETMRoutes[[#This Row],[RouteNo]]</f>
        <v>MRG109</v>
      </c>
      <c r="D110" s="249" t="str" cm="1">
        <f t="array" ref="D110">INDEX(ETMRoutes[Full ETM Route No], MATCH(1,(ETMRoutes[[#This Row],[BaseStageCodes]]=ETMRoutes[StageCodes])*1,0))</f>
        <v>MRG109</v>
      </c>
      <c r="E110" s="249" t="s">
        <v>3534</v>
      </c>
      <c r="F110" s="249" t="str">
        <f>VLOOKUP(ETMRoutes[[#This Row],[LastStageCode]],Code2Loc,2,FALSE) &amp; "-" &amp; VLOOKUP(ETMRoutes[[#This Row],[FirstStageCode]],Code2Loc,2,FALSE)</f>
        <v>VASCO-MARGAO</v>
      </c>
      <c r="G110" s="249"/>
      <c r="H110" s="249">
        <v>30</v>
      </c>
      <c r="I110" s="249" t="s">
        <v>3908</v>
      </c>
      <c r="J110" s="250" t="s">
        <v>3534</v>
      </c>
      <c r="K110" s="250" t="s">
        <v>3911</v>
      </c>
      <c r="L110" s="245" t="s">
        <v>3912</v>
      </c>
      <c r="M110" t="s">
        <v>1844</v>
      </c>
      <c r="N110" t="s">
        <v>3003</v>
      </c>
      <c r="O110" s="245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49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49">
        <f>ETMRoutes[[#This Row],[RouteNo]]</f>
        <v>109</v>
      </c>
      <c r="S110" s="248" cm="1">
        <f t="array" ref="S110">SUMPRODUCT(  ( (ETMRoutes[StageCodes]=ETMRoutes[[#This Row],[StageCodes]])+0 )*1 )</f>
        <v>2</v>
      </c>
      <c r="T110" s="249" cm="1">
        <f t="array" ref="T110">SUMPRODUCT(  ( (ETMRoutes[ReverseStageCodes]=ETMRoutes[[#This Row],[StageCodes]])+0 )*1 )</f>
        <v>2</v>
      </c>
      <c r="U110" s="249" t="b" cm="1">
        <f t="array" ref="U110">AND(ETMRoutes[[#This Row],[StageCodes]]=ETMRoutes[[#This Row],[BaseStageCodes]], SUMPRODUCT( ( ($K$2:$K110=ETMRoutes[[#This Row],[StageCodes]])+0)*1) =1)</f>
        <v>1</v>
      </c>
      <c r="V110" s="245">
        <f>LEN(ETMRoutes[[#This Row],[StageCodes]])</f>
        <v>7</v>
      </c>
      <c r="W110" s="245">
        <f>COUNTIF([2]!Master[Full ETM Route No], C110)</f>
        <v>25</v>
      </c>
    </row>
    <row r="111" spans="1:23">
      <c r="A111" s="246" t="s">
        <v>1844</v>
      </c>
      <c r="B111" s="247">
        <v>110</v>
      </c>
      <c r="C111" s="248" t="str">
        <f>ETMRoutes[[#This Row],[Depot]] &amp; ETMRoutes[[#This Row],[RouteNo]]</f>
        <v>MRG110</v>
      </c>
      <c r="D111" s="249" t="str" cm="1">
        <f t="array" ref="D111">INDEX(ETMRoutes[Full ETM Route No], MATCH(1,(ETMRoutes[[#This Row],[BaseStageCodes]]=ETMRoutes[StageCodes])*1,0))</f>
        <v>MRG110</v>
      </c>
      <c r="E111" s="249" t="s">
        <v>3588</v>
      </c>
      <c r="F111" s="249" t="str">
        <f>VLOOKUP(ETMRoutes[[#This Row],[LastStageCode]],Code2Loc,2,FALSE) &amp; "-" &amp; VLOOKUP(ETMRoutes[[#This Row],[FirstStageCode]],Code2Loc,2,FALSE)</f>
        <v>CURCHOREM-MARGAO</v>
      </c>
      <c r="G111" s="249"/>
      <c r="H111" s="249">
        <v>20</v>
      </c>
      <c r="I111" s="249" t="s">
        <v>3908</v>
      </c>
      <c r="J111" s="250" t="s">
        <v>3588</v>
      </c>
      <c r="K111" s="250" t="s">
        <v>3913</v>
      </c>
      <c r="L111" s="245" t="s">
        <v>3914</v>
      </c>
      <c r="M111" t="s">
        <v>1844</v>
      </c>
      <c r="N111" t="s">
        <v>1002</v>
      </c>
      <c r="O111" s="245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49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49">
        <f>ETMRoutes[[#This Row],[RouteNo]]</f>
        <v>110</v>
      </c>
      <c r="S111" s="248" cm="1">
        <f t="array" ref="S111">SUMPRODUCT(  ( (ETMRoutes[StageCodes]=ETMRoutes[[#This Row],[StageCodes]])+0 )*1 )</f>
        <v>1</v>
      </c>
      <c r="T111" s="249" cm="1">
        <f t="array" ref="T111">SUMPRODUCT(  ( (ETMRoutes[ReverseStageCodes]=ETMRoutes[[#This Row],[StageCodes]])+0 )*1 )</f>
        <v>0</v>
      </c>
      <c r="U111" s="249" t="b" cm="1">
        <f t="array" ref="U111">AND(ETMRoutes[[#This Row],[StageCodes]]=ETMRoutes[[#This Row],[BaseStageCodes]], SUMPRODUCT( ( ($K$2:$K111=ETMRoutes[[#This Row],[StageCodes]])+0)*1) =1)</f>
        <v>1</v>
      </c>
      <c r="V111" s="245">
        <f>LEN(ETMRoutes[[#This Row],[StageCodes]])</f>
        <v>7</v>
      </c>
      <c r="W111" s="245">
        <f>COUNTIF([2]!Master[Full ETM Route No], C111)</f>
        <v>38</v>
      </c>
    </row>
    <row r="112" spans="1:23">
      <c r="A112" s="252" t="s">
        <v>1844</v>
      </c>
      <c r="B112" s="253">
        <v>111</v>
      </c>
      <c r="C112" s="254" t="str">
        <f>ETMRoutes[[#This Row],[Depot]] &amp; ETMRoutes[[#This Row],[RouteNo]]</f>
        <v>MRG111</v>
      </c>
      <c r="D112" s="249" t="str" cm="1">
        <f t="array" ref="D112">INDEX(ETMRoutes[Full ETM Route No], MATCH(1,(ETMRoutes[[#This Row],[BaseStageCodes]]=ETMRoutes[StageCodes])*1,0))</f>
        <v>MRG111</v>
      </c>
      <c r="E112" s="255" t="s">
        <v>3915</v>
      </c>
      <c r="F112" s="255" t="str">
        <f>VLOOKUP(ETMRoutes[[#This Row],[LastStageCode]],Code2Loc,2,FALSE) &amp; "-" &amp; VLOOKUP(ETMRoutes[[#This Row],[FirstStageCode]],Code2Loc,2,FALSE)</f>
        <v>PANAJI MKT-CURCHOREM</v>
      </c>
      <c r="G112" s="255" t="s">
        <v>1843</v>
      </c>
      <c r="H112" s="255">
        <v>56</v>
      </c>
      <c r="I112" s="255" t="s">
        <v>3908</v>
      </c>
      <c r="J112" s="250" t="s">
        <v>3916</v>
      </c>
      <c r="K112" s="250" t="s">
        <v>3917</v>
      </c>
      <c r="L112" s="245" t="s">
        <v>3918</v>
      </c>
      <c r="M112" t="s">
        <v>1002</v>
      </c>
      <c r="N112" t="s">
        <v>2206</v>
      </c>
      <c r="O112" s="245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55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55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55">
        <f>ETMRoutes[[#This Row],[RouteNo]]</f>
        <v>111</v>
      </c>
      <c r="S112" s="254" cm="1">
        <f t="array" ref="S112">SUMPRODUCT(  ( (ETMRoutes[StageCodes]=ETMRoutes[[#This Row],[StageCodes]])+0 )*1 )</f>
        <v>1</v>
      </c>
      <c r="T112" s="249" cm="1">
        <f t="array" ref="T112">SUMPRODUCT(  ( (ETMRoutes[ReverseStageCodes]=ETMRoutes[[#This Row],[StageCodes]])+0 )*1 )</f>
        <v>0</v>
      </c>
      <c r="U112" s="249" t="b" cm="1">
        <f t="array" ref="U112">AND(ETMRoutes[[#This Row],[StageCodes]]=ETMRoutes[[#This Row],[BaseStageCodes]], SUMPRODUCT( ( ($K$2:$K112=ETMRoutes[[#This Row],[StageCodes]])+0)*1) =1)</f>
        <v>1</v>
      </c>
      <c r="V112" s="245">
        <f>LEN(ETMRoutes[[#This Row],[StageCodes]])</f>
        <v>15</v>
      </c>
      <c r="W112" s="245">
        <f>COUNTIF([2]!Master[Full ETM Route No], C112)</f>
        <v>2</v>
      </c>
    </row>
    <row r="113" spans="1:23" ht="72.5">
      <c r="A113" s="246" t="s">
        <v>1844</v>
      </c>
      <c r="B113" s="247">
        <v>112</v>
      </c>
      <c r="C113" s="248" t="str">
        <f>ETMRoutes[[#This Row],[Depot]] &amp; ETMRoutes[[#This Row],[RouteNo]]</f>
        <v>MRG112</v>
      </c>
      <c r="D113" s="249" t="str" cm="1">
        <f t="array" ref="D113">INDEX(ETMRoutes[Full ETM Route No], MATCH(1,(ETMRoutes[[#This Row],[BaseStageCodes]]=ETMRoutes[StageCodes])*1,0))</f>
        <v>MRG112</v>
      </c>
      <c r="E113" s="249" t="s">
        <v>3919</v>
      </c>
      <c r="F113" s="249" t="str">
        <f>VLOOKUP(ETMRoutes[[#This Row],[LastStageCode]],Code2Loc,2,FALSE) &amp; "-" &amp; VLOOKUP(ETMRoutes[[#This Row],[FirstStageCode]],Code2Loc,2,FALSE)</f>
        <v>CUNCOLIM-MARGAO</v>
      </c>
      <c r="G113" s="249" t="s">
        <v>3044</v>
      </c>
      <c r="H113" s="249">
        <v>25</v>
      </c>
      <c r="I113" s="249" t="s">
        <v>3518</v>
      </c>
      <c r="J113" s="250" t="s">
        <v>3920</v>
      </c>
      <c r="K113" s="250" t="s">
        <v>3483</v>
      </c>
      <c r="L113" s="245" t="s">
        <v>3921</v>
      </c>
      <c r="M113" t="s">
        <v>1844</v>
      </c>
      <c r="N113" t="s">
        <v>996</v>
      </c>
      <c r="O113" s="245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49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49">
        <f>ETMRoutes[[#This Row],[RouteNo]]</f>
        <v>112</v>
      </c>
      <c r="S113" s="248" cm="1">
        <f t="array" ref="S113">SUMPRODUCT(  ( (ETMRoutes[StageCodes]=ETMRoutes[[#This Row],[StageCodes]])+0 )*1 )</f>
        <v>2</v>
      </c>
      <c r="T113" s="249" cm="1">
        <f t="array" ref="T113">SUMPRODUCT(  ( (ETMRoutes[ReverseStageCodes]=ETMRoutes[[#This Row],[StageCodes]])+0 )*1 )</f>
        <v>0</v>
      </c>
      <c r="U113" s="249" t="b" cm="1">
        <f t="array" ref="U113">AND(ETMRoutes[[#This Row],[StageCodes]]=ETMRoutes[[#This Row],[BaseStageCodes]], SUMPRODUCT( ( ($K$2:$K113=ETMRoutes[[#This Row],[StageCodes]])+0)*1) =1)</f>
        <v>1</v>
      </c>
      <c r="V113" s="245">
        <f>LEN(ETMRoutes[[#This Row],[StageCodes]])</f>
        <v>63</v>
      </c>
      <c r="W113" s="245">
        <f>COUNTIF([2]!Master[Full ETM Route No], C113)</f>
        <v>0</v>
      </c>
    </row>
    <row r="114" spans="1:23" ht="58">
      <c r="A114" s="246" t="s">
        <v>1844</v>
      </c>
      <c r="B114" s="247">
        <v>113</v>
      </c>
      <c r="C114" s="248" t="str">
        <f>ETMRoutes[[#This Row],[Depot]] &amp; ETMRoutes[[#This Row],[RouteNo]]</f>
        <v>MRG113</v>
      </c>
      <c r="D114" s="249" t="str" cm="1">
        <f t="array" ref="D114">INDEX(ETMRoutes[Full ETM Route No], MATCH(1,(ETMRoutes[[#This Row],[BaseStageCodes]]=ETMRoutes[StageCodes])*1,0))</f>
        <v>MRG113</v>
      </c>
      <c r="E114" s="249" t="s">
        <v>3922</v>
      </c>
      <c r="F114" s="249" t="str">
        <f>VLOOKUP(ETMRoutes[[#This Row],[LastStageCode]],Code2Loc,2,FALSE) &amp; "-" &amp; VLOOKUP(ETMRoutes[[#This Row],[FirstStageCode]],Code2Loc,2,FALSE)</f>
        <v>TALWADO-MARGAO</v>
      </c>
      <c r="G114" s="249" t="s">
        <v>995</v>
      </c>
      <c r="H114" s="249">
        <v>18</v>
      </c>
      <c r="I114" s="249" t="s">
        <v>3518</v>
      </c>
      <c r="J114" s="250" t="s">
        <v>3923</v>
      </c>
      <c r="K114" s="250" t="s">
        <v>3924</v>
      </c>
      <c r="L114" s="245" t="s">
        <v>3925</v>
      </c>
      <c r="M114" t="s">
        <v>1844</v>
      </c>
      <c r="N114" t="s">
        <v>2806</v>
      </c>
      <c r="O114" s="245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49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49">
        <f>ETMRoutes[[#This Row],[RouteNo]]</f>
        <v>113</v>
      </c>
      <c r="S114" s="248" cm="1">
        <f t="array" ref="S114">SUMPRODUCT(  ( (ETMRoutes[StageCodes]=ETMRoutes[[#This Row],[StageCodes]])+0 )*1 )</f>
        <v>1</v>
      </c>
      <c r="T114" s="249" cm="1">
        <f t="array" ref="T114">SUMPRODUCT(  ( (ETMRoutes[ReverseStageCodes]=ETMRoutes[[#This Row],[StageCodes]])+0 )*1 )</f>
        <v>0</v>
      </c>
      <c r="U114" s="249" t="b" cm="1">
        <f t="array" ref="U114">AND(ETMRoutes[[#This Row],[StageCodes]]=ETMRoutes[[#This Row],[BaseStageCodes]], SUMPRODUCT( ( ($K$2:$K114=ETMRoutes[[#This Row],[StageCodes]])+0)*1) =1)</f>
        <v>1</v>
      </c>
      <c r="V114" s="245">
        <f>LEN(ETMRoutes[[#This Row],[StageCodes]])</f>
        <v>43</v>
      </c>
      <c r="W114" s="245">
        <f>COUNTIF([2]!Master[Full ETM Route No], C114)</f>
        <v>9</v>
      </c>
    </row>
    <row r="115" spans="1:23" ht="174">
      <c r="A115" s="252" t="s">
        <v>1844</v>
      </c>
      <c r="B115" s="253">
        <v>114</v>
      </c>
      <c r="C115" s="254" t="str">
        <f>ETMRoutes[[#This Row],[Depot]] &amp; ETMRoutes[[#This Row],[RouteNo]]</f>
        <v>MRG114</v>
      </c>
      <c r="D115" s="249" t="str" cm="1">
        <f t="array" ref="D115">INDEX(ETMRoutes[Full ETM Route No], MATCH(1,(ETMRoutes[[#This Row],[BaseStageCodes]]=ETMRoutes[StageCodes])*1,0))</f>
        <v>MRG114</v>
      </c>
      <c r="E115" s="255" t="s">
        <v>3926</v>
      </c>
      <c r="F115" s="255" t="str">
        <f>VLOOKUP(ETMRoutes[[#This Row],[LastStageCode]],Code2Loc,2,FALSE) &amp; "-" &amp; VLOOKUP(ETMRoutes[[#This Row],[FirstStageCode]],Code2Loc,2,FALSE)</f>
        <v>VALPOI-PANAJI</v>
      </c>
      <c r="G115" s="255" t="s">
        <v>3927</v>
      </c>
      <c r="H115" s="255">
        <v>44</v>
      </c>
      <c r="I115" s="255" t="s">
        <v>3928</v>
      </c>
      <c r="J115" s="250" t="s">
        <v>3929</v>
      </c>
      <c r="K115" s="250" t="s">
        <v>3930</v>
      </c>
      <c r="L115" s="245" t="s">
        <v>3931</v>
      </c>
      <c r="M115" t="s">
        <v>2202</v>
      </c>
      <c r="N115" t="s">
        <v>2992</v>
      </c>
      <c r="O115" s="245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55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55">
        <f>ETMRoutes[[#This Row],[RouteNo]]</f>
        <v>114</v>
      </c>
      <c r="S115" s="254" cm="1">
        <f t="array" ref="S115">SUMPRODUCT(  ( (ETMRoutes[StageCodes]=ETMRoutes[[#This Row],[StageCodes]])+0 )*1 )</f>
        <v>1</v>
      </c>
      <c r="T115" s="249" cm="1">
        <f t="array" ref="T115">SUMPRODUCT(  ( (ETMRoutes[ReverseStageCodes]=ETMRoutes[[#This Row],[StageCodes]])+0 )*1 )</f>
        <v>0</v>
      </c>
      <c r="U115" s="249" t="b" cm="1">
        <f t="array" ref="U115">AND(ETMRoutes[[#This Row],[StageCodes]]=ETMRoutes[[#This Row],[BaseStageCodes]], SUMPRODUCT( ( ($K$2:$K115=ETMRoutes[[#This Row],[StageCodes]])+0)*1) =1)</f>
        <v>1</v>
      </c>
      <c r="V115" s="245">
        <f>LEN(ETMRoutes[[#This Row],[StageCodes]])</f>
        <v>139</v>
      </c>
      <c r="W115" s="245">
        <f>COUNTIF([2]!Master[Full ETM Route No], C115)</f>
        <v>2</v>
      </c>
    </row>
    <row r="116" spans="1:23" ht="333.5">
      <c r="A116" s="246" t="s">
        <v>1844</v>
      </c>
      <c r="B116" s="247">
        <v>115</v>
      </c>
      <c r="C116" s="248" t="str">
        <f>ETMRoutes[[#This Row],[Depot]] &amp; ETMRoutes[[#This Row],[RouteNo]]</f>
        <v>MRG115</v>
      </c>
      <c r="D116" s="249" t="str" cm="1">
        <f t="array" ref="D116">INDEX(ETMRoutes[Full ETM Route No], MATCH(1,(ETMRoutes[[#This Row],[BaseStageCodes]]=ETMRoutes[StageCodes])*1,0))</f>
        <v>MRG115</v>
      </c>
      <c r="E116" s="249" t="s">
        <v>3932</v>
      </c>
      <c r="F116" s="249" t="str">
        <f>VLOOKUP(ETMRoutes[[#This Row],[LastStageCode]],Code2Loc,2,FALSE) &amp; "-" &amp; VLOOKUP(ETMRoutes[[#This Row],[FirstStageCode]],Code2Loc,2,FALSE)</f>
        <v>PANAJI-MARGAO</v>
      </c>
      <c r="G116" s="249"/>
      <c r="H116" s="249">
        <v>95</v>
      </c>
      <c r="I116" s="249" t="s">
        <v>3928</v>
      </c>
      <c r="J116" s="250" t="s">
        <v>3933</v>
      </c>
      <c r="K116" s="250" t="s">
        <v>3934</v>
      </c>
      <c r="L116" s="245" t="s">
        <v>3935</v>
      </c>
      <c r="M116" t="s">
        <v>1844</v>
      </c>
      <c r="N116" t="s">
        <v>2202</v>
      </c>
      <c r="O116" s="245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49">
        <f>ETMRoutes[[#This Row],[RouteNo]]</f>
        <v>115</v>
      </c>
      <c r="S116" s="248" cm="1">
        <f t="array" ref="S116">SUMPRODUCT(  ( (ETMRoutes[StageCodes]=ETMRoutes[[#This Row],[StageCodes]])+0 )*1 )</f>
        <v>1</v>
      </c>
      <c r="T116" s="249" cm="1">
        <f t="array" ref="T116">SUMPRODUCT(  ( (ETMRoutes[ReverseStageCodes]=ETMRoutes[[#This Row],[StageCodes]])+0 )*1 )</f>
        <v>0</v>
      </c>
      <c r="U116" s="249" t="b" cm="1">
        <f t="array" ref="U116">AND(ETMRoutes[[#This Row],[StageCodes]]=ETMRoutes[[#This Row],[BaseStageCodes]], SUMPRODUCT( ( ($K$2:$K116=ETMRoutes[[#This Row],[StageCodes]])+0)*1) =1)</f>
        <v>1</v>
      </c>
      <c r="V116" s="245">
        <f>LEN(ETMRoutes[[#This Row],[StageCodes]])</f>
        <v>299</v>
      </c>
      <c r="W116" s="245">
        <f>COUNTIF([2]!Master[Full ETM Route No], C116)</f>
        <v>2</v>
      </c>
    </row>
    <row r="117" spans="1:23" ht="58">
      <c r="A117" s="246" t="s">
        <v>1844</v>
      </c>
      <c r="B117" s="247">
        <v>116</v>
      </c>
      <c r="C117" s="248" t="str">
        <f>ETMRoutes[[#This Row],[Depot]] &amp; ETMRoutes[[#This Row],[RouteNo]]</f>
        <v>MRG116</v>
      </c>
      <c r="D117" s="249" t="str" cm="1">
        <f t="array" ref="D117">INDEX(ETMRoutes[Full ETM Route No], MATCH(1,(ETMRoutes[[#This Row],[BaseStageCodes]]=ETMRoutes[StageCodes])*1,0))</f>
        <v>MRG116</v>
      </c>
      <c r="E117" s="249" t="s">
        <v>3936</v>
      </c>
      <c r="F117" s="249" t="str">
        <f>VLOOKUP(ETMRoutes[[#This Row],[LastStageCode]],Code2Loc,2,FALSE) &amp; "-" &amp; VLOOKUP(ETMRoutes[[#This Row],[FirstStageCode]],Code2Loc,2,FALSE)</f>
        <v>VAGON-CURCHOREM</v>
      </c>
      <c r="G117" s="249"/>
      <c r="H117" s="249">
        <v>19</v>
      </c>
      <c r="I117" s="249" t="s">
        <v>3518</v>
      </c>
      <c r="J117" s="250" t="s">
        <v>3937</v>
      </c>
      <c r="K117" s="250" t="s">
        <v>3938</v>
      </c>
      <c r="L117" s="245" t="s">
        <v>3939</v>
      </c>
      <c r="M117" t="s">
        <v>1002</v>
      </c>
      <c r="N117" t="s">
        <v>2975</v>
      </c>
      <c r="O117" s="245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49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49">
        <f>ETMRoutes[[#This Row],[RouteNo]]</f>
        <v>116</v>
      </c>
      <c r="S117" s="248" cm="1">
        <f t="array" ref="S117">SUMPRODUCT(  ( (ETMRoutes[StageCodes]=ETMRoutes[[#This Row],[StageCodes]])+0 )*1 )</f>
        <v>1</v>
      </c>
      <c r="T117" s="249" cm="1">
        <f t="array" ref="T117">SUMPRODUCT(  ( (ETMRoutes[ReverseStageCodes]=ETMRoutes[[#This Row],[StageCodes]])+0 )*1 )</f>
        <v>0</v>
      </c>
      <c r="U117" s="249" t="b" cm="1">
        <f t="array" ref="U117">AND(ETMRoutes[[#This Row],[StageCodes]]=ETMRoutes[[#This Row],[BaseStageCodes]], SUMPRODUCT( ( ($K$2:$K117=ETMRoutes[[#This Row],[StageCodes]])+0)*1) =1)</f>
        <v>1</v>
      </c>
      <c r="V117" s="245">
        <f>LEN(ETMRoutes[[#This Row],[StageCodes]])</f>
        <v>55</v>
      </c>
      <c r="W117" s="245">
        <f>COUNTIF([2]!Master[Full ETM Route No], C117)</f>
        <v>2</v>
      </c>
    </row>
    <row r="118" spans="1:23">
      <c r="A118" s="246" t="s">
        <v>1844</v>
      </c>
      <c r="B118" s="247">
        <v>117</v>
      </c>
      <c r="C118" s="248" t="str">
        <f>ETMRoutes[[#This Row],[Depot]] &amp; ETMRoutes[[#This Row],[RouteNo]]</f>
        <v>MRG117</v>
      </c>
      <c r="D118" s="249" t="str" cm="1">
        <f t="array" ref="D118">INDEX(ETMRoutes[Full ETM Route No], MATCH(1,(ETMRoutes[[#This Row],[BaseStageCodes]]=ETMRoutes[StageCodes])*1,0))</f>
        <v>MRG117</v>
      </c>
      <c r="E118" s="249" t="s">
        <v>3940</v>
      </c>
      <c r="F118" s="249" t="str">
        <f>VLOOKUP(ETMRoutes[[#This Row],[LastStageCode]],Code2Loc,2,FALSE) &amp; "-" &amp; VLOOKUP(ETMRoutes[[#This Row],[FirstStageCode]],Code2Loc,2,FALSE)</f>
        <v>BAMBOLI GMC-PANAJI</v>
      </c>
      <c r="G118" s="249" t="s">
        <v>2745</v>
      </c>
      <c r="H118" s="249">
        <v>4</v>
      </c>
      <c r="I118" s="249" t="s">
        <v>3928</v>
      </c>
      <c r="J118" s="250" t="s">
        <v>3941</v>
      </c>
      <c r="K118" s="250" t="s">
        <v>3942</v>
      </c>
      <c r="L118" s="245" t="s">
        <v>3943</v>
      </c>
      <c r="M118" t="s">
        <v>2202</v>
      </c>
      <c r="N118" t="s">
        <v>627</v>
      </c>
      <c r="O118" s="245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49">
        <f>ETMRoutes[[#This Row],[RouteNo]]</f>
        <v>117</v>
      </c>
      <c r="S118" s="248" cm="1">
        <f t="array" ref="S118">SUMPRODUCT(  ( (ETMRoutes[StageCodes]=ETMRoutes[[#This Row],[StageCodes]])+0 )*1 )</f>
        <v>1</v>
      </c>
      <c r="T118" s="249" cm="1">
        <f t="array" ref="T118">SUMPRODUCT(  ( (ETMRoutes[ReverseStageCodes]=ETMRoutes[[#This Row],[StageCodes]])+0 )*1 )</f>
        <v>0</v>
      </c>
      <c r="U118" s="249" t="b" cm="1">
        <f t="array" ref="U118">AND(ETMRoutes[[#This Row],[StageCodes]]=ETMRoutes[[#This Row],[BaseStageCodes]], SUMPRODUCT( ( ($K$2:$K118=ETMRoutes[[#This Row],[StageCodes]])+0)*1) =1)</f>
        <v>1</v>
      </c>
      <c r="V118" s="245">
        <f>LEN(ETMRoutes[[#This Row],[StageCodes]])</f>
        <v>11</v>
      </c>
      <c r="W118" s="245">
        <f>COUNTIF([2]!Master[Full ETM Route No], C118)</f>
        <v>0</v>
      </c>
    </row>
    <row r="119" spans="1:23" ht="159.5">
      <c r="A119" s="246" t="s">
        <v>1844</v>
      </c>
      <c r="B119" s="247">
        <v>118</v>
      </c>
      <c r="C119" s="248" t="str">
        <f>ETMRoutes[[#This Row],[Depot]] &amp; ETMRoutes[[#This Row],[RouteNo]]</f>
        <v>MRG118</v>
      </c>
      <c r="D119" s="249" t="str" cm="1">
        <f t="array" ref="D119">INDEX(ETMRoutes[Full ETM Route No], MATCH(1,(ETMRoutes[[#This Row],[BaseStageCodes]]=ETMRoutes[StageCodes])*1,0))</f>
        <v>MRG118</v>
      </c>
      <c r="E119" s="249" t="s">
        <v>3944</v>
      </c>
      <c r="F119" s="249" t="str">
        <f>VLOOKUP(ETMRoutes[[#This Row],[LastStageCode]],Code2Loc,2,FALSE) &amp; "-" &amp; VLOOKUP(ETMRoutes[[#This Row],[FirstStageCode]],Code2Loc,2,FALSE)</f>
        <v>PATRADEVI-PANAJI</v>
      </c>
      <c r="G119" s="249" t="s">
        <v>3945</v>
      </c>
      <c r="H119" s="249">
        <v>44</v>
      </c>
      <c r="I119" s="249" t="s">
        <v>3928</v>
      </c>
      <c r="J119" s="250" t="s">
        <v>3946</v>
      </c>
      <c r="K119" s="250" t="s">
        <v>3947</v>
      </c>
      <c r="L119" s="245" t="s">
        <v>3948</v>
      </c>
      <c r="M119" t="s">
        <v>2202</v>
      </c>
      <c r="N119" t="s">
        <v>2252</v>
      </c>
      <c r="O119" s="245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49">
        <f>ETMRoutes[[#This Row],[RouteNo]]</f>
        <v>118</v>
      </c>
      <c r="S119" s="248" cm="1">
        <f t="array" ref="S119">SUMPRODUCT(  ( (ETMRoutes[StageCodes]=ETMRoutes[[#This Row],[StageCodes]])+0 )*1 )</f>
        <v>1</v>
      </c>
      <c r="T119" s="249" cm="1">
        <f t="array" ref="T119">SUMPRODUCT(  ( (ETMRoutes[ReverseStageCodes]=ETMRoutes[[#This Row],[StageCodes]])+0 )*1 )</f>
        <v>0</v>
      </c>
      <c r="U119" s="249" t="b" cm="1">
        <f t="array" ref="U119">AND(ETMRoutes[[#This Row],[StageCodes]]=ETMRoutes[[#This Row],[BaseStageCodes]], SUMPRODUCT( ( ($K$2:$K119=ETMRoutes[[#This Row],[StageCodes]])+0)*1) =1)</f>
        <v>1</v>
      </c>
      <c r="V119" s="245">
        <f>LEN(ETMRoutes[[#This Row],[StageCodes]])</f>
        <v>139</v>
      </c>
      <c r="W119" s="245">
        <f>COUNTIF([2]!Master[Full ETM Route No], C119)</f>
        <v>2</v>
      </c>
    </row>
    <row r="120" spans="1:23" ht="203">
      <c r="A120" s="246" t="s">
        <v>1844</v>
      </c>
      <c r="B120" s="247">
        <v>120</v>
      </c>
      <c r="C120" s="248" t="str">
        <f>ETMRoutes[[#This Row],[Depot]] &amp; ETMRoutes[[#This Row],[RouteNo]]</f>
        <v>MRG120</v>
      </c>
      <c r="D120" s="249" t="str" cm="1">
        <f t="array" ref="D120">INDEX(ETMRoutes[Full ETM Route No], MATCH(1,(ETMRoutes[[#This Row],[BaseStageCodes]]=ETMRoutes[StageCodes])*1,0))</f>
        <v>MRG120</v>
      </c>
      <c r="E120" s="249" t="s">
        <v>3949</v>
      </c>
      <c r="F120" s="249" t="str">
        <f>VLOOKUP(ETMRoutes[[#This Row],[LastStageCode]],Code2Loc,2,FALSE) &amp; "-" &amp; VLOOKUP(ETMRoutes[[#This Row],[FirstStageCode]],Code2Loc,2,FALSE)</f>
        <v>KARWAR-PANAJI</v>
      </c>
      <c r="G120" s="249" t="s">
        <v>1843</v>
      </c>
      <c r="H120" s="249">
        <v>106</v>
      </c>
      <c r="I120" s="249" t="s">
        <v>3950</v>
      </c>
      <c r="J120" s="250" t="s">
        <v>3951</v>
      </c>
      <c r="K120" s="250" t="s">
        <v>3952</v>
      </c>
      <c r="L120" s="245" t="s">
        <v>3953</v>
      </c>
      <c r="M120" t="s">
        <v>2202</v>
      </c>
      <c r="N120" t="s">
        <v>1553</v>
      </c>
      <c r="O120" s="245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49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49">
        <f>ETMRoutes[[#This Row],[RouteNo]]</f>
        <v>120</v>
      </c>
      <c r="S120" s="248" cm="1">
        <f t="array" ref="S120">SUMPRODUCT(  ( (ETMRoutes[StageCodes]=ETMRoutes[[#This Row],[StageCodes]])+0 )*1 )</f>
        <v>2</v>
      </c>
      <c r="T120" s="249" cm="1">
        <f t="array" ref="T120">SUMPRODUCT(  ( (ETMRoutes[ReverseStageCodes]=ETMRoutes[[#This Row],[StageCodes]])+0 )*1 )</f>
        <v>0</v>
      </c>
      <c r="U120" s="249" t="b" cm="1">
        <f t="array" ref="U120">AND(ETMRoutes[[#This Row],[StageCodes]]=ETMRoutes[[#This Row],[BaseStageCodes]], SUMPRODUCT( ( ($K$2:$K120=ETMRoutes[[#This Row],[StageCodes]])+0)*1) =1)</f>
        <v>1</v>
      </c>
      <c r="V120" s="245">
        <f>LEN(ETMRoutes[[#This Row],[StageCodes]])</f>
        <v>207</v>
      </c>
      <c r="W120" s="245">
        <f>COUNTIF([2]!Master[Full ETM Route No], C120)</f>
        <v>0</v>
      </c>
    </row>
    <row r="121" spans="1:23" ht="130.5">
      <c r="A121" s="246" t="s">
        <v>1844</v>
      </c>
      <c r="B121" s="247">
        <v>121</v>
      </c>
      <c r="C121" s="248" t="str">
        <f>ETMRoutes[[#This Row],[Depot]] &amp; ETMRoutes[[#This Row],[RouteNo]]</f>
        <v>MRG121</v>
      </c>
      <c r="D121" s="249" t="str" cm="1">
        <f t="array" ref="D121">INDEX(ETMRoutes[Full ETM Route No], MATCH(1,(ETMRoutes[[#This Row],[BaseStageCodes]]=ETMRoutes[StageCodes])*1,0))</f>
        <v>MRG121</v>
      </c>
      <c r="E121" s="249" t="s">
        <v>3954</v>
      </c>
      <c r="F121" s="249" t="str">
        <f>VLOOKUP(ETMRoutes[[#This Row],[LastStageCode]],Code2Loc,2,FALSE) &amp; "-" &amp; VLOOKUP(ETMRoutes[[#This Row],[FirstStageCode]],Code2Loc,2,FALSE)</f>
        <v>KARWAR-MARGAO</v>
      </c>
      <c r="G121" s="249" t="s">
        <v>830</v>
      </c>
      <c r="H121" s="249">
        <v>75</v>
      </c>
      <c r="I121" s="249" t="s">
        <v>3950</v>
      </c>
      <c r="J121" s="250" t="s">
        <v>3955</v>
      </c>
      <c r="K121" s="250" t="s">
        <v>3956</v>
      </c>
      <c r="L121" s="245" t="s">
        <v>3957</v>
      </c>
      <c r="M121" t="s">
        <v>1844</v>
      </c>
      <c r="N121" t="s">
        <v>1553</v>
      </c>
      <c r="O121" s="245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49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49">
        <f>ETMRoutes[[#This Row],[RouteNo]]</f>
        <v>121</v>
      </c>
      <c r="S121" s="248" cm="1">
        <f t="array" ref="S121">SUMPRODUCT(  ( (ETMRoutes[StageCodes]=ETMRoutes[[#This Row],[StageCodes]])+0 )*1 )</f>
        <v>1</v>
      </c>
      <c r="T121" s="249" cm="1">
        <f t="array" ref="T121">SUMPRODUCT(  ( (ETMRoutes[ReverseStageCodes]=ETMRoutes[[#This Row],[StageCodes]])+0 )*1 )</f>
        <v>0</v>
      </c>
      <c r="U121" s="249" t="b" cm="1">
        <f t="array" ref="U121">AND(ETMRoutes[[#This Row],[StageCodes]]=ETMRoutes[[#This Row],[BaseStageCodes]], SUMPRODUCT( ( ($K$2:$K121=ETMRoutes[[#This Row],[StageCodes]])+0)*1) =1)</f>
        <v>1</v>
      </c>
      <c r="V121" s="245">
        <f>LEN(ETMRoutes[[#This Row],[StageCodes]])</f>
        <v>135</v>
      </c>
      <c r="W121" s="245">
        <f>COUNTIF([2]!Master[Full ETM Route No], C121)</f>
        <v>12</v>
      </c>
    </row>
    <row r="122" spans="1:23" ht="145">
      <c r="A122" s="246" t="s">
        <v>1844</v>
      </c>
      <c r="B122" s="247">
        <v>122</v>
      </c>
      <c r="C122" s="248" t="str">
        <f>ETMRoutes[[#This Row],[Depot]] &amp; ETMRoutes[[#This Row],[RouteNo]]</f>
        <v>MRG122</v>
      </c>
      <c r="D122" s="249" t="str" cm="1">
        <f t="array" ref="D122">INDEX(ETMRoutes[Full ETM Route No], MATCH(1,(ETMRoutes[[#This Row],[BaseStageCodes]]=ETMRoutes[StageCodes])*1,0))</f>
        <v>MRG122</v>
      </c>
      <c r="E122" s="249" t="s">
        <v>3958</v>
      </c>
      <c r="F122" s="249" t="str">
        <f>VLOOKUP(ETMRoutes[[#This Row],[LastStageCode]],Code2Loc,2,FALSE) &amp; "-" &amp; VLOOKUP(ETMRoutes[[#This Row],[FirstStageCode]],Code2Loc,2,FALSE)</f>
        <v>KARWAR-CURCHOREM</v>
      </c>
      <c r="G122" s="249" t="s">
        <v>995</v>
      </c>
      <c r="H122" s="249">
        <v>79</v>
      </c>
      <c r="I122" s="249" t="s">
        <v>3950</v>
      </c>
      <c r="J122" s="250" t="s">
        <v>3959</v>
      </c>
      <c r="K122" s="250" t="s">
        <v>3960</v>
      </c>
      <c r="L122" s="245" t="s">
        <v>3961</v>
      </c>
      <c r="M122" t="s">
        <v>1002</v>
      </c>
      <c r="N122" t="s">
        <v>1553</v>
      </c>
      <c r="O122" s="245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49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49">
        <f>ETMRoutes[[#This Row],[RouteNo]]</f>
        <v>122</v>
      </c>
      <c r="S122" s="248" cm="1">
        <f t="array" ref="S122">SUMPRODUCT(  ( (ETMRoutes[StageCodes]=ETMRoutes[[#This Row],[StageCodes]])+0 )*1 )</f>
        <v>1</v>
      </c>
      <c r="T122" s="249" cm="1">
        <f t="array" ref="T122">SUMPRODUCT(  ( (ETMRoutes[ReverseStageCodes]=ETMRoutes[[#This Row],[StageCodes]])+0 )*1 )</f>
        <v>0</v>
      </c>
      <c r="U122" s="249" t="b" cm="1">
        <f t="array" ref="U122">AND(ETMRoutes[[#This Row],[StageCodes]]=ETMRoutes[[#This Row],[BaseStageCodes]], SUMPRODUCT( ( ($K$2:$K122=ETMRoutes[[#This Row],[StageCodes]])+0)*1) =1)</f>
        <v>1</v>
      </c>
      <c r="V122" s="245">
        <f>LEN(ETMRoutes[[#This Row],[StageCodes]])</f>
        <v>151</v>
      </c>
      <c r="W122" s="245">
        <f>COUNTIF([2]!Master[Full ETM Route No], C122)</f>
        <v>1</v>
      </c>
    </row>
    <row r="123" spans="1:23" ht="101.5">
      <c r="A123" s="252" t="s">
        <v>1844</v>
      </c>
      <c r="B123" s="253">
        <v>123</v>
      </c>
      <c r="C123" s="254" t="str">
        <f>ETMRoutes[[#This Row],[Depot]] &amp; ETMRoutes[[#This Row],[RouteNo]]</f>
        <v>MRG123</v>
      </c>
      <c r="D123" s="249" t="str" cm="1">
        <f t="array" ref="D123">INDEX(ETMRoutes[Full ETM Route No], MATCH(1,(ETMRoutes[[#This Row],[BaseStageCodes]]=ETMRoutes[StageCodes])*1,0))</f>
        <v>MRG123</v>
      </c>
      <c r="E123" s="255" t="s">
        <v>3962</v>
      </c>
      <c r="F123" s="255" t="str">
        <f>VLOOKUP(ETMRoutes[[#This Row],[LastStageCode]],Code2Loc,2,FALSE) &amp; "-" &amp; VLOOKUP(ETMRoutes[[#This Row],[FirstStageCode]],Code2Loc,2,FALSE)</f>
        <v>GOKARNA-MARGAO</v>
      </c>
      <c r="G123" s="255" t="s">
        <v>1552</v>
      </c>
      <c r="H123" s="255">
        <v>139</v>
      </c>
      <c r="I123" s="255" t="s">
        <v>3963</v>
      </c>
      <c r="J123" s="250" t="s">
        <v>3964</v>
      </c>
      <c r="K123" s="250" t="s">
        <v>3965</v>
      </c>
      <c r="L123" s="245" t="s">
        <v>3966</v>
      </c>
      <c r="M123" t="s">
        <v>1844</v>
      </c>
      <c r="N123" t="s">
        <v>1302</v>
      </c>
      <c r="O123" s="245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55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55">
        <f>ETMRoutes[[#This Row],[RouteNo]]</f>
        <v>123</v>
      </c>
      <c r="S123" s="254" cm="1">
        <f t="array" ref="S123">SUMPRODUCT(  ( (ETMRoutes[StageCodes]=ETMRoutes[[#This Row],[StageCodes]])+0 )*1 )</f>
        <v>1</v>
      </c>
      <c r="T123" s="249" cm="1">
        <f t="array" ref="T123">SUMPRODUCT(  ( (ETMRoutes[ReverseStageCodes]=ETMRoutes[[#This Row],[StageCodes]])+0 )*1 )</f>
        <v>0</v>
      </c>
      <c r="U123" s="249" t="b" cm="1">
        <f t="array" ref="U123">AND(ETMRoutes[[#This Row],[StageCodes]]=ETMRoutes[[#This Row],[BaseStageCodes]], SUMPRODUCT( ( ($K$2:$K123=ETMRoutes[[#This Row],[StageCodes]])+0)*1) =1)</f>
        <v>1</v>
      </c>
      <c r="V123" s="245">
        <f>LEN(ETMRoutes[[#This Row],[StageCodes]])</f>
        <v>107</v>
      </c>
      <c r="W123" s="245">
        <f>COUNTIF([2]!Master[Full ETM Route No], C123)</f>
        <v>2</v>
      </c>
    </row>
    <row r="124" spans="1:23" ht="101.5">
      <c r="A124" s="246" t="s">
        <v>1844</v>
      </c>
      <c r="B124" s="247">
        <v>124</v>
      </c>
      <c r="C124" s="248" t="str">
        <f>ETMRoutes[[#This Row],[Depot]] &amp; ETMRoutes[[#This Row],[RouteNo]]</f>
        <v>MRG124</v>
      </c>
      <c r="D124" s="249" t="str" cm="1">
        <f t="array" ref="D124">INDEX(ETMRoutes[Full ETM Route No], MATCH(1,(ETMRoutes[[#This Row],[BaseStageCodes]]=ETMRoutes[StageCodes])*1,0))</f>
        <v>MRG124</v>
      </c>
      <c r="E124" s="249" t="s">
        <v>3967</v>
      </c>
      <c r="F124" s="249" t="str">
        <f>VLOOKUP(ETMRoutes[[#This Row],[LastStageCode]],Code2Loc,2,FALSE) &amp; "-" &amp; VLOOKUP(ETMRoutes[[#This Row],[FirstStageCode]],Code2Loc,2,FALSE)</f>
        <v>BELGAVI CBT-MARGAO</v>
      </c>
      <c r="G124" s="249" t="s">
        <v>1001</v>
      </c>
      <c r="H124" s="249">
        <v>156</v>
      </c>
      <c r="I124" s="249" t="s">
        <v>3950</v>
      </c>
      <c r="J124" s="250" t="s">
        <v>3968</v>
      </c>
      <c r="K124" s="250" t="s">
        <v>3969</v>
      </c>
      <c r="L124" s="245" t="s">
        <v>3970</v>
      </c>
      <c r="M124" t="s">
        <v>1844</v>
      </c>
      <c r="N124" t="s">
        <v>673</v>
      </c>
      <c r="O124" s="245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49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49">
        <f>ETMRoutes[[#This Row],[RouteNo]]</f>
        <v>124</v>
      </c>
      <c r="S124" s="248" cm="1">
        <f t="array" ref="S124">SUMPRODUCT(  ( (ETMRoutes[StageCodes]=ETMRoutes[[#This Row],[StageCodes]])+0 )*1 )</f>
        <v>1</v>
      </c>
      <c r="T124" s="249" cm="1">
        <f t="array" ref="T124">SUMPRODUCT(  ( (ETMRoutes[ReverseStageCodes]=ETMRoutes[[#This Row],[StageCodes]])+0 )*1 )</f>
        <v>0</v>
      </c>
      <c r="U124" s="249" t="b" cm="1">
        <f t="array" ref="U124">AND(ETMRoutes[[#This Row],[StageCodes]]=ETMRoutes[[#This Row],[BaseStageCodes]], SUMPRODUCT( ( ($K$2:$K124=ETMRoutes[[#This Row],[StageCodes]])+0)*1) =1)</f>
        <v>1</v>
      </c>
      <c r="V124" s="245">
        <f>LEN(ETMRoutes[[#This Row],[StageCodes]])</f>
        <v>99</v>
      </c>
      <c r="W124" s="245">
        <f>COUNTIF([2]!Master[Full ETM Route No], C124)</f>
        <v>3</v>
      </c>
    </row>
    <row r="125" spans="1:23" ht="72.5">
      <c r="A125" s="246" t="s">
        <v>1844</v>
      </c>
      <c r="B125" s="247">
        <v>125</v>
      </c>
      <c r="C125" s="248" t="str">
        <f>ETMRoutes[[#This Row],[Depot]] &amp; ETMRoutes[[#This Row],[RouteNo]]</f>
        <v>MRG125</v>
      </c>
      <c r="D125" s="249" t="str" cm="1">
        <f t="array" ref="D125">INDEX(ETMRoutes[Full ETM Route No], MATCH(1,(ETMRoutes[[#This Row],[BaseStageCodes]]=ETMRoutes[StageCodes])*1,0))</f>
        <v>MRG125</v>
      </c>
      <c r="E125" s="249" t="s">
        <v>3967</v>
      </c>
      <c r="F125" s="249" t="str">
        <f>VLOOKUP(ETMRoutes[[#This Row],[LastStageCode]],Code2Loc,2,FALSE) &amp; "-" &amp; VLOOKUP(ETMRoutes[[#This Row],[FirstStageCode]],Code2Loc,2,FALSE)</f>
        <v>BELGAVI CBT-MARGAO</v>
      </c>
      <c r="G125" s="249" t="s">
        <v>520</v>
      </c>
      <c r="H125" s="249">
        <v>145</v>
      </c>
      <c r="I125" s="249" t="s">
        <v>3950</v>
      </c>
      <c r="J125" s="250" t="s">
        <v>3971</v>
      </c>
      <c r="K125" s="250" t="s">
        <v>3972</v>
      </c>
      <c r="L125" s="245" t="s">
        <v>3973</v>
      </c>
      <c r="M125" t="s">
        <v>1844</v>
      </c>
      <c r="N125" t="s">
        <v>673</v>
      </c>
      <c r="O125" s="245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49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49">
        <f>ETMRoutes[[#This Row],[RouteNo]]</f>
        <v>125</v>
      </c>
      <c r="S125" s="248" cm="1">
        <f t="array" ref="S125">SUMPRODUCT(  ( (ETMRoutes[StageCodes]=ETMRoutes[[#This Row],[StageCodes]])+0 )*1 )</f>
        <v>2</v>
      </c>
      <c r="T125" s="249" cm="1">
        <f t="array" ref="T125">SUMPRODUCT(  ( (ETMRoutes[ReverseStageCodes]=ETMRoutes[[#This Row],[StageCodes]])+0 )*1 )</f>
        <v>0</v>
      </c>
      <c r="U125" s="249" t="b" cm="1">
        <f t="array" ref="U125">AND(ETMRoutes[[#This Row],[StageCodes]]=ETMRoutes[[#This Row],[BaseStageCodes]], SUMPRODUCT( ( ($K$2:$K125=ETMRoutes[[#This Row],[StageCodes]])+0)*1) =1)</f>
        <v>1</v>
      </c>
      <c r="V125" s="245">
        <f>LEN(ETMRoutes[[#This Row],[StageCodes]])</f>
        <v>71</v>
      </c>
      <c r="W125" s="245">
        <f>COUNTIF([2]!Master[Full ETM Route No], C125)</f>
        <v>7</v>
      </c>
    </row>
    <row r="126" spans="1:23" ht="87">
      <c r="A126" s="246" t="s">
        <v>1844</v>
      </c>
      <c r="B126" s="247">
        <v>126</v>
      </c>
      <c r="C126" s="248" t="str">
        <f>ETMRoutes[[#This Row],[Depot]] &amp; ETMRoutes[[#This Row],[RouteNo]]</f>
        <v>MRG126</v>
      </c>
      <c r="D126" s="249" t="str" cm="1">
        <f t="array" ref="D126">INDEX(ETMRoutes[Full ETM Route No], MATCH(1,(ETMRoutes[[#This Row],[BaseStageCodes]]=ETMRoutes[StageCodes])*1,0))</f>
        <v>MRG126</v>
      </c>
      <c r="E126" s="249" t="s">
        <v>3974</v>
      </c>
      <c r="F126" s="249" t="str">
        <f>VLOOKUP(ETMRoutes[[#This Row],[LastStageCode]],Code2Loc,2,FALSE) &amp; "-" &amp; VLOOKUP(ETMRoutes[[#This Row],[FirstStageCode]],Code2Loc,2,FALSE)</f>
        <v>HUBALI-MARGAO</v>
      </c>
      <c r="G126" s="249" t="s">
        <v>520</v>
      </c>
      <c r="H126" s="249">
        <v>184</v>
      </c>
      <c r="I126" s="249" t="s">
        <v>3950</v>
      </c>
      <c r="J126" s="250" t="s">
        <v>3975</v>
      </c>
      <c r="K126" s="250" t="s">
        <v>3976</v>
      </c>
      <c r="L126" s="245" t="s">
        <v>3977</v>
      </c>
      <c r="M126" t="s">
        <v>1844</v>
      </c>
      <c r="N126" t="s">
        <v>1414</v>
      </c>
      <c r="O126" s="245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49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49">
        <f>ETMRoutes[[#This Row],[RouteNo]]</f>
        <v>126</v>
      </c>
      <c r="S126" s="248" cm="1">
        <f t="array" ref="S126">SUMPRODUCT(  ( (ETMRoutes[StageCodes]=ETMRoutes[[#This Row],[StageCodes]])+0 )*1 )</f>
        <v>1</v>
      </c>
      <c r="T126" s="249" cm="1">
        <f t="array" ref="T126">SUMPRODUCT(  ( (ETMRoutes[ReverseStageCodes]=ETMRoutes[[#This Row],[StageCodes]])+0 )*1 )</f>
        <v>0</v>
      </c>
      <c r="U126" s="249" t="b" cm="1">
        <f t="array" ref="U126">AND(ETMRoutes[[#This Row],[StageCodes]]=ETMRoutes[[#This Row],[BaseStageCodes]], SUMPRODUCT( ( ($K$2:$K126=ETMRoutes[[#This Row],[StageCodes]])+0)*1) =1)</f>
        <v>1</v>
      </c>
      <c r="V126" s="245">
        <f>LEN(ETMRoutes[[#This Row],[StageCodes]])</f>
        <v>75</v>
      </c>
      <c r="W126" s="245">
        <f>COUNTIF([2]!Master[Full ETM Route No], C126)</f>
        <v>2</v>
      </c>
    </row>
    <row r="127" spans="1:23" ht="101.5">
      <c r="A127" s="246" t="s">
        <v>1844</v>
      </c>
      <c r="B127" s="247">
        <v>128</v>
      </c>
      <c r="C127" s="248" t="str">
        <f>ETMRoutes[[#This Row],[Depot]] &amp; ETMRoutes[[#This Row],[RouteNo]]</f>
        <v>MRG128</v>
      </c>
      <c r="D127" s="249" t="str" cm="1">
        <f t="array" ref="D127">INDEX(ETMRoutes[Full ETM Route No], MATCH(1,(ETMRoutes[[#This Row],[BaseStageCodes]]=ETMRoutes[StageCodes])*1,0))</f>
        <v>MRG128</v>
      </c>
      <c r="E127" s="249" t="s">
        <v>3978</v>
      </c>
      <c r="F127" s="249" t="str">
        <f>VLOOKUP(ETMRoutes[[#This Row],[LastStageCode]],Code2Loc,2,FALSE) &amp; "-" &amp; VLOOKUP(ETMRoutes[[#This Row],[FirstStageCode]],Code2Loc,2,FALSE)</f>
        <v>KOLHAPUR-MARGAO</v>
      </c>
      <c r="G127" s="249" t="s">
        <v>672</v>
      </c>
      <c r="H127" s="249">
        <v>255</v>
      </c>
      <c r="I127" s="249" t="s">
        <v>3950</v>
      </c>
      <c r="J127" s="250" t="s">
        <v>3979</v>
      </c>
      <c r="K127" s="250" t="s">
        <v>3980</v>
      </c>
      <c r="L127" s="245" t="s">
        <v>3981</v>
      </c>
      <c r="M127" t="s">
        <v>1844</v>
      </c>
      <c r="N127" t="s">
        <v>1654</v>
      </c>
      <c r="O127" s="245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49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49">
        <f>ETMRoutes[[#This Row],[RouteNo]]</f>
        <v>128</v>
      </c>
      <c r="S127" s="248" cm="1">
        <f t="array" ref="S127">SUMPRODUCT(  ( (ETMRoutes[StageCodes]=ETMRoutes[[#This Row],[StageCodes]])+0 )*1 )</f>
        <v>1</v>
      </c>
      <c r="T127" s="249" cm="1">
        <f t="array" ref="T127">SUMPRODUCT(  ( (ETMRoutes[ReverseStageCodes]=ETMRoutes[[#This Row],[StageCodes]])+0 )*1 )</f>
        <v>0</v>
      </c>
      <c r="U127" s="249" t="b" cm="1">
        <f t="array" ref="U127">AND(ETMRoutes[[#This Row],[StageCodes]]=ETMRoutes[[#This Row],[BaseStageCodes]], SUMPRODUCT( ( ($K$2:$K127=ETMRoutes[[#This Row],[StageCodes]])+0)*1) =1)</f>
        <v>1</v>
      </c>
      <c r="V127" s="245">
        <f>LEN(ETMRoutes[[#This Row],[StageCodes]])</f>
        <v>99</v>
      </c>
      <c r="W127" s="245">
        <f>COUNTIF([2]!Master[Full ETM Route No], C127)</f>
        <v>2</v>
      </c>
    </row>
    <row r="128" spans="1:23" ht="145">
      <c r="A128" s="246" t="s">
        <v>1844</v>
      </c>
      <c r="B128" s="247">
        <v>129</v>
      </c>
      <c r="C128" s="248" t="str">
        <f>ETMRoutes[[#This Row],[Depot]] &amp; ETMRoutes[[#This Row],[RouteNo]]</f>
        <v>MRG129</v>
      </c>
      <c r="D128" s="249" t="str" cm="1">
        <f t="array" ref="D128">INDEX(ETMRoutes[Full ETM Route No], MATCH(1,(ETMRoutes[[#This Row],[BaseStageCodes]]=ETMRoutes[StageCodes])*1,0))</f>
        <v>MRG129</v>
      </c>
      <c r="E128" s="249" t="s">
        <v>3978</v>
      </c>
      <c r="F128" s="249" t="str">
        <f>VLOOKUP(ETMRoutes[[#This Row],[LastStageCode]],Code2Loc,2,FALSE) &amp; "-" &amp; VLOOKUP(ETMRoutes[[#This Row],[FirstStageCode]],Code2Loc,2,FALSE)</f>
        <v>KOLHAPUR-MARGAO</v>
      </c>
      <c r="G128" s="249" t="s">
        <v>2606</v>
      </c>
      <c r="H128" s="249">
        <v>254</v>
      </c>
      <c r="I128" s="249" t="s">
        <v>3950</v>
      </c>
      <c r="J128" s="250" t="s">
        <v>3982</v>
      </c>
      <c r="K128" s="250" t="s">
        <v>3983</v>
      </c>
      <c r="L128" s="245" t="s">
        <v>3984</v>
      </c>
      <c r="M128" t="s">
        <v>1844</v>
      </c>
      <c r="N128" t="s">
        <v>1654</v>
      </c>
      <c r="O128" s="245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49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49">
        <f>ETMRoutes[[#This Row],[RouteNo]]</f>
        <v>129</v>
      </c>
      <c r="S128" s="248" cm="1">
        <f t="array" ref="S128">SUMPRODUCT(  ( (ETMRoutes[StageCodes]=ETMRoutes[[#This Row],[StageCodes]])+0 )*1 )</f>
        <v>1</v>
      </c>
      <c r="T128" s="249" cm="1">
        <f t="array" ref="T128">SUMPRODUCT(  ( (ETMRoutes[ReverseStageCodes]=ETMRoutes[[#This Row],[StageCodes]])+0 )*1 )</f>
        <v>0</v>
      </c>
      <c r="U128" s="249" t="b" cm="1">
        <f t="array" ref="U128">AND(ETMRoutes[[#This Row],[StageCodes]]=ETMRoutes[[#This Row],[BaseStageCodes]], SUMPRODUCT( ( ($K$2:$K128=ETMRoutes[[#This Row],[StageCodes]])+0)*1) =1)</f>
        <v>1</v>
      </c>
      <c r="V128" s="245">
        <f>LEN(ETMRoutes[[#This Row],[StageCodes]])</f>
        <v>155</v>
      </c>
      <c r="W128" s="245">
        <f>COUNTIF([2]!Master[Full ETM Route No], C128)</f>
        <v>2</v>
      </c>
    </row>
    <row r="129" spans="1:23" ht="159.5">
      <c r="A129" s="246" t="s">
        <v>1844</v>
      </c>
      <c r="B129" s="247">
        <v>130</v>
      </c>
      <c r="C129" s="248" t="str">
        <f>ETMRoutes[[#This Row],[Depot]] &amp; ETMRoutes[[#This Row],[RouteNo]]</f>
        <v>MRG130</v>
      </c>
      <c r="D129" s="249" t="str" cm="1">
        <f t="array" ref="D129">INDEX(ETMRoutes[Full ETM Route No], MATCH(1,(ETMRoutes[[#This Row],[BaseStageCodes]]=ETMRoutes[StageCodes])*1,0))</f>
        <v>MRG130</v>
      </c>
      <c r="E129" s="249" t="s">
        <v>3985</v>
      </c>
      <c r="F129" s="249" t="str">
        <f>VLOOKUP(ETMRoutes[[#This Row],[LastStageCode]],Code2Loc,2,FALSE) &amp; "-" &amp; VLOOKUP(ETMRoutes[[#This Row],[FirstStageCode]],Code2Loc,2,FALSE)</f>
        <v>MIRAJ-MARGAO</v>
      </c>
      <c r="G129" s="249" t="s">
        <v>2390</v>
      </c>
      <c r="H129" s="249">
        <v>312</v>
      </c>
      <c r="I129" s="249" t="s">
        <v>3963</v>
      </c>
      <c r="J129" s="250" t="s">
        <v>3986</v>
      </c>
      <c r="K129" s="250" t="s">
        <v>3987</v>
      </c>
      <c r="L129" s="245" t="s">
        <v>3988</v>
      </c>
      <c r="M129" t="s">
        <v>1844</v>
      </c>
      <c r="N129" t="s">
        <v>1915</v>
      </c>
      <c r="O129" s="245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49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49">
        <f>ETMRoutes[[#This Row],[RouteNo]]</f>
        <v>130</v>
      </c>
      <c r="S129" s="248" cm="1">
        <f t="array" ref="S129">SUMPRODUCT(  ( (ETMRoutes[StageCodes]=ETMRoutes[[#This Row],[StageCodes]])+0 )*1 )</f>
        <v>1</v>
      </c>
      <c r="T129" s="249" cm="1">
        <f t="array" ref="T129">SUMPRODUCT(  ( (ETMRoutes[ReverseStageCodes]=ETMRoutes[[#This Row],[StageCodes]])+0 )*1 )</f>
        <v>0</v>
      </c>
      <c r="U129" s="249" t="b" cm="1">
        <f t="array" ref="U129">AND(ETMRoutes[[#This Row],[StageCodes]]=ETMRoutes[[#This Row],[BaseStageCodes]], SUMPRODUCT( ( ($K$2:$K129=ETMRoutes[[#This Row],[StageCodes]])+0)*1) =1)</f>
        <v>1</v>
      </c>
      <c r="V129" s="245">
        <f>LEN(ETMRoutes[[#This Row],[StageCodes]])</f>
        <v>163</v>
      </c>
      <c r="W129" s="245">
        <f>COUNTIF([2]!Master[Full ETM Route No], C129)</f>
        <v>2</v>
      </c>
    </row>
    <row r="130" spans="1:23" ht="232">
      <c r="A130" s="246" t="s">
        <v>1844</v>
      </c>
      <c r="B130" s="247">
        <v>131</v>
      </c>
      <c r="C130" s="248" t="str">
        <f>ETMRoutes[[#This Row],[Depot]] &amp; ETMRoutes[[#This Row],[RouteNo]]</f>
        <v>MRG131</v>
      </c>
      <c r="D130" s="249" t="str" cm="1">
        <f t="array" ref="D130">INDEX(ETMRoutes[Full ETM Route No], MATCH(1,(ETMRoutes[[#This Row],[BaseStageCodes]]=ETMRoutes[StageCodes])*1,0))</f>
        <v>MRG131</v>
      </c>
      <c r="E130" s="249" t="s">
        <v>3989</v>
      </c>
      <c r="F130" s="249" t="str">
        <f>VLOOKUP(ETMRoutes[[#This Row],[LastStageCode]],Code2Loc,2,FALSE) &amp; "-" &amp; VLOOKUP(ETMRoutes[[#This Row],[FirstStageCode]],Code2Loc,2,FALSE)</f>
        <v>SAWANTWADI-MARGAO</v>
      </c>
      <c r="G130" s="249" t="s">
        <v>2251</v>
      </c>
      <c r="H130" s="249">
        <v>90</v>
      </c>
      <c r="I130" s="249" t="s">
        <v>3950</v>
      </c>
      <c r="J130" s="250" t="s">
        <v>3990</v>
      </c>
      <c r="K130" s="250" t="s">
        <v>3991</v>
      </c>
      <c r="L130" s="245" t="s">
        <v>3992</v>
      </c>
      <c r="M130" t="s">
        <v>1844</v>
      </c>
      <c r="N130" t="s">
        <v>2607</v>
      </c>
      <c r="O130" s="245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49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49">
        <f>ETMRoutes[[#This Row],[RouteNo]]</f>
        <v>131</v>
      </c>
      <c r="S130" s="248" cm="1">
        <f t="array" ref="S130">SUMPRODUCT(  ( (ETMRoutes[StageCodes]=ETMRoutes[[#This Row],[StageCodes]])+0 )*1 )</f>
        <v>1</v>
      </c>
      <c r="T130" s="249" cm="1">
        <f t="array" ref="T130">SUMPRODUCT(  ( (ETMRoutes[ReverseStageCodes]=ETMRoutes[[#This Row],[StageCodes]])+0 )*1 )</f>
        <v>0</v>
      </c>
      <c r="U130" s="249" t="b" cm="1">
        <f t="array" ref="U130">AND(ETMRoutes[[#This Row],[StageCodes]]=ETMRoutes[[#This Row],[BaseStageCodes]], SUMPRODUCT( ( ($K$2:$K130=ETMRoutes[[#This Row],[StageCodes]])+0)*1) =1)</f>
        <v>1</v>
      </c>
      <c r="V130" s="245">
        <f>LEN(ETMRoutes[[#This Row],[StageCodes]])</f>
        <v>231</v>
      </c>
      <c r="W130" s="245">
        <f>COUNTIF([2]!Master[Full ETM Route No], C130)</f>
        <v>0</v>
      </c>
    </row>
    <row r="131" spans="1:23" ht="203">
      <c r="A131" s="246" t="s">
        <v>1844</v>
      </c>
      <c r="B131" s="247">
        <v>132</v>
      </c>
      <c r="C131" s="248" t="str">
        <f>ETMRoutes[[#This Row],[Depot]] &amp; ETMRoutes[[#This Row],[RouteNo]]</f>
        <v>MRG132</v>
      </c>
      <c r="D131" s="249" t="str" cm="1">
        <f t="array" ref="D131">INDEX(ETMRoutes[Full ETM Route No], MATCH(1,(ETMRoutes[[#This Row],[BaseStageCodes]]=ETMRoutes[StageCodes])*1,0))</f>
        <v>MRG132</v>
      </c>
      <c r="E131" s="249" t="s">
        <v>3993</v>
      </c>
      <c r="F131" s="249" t="str">
        <f>VLOOKUP(ETMRoutes[[#This Row],[LastStageCode]],Code2Loc,2,FALSE) &amp; "-" &amp; VLOOKUP(ETMRoutes[[#This Row],[FirstStageCode]],Code2Loc,2,FALSE)</f>
        <v>MALVAN-MARGAO</v>
      </c>
      <c r="G131" s="249" t="s">
        <v>1795</v>
      </c>
      <c r="H131" s="249">
        <v>147</v>
      </c>
      <c r="I131" s="249" t="s">
        <v>3950</v>
      </c>
      <c r="J131" s="250" t="s">
        <v>3994</v>
      </c>
      <c r="K131" s="250" t="s">
        <v>3995</v>
      </c>
      <c r="L131" s="245" t="s">
        <v>3996</v>
      </c>
      <c r="M131" t="s">
        <v>1844</v>
      </c>
      <c r="N131" t="s">
        <v>1812</v>
      </c>
      <c r="O131" s="245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49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49">
        <f>ETMRoutes[[#This Row],[RouteNo]]</f>
        <v>132</v>
      </c>
      <c r="S131" s="248" cm="1">
        <f t="array" ref="S131">SUMPRODUCT(  ( (ETMRoutes[StageCodes]=ETMRoutes[[#This Row],[StageCodes]])+0 )*1 )</f>
        <v>1</v>
      </c>
      <c r="T131" s="249" cm="1">
        <f t="array" ref="T131">SUMPRODUCT(  ( (ETMRoutes[ReverseStageCodes]=ETMRoutes[[#This Row],[StageCodes]])+0 )*1 )</f>
        <v>0</v>
      </c>
      <c r="U131" s="249" t="b" cm="1">
        <f t="array" ref="U131">AND(ETMRoutes[[#This Row],[StageCodes]]=ETMRoutes[[#This Row],[BaseStageCodes]], SUMPRODUCT( ( ($K$2:$K131=ETMRoutes[[#This Row],[StageCodes]])+0)*1) =1)</f>
        <v>1</v>
      </c>
      <c r="V131" s="245">
        <f>LEN(ETMRoutes[[#This Row],[StageCodes]])</f>
        <v>183</v>
      </c>
      <c r="W131" s="245">
        <f>COUNTIF([2]!Master[Full ETM Route No], C131)</f>
        <v>2</v>
      </c>
    </row>
    <row r="132" spans="1:23" ht="116">
      <c r="A132" s="246" t="s">
        <v>1844</v>
      </c>
      <c r="B132" s="247">
        <v>134</v>
      </c>
      <c r="C132" s="248" t="str">
        <f>ETMRoutes[[#This Row],[Depot]] &amp; ETMRoutes[[#This Row],[RouteNo]]</f>
        <v>MRG134</v>
      </c>
      <c r="D132" s="249" t="str" cm="1">
        <f t="array" ref="D132">INDEX(ETMRoutes[Full ETM Route No], MATCH(1,(ETMRoutes[[#This Row],[BaseStageCodes]]=ETMRoutes[StageCodes])*1,0))</f>
        <v>MRG134</v>
      </c>
      <c r="E132" s="249" t="s">
        <v>3967</v>
      </c>
      <c r="F132" s="249" t="str">
        <f>VLOOKUP(ETMRoutes[[#This Row],[LastStageCode]],Code2Loc,2,FALSE) &amp; "-" &amp; VLOOKUP(ETMRoutes[[#This Row],[FirstStageCode]],Code2Loc,2,FALSE)</f>
        <v>BELGAVI CBT-MARGAO</v>
      </c>
      <c r="G132" s="249"/>
      <c r="H132" s="249">
        <v>163</v>
      </c>
      <c r="I132" s="249" t="s">
        <v>3950</v>
      </c>
      <c r="J132" s="250" t="s">
        <v>3997</v>
      </c>
      <c r="K132" s="250" t="s">
        <v>3998</v>
      </c>
      <c r="L132" s="245" t="s">
        <v>3999</v>
      </c>
      <c r="M132" t="s">
        <v>1844</v>
      </c>
      <c r="N132" t="s">
        <v>673</v>
      </c>
      <c r="O132" s="245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49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49">
        <f>ETMRoutes[[#This Row],[RouteNo]]</f>
        <v>134</v>
      </c>
      <c r="S132" s="248" cm="1">
        <f t="array" ref="S132">SUMPRODUCT(  ( (ETMRoutes[StageCodes]=ETMRoutes[[#This Row],[StageCodes]])+0 )*1 )</f>
        <v>1</v>
      </c>
      <c r="T132" s="249" cm="1">
        <f t="array" ref="T132">SUMPRODUCT(  ( (ETMRoutes[ReverseStageCodes]=ETMRoutes[[#This Row],[StageCodes]])+0 )*1 )</f>
        <v>0</v>
      </c>
      <c r="U132" s="249" t="b" cm="1">
        <f t="array" ref="U132">AND(ETMRoutes[[#This Row],[StageCodes]]=ETMRoutes[[#This Row],[BaseStageCodes]], SUMPRODUCT( ( ($K$2:$K132=ETMRoutes[[#This Row],[StageCodes]])+0)*1) =1)</f>
        <v>1</v>
      </c>
      <c r="V132" s="245">
        <f>LEN(ETMRoutes[[#This Row],[StageCodes]])</f>
        <v>111</v>
      </c>
      <c r="W132" s="245">
        <f>COUNTIF([2]!Master[Full ETM Route No], C132)</f>
        <v>0</v>
      </c>
    </row>
    <row r="133" spans="1:23" ht="101.5">
      <c r="A133" s="246" t="s">
        <v>1844</v>
      </c>
      <c r="B133" s="247">
        <v>135</v>
      </c>
      <c r="C133" s="248" t="str">
        <f>ETMRoutes[[#This Row],[Depot]] &amp; ETMRoutes[[#This Row],[RouteNo]]</f>
        <v>MRG135</v>
      </c>
      <c r="D133" s="249" t="str" cm="1">
        <f t="array" ref="D133">INDEX(ETMRoutes[Full ETM Route No], MATCH(1,(ETMRoutes[[#This Row],[BaseStageCodes]]=ETMRoutes[StageCodes])*1,0))</f>
        <v>MRG135</v>
      </c>
      <c r="E133" s="249" t="s">
        <v>3978</v>
      </c>
      <c r="F133" s="249" t="str">
        <f>VLOOKUP(ETMRoutes[[#This Row],[LastStageCode]],Code2Loc,2,FALSE) &amp; "-" &amp; VLOOKUP(ETMRoutes[[#This Row],[FirstStageCode]],Code2Loc,2,FALSE)</f>
        <v>KOLHAPUR-MARGAO</v>
      </c>
      <c r="G133" s="249"/>
      <c r="H133" s="249">
        <v>250</v>
      </c>
      <c r="I133" s="249" t="s">
        <v>3950</v>
      </c>
      <c r="J133" s="250" t="s">
        <v>4000</v>
      </c>
      <c r="K133" s="250" t="s">
        <v>4001</v>
      </c>
      <c r="L133" s="245" t="s">
        <v>4002</v>
      </c>
      <c r="M133" t="s">
        <v>1844</v>
      </c>
      <c r="N133" t="s">
        <v>1654</v>
      </c>
      <c r="O133" s="245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49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49">
        <f>ETMRoutes[[#This Row],[RouteNo]]</f>
        <v>135</v>
      </c>
      <c r="S133" s="248" cm="1">
        <f t="array" ref="S133">SUMPRODUCT(  ( (ETMRoutes[StageCodes]=ETMRoutes[[#This Row],[StageCodes]])+0 )*1 )</f>
        <v>1</v>
      </c>
      <c r="T133" s="249" cm="1">
        <f t="array" ref="T133">SUMPRODUCT(  ( (ETMRoutes[ReverseStageCodes]=ETMRoutes[[#This Row],[StageCodes]])+0 )*1 )</f>
        <v>0</v>
      </c>
      <c r="U133" s="249" t="b" cm="1">
        <f t="array" ref="U133">AND(ETMRoutes[[#This Row],[StageCodes]]=ETMRoutes[[#This Row],[BaseStageCodes]], SUMPRODUCT( ( ($K$2:$K133=ETMRoutes[[#This Row],[StageCodes]])+0)*1) =1)</f>
        <v>1</v>
      </c>
      <c r="V133" s="245">
        <f>LEN(ETMRoutes[[#This Row],[StageCodes]])</f>
        <v>99</v>
      </c>
      <c r="W133" s="245">
        <f>COUNTIF([2]!Master[Full ETM Route No], C133)</f>
        <v>0</v>
      </c>
    </row>
    <row r="134" spans="1:23" ht="101.5">
      <c r="A134" s="252" t="s">
        <v>1844</v>
      </c>
      <c r="B134" s="253">
        <v>136</v>
      </c>
      <c r="C134" s="254" t="str">
        <f>ETMRoutes[[#This Row],[Depot]] &amp; ETMRoutes[[#This Row],[RouteNo]]</f>
        <v>MRG136</v>
      </c>
      <c r="D134" s="249" t="str" cm="1">
        <f t="array" ref="D134">INDEX(ETMRoutes[Full ETM Route No], MATCH(1,(ETMRoutes[[#This Row],[BaseStageCodes]]=ETMRoutes[StageCodes])*1,0))</f>
        <v>MRG136</v>
      </c>
      <c r="E134" s="255" t="s">
        <v>3974</v>
      </c>
      <c r="F134" s="255" t="str">
        <f>VLOOKUP(ETMRoutes[[#This Row],[LastStageCode]],Code2Loc,2,FALSE) &amp; "-" &amp; VLOOKUP(ETMRoutes[[#This Row],[FirstStageCode]],Code2Loc,2,FALSE)</f>
        <v>HUBALI-MARGAO</v>
      </c>
      <c r="G134" s="255" t="s">
        <v>918</v>
      </c>
      <c r="H134" s="255">
        <v>223</v>
      </c>
      <c r="I134" s="255" t="s">
        <v>3950</v>
      </c>
      <c r="J134" s="250" t="s">
        <v>4003</v>
      </c>
      <c r="K134" s="250" t="s">
        <v>4004</v>
      </c>
      <c r="L134" s="245" t="s">
        <v>4005</v>
      </c>
      <c r="M134" t="s">
        <v>1844</v>
      </c>
      <c r="N134" t="s">
        <v>1414</v>
      </c>
      <c r="O134" s="245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55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55">
        <f>ETMRoutes[[#This Row],[RouteNo]]</f>
        <v>136</v>
      </c>
      <c r="S134" s="254" cm="1">
        <f t="array" ref="S134">SUMPRODUCT(  ( (ETMRoutes[StageCodes]=ETMRoutes[[#This Row],[StageCodes]])+0 )*1 )</f>
        <v>1</v>
      </c>
      <c r="T134" s="249" cm="1">
        <f t="array" ref="T134">SUMPRODUCT(  ( (ETMRoutes[ReverseStageCodes]=ETMRoutes[[#This Row],[StageCodes]])+0 )*1 )</f>
        <v>0</v>
      </c>
      <c r="U134" s="249" t="b" cm="1">
        <f t="array" ref="U134">AND(ETMRoutes[[#This Row],[StageCodes]]=ETMRoutes[[#This Row],[BaseStageCodes]], SUMPRODUCT( ( ($K$2:$K134=ETMRoutes[[#This Row],[StageCodes]])+0)*1) =1)</f>
        <v>1</v>
      </c>
      <c r="V134" s="245">
        <f>LEN(ETMRoutes[[#This Row],[StageCodes]])</f>
        <v>107</v>
      </c>
      <c r="W134" s="245">
        <f>COUNTIF([2]!Master[Full ETM Route No], C134)</f>
        <v>0</v>
      </c>
    </row>
    <row r="135" spans="1:23" ht="72.5">
      <c r="A135" s="246" t="s">
        <v>1844</v>
      </c>
      <c r="B135" s="247">
        <v>137</v>
      </c>
      <c r="C135" s="248" t="str">
        <f>ETMRoutes[[#This Row],[Depot]] &amp; ETMRoutes[[#This Row],[RouteNo]]</f>
        <v>MRG137</v>
      </c>
      <c r="D135" s="249" t="str" cm="1">
        <f t="array" ref="D135">INDEX(ETMRoutes[Full ETM Route No], MATCH(1,(ETMRoutes[[#This Row],[BaseStageCodes]]=ETMRoutes[StageCodes])*1,0))</f>
        <v>MRG137</v>
      </c>
      <c r="E135" s="249" t="s">
        <v>3967</v>
      </c>
      <c r="F135" s="249" t="str">
        <f>VLOOKUP(ETMRoutes[[#This Row],[LastStageCode]],Code2Loc,2,FALSE) &amp; "-" &amp; VLOOKUP(ETMRoutes[[#This Row],[FirstStageCode]],Code2Loc,2,FALSE)</f>
        <v>BELGAVI CBT-MARGAO</v>
      </c>
      <c r="G135" s="249"/>
      <c r="H135" s="249">
        <v>140</v>
      </c>
      <c r="I135" s="249" t="s">
        <v>3950</v>
      </c>
      <c r="J135" s="250" t="s">
        <v>4006</v>
      </c>
      <c r="K135" s="250" t="s">
        <v>4007</v>
      </c>
      <c r="L135" s="245" t="s">
        <v>4008</v>
      </c>
      <c r="M135" t="s">
        <v>1844</v>
      </c>
      <c r="N135" t="s">
        <v>673</v>
      </c>
      <c r="O135" s="245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49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49">
        <f>ETMRoutes[[#This Row],[RouteNo]]</f>
        <v>137</v>
      </c>
      <c r="S135" s="248" cm="1">
        <f t="array" ref="S135">SUMPRODUCT(  ( (ETMRoutes[StageCodes]=ETMRoutes[[#This Row],[StageCodes]])+0 )*1 )</f>
        <v>1</v>
      </c>
      <c r="T135" s="249" cm="1">
        <f t="array" ref="T135">SUMPRODUCT(  ( (ETMRoutes[ReverseStageCodes]=ETMRoutes[[#This Row],[StageCodes]])+0 )*1 )</f>
        <v>0</v>
      </c>
      <c r="U135" s="249" t="b" cm="1">
        <f t="array" ref="U135">AND(ETMRoutes[[#This Row],[StageCodes]]=ETMRoutes[[#This Row],[BaseStageCodes]], SUMPRODUCT( ( ($K$2:$K135=ETMRoutes[[#This Row],[StageCodes]])+0)*1) =1)</f>
        <v>1</v>
      </c>
      <c r="V135" s="245">
        <f>LEN(ETMRoutes[[#This Row],[StageCodes]])</f>
        <v>75</v>
      </c>
      <c r="W135" s="245">
        <f>COUNTIF([2]!Master[Full ETM Route No], C135)</f>
        <v>0</v>
      </c>
    </row>
    <row r="136" spans="1:23" ht="43.5">
      <c r="A136" s="246" t="s">
        <v>1844</v>
      </c>
      <c r="B136" s="247">
        <v>138</v>
      </c>
      <c r="C136" s="248" t="str">
        <f>ETMRoutes[[#This Row],[Depot]] &amp; ETMRoutes[[#This Row],[RouteNo]]</f>
        <v>MRG138</v>
      </c>
      <c r="D136" s="249" t="str" cm="1">
        <f t="array" ref="D136">INDEX(ETMRoutes[Full ETM Route No], MATCH(1,(ETMRoutes[[#This Row],[BaseStageCodes]]=ETMRoutes[StageCodes])*1,0))</f>
        <v>MRG138</v>
      </c>
      <c r="E136" s="249" t="s">
        <v>4009</v>
      </c>
      <c r="F136" s="249" t="str">
        <f>VLOOKUP(ETMRoutes[[#This Row],[LastStageCode]],Code2Loc,2,FALSE) &amp; "-" &amp; VLOOKUP(ETMRoutes[[#This Row],[FirstStageCode]],Code2Loc,2,FALSE)</f>
        <v>MACAZAN-MARGAO</v>
      </c>
      <c r="G136" s="249"/>
      <c r="H136" s="249">
        <v>14</v>
      </c>
      <c r="I136" s="249" t="s">
        <v>3518</v>
      </c>
      <c r="J136" s="250" t="s">
        <v>4010</v>
      </c>
      <c r="K136" s="250" t="s">
        <v>4011</v>
      </c>
      <c r="L136" s="245" t="s">
        <v>4012</v>
      </c>
      <c r="M136" t="s">
        <v>1844</v>
      </c>
      <c r="N136" t="s">
        <v>1762</v>
      </c>
      <c r="O136" s="245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49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49">
        <f>ETMRoutes[[#This Row],[RouteNo]]</f>
        <v>138</v>
      </c>
      <c r="S136" s="248" cm="1">
        <f t="array" ref="S136">SUMPRODUCT(  ( (ETMRoutes[StageCodes]=ETMRoutes[[#This Row],[StageCodes]])+0 )*1 )</f>
        <v>1</v>
      </c>
      <c r="T136" s="249" cm="1">
        <f t="array" ref="T136">SUMPRODUCT(  ( (ETMRoutes[ReverseStageCodes]=ETMRoutes[[#This Row],[StageCodes]])+0 )*1 )</f>
        <v>0</v>
      </c>
      <c r="U136" s="249" t="b" cm="1">
        <f t="array" ref="U136">AND(ETMRoutes[[#This Row],[StageCodes]]=ETMRoutes[[#This Row],[BaseStageCodes]], SUMPRODUCT( ( ($K$2:$K136=ETMRoutes[[#This Row],[StageCodes]])+0)*1) =1)</f>
        <v>1</v>
      </c>
      <c r="V136" s="245">
        <f>LEN(ETMRoutes[[#This Row],[StageCodes]])</f>
        <v>35</v>
      </c>
      <c r="W136" s="245">
        <f>COUNTIF([2]!Master[Full ETM Route No], C136)</f>
        <v>2</v>
      </c>
    </row>
    <row r="137" spans="1:23">
      <c r="A137" s="252" t="s">
        <v>1844</v>
      </c>
      <c r="B137" s="253">
        <v>139</v>
      </c>
      <c r="C137" s="254" t="str">
        <f>ETMRoutes[[#This Row],[Depot]] &amp; ETMRoutes[[#This Row],[RouteNo]]</f>
        <v>MRG139</v>
      </c>
      <c r="D137" s="249" t="str" cm="1">
        <f t="array" ref="D137">INDEX(ETMRoutes[Full ETM Route No], MATCH(1,(ETMRoutes[[#This Row],[BaseStageCodes]]=ETMRoutes[StageCodes])*1,0))</f>
        <v>MRG139</v>
      </c>
      <c r="E137" s="255" t="s">
        <v>4013</v>
      </c>
      <c r="F137" s="255" t="str">
        <f>VLOOKUP(ETMRoutes[[#This Row],[LastStageCode]],Code2Loc,2,FALSE) &amp; "-" &amp; VLOOKUP(ETMRoutes[[#This Row],[FirstStageCode]],Code2Loc,2,FALSE)</f>
        <v>SECRETARIAT-PONDA</v>
      </c>
      <c r="G137" s="255" t="s">
        <v>2201</v>
      </c>
      <c r="H137" s="255">
        <v>31</v>
      </c>
      <c r="I137" s="255" t="s">
        <v>3908</v>
      </c>
      <c r="J137" s="250" t="s">
        <v>4014</v>
      </c>
      <c r="K137" s="250" t="s">
        <v>4015</v>
      </c>
      <c r="L137" s="245" t="s">
        <v>4016</v>
      </c>
      <c r="M137" t="s">
        <v>2329</v>
      </c>
      <c r="N137" t="s">
        <v>2619</v>
      </c>
      <c r="O137" s="245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55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55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55">
        <f>ETMRoutes[[#This Row],[RouteNo]]</f>
        <v>139</v>
      </c>
      <c r="S137" s="254" cm="1">
        <f t="array" ref="S137">SUMPRODUCT(  ( (ETMRoutes[StageCodes]=ETMRoutes[[#This Row],[StageCodes]])+0 )*1 )</f>
        <v>1</v>
      </c>
      <c r="T137" s="249" cm="1">
        <f t="array" ref="T137">SUMPRODUCT(  ( (ETMRoutes[ReverseStageCodes]=ETMRoutes[[#This Row],[StageCodes]])+0 )*1 )</f>
        <v>0</v>
      </c>
      <c r="U137" s="249" t="b" cm="1">
        <f t="array" ref="U137">AND(ETMRoutes[[#This Row],[StageCodes]]=ETMRoutes[[#This Row],[BaseStageCodes]], SUMPRODUCT( ( ($K$2:$K137=ETMRoutes[[#This Row],[StageCodes]])+0)*1) =1)</f>
        <v>1</v>
      </c>
      <c r="V137" s="245">
        <f>LEN(ETMRoutes[[#This Row],[StageCodes]])</f>
        <v>11</v>
      </c>
      <c r="W137" s="245">
        <f>COUNTIF([2]!Master[Full ETM Route No], C137)</f>
        <v>0</v>
      </c>
    </row>
    <row r="138" spans="1:23">
      <c r="A138" s="246" t="s">
        <v>1844</v>
      </c>
      <c r="B138" s="247">
        <v>140</v>
      </c>
      <c r="C138" s="248" t="str">
        <f>ETMRoutes[[#This Row],[Depot]] &amp; ETMRoutes[[#This Row],[RouteNo]]</f>
        <v>MRG140</v>
      </c>
      <c r="D138" s="249" t="str" cm="1">
        <f t="array" ref="D138">INDEX(ETMRoutes[Full ETM Route No], MATCH(1,(ETMRoutes[[#This Row],[BaseStageCodes]]=ETMRoutes[StageCodes])*1,0))</f>
        <v>MRG140</v>
      </c>
      <c r="E138" s="249" t="s">
        <v>4017</v>
      </c>
      <c r="F138" s="249" t="str">
        <f>VLOOKUP(ETMRoutes[[#This Row],[LastStageCode]],Code2Loc,2,FALSE) &amp; "-" &amp; VLOOKUP(ETMRoutes[[#This Row],[FirstStageCode]],Code2Loc,2,FALSE)</f>
        <v>GSPCB-MARGAO</v>
      </c>
      <c r="G138" s="249" t="s">
        <v>976</v>
      </c>
      <c r="H138" s="249">
        <v>47</v>
      </c>
      <c r="I138" s="249" t="s">
        <v>3908</v>
      </c>
      <c r="J138" s="250" t="s">
        <v>4018</v>
      </c>
      <c r="K138" s="250" t="s">
        <v>4019</v>
      </c>
      <c r="L138" s="245" t="s">
        <v>4020</v>
      </c>
      <c r="M138" t="s">
        <v>1844</v>
      </c>
      <c r="N138" t="s">
        <v>1324</v>
      </c>
      <c r="O138" s="245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49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49">
        <f>ETMRoutes[[#This Row],[RouteNo]]</f>
        <v>140</v>
      </c>
      <c r="S138" s="248" cm="1">
        <f t="array" ref="S138">SUMPRODUCT(  ( (ETMRoutes[StageCodes]=ETMRoutes[[#This Row],[StageCodes]])+0 )*1 )</f>
        <v>1</v>
      </c>
      <c r="T138" s="249" cm="1">
        <f t="array" ref="T138">SUMPRODUCT(  ( (ETMRoutes[ReverseStageCodes]=ETMRoutes[[#This Row],[StageCodes]])+0 )*1 )</f>
        <v>0</v>
      </c>
      <c r="U138" s="249" t="b" cm="1">
        <f t="array" ref="U138">AND(ETMRoutes[[#This Row],[StageCodes]]=ETMRoutes[[#This Row],[BaseStageCodes]], SUMPRODUCT( ( ($K$2:$K138=ETMRoutes[[#This Row],[StageCodes]])+0)*1) =1)</f>
        <v>1</v>
      </c>
      <c r="V138" s="245">
        <f>LEN(ETMRoutes[[#This Row],[StageCodes]])</f>
        <v>19</v>
      </c>
      <c r="W138" s="245">
        <f>COUNTIF([2]!Master[Full ETM Route No], C138)</f>
        <v>0</v>
      </c>
    </row>
    <row r="139" spans="1:23" ht="130.5">
      <c r="A139" s="246" t="s">
        <v>1844</v>
      </c>
      <c r="B139" s="247">
        <v>141</v>
      </c>
      <c r="C139" s="248" t="str">
        <f>ETMRoutes[[#This Row],[Depot]] &amp; ETMRoutes[[#This Row],[RouteNo]]</f>
        <v>MRG141</v>
      </c>
      <c r="D139" s="249" t="str" cm="1">
        <f t="array" ref="D139">INDEX(ETMRoutes[Full ETM Route No], MATCH(1,(ETMRoutes[[#This Row],[BaseStageCodes]]=ETMRoutes[StageCodes])*1,0))</f>
        <v>MRG141</v>
      </c>
      <c r="E139" s="249" t="s">
        <v>4021</v>
      </c>
      <c r="F139" s="249" t="str">
        <f>VLOOKUP(ETMRoutes[[#This Row],[LastStageCode]],Code2Loc,2,FALSE) &amp; "-" &amp; VLOOKUP(ETMRoutes[[#This Row],[FirstStageCode]],Code2Loc,2,FALSE)</f>
        <v>SUBDALEM-PANAJI</v>
      </c>
      <c r="G139" s="249" t="s">
        <v>995</v>
      </c>
      <c r="H139" s="249">
        <v>57</v>
      </c>
      <c r="I139" s="249" t="s">
        <v>3518</v>
      </c>
      <c r="J139" s="250" t="s">
        <v>4022</v>
      </c>
      <c r="K139" s="250" t="s">
        <v>4023</v>
      </c>
      <c r="L139" s="245" t="s">
        <v>4024</v>
      </c>
      <c r="M139" t="s">
        <v>2202</v>
      </c>
      <c r="N139" t="s">
        <v>2760</v>
      </c>
      <c r="O139" s="245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49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49">
        <f>ETMRoutes[[#This Row],[RouteNo]]</f>
        <v>141</v>
      </c>
      <c r="S139" s="248" cm="1">
        <f t="array" ref="S139">SUMPRODUCT(  ( (ETMRoutes[StageCodes]=ETMRoutes[[#This Row],[StageCodes]])+0 )*1 )</f>
        <v>1</v>
      </c>
      <c r="T139" s="249" cm="1">
        <f t="array" ref="T139">SUMPRODUCT(  ( (ETMRoutes[ReverseStageCodes]=ETMRoutes[[#This Row],[StageCodes]])+0 )*1 )</f>
        <v>0</v>
      </c>
      <c r="U139" s="249" t="b" cm="1">
        <f t="array" ref="U139">AND(ETMRoutes[[#This Row],[StageCodes]]=ETMRoutes[[#This Row],[BaseStageCodes]], SUMPRODUCT( ( ($K$2:$K139=ETMRoutes[[#This Row],[StageCodes]])+0)*1) =1)</f>
        <v>1</v>
      </c>
      <c r="V139" s="245">
        <f>LEN(ETMRoutes[[#This Row],[StageCodes]])</f>
        <v>127</v>
      </c>
      <c r="W139" s="245">
        <f>COUNTIF([2]!Master[Full ETM Route No], C139)</f>
        <v>1</v>
      </c>
    </row>
    <row r="140" spans="1:23" ht="116">
      <c r="A140" s="252" t="s">
        <v>1844</v>
      </c>
      <c r="B140" s="253">
        <v>142</v>
      </c>
      <c r="C140" s="254" t="str">
        <f>ETMRoutes[[#This Row],[Depot]] &amp; ETMRoutes[[#This Row],[RouteNo]]</f>
        <v>MRG142</v>
      </c>
      <c r="D140" s="249" t="str" cm="1">
        <f t="array" ref="D140">INDEX(ETMRoutes[Full ETM Route No], MATCH(1,(ETMRoutes[[#This Row],[BaseStageCodes]]=ETMRoutes[StageCodes])*1,0))</f>
        <v>MRG142</v>
      </c>
      <c r="E140" s="255" t="s">
        <v>4025</v>
      </c>
      <c r="F140" s="255" t="str">
        <f>VLOOKUP(ETMRoutes[[#This Row],[LastStageCode]],Code2Loc,2,FALSE) &amp; "-" &amp; VLOOKUP(ETMRoutes[[#This Row],[FirstStageCode]],Code2Loc,2,FALSE)</f>
        <v>POLLEM-MARGAO</v>
      </c>
      <c r="G140" s="255" t="s">
        <v>830</v>
      </c>
      <c r="H140" s="255">
        <v>61</v>
      </c>
      <c r="I140" s="255" t="s">
        <v>3518</v>
      </c>
      <c r="J140" s="250" t="s">
        <v>4026</v>
      </c>
      <c r="K140" s="250" t="s">
        <v>3463</v>
      </c>
      <c r="L140" s="245" t="s">
        <v>4027</v>
      </c>
      <c r="M140" t="s">
        <v>1844</v>
      </c>
      <c r="N140" t="s">
        <v>2319</v>
      </c>
      <c r="O140" s="245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55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55">
        <f>ETMRoutes[[#This Row],[RouteNo]]</f>
        <v>142</v>
      </c>
      <c r="S140" s="254" cm="1">
        <f t="array" ref="S140">SUMPRODUCT(  ( (ETMRoutes[StageCodes]=ETMRoutes[[#This Row],[StageCodes]])+0 )*1 )</f>
        <v>2</v>
      </c>
      <c r="T140" s="249" cm="1">
        <f t="array" ref="T140">SUMPRODUCT(  ( (ETMRoutes[ReverseStageCodes]=ETMRoutes[[#This Row],[StageCodes]])+0 )*1 )</f>
        <v>0</v>
      </c>
      <c r="U140" s="249" t="b" cm="1">
        <f t="array" ref="U140">AND(ETMRoutes[[#This Row],[StageCodes]]=ETMRoutes[[#This Row],[BaseStageCodes]], SUMPRODUCT( ( ($K$2:$K140=ETMRoutes[[#This Row],[StageCodes]])+0)*1) =1)</f>
        <v>1</v>
      </c>
      <c r="V140" s="245">
        <f>LEN(ETMRoutes[[#This Row],[StageCodes]])</f>
        <v>123</v>
      </c>
      <c r="W140" s="245">
        <f>COUNTIF([2]!Master[Full ETM Route No], C140)</f>
        <v>0</v>
      </c>
    </row>
    <row r="141" spans="1:23">
      <c r="A141" s="246" t="s">
        <v>1844</v>
      </c>
      <c r="B141" s="247">
        <v>147</v>
      </c>
      <c r="C141" s="248" t="str">
        <f>ETMRoutes[[#This Row],[Depot]] &amp; ETMRoutes[[#This Row],[RouteNo]]</f>
        <v>MRG147</v>
      </c>
      <c r="D141" s="249" t="str" cm="1">
        <f t="array" ref="D141">INDEX(ETMRoutes[Full ETM Route No], MATCH(1,(ETMRoutes[[#This Row],[BaseStageCodes]]=ETMRoutes[StageCodes])*1,0))</f>
        <v>MRG147</v>
      </c>
      <c r="E141" s="249" t="s">
        <v>4028</v>
      </c>
      <c r="F141" s="249" t="str">
        <f>VLOOKUP(ETMRoutes[[#This Row],[LastStageCode]],Code2Loc,2,FALSE) &amp; "-" &amp; VLOOKUP(ETMRoutes[[#This Row],[FirstStageCode]],Code2Loc,2,FALSE)</f>
        <v>SECRETERIAT-MARGAO</v>
      </c>
      <c r="G141" s="249"/>
      <c r="H141" s="249">
        <v>39</v>
      </c>
      <c r="I141" s="249" t="s">
        <v>3908</v>
      </c>
      <c r="J141" s="250" t="s">
        <v>4028</v>
      </c>
      <c r="K141" s="250" t="s">
        <v>4029</v>
      </c>
      <c r="L141" s="245" t="s">
        <v>4030</v>
      </c>
      <c r="M141" t="s">
        <v>1844</v>
      </c>
      <c r="N141" t="s">
        <v>2621</v>
      </c>
      <c r="O141" s="245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49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49">
        <f>ETMRoutes[[#This Row],[RouteNo]]</f>
        <v>147</v>
      </c>
      <c r="S141" s="248" cm="1">
        <f t="array" ref="S141">SUMPRODUCT(  ( (ETMRoutes[StageCodes]=ETMRoutes[[#This Row],[StageCodes]])+0 )*1 )</f>
        <v>1</v>
      </c>
      <c r="T141" s="249" cm="1">
        <f t="array" ref="T141">SUMPRODUCT(  ( (ETMRoutes[ReverseStageCodes]=ETMRoutes[[#This Row],[StageCodes]])+0 )*1 )</f>
        <v>0</v>
      </c>
      <c r="U141" s="249" t="b" cm="1">
        <f t="array" ref="U141">AND(ETMRoutes[[#This Row],[StageCodes]]=ETMRoutes[[#This Row],[BaseStageCodes]], SUMPRODUCT( ( ($K$2:$K141=ETMRoutes[[#This Row],[StageCodes]])+0)*1) =1)</f>
        <v>1</v>
      </c>
      <c r="V141" s="245">
        <f>LEN(ETMRoutes[[#This Row],[StageCodes]])</f>
        <v>7</v>
      </c>
      <c r="W141" s="245">
        <f>COUNTIF([2]!Master[Full ETM Route No], C141)</f>
        <v>0</v>
      </c>
    </row>
    <row r="142" spans="1:23" ht="130.5">
      <c r="A142" s="252" t="s">
        <v>1844</v>
      </c>
      <c r="B142" s="253">
        <v>148</v>
      </c>
      <c r="C142" s="254" t="str">
        <f>ETMRoutes[[#This Row],[Depot]] &amp; ETMRoutes[[#This Row],[RouteNo]]</f>
        <v>MRG148</v>
      </c>
      <c r="D142" s="249" t="str" cm="1">
        <f t="array" ref="D142">INDEX(ETMRoutes[Full ETM Route No], MATCH(1,(ETMRoutes[[#This Row],[BaseStageCodes]]=ETMRoutes[StageCodes])*1,0))</f>
        <v>MRG148</v>
      </c>
      <c r="E142" s="255" t="s">
        <v>4031</v>
      </c>
      <c r="F142" s="255" t="str">
        <f>VLOOKUP(ETMRoutes[[#This Row],[LastStageCode]],Code2Loc,2,FALSE) &amp; "-" &amp; VLOOKUP(ETMRoutes[[#This Row],[FirstStageCode]],Code2Loc,2,FALSE)</f>
        <v>COLLEM-MARGAO</v>
      </c>
      <c r="G142" s="255" t="s">
        <v>2328</v>
      </c>
      <c r="H142" s="255">
        <v>52</v>
      </c>
      <c r="I142" s="255" t="s">
        <v>3518</v>
      </c>
      <c r="J142" s="250" t="s">
        <v>4032</v>
      </c>
      <c r="K142" s="250" t="s">
        <v>4033</v>
      </c>
      <c r="L142" s="245" t="s">
        <v>4034</v>
      </c>
      <c r="M142" t="s">
        <v>1844</v>
      </c>
      <c r="N142" t="s">
        <v>949</v>
      </c>
      <c r="O142" s="245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55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55">
        <f>ETMRoutes[[#This Row],[RouteNo]]</f>
        <v>148</v>
      </c>
      <c r="S142" s="254" cm="1">
        <f t="array" ref="S142">SUMPRODUCT(  ( (ETMRoutes[StageCodes]=ETMRoutes[[#This Row],[StageCodes]])+0 )*1 )</f>
        <v>1</v>
      </c>
      <c r="T142" s="249" cm="1">
        <f t="array" ref="T142">SUMPRODUCT(  ( (ETMRoutes[ReverseStageCodes]=ETMRoutes[[#This Row],[StageCodes]])+0 )*1 )</f>
        <v>0</v>
      </c>
      <c r="U142" s="249" t="b" cm="1">
        <f t="array" ref="U142">AND(ETMRoutes[[#This Row],[StageCodes]]=ETMRoutes[[#This Row],[BaseStageCodes]], SUMPRODUCT( ( ($K$2:$K142=ETMRoutes[[#This Row],[StageCodes]])+0)*1) =1)</f>
        <v>1</v>
      </c>
      <c r="V142" s="245">
        <f>LEN(ETMRoutes[[#This Row],[StageCodes]])</f>
        <v>127</v>
      </c>
      <c r="W142" s="245">
        <f>COUNTIF([2]!Master[Full ETM Route No], C142)</f>
        <v>2</v>
      </c>
    </row>
    <row r="143" spans="1:23">
      <c r="A143" s="252" t="s">
        <v>1844</v>
      </c>
      <c r="B143" s="253">
        <v>151</v>
      </c>
      <c r="C143" s="254" t="str">
        <f>ETMRoutes[[#This Row],[Depot]] &amp; ETMRoutes[[#This Row],[RouteNo]]</f>
        <v>MRG151</v>
      </c>
      <c r="D143" s="249" t="str" cm="1">
        <f t="array" ref="D143">INDEX(ETMRoutes[Full ETM Route No], MATCH(1,(ETMRoutes[[#This Row],[BaseStageCodes]]=ETMRoutes[StageCodes])*1,0))</f>
        <v>MRG151</v>
      </c>
      <c r="E143" s="255" t="s">
        <v>4035</v>
      </c>
      <c r="F143" s="255" t="str">
        <f>VLOOKUP(ETMRoutes[[#This Row],[LastStageCode]],Code2Loc,2,FALSE) &amp; "-" &amp; VLOOKUP(ETMRoutes[[#This Row],[FirstStageCode]],Code2Loc,2,FALSE)</f>
        <v>BELGAO-MARGAO</v>
      </c>
      <c r="G143" s="255"/>
      <c r="H143" s="255">
        <v>143</v>
      </c>
      <c r="I143" s="255" t="s">
        <v>3963</v>
      </c>
      <c r="J143" s="250" t="s">
        <v>4036</v>
      </c>
      <c r="K143" s="250" t="s">
        <v>4037</v>
      </c>
      <c r="L143" s="245" t="s">
        <v>4038</v>
      </c>
      <c r="M143" t="s">
        <v>1844</v>
      </c>
      <c r="N143" t="s">
        <v>671</v>
      </c>
      <c r="O143" s="245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55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55">
        <f>ETMRoutes[[#This Row],[RouteNo]]</f>
        <v>151</v>
      </c>
      <c r="S143" s="254" cm="1">
        <f t="array" ref="S143">SUMPRODUCT(  ( (ETMRoutes[StageCodes]=ETMRoutes[[#This Row],[StageCodes]])+0 )*1 )</f>
        <v>1</v>
      </c>
      <c r="T143" s="249" cm="1">
        <f t="array" ref="T143">SUMPRODUCT(  ( (ETMRoutes[ReverseStageCodes]=ETMRoutes[[#This Row],[StageCodes]])+0 )*1 )</f>
        <v>0</v>
      </c>
      <c r="U143" s="249" t="b" cm="1">
        <f t="array" ref="U143">AND(ETMRoutes[[#This Row],[StageCodes]]=ETMRoutes[[#This Row],[BaseStageCodes]], SUMPRODUCT( ( ($K$2:$K143=ETMRoutes[[#This Row],[StageCodes]])+0)*1) =1)</f>
        <v>1</v>
      </c>
      <c r="V143" s="245">
        <f>LEN(ETMRoutes[[#This Row],[StageCodes]])</f>
        <v>15</v>
      </c>
      <c r="W143" s="245">
        <f>COUNTIF([2]!Master[Full ETM Route No], C143)</f>
        <v>0</v>
      </c>
    </row>
    <row r="144" spans="1:23" ht="29">
      <c r="A144" s="246" t="s">
        <v>1844</v>
      </c>
      <c r="B144" s="247">
        <v>152</v>
      </c>
      <c r="C144" s="248" t="str">
        <f>ETMRoutes[[#This Row],[Depot]] &amp; ETMRoutes[[#This Row],[RouteNo]]</f>
        <v>MRG152</v>
      </c>
      <c r="D144" s="249" t="str" cm="1">
        <f t="array" ref="D144">INDEX(ETMRoutes[Full ETM Route No], MATCH(1,(ETMRoutes[[#This Row],[BaseStageCodes]]=ETMRoutes[StageCodes])*1,0))</f>
        <v>MRG152</v>
      </c>
      <c r="E144" s="249" t="s">
        <v>4035</v>
      </c>
      <c r="F144" s="249" t="str">
        <f>VLOOKUP(ETMRoutes[[#This Row],[LastStageCode]],Code2Loc,2,FALSE) &amp; "-" &amp; VLOOKUP(ETMRoutes[[#This Row],[FirstStageCode]],Code2Loc,2,FALSE)</f>
        <v>BELGAO-MARGAO</v>
      </c>
      <c r="G144" s="249"/>
      <c r="H144" s="249">
        <v>143</v>
      </c>
      <c r="I144" s="249" t="s">
        <v>3963</v>
      </c>
      <c r="J144" s="250" t="s">
        <v>4039</v>
      </c>
      <c r="K144" s="250" t="s">
        <v>4040</v>
      </c>
      <c r="L144" s="245" t="s">
        <v>4041</v>
      </c>
      <c r="M144" t="s">
        <v>1844</v>
      </c>
      <c r="N144" t="s">
        <v>671</v>
      </c>
      <c r="O144" s="245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49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49">
        <f>ETMRoutes[[#This Row],[RouteNo]]</f>
        <v>152</v>
      </c>
      <c r="S144" s="248" cm="1">
        <f t="array" ref="S144">SUMPRODUCT(  ( (ETMRoutes[StageCodes]=ETMRoutes[[#This Row],[StageCodes]])+0 )*1 )</f>
        <v>1</v>
      </c>
      <c r="T144" s="249" cm="1">
        <f t="array" ref="T144">SUMPRODUCT(  ( (ETMRoutes[ReverseStageCodes]=ETMRoutes[[#This Row],[StageCodes]])+0 )*1 )</f>
        <v>0</v>
      </c>
      <c r="U144" s="249" t="b" cm="1">
        <f t="array" ref="U144">AND(ETMRoutes[[#This Row],[StageCodes]]=ETMRoutes[[#This Row],[BaseStageCodes]], SUMPRODUCT( ( ($K$2:$K144=ETMRoutes[[#This Row],[StageCodes]])+0)*1) =1)</f>
        <v>1</v>
      </c>
      <c r="V144" s="245">
        <f>LEN(ETMRoutes[[#This Row],[StageCodes]])</f>
        <v>19</v>
      </c>
      <c r="W144" s="245">
        <f>COUNTIF([2]!Master[Full ETM Route No], C144)</f>
        <v>0</v>
      </c>
    </row>
    <row r="145" spans="1:23" ht="29">
      <c r="A145" s="246" t="s">
        <v>1844</v>
      </c>
      <c r="B145" s="247">
        <v>153</v>
      </c>
      <c r="C145" s="248" t="str">
        <f>ETMRoutes[[#This Row],[Depot]] &amp; ETMRoutes[[#This Row],[RouteNo]]</f>
        <v>MRG153</v>
      </c>
      <c r="D145" s="249" t="str" cm="1">
        <f t="array" ref="D145">INDEX(ETMRoutes[Full ETM Route No], MATCH(1,(ETMRoutes[[#This Row],[BaseStageCodes]]=ETMRoutes[StageCodes])*1,0))</f>
        <v>MRG153</v>
      </c>
      <c r="E145" s="249" t="s">
        <v>4035</v>
      </c>
      <c r="F145" s="249" t="str">
        <f>VLOOKUP(ETMRoutes[[#This Row],[LastStageCode]],Code2Loc,2,FALSE) &amp; "-" &amp; VLOOKUP(ETMRoutes[[#This Row],[FirstStageCode]],Code2Loc,2,FALSE)</f>
        <v>BELGAVI CBT-MARGAO</v>
      </c>
      <c r="G145" s="249"/>
      <c r="H145" s="249">
        <v>138</v>
      </c>
      <c r="I145" s="249" t="s">
        <v>3963</v>
      </c>
      <c r="J145" s="250" t="s">
        <v>4042</v>
      </c>
      <c r="K145" s="250" t="s">
        <v>4043</v>
      </c>
      <c r="L145" s="245" t="s">
        <v>4044</v>
      </c>
      <c r="M145" t="s">
        <v>1844</v>
      </c>
      <c r="N145" t="s">
        <v>673</v>
      </c>
      <c r="O145" s="245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49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49">
        <f>ETMRoutes[[#This Row],[RouteNo]]</f>
        <v>153</v>
      </c>
      <c r="S145" s="248" cm="1">
        <f t="array" ref="S145">SUMPRODUCT(  ( (ETMRoutes[StageCodes]=ETMRoutes[[#This Row],[StageCodes]])+0 )*1 )</f>
        <v>1</v>
      </c>
      <c r="T145" s="249" cm="1">
        <f t="array" ref="T145">SUMPRODUCT(  ( (ETMRoutes[ReverseStageCodes]=ETMRoutes[[#This Row],[StageCodes]])+0 )*1 )</f>
        <v>0</v>
      </c>
      <c r="U145" s="249" t="b" cm="1">
        <f t="array" ref="U145">AND(ETMRoutes[[#This Row],[StageCodes]]=ETMRoutes[[#This Row],[BaseStageCodes]], SUMPRODUCT( ( ($K$2:$K145=ETMRoutes[[#This Row],[StageCodes]])+0)*1) =1)</f>
        <v>1</v>
      </c>
      <c r="V145" s="245">
        <f>LEN(ETMRoutes[[#This Row],[StageCodes]])</f>
        <v>27</v>
      </c>
      <c r="W145" s="245">
        <f>COUNTIF([2]!Master[Full ETM Route No], C145)</f>
        <v>4</v>
      </c>
    </row>
    <row r="146" spans="1:23" ht="72.5">
      <c r="A146" s="252" t="s">
        <v>1844</v>
      </c>
      <c r="B146" s="253">
        <v>155</v>
      </c>
      <c r="C146" s="254" t="str">
        <f>ETMRoutes[[#This Row],[Depot]] &amp; ETMRoutes[[#This Row],[RouteNo]]</f>
        <v>MRG155</v>
      </c>
      <c r="D146" s="249" t="str" cm="1">
        <f t="array" ref="D146">INDEX(ETMRoutes[Full ETM Route No], MATCH(1,(ETMRoutes[[#This Row],[BaseStageCodes]]=ETMRoutes[StageCodes])*1,0))</f>
        <v>MRG155</v>
      </c>
      <c r="E146" s="255" t="s">
        <v>4045</v>
      </c>
      <c r="F146" s="255" t="str">
        <f>VLOOKUP(ETMRoutes[[#This Row],[LastStageCode]],Code2Loc,2,FALSE) &amp; "-" &amp; VLOOKUP(ETMRoutes[[#This Row],[FirstStageCode]],Code2Loc,2,FALSE)</f>
        <v>GADAG-MARGAO</v>
      </c>
      <c r="G146" s="255"/>
      <c r="H146" s="255">
        <v>241</v>
      </c>
      <c r="I146" s="255" t="s">
        <v>3950</v>
      </c>
      <c r="J146" s="250" t="s">
        <v>4046</v>
      </c>
      <c r="K146" s="250" t="s">
        <v>4047</v>
      </c>
      <c r="L146" s="245" t="s">
        <v>4048</v>
      </c>
      <c r="M146" t="s">
        <v>1844</v>
      </c>
      <c r="N146" t="s">
        <v>1210</v>
      </c>
      <c r="O146" s="245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55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55">
        <f>ETMRoutes[[#This Row],[RouteNo]]</f>
        <v>155</v>
      </c>
      <c r="S146" s="254" cm="1">
        <f t="array" ref="S146">SUMPRODUCT(  ( (ETMRoutes[StageCodes]=ETMRoutes[[#This Row],[StageCodes]])+0 )*1 )</f>
        <v>1</v>
      </c>
      <c r="T146" s="249" cm="1">
        <f t="array" ref="T146">SUMPRODUCT(  ( (ETMRoutes[ReverseStageCodes]=ETMRoutes[[#This Row],[StageCodes]])+0 )*1 )</f>
        <v>0</v>
      </c>
      <c r="U146" s="249" t="b" cm="1">
        <f t="array" ref="U146">AND(ETMRoutes[[#This Row],[StageCodes]]=ETMRoutes[[#This Row],[BaseStageCodes]], SUMPRODUCT( ( ($K$2:$K146=ETMRoutes[[#This Row],[StageCodes]])+0)*1) =1)</f>
        <v>1</v>
      </c>
      <c r="V146" s="245">
        <f>LEN(ETMRoutes[[#This Row],[StageCodes]])</f>
        <v>67</v>
      </c>
      <c r="W146" s="245">
        <f>COUNTIF([2]!Master[Full ETM Route No], C146)</f>
        <v>0</v>
      </c>
    </row>
    <row r="147" spans="1:23" ht="58">
      <c r="A147" s="246" t="s">
        <v>1844</v>
      </c>
      <c r="B147" s="247">
        <v>156</v>
      </c>
      <c r="C147" s="248" t="str">
        <f>ETMRoutes[[#This Row],[Depot]] &amp; ETMRoutes[[#This Row],[RouteNo]]</f>
        <v>MRG156</v>
      </c>
      <c r="D147" s="249" t="str" cm="1">
        <f t="array" ref="D147">INDEX(ETMRoutes[Full ETM Route No], MATCH(1,(ETMRoutes[[#This Row],[BaseStageCodes]]=ETMRoutes[StageCodes])*1,0))</f>
        <v>MRG156</v>
      </c>
      <c r="E147" s="249" t="s">
        <v>4049</v>
      </c>
      <c r="F147" s="249" t="str">
        <f>VLOOKUP(ETMRoutes[[#This Row],[LastStageCode]],Code2Loc,2,FALSE) &amp; "-" &amp; VLOOKUP(ETMRoutes[[#This Row],[FirstStageCode]],Code2Loc,2,FALSE)</f>
        <v>HUBALI-MARGAO</v>
      </c>
      <c r="G147" s="249" t="s">
        <v>520</v>
      </c>
      <c r="H147" s="249">
        <v>191</v>
      </c>
      <c r="I147" s="249" t="s">
        <v>3950</v>
      </c>
      <c r="J147" s="250" t="s">
        <v>4050</v>
      </c>
      <c r="K147" s="250" t="s">
        <v>4051</v>
      </c>
      <c r="L147" s="245" t="s">
        <v>4052</v>
      </c>
      <c r="M147" t="s">
        <v>1844</v>
      </c>
      <c r="N147" t="s">
        <v>1414</v>
      </c>
      <c r="O147" s="245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49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49">
        <f>ETMRoutes[[#This Row],[RouteNo]]</f>
        <v>156</v>
      </c>
      <c r="S147" s="248" cm="1">
        <f t="array" ref="S147">SUMPRODUCT(  ( (ETMRoutes[StageCodes]=ETMRoutes[[#This Row],[StageCodes]])+0 )*1 )</f>
        <v>1</v>
      </c>
      <c r="T147" s="249" cm="1">
        <f t="array" ref="T147">SUMPRODUCT(  ( (ETMRoutes[ReverseStageCodes]=ETMRoutes[[#This Row],[StageCodes]])+0 )*1 )</f>
        <v>0</v>
      </c>
      <c r="U147" s="249" t="b" cm="1">
        <f t="array" ref="U147">AND(ETMRoutes[[#This Row],[StageCodes]]=ETMRoutes[[#This Row],[BaseStageCodes]], SUMPRODUCT( ( ($K$2:$K147=ETMRoutes[[#This Row],[StageCodes]])+0)*1) =1)</f>
        <v>1</v>
      </c>
      <c r="V147" s="245">
        <f>LEN(ETMRoutes[[#This Row],[StageCodes]])</f>
        <v>59</v>
      </c>
      <c r="W147" s="245">
        <f>COUNTIF([2]!Master[Full ETM Route No], C147)</f>
        <v>0</v>
      </c>
    </row>
    <row r="148" spans="1:23" ht="58">
      <c r="A148" s="252" t="s">
        <v>1844</v>
      </c>
      <c r="B148" s="253">
        <v>157</v>
      </c>
      <c r="C148" s="254" t="str">
        <f>ETMRoutes[[#This Row],[Depot]] &amp; ETMRoutes[[#This Row],[RouteNo]]</f>
        <v>MRG157</v>
      </c>
      <c r="D148" s="249" t="str" cm="1">
        <f t="array" ref="D148">INDEX(ETMRoutes[Full ETM Route No], MATCH(1,(ETMRoutes[[#This Row],[BaseStageCodes]]=ETMRoutes[StageCodes])*1,0))</f>
        <v>MRG157</v>
      </c>
      <c r="E148" s="255" t="s">
        <v>4035</v>
      </c>
      <c r="F148" s="255" t="str">
        <f>VLOOKUP(ETMRoutes[[#This Row],[LastStageCode]],Code2Loc,2,FALSE) &amp; "-" &amp; VLOOKUP(ETMRoutes[[#This Row],[FirstStageCode]],Code2Loc,2,FALSE)</f>
        <v>BELGAO-MARGAO</v>
      </c>
      <c r="G148" s="255"/>
      <c r="H148" s="255">
        <v>129</v>
      </c>
      <c r="I148" s="255" t="s">
        <v>3950</v>
      </c>
      <c r="J148" s="250" t="s">
        <v>4053</v>
      </c>
      <c r="K148" s="250" t="s">
        <v>4054</v>
      </c>
      <c r="L148" s="245" t="s">
        <v>4055</v>
      </c>
      <c r="M148" t="s">
        <v>1844</v>
      </c>
      <c r="N148" t="s">
        <v>671</v>
      </c>
      <c r="O148" s="245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55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55">
        <f>ETMRoutes[[#This Row],[RouteNo]]</f>
        <v>157</v>
      </c>
      <c r="S148" s="254" cm="1">
        <f t="array" ref="S148">SUMPRODUCT(  ( (ETMRoutes[StageCodes]=ETMRoutes[[#This Row],[StageCodes]])+0 )*1 )</f>
        <v>1</v>
      </c>
      <c r="T148" s="249" cm="1">
        <f t="array" ref="T148">SUMPRODUCT(  ( (ETMRoutes[ReverseStageCodes]=ETMRoutes[[#This Row],[StageCodes]])+0 )*1 )</f>
        <v>0</v>
      </c>
      <c r="U148" s="249" t="b" cm="1">
        <f t="array" ref="U148">AND(ETMRoutes[[#This Row],[StageCodes]]=ETMRoutes[[#This Row],[BaseStageCodes]], SUMPRODUCT( ( ($K$2:$K148=ETMRoutes[[#This Row],[StageCodes]])+0)*1) =1)</f>
        <v>1</v>
      </c>
      <c r="V148" s="245">
        <f>LEN(ETMRoutes[[#This Row],[StageCodes]])</f>
        <v>55</v>
      </c>
      <c r="W148" s="245">
        <f>COUNTIF([2]!Master[Full ETM Route No], C148)</f>
        <v>0</v>
      </c>
    </row>
    <row r="149" spans="1:23" ht="87">
      <c r="A149" s="246" t="s">
        <v>1844</v>
      </c>
      <c r="B149" s="247">
        <v>158</v>
      </c>
      <c r="C149" s="248" t="str">
        <f>ETMRoutes[[#This Row],[Depot]] &amp; ETMRoutes[[#This Row],[RouteNo]]</f>
        <v>MRG158</v>
      </c>
      <c r="D149" s="249" t="str" cm="1">
        <f t="array" ref="D149">INDEX(ETMRoutes[Full ETM Route No], MATCH(1,(ETMRoutes[[#This Row],[BaseStageCodes]]=ETMRoutes[StageCodes])*1,0))</f>
        <v>MRG158</v>
      </c>
      <c r="E149" s="249" t="s">
        <v>3978</v>
      </c>
      <c r="F149" s="249" t="str">
        <f>VLOOKUP(ETMRoutes[[#This Row],[LastStageCode]],Code2Loc,2,FALSE) &amp; "-" &amp; VLOOKUP(ETMRoutes[[#This Row],[FirstStageCode]],Code2Loc,2,FALSE)</f>
        <v>KOLHAPUR-MARGAO</v>
      </c>
      <c r="G149" s="249"/>
      <c r="H149" s="249">
        <v>240</v>
      </c>
      <c r="I149" s="249" t="s">
        <v>3963</v>
      </c>
      <c r="J149" s="250" t="s">
        <v>4056</v>
      </c>
      <c r="K149" s="250" t="s">
        <v>4057</v>
      </c>
      <c r="L149" s="245" t="s">
        <v>4058</v>
      </c>
      <c r="M149" t="s">
        <v>1844</v>
      </c>
      <c r="N149" t="s">
        <v>1654</v>
      </c>
      <c r="O149" s="245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49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49">
        <f>ETMRoutes[[#This Row],[RouteNo]]</f>
        <v>158</v>
      </c>
      <c r="S149" s="248" cm="1">
        <f t="array" ref="S149">SUMPRODUCT(  ( (ETMRoutes[StageCodes]=ETMRoutes[[#This Row],[StageCodes]])+0 )*1 )</f>
        <v>1</v>
      </c>
      <c r="T149" s="249" cm="1">
        <f t="array" ref="T149">SUMPRODUCT(  ( (ETMRoutes[ReverseStageCodes]=ETMRoutes[[#This Row],[StageCodes]])+0 )*1 )</f>
        <v>0</v>
      </c>
      <c r="U149" s="249" t="b" cm="1">
        <f t="array" ref="U149">AND(ETMRoutes[[#This Row],[StageCodes]]=ETMRoutes[[#This Row],[BaseStageCodes]], SUMPRODUCT( ( ($K$2:$K149=ETMRoutes[[#This Row],[StageCodes]])+0)*1) =1)</f>
        <v>1</v>
      </c>
      <c r="V149" s="245">
        <f>LEN(ETMRoutes[[#This Row],[StageCodes]])</f>
        <v>79</v>
      </c>
      <c r="W149" s="245">
        <f>COUNTIF([2]!Master[Full ETM Route No], C149)</f>
        <v>0</v>
      </c>
    </row>
    <row r="150" spans="1:23" ht="101.5">
      <c r="A150" s="246" t="s">
        <v>1844</v>
      </c>
      <c r="B150" s="247">
        <v>159</v>
      </c>
      <c r="C150" s="248" t="str">
        <f>ETMRoutes[[#This Row],[Depot]] &amp; ETMRoutes[[#This Row],[RouteNo]]</f>
        <v>MRG159</v>
      </c>
      <c r="D150" s="249" t="str" cm="1">
        <f t="array" ref="D150">INDEX(ETMRoutes[Full ETM Route No], MATCH(1,(ETMRoutes[[#This Row],[BaseStageCodes]]=ETMRoutes[StageCodes])*1,0))</f>
        <v>MRG159</v>
      </c>
      <c r="E150" s="249" t="s">
        <v>4035</v>
      </c>
      <c r="F150" s="249" t="str">
        <f>VLOOKUP(ETMRoutes[[#This Row],[LastStageCode]],Code2Loc,2,FALSE) &amp; "-" &amp; VLOOKUP(ETMRoutes[[#This Row],[FirstStageCode]],Code2Loc,2,FALSE)</f>
        <v>BELGAO-MARGAO</v>
      </c>
      <c r="G150" s="249"/>
      <c r="H150" s="249">
        <v>140</v>
      </c>
      <c r="I150" s="249" t="s">
        <v>3950</v>
      </c>
      <c r="J150" s="250" t="s">
        <v>4059</v>
      </c>
      <c r="K150" s="250" t="s">
        <v>4060</v>
      </c>
      <c r="L150" s="245" t="s">
        <v>4061</v>
      </c>
      <c r="M150" t="s">
        <v>1844</v>
      </c>
      <c r="N150" t="s">
        <v>671</v>
      </c>
      <c r="O150" s="245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49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49">
        <f>ETMRoutes[[#This Row],[RouteNo]]</f>
        <v>159</v>
      </c>
      <c r="S150" s="248" cm="1">
        <f t="array" ref="S150">SUMPRODUCT(  ( (ETMRoutes[StageCodes]=ETMRoutes[[#This Row],[StageCodes]])+0 )*1 )</f>
        <v>1</v>
      </c>
      <c r="T150" s="249" cm="1">
        <f t="array" ref="T150">SUMPRODUCT(  ( (ETMRoutes[ReverseStageCodes]=ETMRoutes[[#This Row],[StageCodes]])+0 )*1 )</f>
        <v>0</v>
      </c>
      <c r="U150" s="249" t="b" cm="1">
        <f t="array" ref="U150">AND(ETMRoutes[[#This Row],[StageCodes]]=ETMRoutes[[#This Row],[BaseStageCodes]], SUMPRODUCT( ( ($K$2:$K150=ETMRoutes[[#This Row],[StageCodes]])+0)*1) =1)</f>
        <v>1</v>
      </c>
      <c r="V150" s="245">
        <f>LEN(ETMRoutes[[#This Row],[StageCodes]])</f>
        <v>83</v>
      </c>
      <c r="W150" s="245">
        <f>COUNTIF([2]!Master[Full ETM Route No], C150)</f>
        <v>0</v>
      </c>
    </row>
    <row r="151" spans="1:23" ht="101.5">
      <c r="A151" s="246" t="s">
        <v>1844</v>
      </c>
      <c r="B151" s="247">
        <v>161</v>
      </c>
      <c r="C151" s="248" t="str">
        <f>ETMRoutes[[#This Row],[Depot]] &amp; ETMRoutes[[#This Row],[RouteNo]]</f>
        <v>MRG161</v>
      </c>
      <c r="D151" s="249" t="str" cm="1">
        <f t="array" ref="D151">INDEX(ETMRoutes[Full ETM Route No], MATCH(1,(ETMRoutes[[#This Row],[BaseStageCodes]]=ETMRoutes[StageCodes])*1,0))</f>
        <v>MRG161</v>
      </c>
      <c r="E151" s="249" t="s">
        <v>3932</v>
      </c>
      <c r="F151" s="249" t="str">
        <f>VLOOKUP(ETMRoutes[[#This Row],[LastStageCode]],Code2Loc,2,FALSE) &amp; "-" &amp; VLOOKUP(ETMRoutes[[#This Row],[FirstStageCode]],Code2Loc,2,FALSE)</f>
        <v>PANAJI-MARGAO</v>
      </c>
      <c r="G151" s="249"/>
      <c r="H151" s="249">
        <v>31</v>
      </c>
      <c r="I151" s="249" t="s">
        <v>3928</v>
      </c>
      <c r="J151" s="250" t="s">
        <v>4062</v>
      </c>
      <c r="K151" s="250" t="s">
        <v>4063</v>
      </c>
      <c r="L151" s="245" t="s">
        <v>4064</v>
      </c>
      <c r="M151" t="s">
        <v>1844</v>
      </c>
      <c r="N151" t="s">
        <v>2202</v>
      </c>
      <c r="O151" s="245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49">
        <f>ETMRoutes[[#This Row],[RouteNo]]</f>
        <v>161</v>
      </c>
      <c r="S151" s="248" cm="1">
        <f t="array" ref="S151">SUMPRODUCT(  ( (ETMRoutes[StageCodes]=ETMRoutes[[#This Row],[StageCodes]])+0 )*1 )</f>
        <v>1</v>
      </c>
      <c r="T151" s="249" cm="1">
        <f t="array" ref="T151">SUMPRODUCT(  ( (ETMRoutes[ReverseStageCodes]=ETMRoutes[[#This Row],[StageCodes]])+0 )*1 )</f>
        <v>0</v>
      </c>
      <c r="U151" s="249" t="b" cm="1">
        <f t="array" ref="U151">AND(ETMRoutes[[#This Row],[StageCodes]]=ETMRoutes[[#This Row],[BaseStageCodes]], SUMPRODUCT( ( ($K$2:$K151=ETMRoutes[[#This Row],[StageCodes]])+0)*1) =1)</f>
        <v>1</v>
      </c>
      <c r="V151" s="245">
        <f>LEN(ETMRoutes[[#This Row],[StageCodes]])</f>
        <v>75</v>
      </c>
      <c r="W151" s="245">
        <f>COUNTIF([2]!Master[Full ETM Route No], C151)</f>
        <v>95</v>
      </c>
    </row>
    <row r="152" spans="1:23">
      <c r="A152" s="246" t="s">
        <v>1844</v>
      </c>
      <c r="B152" s="247">
        <v>162</v>
      </c>
      <c r="C152" s="248" t="str">
        <f>ETMRoutes[[#This Row],[Depot]] &amp; ETMRoutes[[#This Row],[RouteNo]]</f>
        <v>MRG162</v>
      </c>
      <c r="D152" s="249" t="str" cm="1">
        <f t="array" ref="D152">INDEX(ETMRoutes[Full ETM Route No], MATCH(1,(ETMRoutes[[#This Row],[BaseStageCodes]]=ETMRoutes[StageCodes])*1,0))</f>
        <v>MRG162</v>
      </c>
      <c r="E152" s="249" t="s">
        <v>4065</v>
      </c>
      <c r="F152" s="249" t="str">
        <f>VLOOKUP(ETMRoutes[[#This Row],[LastStageCode]],Code2Loc,2,FALSE) &amp; "-" &amp; VLOOKUP(ETMRoutes[[#This Row],[FirstStageCode]],Code2Loc,2,FALSE)</f>
        <v>GOA UNVRSTY-MARGAO</v>
      </c>
      <c r="G152" s="249"/>
      <c r="H152" s="249">
        <v>39</v>
      </c>
      <c r="I152" s="249" t="s">
        <v>3908</v>
      </c>
      <c r="J152" s="250" t="s">
        <v>4065</v>
      </c>
      <c r="K152" s="250" t="s">
        <v>4066</v>
      </c>
      <c r="L152" s="245" t="s">
        <v>4067</v>
      </c>
      <c r="M152" t="s">
        <v>1844</v>
      </c>
      <c r="N152" t="s">
        <v>1290</v>
      </c>
      <c r="O152" s="245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49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49">
        <f>ETMRoutes[[#This Row],[RouteNo]]</f>
        <v>162</v>
      </c>
      <c r="S152" s="248" cm="1">
        <f t="array" ref="S152">SUMPRODUCT(  ( (ETMRoutes[StageCodes]=ETMRoutes[[#This Row],[StageCodes]])+0 )*1 )</f>
        <v>1</v>
      </c>
      <c r="T152" s="249" cm="1">
        <f t="array" ref="T152">SUMPRODUCT(  ( (ETMRoutes[ReverseStageCodes]=ETMRoutes[[#This Row],[StageCodes]])+0 )*1 )</f>
        <v>0</v>
      </c>
      <c r="U152" s="249" t="b" cm="1">
        <f t="array" ref="U152">AND(ETMRoutes[[#This Row],[StageCodes]]=ETMRoutes[[#This Row],[BaseStageCodes]], SUMPRODUCT( ( ($K$2:$K152=ETMRoutes[[#This Row],[StageCodes]])+0)*1) =1)</f>
        <v>1</v>
      </c>
      <c r="V152" s="245">
        <f>LEN(ETMRoutes[[#This Row],[StageCodes]])</f>
        <v>7</v>
      </c>
      <c r="W152" s="245">
        <f>COUNTIF([2]!Master[Full ETM Route No], C152)</f>
        <v>0</v>
      </c>
    </row>
    <row r="153" spans="1:23" ht="116">
      <c r="A153" s="246" t="s">
        <v>1844</v>
      </c>
      <c r="B153" s="247">
        <v>163</v>
      </c>
      <c r="C153" s="248" t="str">
        <f>ETMRoutes[[#This Row],[Depot]] &amp; ETMRoutes[[#This Row],[RouteNo]]</f>
        <v>MRG163</v>
      </c>
      <c r="D153" s="249" t="str" cm="1">
        <f t="array" ref="D153">INDEX(ETMRoutes[Full ETM Route No], MATCH(1,(ETMRoutes[[#This Row],[BaseStageCodes]]=ETMRoutes[StageCodes])*1,0))</f>
        <v>MRG163</v>
      </c>
      <c r="E153" s="249" t="s">
        <v>4068</v>
      </c>
      <c r="F153" s="249" t="str">
        <f>VLOOKUP(ETMRoutes[[#This Row],[LastStageCode]],Code2Loc,2,FALSE) &amp; "-" &amp; VLOOKUP(ETMRoutes[[#This Row],[FirstStageCode]],Code2Loc,2,FALSE)</f>
        <v>MATIMOL-MARGAO</v>
      </c>
      <c r="G153" s="249"/>
      <c r="H153" s="249">
        <v>62</v>
      </c>
      <c r="I153" s="249" t="s">
        <v>3518</v>
      </c>
      <c r="J153" s="250" t="s">
        <v>4069</v>
      </c>
      <c r="K153" s="250" t="s">
        <v>4070</v>
      </c>
      <c r="L153" s="245" t="s">
        <v>4071</v>
      </c>
      <c r="M153" t="s">
        <v>1844</v>
      </c>
      <c r="N153" t="s">
        <v>1866</v>
      </c>
      <c r="O153" s="245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49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49">
        <f>ETMRoutes[[#This Row],[RouteNo]]</f>
        <v>163</v>
      </c>
      <c r="S153" s="248" cm="1">
        <f t="array" ref="S153">SUMPRODUCT(  ( (ETMRoutes[StageCodes]=ETMRoutes[[#This Row],[StageCodes]])+0 )*1 )</f>
        <v>1</v>
      </c>
      <c r="T153" s="249" cm="1">
        <f t="array" ref="T153">SUMPRODUCT(  ( (ETMRoutes[ReverseStageCodes]=ETMRoutes[[#This Row],[StageCodes]])+0 )*1 )</f>
        <v>0</v>
      </c>
      <c r="U153" s="249" t="b" cm="1">
        <f t="array" ref="U153">AND(ETMRoutes[[#This Row],[StageCodes]]=ETMRoutes[[#This Row],[BaseStageCodes]], SUMPRODUCT( ( ($K$2:$K153=ETMRoutes[[#This Row],[StageCodes]])+0)*1) =1)</f>
        <v>1</v>
      </c>
      <c r="V153" s="245">
        <f>LEN(ETMRoutes[[#This Row],[StageCodes]])</f>
        <v>119</v>
      </c>
      <c r="W153" s="245">
        <f>COUNTIF([2]!Master[Full ETM Route No], C153)</f>
        <v>0</v>
      </c>
    </row>
    <row r="154" spans="1:23" ht="159.5">
      <c r="A154" s="246" t="s">
        <v>1844</v>
      </c>
      <c r="B154" s="247">
        <v>164</v>
      </c>
      <c r="C154" s="248" t="str">
        <f>ETMRoutes[[#This Row],[Depot]] &amp; ETMRoutes[[#This Row],[RouteNo]]</f>
        <v>MRG164</v>
      </c>
      <c r="D154" s="249" t="str" cm="1">
        <f t="array" ref="D154">INDEX(ETMRoutes[Full ETM Route No], MATCH(1,(ETMRoutes[[#This Row],[BaseStageCodes]]=ETMRoutes[StageCodes])*1,0))</f>
        <v>MRG164</v>
      </c>
      <c r="E154" s="249" t="s">
        <v>4072</v>
      </c>
      <c r="F154" s="249" t="str">
        <f>VLOOKUP(ETMRoutes[[#This Row],[LastStageCode]],Code2Loc,2,FALSE) &amp; "-" &amp; VLOOKUP(ETMRoutes[[#This Row],[FirstStageCode]],Code2Loc,2,FALSE)</f>
        <v>MANGAL-MARGAO</v>
      </c>
      <c r="G154" s="249"/>
      <c r="H154" s="249">
        <v>52</v>
      </c>
      <c r="I154" s="249" t="s">
        <v>3518</v>
      </c>
      <c r="J154" s="250" t="s">
        <v>4073</v>
      </c>
      <c r="K154" s="250" t="s">
        <v>4074</v>
      </c>
      <c r="L154" s="245" t="s">
        <v>4075</v>
      </c>
      <c r="M154" t="s">
        <v>1844</v>
      </c>
      <c r="N154" t="s">
        <v>1824</v>
      </c>
      <c r="O154" s="245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49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49">
        <f>ETMRoutes[[#This Row],[RouteNo]]</f>
        <v>164</v>
      </c>
      <c r="S154" s="248" cm="1">
        <f t="array" ref="S154">SUMPRODUCT(  ( (ETMRoutes[StageCodes]=ETMRoutes[[#This Row],[StageCodes]])+0 )*1 )</f>
        <v>1</v>
      </c>
      <c r="T154" s="249" cm="1">
        <f t="array" ref="T154">SUMPRODUCT(  ( (ETMRoutes[ReverseStageCodes]=ETMRoutes[[#This Row],[StageCodes]])+0 )*1 )</f>
        <v>0</v>
      </c>
      <c r="U154" s="249" t="b" cm="1">
        <f t="array" ref="U154">AND(ETMRoutes[[#This Row],[StageCodes]]=ETMRoutes[[#This Row],[BaseStageCodes]], SUMPRODUCT( ( ($K$2:$K154=ETMRoutes[[#This Row],[StageCodes]])+0)*1) =1)</f>
        <v>1</v>
      </c>
      <c r="V154" s="245">
        <f>LEN(ETMRoutes[[#This Row],[StageCodes]])</f>
        <v>139</v>
      </c>
      <c r="W154" s="245">
        <f>COUNTIF([2]!Master[Full ETM Route No], C154)</f>
        <v>0</v>
      </c>
    </row>
    <row r="155" spans="1:23" ht="87">
      <c r="A155" s="246" t="s">
        <v>1844</v>
      </c>
      <c r="B155" s="247">
        <v>165</v>
      </c>
      <c r="C155" s="248" t="str">
        <f>ETMRoutes[[#This Row],[Depot]] &amp; ETMRoutes[[#This Row],[RouteNo]]</f>
        <v>MRG165</v>
      </c>
      <c r="D155" s="249" t="str" cm="1">
        <f t="array" ref="D155">INDEX(ETMRoutes[Full ETM Route No], MATCH(1,(ETMRoutes[[#This Row],[BaseStageCodes]]=ETMRoutes[StageCodes])*1,0))</f>
        <v>MRG165</v>
      </c>
      <c r="E155" s="249" t="s">
        <v>4076</v>
      </c>
      <c r="F155" s="249" t="str">
        <f>VLOOKUP(ETMRoutes[[#This Row],[LastStageCode]],Code2Loc,2,FALSE) &amp; "-" &amp; VLOOKUP(ETMRoutes[[#This Row],[FirstStageCode]],Code2Loc,2,FALSE)</f>
        <v>MANGAL-CURCHOREM</v>
      </c>
      <c r="G155" s="249" t="s">
        <v>2453</v>
      </c>
      <c r="H155" s="249">
        <v>38</v>
      </c>
      <c r="I155" s="249" t="s">
        <v>3518</v>
      </c>
      <c r="J155" s="250" t="s">
        <v>4077</v>
      </c>
      <c r="K155" s="250" t="s">
        <v>4078</v>
      </c>
      <c r="L155" s="245" t="s">
        <v>4079</v>
      </c>
      <c r="M155" t="s">
        <v>1002</v>
      </c>
      <c r="N155" t="s">
        <v>1824</v>
      </c>
      <c r="O155" s="245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49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49">
        <f>ETMRoutes[[#This Row],[RouteNo]]</f>
        <v>165</v>
      </c>
      <c r="S155" s="248" cm="1">
        <f t="array" ref="S155">SUMPRODUCT(  ( (ETMRoutes[StageCodes]=ETMRoutes[[#This Row],[StageCodes]])+0 )*1 )</f>
        <v>1</v>
      </c>
      <c r="T155" s="249" cm="1">
        <f t="array" ref="T155">SUMPRODUCT(  ( (ETMRoutes[ReverseStageCodes]=ETMRoutes[[#This Row],[StageCodes]])+0 )*1 )</f>
        <v>0</v>
      </c>
      <c r="U155" s="249" t="b" cm="1">
        <f t="array" ref="U155">AND(ETMRoutes[[#This Row],[StageCodes]]=ETMRoutes[[#This Row],[BaseStageCodes]], SUMPRODUCT( ( ($K$2:$K155=ETMRoutes[[#This Row],[StageCodes]])+0)*1) =1)</f>
        <v>1</v>
      </c>
      <c r="V155" s="245">
        <f>LEN(ETMRoutes[[#This Row],[StageCodes]])</f>
        <v>87</v>
      </c>
      <c r="W155" s="245">
        <f>COUNTIF([2]!Master[Full ETM Route No], C155)</f>
        <v>1</v>
      </c>
    </row>
    <row r="156" spans="1:23" ht="101.5">
      <c r="A156" s="246" t="s">
        <v>1844</v>
      </c>
      <c r="B156" s="247">
        <v>166</v>
      </c>
      <c r="C156" s="248" t="str">
        <f>ETMRoutes[[#This Row],[Depot]] &amp; ETMRoutes[[#This Row],[RouteNo]]</f>
        <v>MRG166</v>
      </c>
      <c r="D156" s="249" t="str" cm="1">
        <f t="array" ref="D156">INDEX(ETMRoutes[Full ETM Route No], MATCH(1,(ETMRoutes[[#This Row],[BaseStageCodes]]=ETMRoutes[StageCodes])*1,0))</f>
        <v>MRG166</v>
      </c>
      <c r="E156" s="249" t="s">
        <v>4076</v>
      </c>
      <c r="F156" s="249" t="str">
        <f>VLOOKUP(ETMRoutes[[#This Row],[LastStageCode]],Code2Loc,2,FALSE) &amp; "-" &amp; VLOOKUP(ETMRoutes[[#This Row],[FirstStageCode]],Code2Loc,2,FALSE)</f>
        <v>MANGAL-CURCHOREM</v>
      </c>
      <c r="G156" s="249" t="s">
        <v>2771</v>
      </c>
      <c r="H156" s="249">
        <v>38</v>
      </c>
      <c r="I156" s="249" t="s">
        <v>3518</v>
      </c>
      <c r="J156" s="250" t="s">
        <v>4080</v>
      </c>
      <c r="K156" s="250" t="s">
        <v>4081</v>
      </c>
      <c r="L156" s="245" t="s">
        <v>4082</v>
      </c>
      <c r="M156" t="s">
        <v>1002</v>
      </c>
      <c r="N156" t="s">
        <v>1824</v>
      </c>
      <c r="O156" s="245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49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49">
        <f>ETMRoutes[[#This Row],[RouteNo]]</f>
        <v>166</v>
      </c>
      <c r="S156" s="248" cm="1">
        <f t="array" ref="S156">SUMPRODUCT(  ( (ETMRoutes[StageCodes]=ETMRoutes[[#This Row],[StageCodes]])+0 )*1 )</f>
        <v>1</v>
      </c>
      <c r="T156" s="249" cm="1">
        <f t="array" ref="T156">SUMPRODUCT(  ( (ETMRoutes[ReverseStageCodes]=ETMRoutes[[#This Row],[StageCodes]])+0 )*1 )</f>
        <v>0</v>
      </c>
      <c r="U156" s="249" t="b" cm="1">
        <f t="array" ref="U156">AND(ETMRoutes[[#This Row],[StageCodes]]=ETMRoutes[[#This Row],[BaseStageCodes]], SUMPRODUCT( ( ($K$2:$K156=ETMRoutes[[#This Row],[StageCodes]])+0)*1) =1)</f>
        <v>1</v>
      </c>
      <c r="V156" s="245">
        <f>LEN(ETMRoutes[[#This Row],[StageCodes]])</f>
        <v>95</v>
      </c>
      <c r="W156" s="245">
        <f>COUNTIF([2]!Master[Full ETM Route No], C156)</f>
        <v>1</v>
      </c>
    </row>
    <row r="157" spans="1:23" ht="116">
      <c r="A157" s="246" t="s">
        <v>1844</v>
      </c>
      <c r="B157" s="247">
        <v>167</v>
      </c>
      <c r="C157" s="248" t="str">
        <f>ETMRoutes[[#This Row],[Depot]] &amp; ETMRoutes[[#This Row],[RouteNo]]</f>
        <v>MRG167</v>
      </c>
      <c r="D157" s="249" t="str" cm="1">
        <f t="array" ref="D157">INDEX(ETMRoutes[Full ETM Route No], MATCH(1,(ETMRoutes[[#This Row],[BaseStageCodes]]=ETMRoutes[StageCodes])*1,0))</f>
        <v>MRG167</v>
      </c>
      <c r="E157" s="249" t="s">
        <v>4076</v>
      </c>
      <c r="F157" s="249" t="str">
        <f>VLOOKUP(ETMRoutes[[#This Row],[LastStageCode]],Code2Loc,2,FALSE) &amp; "-" &amp; VLOOKUP(ETMRoutes[[#This Row],[FirstStageCode]],Code2Loc,2,FALSE)</f>
        <v>MANGAL-CURCHOREM</v>
      </c>
      <c r="G157" s="249"/>
      <c r="H157" s="249">
        <v>44</v>
      </c>
      <c r="I157" s="249" t="s">
        <v>3518</v>
      </c>
      <c r="J157" s="250" t="s">
        <v>4083</v>
      </c>
      <c r="K157" s="250" t="s">
        <v>4084</v>
      </c>
      <c r="L157" s="245" t="s">
        <v>4085</v>
      </c>
      <c r="M157" t="s">
        <v>1002</v>
      </c>
      <c r="N157" t="s">
        <v>1824</v>
      </c>
      <c r="O157" s="245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49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49">
        <f>ETMRoutes[[#This Row],[RouteNo]]</f>
        <v>167</v>
      </c>
      <c r="S157" s="248" cm="1">
        <f t="array" ref="S157">SUMPRODUCT(  ( (ETMRoutes[StageCodes]=ETMRoutes[[#This Row],[StageCodes]])+0 )*1 )</f>
        <v>1</v>
      </c>
      <c r="T157" s="249" cm="1">
        <f t="array" ref="T157">SUMPRODUCT(  ( (ETMRoutes[ReverseStageCodes]=ETMRoutes[[#This Row],[StageCodes]])+0 )*1 )</f>
        <v>0</v>
      </c>
      <c r="U157" s="249" t="b" cm="1">
        <f t="array" ref="U157">AND(ETMRoutes[[#This Row],[StageCodes]]=ETMRoutes[[#This Row],[BaseStageCodes]], SUMPRODUCT( ( ($K$2:$K157=ETMRoutes[[#This Row],[StageCodes]])+0)*1) =1)</f>
        <v>1</v>
      </c>
      <c r="V157" s="245">
        <f>LEN(ETMRoutes[[#This Row],[StageCodes]])</f>
        <v>103</v>
      </c>
      <c r="W157" s="245">
        <f>COUNTIF([2]!Master[Full ETM Route No], C157)</f>
        <v>1</v>
      </c>
    </row>
    <row r="158" spans="1:23" ht="145">
      <c r="A158" s="252" t="s">
        <v>1844</v>
      </c>
      <c r="B158" s="253">
        <v>168</v>
      </c>
      <c r="C158" s="254" t="str">
        <f>ETMRoutes[[#This Row],[Depot]] &amp; ETMRoutes[[#This Row],[RouteNo]]</f>
        <v>MRG168</v>
      </c>
      <c r="D158" s="249" t="str" cm="1">
        <f t="array" ref="D158">INDEX(ETMRoutes[Full ETM Route No], MATCH(1,(ETMRoutes[[#This Row],[BaseStageCodes]]=ETMRoutes[StageCodes])*1,0))</f>
        <v>MRG168</v>
      </c>
      <c r="E158" s="255" t="s">
        <v>4072</v>
      </c>
      <c r="F158" s="255" t="str">
        <f>VLOOKUP(ETMRoutes[[#This Row],[LastStageCode]],Code2Loc,2,FALSE) &amp; "-" &amp; VLOOKUP(ETMRoutes[[#This Row],[FirstStageCode]],Code2Loc,2,FALSE)</f>
        <v>MANGAL-MARGAO</v>
      </c>
      <c r="G158" s="255"/>
      <c r="H158" s="255">
        <v>52</v>
      </c>
      <c r="I158" s="255" t="s">
        <v>3518</v>
      </c>
      <c r="J158" s="250" t="s">
        <v>4086</v>
      </c>
      <c r="K158" s="250" t="s">
        <v>4087</v>
      </c>
      <c r="L158" s="245" t="s">
        <v>4088</v>
      </c>
      <c r="M158" t="s">
        <v>1844</v>
      </c>
      <c r="N158" t="s">
        <v>1824</v>
      </c>
      <c r="O158" s="245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55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55">
        <f>ETMRoutes[[#This Row],[RouteNo]]</f>
        <v>168</v>
      </c>
      <c r="S158" s="254" cm="1">
        <f t="array" ref="S158">SUMPRODUCT(  ( (ETMRoutes[StageCodes]=ETMRoutes[[#This Row],[StageCodes]])+0 )*1 )</f>
        <v>1</v>
      </c>
      <c r="T158" s="249" cm="1">
        <f t="array" ref="T158">SUMPRODUCT(  ( (ETMRoutes[ReverseStageCodes]=ETMRoutes[[#This Row],[StageCodes]])+0 )*1 )</f>
        <v>0</v>
      </c>
      <c r="U158" s="249" t="b" cm="1">
        <f t="array" ref="U158">AND(ETMRoutes[[#This Row],[StageCodes]]=ETMRoutes[[#This Row],[BaseStageCodes]], SUMPRODUCT( ( ($K$2:$K158=ETMRoutes[[#This Row],[StageCodes]])+0)*1) =1)</f>
        <v>1</v>
      </c>
      <c r="V158" s="245">
        <f>LEN(ETMRoutes[[#This Row],[StageCodes]])</f>
        <v>131</v>
      </c>
      <c r="W158" s="245">
        <f>COUNTIF([2]!Master[Full ETM Route No], C158)</f>
        <v>1</v>
      </c>
    </row>
    <row r="159" spans="1:23" ht="87">
      <c r="A159" s="246" t="s">
        <v>1844</v>
      </c>
      <c r="B159" s="247">
        <v>169</v>
      </c>
      <c r="C159" s="248" t="str">
        <f>ETMRoutes[[#This Row],[Depot]] &amp; ETMRoutes[[#This Row],[RouteNo]]</f>
        <v>MRG169</v>
      </c>
      <c r="D159" s="249" t="str" cm="1">
        <f t="array" ref="D159">INDEX(ETMRoutes[Full ETM Route No], MATCH(1,(ETMRoutes[[#This Row],[BaseStageCodes]]=ETMRoutes[StageCodes])*1,0))</f>
        <v>MRG1</v>
      </c>
      <c r="E159" s="249" t="s">
        <v>3932</v>
      </c>
      <c r="F159" s="249" t="str">
        <f>VLOOKUP(ETMRoutes[[#This Row],[LastStageCode]],Code2Loc,2,FALSE) &amp; "-" &amp; VLOOKUP(ETMRoutes[[#This Row],[FirstStageCode]],Code2Loc,2,FALSE)</f>
        <v>PANAJI-MARGAO</v>
      </c>
      <c r="G159" s="249" t="s">
        <v>4089</v>
      </c>
      <c r="H159" s="249">
        <v>31</v>
      </c>
      <c r="I159" s="249" t="s">
        <v>3928</v>
      </c>
      <c r="J159" s="250" t="s">
        <v>4090</v>
      </c>
      <c r="K159" s="250" t="s">
        <v>3520</v>
      </c>
      <c r="L159" s="245" t="s">
        <v>3521</v>
      </c>
      <c r="M159" t="s">
        <v>1844</v>
      </c>
      <c r="N159" t="s">
        <v>2202</v>
      </c>
      <c r="O159" s="245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49">
        <f>ETMRoutes[[#This Row],[RouteNo]]</f>
        <v>169</v>
      </c>
      <c r="S159" s="248" cm="1">
        <f t="array" ref="S159">SUMPRODUCT(  ( (ETMRoutes[StageCodes]=ETMRoutes[[#This Row],[StageCodes]])+0 )*1 )</f>
        <v>5</v>
      </c>
      <c r="T159" s="249" cm="1">
        <f t="array" ref="T159">SUMPRODUCT(  ( (ETMRoutes[ReverseStageCodes]=ETMRoutes[[#This Row],[StageCodes]])+0 )*1 )</f>
        <v>3</v>
      </c>
      <c r="U159" s="249" t="b" cm="1">
        <f t="array" ref="U159">AND(ETMRoutes[[#This Row],[StageCodes]]=ETMRoutes[[#This Row],[BaseStageCodes]], SUMPRODUCT( ( ($K$2:$K159=ETMRoutes[[#This Row],[StageCodes]])+0)*1) =1)</f>
        <v>0</v>
      </c>
      <c r="V159" s="245">
        <f>LEN(ETMRoutes[[#This Row],[StageCodes]])</f>
        <v>75</v>
      </c>
      <c r="W159" s="245">
        <f>COUNTIF([2]!Master[Full ETM Route No], C159)</f>
        <v>0</v>
      </c>
    </row>
    <row r="160" spans="1:23" ht="174">
      <c r="A160" s="246" t="s">
        <v>1844</v>
      </c>
      <c r="B160" s="247">
        <v>170</v>
      </c>
      <c r="C160" s="248" t="str">
        <f>ETMRoutes[[#This Row],[Depot]] &amp; ETMRoutes[[#This Row],[RouteNo]]</f>
        <v>MRG170</v>
      </c>
      <c r="D160" s="249" t="str" cm="1">
        <f t="array" ref="D160">INDEX(ETMRoutes[Full ETM Route No], MATCH(1,(ETMRoutes[[#This Row],[BaseStageCodes]]=ETMRoutes[StageCodes])*1,0))</f>
        <v>MRG170</v>
      </c>
      <c r="E160" s="249" t="s">
        <v>4091</v>
      </c>
      <c r="F160" s="249" t="str">
        <f>VLOOKUP(ETMRoutes[[#This Row],[LastStageCode]],Code2Loc,2,FALSE) &amp; "-" &amp; VLOOKUP(ETMRoutes[[#This Row],[FirstStageCode]],Code2Loc,2,FALSE)</f>
        <v>KARWAR-MARGAO</v>
      </c>
      <c r="G160" s="249"/>
      <c r="H160" s="249">
        <v>75</v>
      </c>
      <c r="I160" s="249" t="s">
        <v>4092</v>
      </c>
      <c r="J160" s="250" t="s">
        <v>4093</v>
      </c>
      <c r="K160" s="250" t="s">
        <v>4094</v>
      </c>
      <c r="L160" s="245" t="s">
        <v>4095</v>
      </c>
      <c r="M160" t="s">
        <v>1844</v>
      </c>
      <c r="N160" t="s">
        <v>1553</v>
      </c>
      <c r="O160" s="245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49">
        <f>ETMRoutes[[#This Row],[RouteNo]]</f>
        <v>170</v>
      </c>
      <c r="S160" s="248" cm="1">
        <f t="array" ref="S160">SUMPRODUCT(  ( (ETMRoutes[StageCodes]=ETMRoutes[[#This Row],[StageCodes]])+0 )*1 )</f>
        <v>1</v>
      </c>
      <c r="T160" s="249" cm="1">
        <f t="array" ref="T160">SUMPRODUCT(  ( (ETMRoutes[ReverseStageCodes]=ETMRoutes[[#This Row],[StageCodes]])+0 )*1 )</f>
        <v>0</v>
      </c>
      <c r="U160" s="249" t="b" cm="1">
        <f t="array" ref="U160">AND(ETMRoutes[[#This Row],[StageCodes]]=ETMRoutes[[#This Row],[BaseStageCodes]], SUMPRODUCT( ( ($K$2:$K160=ETMRoutes[[#This Row],[StageCodes]])+0)*1) =1)</f>
        <v>1</v>
      </c>
      <c r="V160" s="245">
        <f>LEN(ETMRoutes[[#This Row],[StageCodes]])</f>
        <v>135</v>
      </c>
      <c r="W160" s="245">
        <f>COUNTIF([2]!Master[Full ETM Route No], C160)</f>
        <v>20</v>
      </c>
    </row>
    <row r="161" spans="1:23">
      <c r="A161" s="246" t="s">
        <v>1844</v>
      </c>
      <c r="B161" s="247">
        <v>171</v>
      </c>
      <c r="C161" s="248" t="str">
        <f>ETMRoutes[[#This Row],[Depot]] &amp; ETMRoutes[[#This Row],[RouteNo]]</f>
        <v>MRG171</v>
      </c>
      <c r="D161" s="249" t="str" cm="1">
        <f t="array" ref="D161">INDEX(ETMRoutes[Full ETM Route No], MATCH(1,(ETMRoutes[[#This Row],[BaseStageCodes]]=ETMRoutes[StageCodes])*1,0))</f>
        <v>PNJ104</v>
      </c>
      <c r="E161" s="249" t="s">
        <v>4096</v>
      </c>
      <c r="F161" s="249" t="str">
        <f>VLOOKUP(ETMRoutes[[#This Row],[LastStageCode]],Code2Loc,2,FALSE) &amp; "-" &amp; VLOOKUP(ETMRoutes[[#This Row],[FirstStageCode]],Code2Loc,2,FALSE)</f>
        <v>PANAJI-MARGAO</v>
      </c>
      <c r="G161" s="249"/>
      <c r="H161" s="249">
        <v>32</v>
      </c>
      <c r="I161" s="249" t="s">
        <v>4097</v>
      </c>
      <c r="J161" s="250" t="s">
        <v>3517</v>
      </c>
      <c r="K161" s="250" t="s">
        <v>3909</v>
      </c>
      <c r="L161" s="245" t="s">
        <v>3910</v>
      </c>
      <c r="M161" t="s">
        <v>1844</v>
      </c>
      <c r="N161" t="s">
        <v>2202</v>
      </c>
      <c r="O161" s="245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49">
        <f>ETMRoutes[[#This Row],[RouteNo]]</f>
        <v>171</v>
      </c>
      <c r="S161" s="248" cm="1">
        <f t="array" ref="S161">SUMPRODUCT(  ( (ETMRoutes[StageCodes]=ETMRoutes[[#This Row],[StageCodes]])+0 )*1 )</f>
        <v>2</v>
      </c>
      <c r="T161" s="249" cm="1">
        <f t="array" ref="T161">SUMPRODUCT(  ( (ETMRoutes[ReverseStageCodes]=ETMRoutes[[#This Row],[StageCodes]])+0 )*1 )</f>
        <v>4</v>
      </c>
      <c r="U161" s="249" t="b" cm="1">
        <f t="array" ref="U161">AND(ETMRoutes[[#This Row],[StageCodes]]=ETMRoutes[[#This Row],[BaseStageCodes]], SUMPRODUCT( ( ($K$2:$K161=ETMRoutes[[#This Row],[StageCodes]])+0)*1) =1)</f>
        <v>0</v>
      </c>
      <c r="V161" s="245">
        <f>LEN(ETMRoutes[[#This Row],[StageCodes]])</f>
        <v>7</v>
      </c>
      <c r="W161" s="245">
        <f>COUNTIF([2]!Master[Full ETM Route No], C161)</f>
        <v>47</v>
      </c>
    </row>
    <row r="162" spans="1:23" ht="188.5">
      <c r="A162" s="246" t="s">
        <v>1844</v>
      </c>
      <c r="B162" s="247">
        <v>172</v>
      </c>
      <c r="C162" s="248" t="str">
        <f>ETMRoutes[[#This Row],[Depot]] &amp; ETMRoutes[[#This Row],[RouteNo]]</f>
        <v>MRG172</v>
      </c>
      <c r="D162" s="249" t="str" cm="1">
        <f t="array" ref="D162">INDEX(ETMRoutes[Full ETM Route No], MATCH(1,(ETMRoutes[[#This Row],[BaseStageCodes]]=ETMRoutes[StageCodes])*1,0))</f>
        <v>MRG172</v>
      </c>
      <c r="E162" s="249" t="s">
        <v>4098</v>
      </c>
      <c r="F162" s="249" t="str">
        <f>VLOOKUP(ETMRoutes[[#This Row],[LastStageCode]],Code2Loc,2,FALSE) &amp; "-" &amp; VLOOKUP(ETMRoutes[[#This Row],[FirstStageCode]],Code2Loc,2,FALSE)</f>
        <v>SAWANTWADI-PANAJI</v>
      </c>
      <c r="G162" s="249"/>
      <c r="H162" s="249">
        <v>59</v>
      </c>
      <c r="I162" s="249" t="s">
        <v>4099</v>
      </c>
      <c r="J162" s="250" t="s">
        <v>4100</v>
      </c>
      <c r="K162" s="250" t="s">
        <v>4101</v>
      </c>
      <c r="L162" s="245" t="s">
        <v>4102</v>
      </c>
      <c r="M162" t="s">
        <v>2202</v>
      </c>
      <c r="N162" t="s">
        <v>2607</v>
      </c>
      <c r="O162" s="245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49">
        <f>ETMRoutes[[#This Row],[RouteNo]]</f>
        <v>172</v>
      </c>
      <c r="S162" s="248" cm="1">
        <f t="array" ref="S162">SUMPRODUCT(  ( (ETMRoutes[StageCodes]=ETMRoutes[[#This Row],[StageCodes]])+0 )*1 )</f>
        <v>1</v>
      </c>
      <c r="T162" s="249" cm="1">
        <f t="array" ref="T162">SUMPRODUCT(  ( (ETMRoutes[ReverseStageCodes]=ETMRoutes[[#This Row],[StageCodes]])+0 )*1 )</f>
        <v>0</v>
      </c>
      <c r="U162" s="249" t="b" cm="1">
        <f t="array" ref="U162">AND(ETMRoutes[[#This Row],[StageCodes]]=ETMRoutes[[#This Row],[BaseStageCodes]], SUMPRODUCT( ( ($K$2:$K162=ETMRoutes[[#This Row],[StageCodes]])+0)*1) =1)</f>
        <v>1</v>
      </c>
      <c r="V162" s="245">
        <f>LEN(ETMRoutes[[#This Row],[StageCodes]])</f>
        <v>159</v>
      </c>
      <c r="W162" s="245">
        <f>COUNTIF([2]!Master[Full ETM Route No], C162)</f>
        <v>2</v>
      </c>
    </row>
    <row r="163" spans="1:23" ht="101.5">
      <c r="A163" s="246" t="s">
        <v>1844</v>
      </c>
      <c r="B163" s="247">
        <v>173</v>
      </c>
      <c r="C163" s="248" t="str">
        <f>ETMRoutes[[#This Row],[Depot]] &amp; ETMRoutes[[#This Row],[RouteNo]]</f>
        <v>MRG173</v>
      </c>
      <c r="D163" s="249" t="str" cm="1">
        <f t="array" ref="D163">INDEX(ETMRoutes[Full ETM Route No], MATCH(1,(ETMRoutes[[#This Row],[BaseStageCodes]]=ETMRoutes[StageCodes])*1,0))</f>
        <v>MRG173</v>
      </c>
      <c r="E163" s="249" t="s">
        <v>4103</v>
      </c>
      <c r="F163" s="249" t="str">
        <f>VLOOKUP(ETMRoutes[[#This Row],[LastStageCode]],Code2Loc,2,FALSE) &amp; "-" &amp; VLOOKUP(ETMRoutes[[#This Row],[FirstStageCode]],Code2Loc,2,FALSE)</f>
        <v>PANAJI-HARBOUR</v>
      </c>
      <c r="G163" s="249" t="s">
        <v>4089</v>
      </c>
      <c r="H163" s="249">
        <v>34</v>
      </c>
      <c r="I163" s="249" t="s">
        <v>3928</v>
      </c>
      <c r="J163" s="250" t="s">
        <v>4104</v>
      </c>
      <c r="K163" s="250" t="s">
        <v>4105</v>
      </c>
      <c r="L163" s="245" t="s">
        <v>4106</v>
      </c>
      <c r="M163" t="s">
        <v>1364</v>
      </c>
      <c r="N163" t="s">
        <v>2202</v>
      </c>
      <c r="O163" s="245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49">
        <f>ETMRoutes[[#This Row],[RouteNo]]</f>
        <v>173</v>
      </c>
      <c r="S163" s="248" cm="1">
        <f t="array" ref="S163">SUMPRODUCT(  ( (ETMRoutes[StageCodes]=ETMRoutes[[#This Row],[StageCodes]])+0 )*1 )</f>
        <v>1</v>
      </c>
      <c r="T163" s="249" cm="1">
        <f t="array" ref="T163">SUMPRODUCT(  ( (ETMRoutes[ReverseStageCodes]=ETMRoutes[[#This Row],[StageCodes]])+0 )*1 )</f>
        <v>0</v>
      </c>
      <c r="U163" s="249" t="b" cm="1">
        <f t="array" ref="U163">AND(ETMRoutes[[#This Row],[StageCodes]]=ETMRoutes[[#This Row],[BaseStageCodes]], SUMPRODUCT( ( ($K$2:$K163=ETMRoutes[[#This Row],[StageCodes]])+0)*1) =1)</f>
        <v>1</v>
      </c>
      <c r="V163" s="245">
        <f>LEN(ETMRoutes[[#This Row],[StageCodes]])</f>
        <v>79</v>
      </c>
      <c r="W163" s="245">
        <f>COUNTIF([2]!Master[Full ETM Route No], C163)</f>
        <v>0</v>
      </c>
    </row>
    <row r="164" spans="1:23" ht="116">
      <c r="A164" s="246" t="s">
        <v>1844</v>
      </c>
      <c r="B164" s="247">
        <v>174</v>
      </c>
      <c r="C164" s="248" t="str">
        <f>ETMRoutes[[#This Row],[Depot]] &amp; ETMRoutes[[#This Row],[RouteNo]]</f>
        <v>MRG174</v>
      </c>
      <c r="D164" s="249" t="str" cm="1">
        <f t="array" ref="D164">INDEX(ETMRoutes[Full ETM Route No], MATCH(1,(ETMRoutes[[#This Row],[BaseStageCodes]]=ETMRoutes[StageCodes])*1,0))</f>
        <v>MRG10</v>
      </c>
      <c r="E164" s="249" t="s">
        <v>4107</v>
      </c>
      <c r="F164" s="249" t="str">
        <f>VLOOKUP(ETMRoutes[[#This Row],[LastStageCode]],Code2Loc,2,FALSE) &amp; "-" &amp; VLOOKUP(ETMRoutes[[#This Row],[FirstStageCode]],Code2Loc,2,FALSE)</f>
        <v>HARBOUR-MARGAO</v>
      </c>
      <c r="G164" s="249" t="s">
        <v>4108</v>
      </c>
      <c r="H164" s="249">
        <v>32</v>
      </c>
      <c r="I164" s="249" t="s">
        <v>3928</v>
      </c>
      <c r="J164" s="250" t="s">
        <v>4109</v>
      </c>
      <c r="K164" s="250" t="s">
        <v>3549</v>
      </c>
      <c r="L164" s="245" t="s">
        <v>3550</v>
      </c>
      <c r="M164" t="s">
        <v>1844</v>
      </c>
      <c r="N164" t="s">
        <v>1364</v>
      </c>
      <c r="O164" s="245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49">
        <f>ETMRoutes[[#This Row],[RouteNo]]</f>
        <v>174</v>
      </c>
      <c r="S164" s="248" cm="1">
        <f t="array" ref="S164">SUMPRODUCT(  ( (ETMRoutes[StageCodes]=ETMRoutes[[#This Row],[StageCodes]])+0 )*1 )</f>
        <v>2</v>
      </c>
      <c r="T164" s="249" cm="1">
        <f t="array" ref="T164">SUMPRODUCT(  ( (ETMRoutes[ReverseStageCodes]=ETMRoutes[[#This Row],[StageCodes]])+0 )*1 )</f>
        <v>1</v>
      </c>
      <c r="U164" s="249" t="b" cm="1">
        <f t="array" ref="U164">AND(ETMRoutes[[#This Row],[StageCodes]]=ETMRoutes[[#This Row],[BaseStageCodes]], SUMPRODUCT( ( ($K$2:$K164=ETMRoutes[[#This Row],[StageCodes]])+0)*1) =1)</f>
        <v>0</v>
      </c>
      <c r="V164" s="245">
        <f>LEN(ETMRoutes[[#This Row],[StageCodes]])</f>
        <v>95</v>
      </c>
      <c r="W164" s="245">
        <f>COUNTIF([2]!Master[Full ETM Route No], C164)</f>
        <v>2</v>
      </c>
    </row>
    <row r="165" spans="1:23" ht="87">
      <c r="A165" s="246" t="s">
        <v>1844</v>
      </c>
      <c r="B165" s="247">
        <v>175</v>
      </c>
      <c r="C165" s="248" t="str">
        <f>ETMRoutes[[#This Row],[Depot]] &amp; ETMRoutes[[#This Row],[RouteNo]]</f>
        <v>MRG175</v>
      </c>
      <c r="D165" s="249" t="str" cm="1">
        <f t="array" ref="D165">INDEX(ETMRoutes[Full ETM Route No], MATCH(1,(ETMRoutes[[#This Row],[BaseStageCodes]]=ETMRoutes[StageCodes])*1,0))</f>
        <v>MRG175</v>
      </c>
      <c r="E165" s="249" t="s">
        <v>4110</v>
      </c>
      <c r="F165" s="249" t="str">
        <f>VLOOKUP(ETMRoutes[[#This Row],[LastStageCode]],Code2Loc,2,FALSE) &amp; "-" &amp; VLOOKUP(ETMRoutes[[#This Row],[FirstStageCode]],Code2Loc,2,FALSE)</f>
        <v>VASCO-PANAJI</v>
      </c>
      <c r="G165" s="249" t="s">
        <v>4089</v>
      </c>
      <c r="H165" s="249">
        <v>30</v>
      </c>
      <c r="I165" s="249" t="s">
        <v>3928</v>
      </c>
      <c r="J165" s="250" t="s">
        <v>4111</v>
      </c>
      <c r="K165" s="250" t="s">
        <v>4112</v>
      </c>
      <c r="L165" s="245" t="s">
        <v>4113</v>
      </c>
      <c r="M165" t="s">
        <v>2202</v>
      </c>
      <c r="N165" t="s">
        <v>3003</v>
      </c>
      <c r="O165" s="245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49">
        <f>ETMRoutes[[#This Row],[RouteNo]]</f>
        <v>175</v>
      </c>
      <c r="S165" s="248" cm="1">
        <f t="array" ref="S165">SUMPRODUCT(  ( (ETMRoutes[StageCodes]=ETMRoutes[[#This Row],[StageCodes]])+0 )*1 )</f>
        <v>2</v>
      </c>
      <c r="T165" s="249" cm="1">
        <f t="array" ref="T165">SUMPRODUCT(  ( (ETMRoutes[ReverseStageCodes]=ETMRoutes[[#This Row],[StageCodes]])+0 )*1 )</f>
        <v>0</v>
      </c>
      <c r="U165" s="249" t="b" cm="1">
        <f t="array" ref="U165">AND(ETMRoutes[[#This Row],[StageCodes]]=ETMRoutes[[#This Row],[BaseStageCodes]], SUMPRODUCT( ( ($K$2:$K165=ETMRoutes[[#This Row],[StageCodes]])+0)*1) =1)</f>
        <v>1</v>
      </c>
      <c r="V165" s="245">
        <f>LEN(ETMRoutes[[#This Row],[StageCodes]])</f>
        <v>71</v>
      </c>
      <c r="W165" s="245">
        <f>COUNTIF([2]!Master[Full ETM Route No], C165)</f>
        <v>12</v>
      </c>
    </row>
    <row r="166" spans="1:23" ht="101.5">
      <c r="A166" s="246" t="s">
        <v>1844</v>
      </c>
      <c r="B166" s="247">
        <v>176</v>
      </c>
      <c r="C166" s="248" t="str">
        <f>ETMRoutes[[#This Row],[Depot]] &amp; ETMRoutes[[#This Row],[RouteNo]]</f>
        <v>MRG176</v>
      </c>
      <c r="D166" s="249" t="str" cm="1">
        <f t="array" ref="D166">INDEX(ETMRoutes[Full ETM Route No], MATCH(1,(ETMRoutes[[#This Row],[BaseStageCodes]]=ETMRoutes[StageCodes])*1,0))</f>
        <v>MRG176</v>
      </c>
      <c r="E166" s="249" t="s">
        <v>4114</v>
      </c>
      <c r="F166" s="249" t="str">
        <f>VLOOKUP(ETMRoutes[[#This Row],[LastStageCode]],Code2Loc,2,FALSE) &amp; "-" &amp; VLOOKUP(ETMRoutes[[#This Row],[FirstStageCode]],Code2Loc,2,FALSE)</f>
        <v>MARGAO-VASCO</v>
      </c>
      <c r="G166" s="249" t="s">
        <v>4108</v>
      </c>
      <c r="H166" s="249">
        <v>22</v>
      </c>
      <c r="I166" s="249" t="s">
        <v>3928</v>
      </c>
      <c r="J166" s="250" t="s">
        <v>4115</v>
      </c>
      <c r="K166" s="250" t="s">
        <v>4116</v>
      </c>
      <c r="L166" s="245" t="s">
        <v>4117</v>
      </c>
      <c r="M166" t="s">
        <v>3003</v>
      </c>
      <c r="N166" t="s">
        <v>1844</v>
      </c>
      <c r="O166" s="245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49">
        <f>ETMRoutes[[#This Row],[RouteNo]]</f>
        <v>176</v>
      </c>
      <c r="S166" s="248" cm="1">
        <f t="array" ref="S166">SUMPRODUCT(  ( (ETMRoutes[StageCodes]=ETMRoutes[[#This Row],[StageCodes]])+0 )*1 )</f>
        <v>1</v>
      </c>
      <c r="T166" s="249" cm="1">
        <f t="array" ref="T166">SUMPRODUCT(  ( (ETMRoutes[ReverseStageCodes]=ETMRoutes[[#This Row],[StageCodes]])+0 )*1 )</f>
        <v>0</v>
      </c>
      <c r="U166" s="249" t="b" cm="1">
        <f t="array" ref="U166">AND(ETMRoutes[[#This Row],[StageCodes]]=ETMRoutes[[#This Row],[BaseStageCodes]], SUMPRODUCT( ( ($K$2:$K166=ETMRoutes[[#This Row],[StageCodes]])+0)*1) =1)</f>
        <v>1</v>
      </c>
      <c r="V166" s="245">
        <f>LEN(ETMRoutes[[#This Row],[StageCodes]])</f>
        <v>87</v>
      </c>
      <c r="W166" s="245">
        <f>COUNTIF([2]!Master[Full ETM Route No], C166)</f>
        <v>3</v>
      </c>
    </row>
    <row r="167" spans="1:23" ht="101.5">
      <c r="A167" s="246" t="s">
        <v>1844</v>
      </c>
      <c r="B167" s="247">
        <v>177</v>
      </c>
      <c r="C167" s="248" t="str">
        <f>ETMRoutes[[#This Row],[Depot]] &amp; ETMRoutes[[#This Row],[RouteNo]]</f>
        <v>MRG177</v>
      </c>
      <c r="D167" s="249" t="str" cm="1">
        <f t="array" ref="D167">INDEX(ETMRoutes[Full ETM Route No], MATCH(1,(ETMRoutes[[#This Row],[BaseStageCodes]]=ETMRoutes[StageCodes])*1,0))</f>
        <v>MRG177</v>
      </c>
      <c r="E167" s="249" t="s">
        <v>4118</v>
      </c>
      <c r="F167" s="249" t="str">
        <f>VLOOKUP(ETMRoutes[[#This Row],[LastStageCode]],Code2Loc,2,FALSE) &amp; "-" &amp; VLOOKUP(ETMRoutes[[#This Row],[FirstStageCode]],Code2Loc,2,FALSE)</f>
        <v>VASCO-MARGAO</v>
      </c>
      <c r="G167" s="249" t="s">
        <v>4089</v>
      </c>
      <c r="H167" s="249">
        <v>29</v>
      </c>
      <c r="I167" s="249" t="s">
        <v>3928</v>
      </c>
      <c r="J167" s="250" t="s">
        <v>4119</v>
      </c>
      <c r="K167" s="250" t="s">
        <v>4120</v>
      </c>
      <c r="L167" s="245" t="s">
        <v>4121</v>
      </c>
      <c r="M167" t="s">
        <v>1844</v>
      </c>
      <c r="N167" t="s">
        <v>3003</v>
      </c>
      <c r="O167" s="245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49">
        <f>ETMRoutes[[#This Row],[RouteNo]]</f>
        <v>177</v>
      </c>
      <c r="S167" s="248" cm="1">
        <f t="array" ref="S167">SUMPRODUCT(  ( (ETMRoutes[StageCodes]=ETMRoutes[[#This Row],[StageCodes]])+0 )*1 )</f>
        <v>2</v>
      </c>
      <c r="T167" s="249" cm="1">
        <f t="array" ref="T167">SUMPRODUCT(  ( (ETMRoutes[ReverseStageCodes]=ETMRoutes[[#This Row],[StageCodes]])+0 )*1 )</f>
        <v>0</v>
      </c>
      <c r="U167" s="249" t="b" cm="1">
        <f t="array" ref="U167">AND(ETMRoutes[[#This Row],[StageCodes]]=ETMRoutes[[#This Row],[BaseStageCodes]], SUMPRODUCT( ( ($K$2:$K167=ETMRoutes[[#This Row],[StageCodes]])+0)*1) =1)</f>
        <v>1</v>
      </c>
      <c r="V167" s="245">
        <f>LEN(ETMRoutes[[#This Row],[StageCodes]])</f>
        <v>79</v>
      </c>
      <c r="W167" s="245">
        <f>COUNTIF([2]!Master[Full ETM Route No], C167)</f>
        <v>4</v>
      </c>
    </row>
    <row r="168" spans="1:23" ht="174">
      <c r="A168" s="246" t="s">
        <v>1844</v>
      </c>
      <c r="B168" s="247">
        <v>178</v>
      </c>
      <c r="C168" s="248" t="str">
        <f>ETMRoutes[[#This Row],[Depot]] &amp; ETMRoutes[[#This Row],[RouteNo]]</f>
        <v>MRG178</v>
      </c>
      <c r="D168" s="249" t="str" cm="1">
        <f t="array" ref="D168">INDEX(ETMRoutes[Full ETM Route No], MATCH(1,(ETMRoutes[[#This Row],[BaseStageCodes]]=ETMRoutes[StageCodes])*1,0))</f>
        <v>MRG178</v>
      </c>
      <c r="E168" s="249" t="s">
        <v>4122</v>
      </c>
      <c r="F168" s="249" t="str">
        <f>VLOOKUP(ETMRoutes[[#This Row],[LastStageCode]],Code2Loc,2,FALSE) &amp; "-" &amp; VLOOKUP(ETMRoutes[[#This Row],[FirstStageCode]],Code2Loc,2,FALSE)</f>
        <v>BAMBOLI GMC-MARGAO</v>
      </c>
      <c r="G168" s="249"/>
      <c r="H168" s="249">
        <v>50</v>
      </c>
      <c r="I168" s="249" t="s">
        <v>3928</v>
      </c>
      <c r="J168" s="250" t="s">
        <v>4123</v>
      </c>
      <c r="K168" s="250" t="s">
        <v>4124</v>
      </c>
      <c r="L168" s="245" t="s">
        <v>4125</v>
      </c>
      <c r="M168" t="s">
        <v>1844</v>
      </c>
      <c r="N168" t="s">
        <v>627</v>
      </c>
      <c r="O168" s="245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49">
        <f>ETMRoutes[[#This Row],[RouteNo]]</f>
        <v>178</v>
      </c>
      <c r="S168" s="248" cm="1">
        <f t="array" ref="S168">SUMPRODUCT(  ( (ETMRoutes[StageCodes]=ETMRoutes[[#This Row],[StageCodes]])+0 )*1 )</f>
        <v>1</v>
      </c>
      <c r="T168" s="249" cm="1">
        <f t="array" ref="T168">SUMPRODUCT(  ( (ETMRoutes[ReverseStageCodes]=ETMRoutes[[#This Row],[StageCodes]])+0 )*1 )</f>
        <v>0</v>
      </c>
      <c r="U168" s="249" t="b" cm="1">
        <f t="array" ref="U168">AND(ETMRoutes[[#This Row],[StageCodes]]=ETMRoutes[[#This Row],[BaseStageCodes]], SUMPRODUCT( ( ($K$2:$K168=ETMRoutes[[#This Row],[StageCodes]])+0)*1) =1)</f>
        <v>1</v>
      </c>
      <c r="V168" s="245">
        <f>LEN(ETMRoutes[[#This Row],[StageCodes]])</f>
        <v>143</v>
      </c>
      <c r="W168" s="245">
        <f>COUNTIF([2]!Master[Full ETM Route No], C168)</f>
        <v>0</v>
      </c>
    </row>
    <row r="169" spans="1:23" ht="145">
      <c r="A169" s="246" t="s">
        <v>1844</v>
      </c>
      <c r="B169" s="247">
        <v>179</v>
      </c>
      <c r="C169" s="248" t="str">
        <f>ETMRoutes[[#This Row],[Depot]] &amp; ETMRoutes[[#This Row],[RouteNo]]</f>
        <v>MRG179</v>
      </c>
      <c r="D169" s="249" t="str" cm="1">
        <f t="array" ref="D169">INDEX(ETMRoutes[Full ETM Route No], MATCH(1,(ETMRoutes[[#This Row],[BaseStageCodes]]=ETMRoutes[StageCodes])*1,0))</f>
        <v>MRG179</v>
      </c>
      <c r="E169" s="249" t="s">
        <v>4126</v>
      </c>
      <c r="F169" s="249" t="str">
        <f>VLOOKUP(ETMRoutes[[#This Row],[LastStageCode]],Code2Loc,2,FALSE) &amp; "-" &amp; VLOOKUP(ETMRoutes[[#This Row],[FirstStageCode]],Code2Loc,2,FALSE)</f>
        <v>SHIRODA-VASCO</v>
      </c>
      <c r="G169" s="249"/>
      <c r="H169" s="249">
        <v>48</v>
      </c>
      <c r="I169" s="249" t="s">
        <v>3928</v>
      </c>
      <c r="J169" s="250" t="s">
        <v>4127</v>
      </c>
      <c r="K169" s="250" t="s">
        <v>4128</v>
      </c>
      <c r="L169" s="245" t="s">
        <v>4129</v>
      </c>
      <c r="M169" t="s">
        <v>3003</v>
      </c>
      <c r="N169" t="s">
        <v>2654</v>
      </c>
      <c r="O169" s="245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49">
        <f>ETMRoutes[[#This Row],[RouteNo]]</f>
        <v>179</v>
      </c>
      <c r="S169" s="248" cm="1">
        <f t="array" ref="S169">SUMPRODUCT(  ( (ETMRoutes[StageCodes]=ETMRoutes[[#This Row],[StageCodes]])+0 )*1 )</f>
        <v>2</v>
      </c>
      <c r="T169" s="249" cm="1">
        <f t="array" ref="T169">SUMPRODUCT(  ( (ETMRoutes[ReverseStageCodes]=ETMRoutes[[#This Row],[StageCodes]])+0 )*1 )</f>
        <v>0</v>
      </c>
      <c r="U169" s="249" t="b" cm="1">
        <f t="array" ref="U169">AND(ETMRoutes[[#This Row],[StageCodes]]=ETMRoutes[[#This Row],[BaseStageCodes]], SUMPRODUCT( ( ($K$2:$K169=ETMRoutes[[#This Row],[StageCodes]])+0)*1) =1)</f>
        <v>1</v>
      </c>
      <c r="V169" s="245">
        <f>LEN(ETMRoutes[[#This Row],[StageCodes]])</f>
        <v>131</v>
      </c>
      <c r="W169" s="245">
        <f>COUNTIF([2]!Master[Full ETM Route No], C169)</f>
        <v>2</v>
      </c>
    </row>
    <row r="170" spans="1:23" ht="203">
      <c r="A170" s="246" t="s">
        <v>1844</v>
      </c>
      <c r="B170" s="247">
        <v>180</v>
      </c>
      <c r="C170" s="248" t="str">
        <f>ETMRoutes[[#This Row],[Depot]] &amp; ETMRoutes[[#This Row],[RouteNo]]</f>
        <v>MRG180</v>
      </c>
      <c r="D170" s="249" t="str" cm="1">
        <f t="array" ref="D170">INDEX(ETMRoutes[Full ETM Route No], MATCH(1,(ETMRoutes[[#This Row],[BaseStageCodes]]=ETMRoutes[StageCodes])*1,0))</f>
        <v>MRG180</v>
      </c>
      <c r="E170" s="249" t="s">
        <v>4130</v>
      </c>
      <c r="F170" s="249" t="str">
        <f>VLOOKUP(ETMRoutes[[#This Row],[LastStageCode]],Code2Loc,2,FALSE) &amp; "-" &amp; VLOOKUP(ETMRoutes[[#This Row],[FirstStageCode]],Code2Loc,2,FALSE)</f>
        <v>MARGAO-PANAJI</v>
      </c>
      <c r="G170" s="249"/>
      <c r="H170" s="249">
        <v>68</v>
      </c>
      <c r="I170" s="249" t="s">
        <v>3928</v>
      </c>
      <c r="J170" s="250" t="s">
        <v>4131</v>
      </c>
      <c r="K170" s="250" t="s">
        <v>4132</v>
      </c>
      <c r="L170" s="245" t="s">
        <v>4133</v>
      </c>
      <c r="M170" t="s">
        <v>2202</v>
      </c>
      <c r="N170" t="s">
        <v>1844</v>
      </c>
      <c r="O170" s="245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49">
        <f>ETMRoutes[[#This Row],[RouteNo]]</f>
        <v>180</v>
      </c>
      <c r="S170" s="248" cm="1">
        <f t="array" ref="S170">SUMPRODUCT(  ( (ETMRoutes[StageCodes]=ETMRoutes[[#This Row],[StageCodes]])+0 )*1 )</f>
        <v>2</v>
      </c>
      <c r="T170" s="249" cm="1">
        <f t="array" ref="T170">SUMPRODUCT(  ( (ETMRoutes[ReverseStageCodes]=ETMRoutes[[#This Row],[StageCodes]])+0 )*1 )</f>
        <v>0</v>
      </c>
      <c r="U170" s="249" t="b" cm="1">
        <f t="array" ref="U170">AND(ETMRoutes[[#This Row],[StageCodes]]=ETMRoutes[[#This Row],[BaseStageCodes]], SUMPRODUCT( ( ($K$2:$K170=ETMRoutes[[#This Row],[StageCodes]])+0)*1) =1)</f>
        <v>1</v>
      </c>
      <c r="V170" s="245">
        <f>LEN(ETMRoutes[[#This Row],[StageCodes]])</f>
        <v>175</v>
      </c>
      <c r="W170" s="245">
        <f>COUNTIF([2]!Master[Full ETM Route No], C170)</f>
        <v>2</v>
      </c>
    </row>
    <row r="171" spans="1:23">
      <c r="A171" s="246" t="s">
        <v>1844</v>
      </c>
      <c r="B171" s="247">
        <v>182</v>
      </c>
      <c r="C171" s="248" t="str">
        <f>ETMRoutes[[#This Row],[Depot]] &amp; ETMRoutes[[#This Row],[RouteNo]]</f>
        <v>MRG182</v>
      </c>
      <c r="D171" s="249" t="str" cm="1">
        <f t="array" ref="D171">INDEX(ETMRoutes[Full ETM Route No], MATCH(1,(ETMRoutes[[#This Row],[BaseStageCodes]]=ETMRoutes[StageCodes])*1,0))</f>
        <v>MRG109</v>
      </c>
      <c r="E171" s="249" t="s">
        <v>4118</v>
      </c>
      <c r="F171" s="249" t="str">
        <f>VLOOKUP(ETMRoutes[[#This Row],[LastStageCode]],Code2Loc,2,FALSE) &amp; "-" &amp; VLOOKUP(ETMRoutes[[#This Row],[FirstStageCode]],Code2Loc,2,FALSE)</f>
        <v>VASCO-MARGAO</v>
      </c>
      <c r="G171" s="249"/>
      <c r="H171" s="249">
        <v>30</v>
      </c>
      <c r="I171" s="249" t="s">
        <v>4097</v>
      </c>
      <c r="J171" s="250" t="s">
        <v>3534</v>
      </c>
      <c r="K171" s="250" t="s">
        <v>3911</v>
      </c>
      <c r="L171" s="245" t="s">
        <v>3912</v>
      </c>
      <c r="M171" t="s">
        <v>1844</v>
      </c>
      <c r="N171" t="s">
        <v>3003</v>
      </c>
      <c r="O171" s="245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49">
        <f>ETMRoutes[[#This Row],[RouteNo]]</f>
        <v>182</v>
      </c>
      <c r="S171" s="248" cm="1">
        <f t="array" ref="S171">SUMPRODUCT(  ( (ETMRoutes[StageCodes]=ETMRoutes[[#This Row],[StageCodes]])+0 )*1 )</f>
        <v>2</v>
      </c>
      <c r="T171" s="249" cm="1">
        <f t="array" ref="T171">SUMPRODUCT(  ( (ETMRoutes[ReverseStageCodes]=ETMRoutes[[#This Row],[StageCodes]])+0 )*1 )</f>
        <v>2</v>
      </c>
      <c r="U171" s="249" t="b" cm="1">
        <f t="array" ref="U171">AND(ETMRoutes[[#This Row],[StageCodes]]=ETMRoutes[[#This Row],[BaseStageCodes]], SUMPRODUCT( ( ($K$2:$K171=ETMRoutes[[#This Row],[StageCodes]])+0)*1) =1)</f>
        <v>0</v>
      </c>
      <c r="V171" s="245">
        <f>LEN(ETMRoutes[[#This Row],[StageCodes]])</f>
        <v>7</v>
      </c>
      <c r="W171" s="245">
        <f>COUNTIF([2]!Master[Full ETM Route No], C171)</f>
        <v>9</v>
      </c>
    </row>
    <row r="172" spans="1:23" ht="174">
      <c r="A172" s="246" t="s">
        <v>1844</v>
      </c>
      <c r="B172" s="247">
        <v>183</v>
      </c>
      <c r="C172" s="248" t="str">
        <f>ETMRoutes[[#This Row],[Depot]] &amp; ETMRoutes[[#This Row],[RouteNo]]</f>
        <v>MRG183</v>
      </c>
      <c r="D172" s="249" t="str" cm="1">
        <f t="array" ref="D172">INDEX(ETMRoutes[Full ETM Route No], MATCH(1,(ETMRoutes[[#This Row],[BaseStageCodes]]=ETMRoutes[StageCodes])*1,0))</f>
        <v>MRG60</v>
      </c>
      <c r="E172" s="249" t="s">
        <v>4134</v>
      </c>
      <c r="F172" s="249" t="str">
        <f>VLOOKUP(ETMRoutes[[#This Row],[LastStageCode]],Code2Loc,2,FALSE) &amp; "-" &amp; VLOOKUP(ETMRoutes[[#This Row],[FirstStageCode]],Code2Loc,2,FALSE)</f>
        <v>NETURLIM-MARGAO</v>
      </c>
      <c r="G172" s="249"/>
      <c r="H172" s="249">
        <v>61</v>
      </c>
      <c r="I172" s="249" t="s">
        <v>3928</v>
      </c>
      <c r="J172" s="250" t="s">
        <v>3731</v>
      </c>
      <c r="K172" s="250" t="s">
        <v>3495</v>
      </c>
      <c r="L172" s="245" t="s">
        <v>3732</v>
      </c>
      <c r="M172" t="s">
        <v>1844</v>
      </c>
      <c r="N172" t="s">
        <v>2094</v>
      </c>
      <c r="O172" s="245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49">
        <f>ETMRoutes[[#This Row],[RouteNo]]</f>
        <v>183</v>
      </c>
      <c r="S172" s="248" cm="1">
        <f t="array" ref="S172">SUMPRODUCT(  ( (ETMRoutes[StageCodes]=ETMRoutes[[#This Row],[StageCodes]])+0 )*1 )</f>
        <v>3</v>
      </c>
      <c r="T172" s="249" cm="1">
        <f t="array" ref="T172">SUMPRODUCT(  ( (ETMRoutes[ReverseStageCodes]=ETMRoutes[[#This Row],[StageCodes]])+0 )*1 )</f>
        <v>0</v>
      </c>
      <c r="U172" s="249" t="b" cm="1">
        <f t="array" ref="U172">AND(ETMRoutes[[#This Row],[StageCodes]]=ETMRoutes[[#This Row],[BaseStageCodes]], SUMPRODUCT( ( ($K$2:$K172=ETMRoutes[[#This Row],[StageCodes]])+0)*1) =1)</f>
        <v>0</v>
      </c>
      <c r="V172" s="245">
        <f>LEN(ETMRoutes[[#This Row],[StageCodes]])</f>
        <v>163</v>
      </c>
      <c r="W172" s="245">
        <f>COUNTIF([2]!Master[Full ETM Route No], C172)</f>
        <v>2</v>
      </c>
    </row>
    <row r="173" spans="1:23" ht="145">
      <c r="A173" s="246" t="s">
        <v>1844</v>
      </c>
      <c r="B173" s="247">
        <v>184</v>
      </c>
      <c r="C173" s="248" t="str">
        <f>ETMRoutes[[#This Row],[Depot]] &amp; ETMRoutes[[#This Row],[RouteNo]]</f>
        <v>MRG184</v>
      </c>
      <c r="D173" s="249" t="str" cm="1">
        <f t="array" ref="D173">INDEX(ETMRoutes[Full ETM Route No], MATCH(1,(ETMRoutes[[#This Row],[BaseStageCodes]]=ETMRoutes[StageCodes])*1,0))</f>
        <v>MRG59</v>
      </c>
      <c r="E173" s="249" t="s">
        <v>4135</v>
      </c>
      <c r="F173" s="249" t="str">
        <f>VLOOKUP(ETMRoutes[[#This Row],[LastStageCode]],Code2Loc,2,FALSE) &amp; "-" &amp; VLOOKUP(ETMRoutes[[#This Row],[FirstStageCode]],Code2Loc,2,FALSE)</f>
        <v>MOLLEM-MARGAO</v>
      </c>
      <c r="G173" s="249"/>
      <c r="H173" s="249">
        <v>50</v>
      </c>
      <c r="I173" s="249" t="s">
        <v>3928</v>
      </c>
      <c r="J173" s="250" t="s">
        <v>3727</v>
      </c>
      <c r="K173" s="250" t="s">
        <v>3728</v>
      </c>
      <c r="L173" s="245" t="s">
        <v>3729</v>
      </c>
      <c r="M173" t="s">
        <v>1844</v>
      </c>
      <c r="N173" t="s">
        <v>1941</v>
      </c>
      <c r="O173" s="245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49">
        <f>ETMRoutes[[#This Row],[RouteNo]]</f>
        <v>184</v>
      </c>
      <c r="S173" s="248" cm="1">
        <f t="array" ref="S173">SUMPRODUCT(  ( (ETMRoutes[StageCodes]=ETMRoutes[[#This Row],[StageCodes]])+0 )*1 )</f>
        <v>2</v>
      </c>
      <c r="T173" s="249" cm="1">
        <f t="array" ref="T173">SUMPRODUCT(  ( (ETMRoutes[ReverseStageCodes]=ETMRoutes[[#This Row],[StageCodes]])+0 )*1 )</f>
        <v>0</v>
      </c>
      <c r="U173" s="249" t="b" cm="1">
        <f t="array" ref="U173">AND(ETMRoutes[[#This Row],[StageCodes]]=ETMRoutes[[#This Row],[BaseStageCodes]], SUMPRODUCT( ( ($K$2:$K173=ETMRoutes[[#This Row],[StageCodes]])+0)*1) =1)</f>
        <v>0</v>
      </c>
      <c r="V173" s="245">
        <f>LEN(ETMRoutes[[#This Row],[StageCodes]])</f>
        <v>143</v>
      </c>
      <c r="W173" s="245">
        <f>COUNTIF([2]!Master[Full ETM Route No], C173)</f>
        <v>2</v>
      </c>
    </row>
    <row r="174" spans="1:23" ht="29">
      <c r="A174" s="246" t="s">
        <v>1844</v>
      </c>
      <c r="B174" s="247">
        <v>185</v>
      </c>
      <c r="C174" s="248" t="str">
        <f>ETMRoutes[[#This Row],[Depot]] &amp; ETMRoutes[[#This Row],[RouteNo]]</f>
        <v>MRG185</v>
      </c>
      <c r="D174" s="249" t="str" cm="1">
        <f t="array" ref="D174">INDEX(ETMRoutes[Full ETM Route No], MATCH(1,(ETMRoutes[[#This Row],[BaseStageCodes]]=ETMRoutes[StageCodes])*1,0))</f>
        <v>MRG101</v>
      </c>
      <c r="E174" s="249" t="s">
        <v>4136</v>
      </c>
      <c r="F174" s="249" t="str">
        <f>VLOOKUP(ETMRoutes[[#This Row],[LastStageCode]],Code2Loc,2,FALSE) &amp; "-" &amp; VLOOKUP(ETMRoutes[[#This Row],[FirstStageCode]],Code2Loc,2,FALSE)</f>
        <v>CIPLA-MARGAO</v>
      </c>
      <c r="G174" s="249"/>
      <c r="H174" s="249">
        <v>14</v>
      </c>
      <c r="I174" s="249" t="s">
        <v>3928</v>
      </c>
      <c r="J174" s="250" t="s">
        <v>3882</v>
      </c>
      <c r="K174" s="250" t="s">
        <v>3883</v>
      </c>
      <c r="L174" s="245" t="s">
        <v>3884</v>
      </c>
      <c r="M174" t="s">
        <v>1844</v>
      </c>
      <c r="N174" t="s">
        <v>937</v>
      </c>
      <c r="O174" s="245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49">
        <f>ETMRoutes[[#This Row],[RouteNo]]</f>
        <v>185</v>
      </c>
      <c r="S174" s="248" cm="1">
        <f t="array" ref="S174">SUMPRODUCT(  ( (ETMRoutes[StageCodes]=ETMRoutes[[#This Row],[StageCodes]])+0 )*1 )</f>
        <v>2</v>
      </c>
      <c r="T174" s="249" cm="1">
        <f t="array" ref="T174">SUMPRODUCT(  ( (ETMRoutes[ReverseStageCodes]=ETMRoutes[[#This Row],[StageCodes]])+0 )*1 )</f>
        <v>0</v>
      </c>
      <c r="U174" s="249" t="b" cm="1">
        <f t="array" ref="U174">AND(ETMRoutes[[#This Row],[StageCodes]]=ETMRoutes[[#This Row],[BaseStageCodes]], SUMPRODUCT( ( ($K$2:$K174=ETMRoutes[[#This Row],[StageCodes]])+0)*1) =1)</f>
        <v>0</v>
      </c>
      <c r="V174" s="245">
        <f>LEN(ETMRoutes[[#This Row],[StageCodes]])</f>
        <v>35</v>
      </c>
      <c r="W174" s="245">
        <f>COUNTIF([2]!Master[Full ETM Route No], C174)</f>
        <v>3</v>
      </c>
    </row>
    <row r="175" spans="1:23" ht="43.5">
      <c r="A175" s="246" t="s">
        <v>1844</v>
      </c>
      <c r="B175" s="247">
        <v>186</v>
      </c>
      <c r="C175" s="248" t="str">
        <f>ETMRoutes[[#This Row],[Depot]] &amp; ETMRoutes[[#This Row],[RouteNo]]</f>
        <v>MRG186</v>
      </c>
      <c r="D175" s="249" t="str" cm="1">
        <f t="array" ref="D175">INDEX(ETMRoutes[Full ETM Route No], MATCH(1,(ETMRoutes[[#This Row],[BaseStageCodes]]=ETMRoutes[StageCodes])*1,0))</f>
        <v>MRG186</v>
      </c>
      <c r="E175" s="249" t="s">
        <v>4137</v>
      </c>
      <c r="F175" s="249" t="str">
        <f>VLOOKUP(ETMRoutes[[#This Row],[LastStageCode]],Code2Loc,2,FALSE) &amp; "-" &amp; VLOOKUP(ETMRoutes[[#This Row],[FirstStageCode]],Code2Loc,2,FALSE)</f>
        <v>MANDOPA CROSS-MARGAO</v>
      </c>
      <c r="G175" s="249"/>
      <c r="H175" s="249">
        <v>12</v>
      </c>
      <c r="I175" s="249" t="s">
        <v>3518</v>
      </c>
      <c r="J175" s="250" t="s">
        <v>4138</v>
      </c>
      <c r="K175" s="250" t="s">
        <v>4139</v>
      </c>
      <c r="L175" s="245" t="s">
        <v>4140</v>
      </c>
      <c r="M175" t="s">
        <v>1844</v>
      </c>
      <c r="N175" t="s">
        <v>1814</v>
      </c>
      <c r="O175" s="245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49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49">
        <f>ETMRoutes[[#This Row],[RouteNo]]</f>
        <v>186</v>
      </c>
      <c r="S175" s="248" cm="1">
        <f t="array" ref="S175">SUMPRODUCT(  ( (ETMRoutes[StageCodes]=ETMRoutes[[#This Row],[StageCodes]])+0 )*1 )</f>
        <v>1</v>
      </c>
      <c r="T175" s="249" cm="1">
        <f t="array" ref="T175">SUMPRODUCT(  ( (ETMRoutes[ReverseStageCodes]=ETMRoutes[[#This Row],[StageCodes]])+0 )*1 )</f>
        <v>0</v>
      </c>
      <c r="U175" s="249" t="b" cm="1">
        <f t="array" ref="U175">AND(ETMRoutes[[#This Row],[StageCodes]]=ETMRoutes[[#This Row],[BaseStageCodes]], SUMPRODUCT( ( ($K$2:$K175=ETMRoutes[[#This Row],[StageCodes]])+0)*1) =1)</f>
        <v>1</v>
      </c>
      <c r="V175" s="245">
        <f>LEN(ETMRoutes[[#This Row],[StageCodes]])</f>
        <v>31</v>
      </c>
      <c r="W175" s="245">
        <f>COUNTIF([2]!Master[Full ETM Route No], C175)</f>
        <v>8</v>
      </c>
    </row>
    <row r="176" spans="1:23">
      <c r="A176" s="246" t="s">
        <v>1844</v>
      </c>
      <c r="B176" s="247">
        <v>187</v>
      </c>
      <c r="C176" s="248" t="str">
        <f>ETMRoutes[[#This Row],[Depot]] &amp; ETMRoutes[[#This Row],[RouteNo]]</f>
        <v>MRG187</v>
      </c>
      <c r="D176" s="249" t="str" cm="1">
        <f t="array" ref="D176">INDEX(ETMRoutes[Full ETM Route No], MATCH(1,(ETMRoutes[[#This Row],[BaseStageCodes]]=ETMRoutes[StageCodes])*1,0))</f>
        <v>MRG187</v>
      </c>
      <c r="E176" s="249" t="s">
        <v>4141</v>
      </c>
      <c r="F176" s="249" t="str">
        <f>VLOOKUP(ETMRoutes[[#This Row],[LastStageCode]],Code2Loc,2,FALSE) &amp; "-" &amp; VLOOKUP(ETMRoutes[[#This Row],[FirstStageCode]],Code2Loc,2,FALSE)</f>
        <v>PANAJI-CURCHOREM</v>
      </c>
      <c r="G176" s="249"/>
      <c r="H176" s="249">
        <v>52</v>
      </c>
      <c r="I176" s="249" t="s">
        <v>4097</v>
      </c>
      <c r="J176" s="250" t="s">
        <v>4142</v>
      </c>
      <c r="K176" s="250" t="s">
        <v>4143</v>
      </c>
      <c r="L176" s="245" t="s">
        <v>4144</v>
      </c>
      <c r="M176" t="s">
        <v>1002</v>
      </c>
      <c r="N176" t="s">
        <v>2202</v>
      </c>
      <c r="O176" s="245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49">
        <f>ETMRoutes[[#This Row],[RouteNo]]</f>
        <v>187</v>
      </c>
      <c r="S176" s="248" cm="1">
        <f t="array" ref="S176">SUMPRODUCT(  ( (ETMRoutes[StageCodes]=ETMRoutes[[#This Row],[StageCodes]])+0 )*1 )</f>
        <v>1</v>
      </c>
      <c r="T176" s="249" cm="1">
        <f t="array" ref="T176">SUMPRODUCT(  ( (ETMRoutes[ReverseStageCodes]=ETMRoutes[[#This Row],[StageCodes]])+0 )*1 )</f>
        <v>1</v>
      </c>
      <c r="U176" s="249" t="b" cm="1">
        <f t="array" ref="U176">AND(ETMRoutes[[#This Row],[StageCodes]]=ETMRoutes[[#This Row],[BaseStageCodes]], SUMPRODUCT( ( ($K$2:$K176=ETMRoutes[[#This Row],[StageCodes]])+0)*1) =1)</f>
        <v>1</v>
      </c>
      <c r="V176" s="245">
        <f>LEN(ETMRoutes[[#This Row],[StageCodes]])</f>
        <v>11</v>
      </c>
      <c r="W176" s="245">
        <f>COUNTIF([2]!Master[Full ETM Route No], C176)</f>
        <v>2</v>
      </c>
    </row>
    <row r="177" spans="1:23" ht="43.5">
      <c r="A177" s="252" t="s">
        <v>1844</v>
      </c>
      <c r="B177" s="253">
        <v>188</v>
      </c>
      <c r="C177" s="254" t="str">
        <f>ETMRoutes[[#This Row],[Depot]] &amp; ETMRoutes[[#This Row],[RouteNo]]</f>
        <v>MRG188</v>
      </c>
      <c r="D177" s="249" t="str" cm="1">
        <f t="array" ref="D177">INDEX(ETMRoutes[Full ETM Route No], MATCH(1,(ETMRoutes[[#This Row],[BaseStageCodes]]=ETMRoutes[StageCodes])*1,0))</f>
        <v>MRG188</v>
      </c>
      <c r="E177" s="255" t="s">
        <v>4136</v>
      </c>
      <c r="F177" s="255" t="str">
        <f>VLOOKUP(ETMRoutes[[#This Row],[LastStageCode]],Code2Loc,2,FALSE) &amp; "-" &amp; VLOOKUP(ETMRoutes[[#This Row],[FirstStageCode]],Code2Loc,2,FALSE)</f>
        <v>CIPLA-MARGAO</v>
      </c>
      <c r="G177" s="255"/>
      <c r="H177" s="255">
        <v>22</v>
      </c>
      <c r="I177" s="255" t="s">
        <v>3928</v>
      </c>
      <c r="J177" s="250" t="s">
        <v>4145</v>
      </c>
      <c r="K177" s="250" t="s">
        <v>4146</v>
      </c>
      <c r="L177" s="245" t="s">
        <v>4147</v>
      </c>
      <c r="M177" t="s">
        <v>1844</v>
      </c>
      <c r="N177" t="s">
        <v>937</v>
      </c>
      <c r="O177" s="245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55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55">
        <f>ETMRoutes[[#This Row],[RouteNo]]</f>
        <v>188</v>
      </c>
      <c r="S177" s="254" cm="1">
        <f t="array" ref="S177">SUMPRODUCT(  ( (ETMRoutes[StageCodes]=ETMRoutes[[#This Row],[StageCodes]])+0 )*1 )</f>
        <v>1</v>
      </c>
      <c r="T177" s="249" cm="1">
        <f t="array" ref="T177">SUMPRODUCT(  ( (ETMRoutes[ReverseStageCodes]=ETMRoutes[[#This Row],[StageCodes]])+0 )*1 )</f>
        <v>0</v>
      </c>
      <c r="U177" s="249" t="b" cm="1">
        <f t="array" ref="U177">AND(ETMRoutes[[#This Row],[StageCodes]]=ETMRoutes[[#This Row],[BaseStageCodes]], SUMPRODUCT( ( ($K$2:$K177=ETMRoutes[[#This Row],[StageCodes]])+0)*1) =1)</f>
        <v>1</v>
      </c>
      <c r="V177" s="245">
        <f>LEN(ETMRoutes[[#This Row],[StageCodes]])</f>
        <v>47</v>
      </c>
      <c r="W177" s="245">
        <f>COUNTIF([2]!Master[Full ETM Route No], C177)</f>
        <v>0</v>
      </c>
    </row>
    <row r="178" spans="1:23" ht="217.5">
      <c r="A178" s="246" t="s">
        <v>1844</v>
      </c>
      <c r="B178" s="247">
        <v>189</v>
      </c>
      <c r="C178" s="248" t="str">
        <f>ETMRoutes[[#This Row],[Depot]] &amp; ETMRoutes[[#This Row],[RouteNo]]</f>
        <v>MRG189</v>
      </c>
      <c r="D178" s="249" t="str" cm="1">
        <f t="array" ref="D178">INDEX(ETMRoutes[Full ETM Route No], MATCH(1,(ETMRoutes[[#This Row],[BaseStageCodes]]=ETMRoutes[StageCodes])*1,0))</f>
        <v>MRG189</v>
      </c>
      <c r="E178" s="249" t="s">
        <v>4148</v>
      </c>
      <c r="F178" s="249" t="str">
        <f>VLOOKUP(ETMRoutes[[#This Row],[LastStageCode]],Code2Loc,2,FALSE) &amp; "-" &amp; VLOOKUP(ETMRoutes[[#This Row],[FirstStageCode]],Code2Loc,2,FALSE)</f>
        <v>PATRADEVI-MARGAO</v>
      </c>
      <c r="G178" s="249"/>
      <c r="H178" s="249">
        <v>82</v>
      </c>
      <c r="I178" s="249" t="s">
        <v>3928</v>
      </c>
      <c r="J178" s="250" t="s">
        <v>4149</v>
      </c>
      <c r="K178" s="250" t="s">
        <v>4150</v>
      </c>
      <c r="L178" s="245" t="s">
        <v>4151</v>
      </c>
      <c r="M178" t="s">
        <v>1844</v>
      </c>
      <c r="N178" t="s">
        <v>2252</v>
      </c>
      <c r="O178" s="245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49">
        <f>ETMRoutes[[#This Row],[RouteNo]]</f>
        <v>189</v>
      </c>
      <c r="S178" s="248" cm="1">
        <f t="array" ref="S178">SUMPRODUCT(  ( (ETMRoutes[StageCodes]=ETMRoutes[[#This Row],[StageCodes]])+0 )*1 )</f>
        <v>1</v>
      </c>
      <c r="T178" s="249" cm="1">
        <f t="array" ref="T178">SUMPRODUCT(  ( (ETMRoutes[ReverseStageCodes]=ETMRoutes[[#This Row],[StageCodes]])+0 )*1 )</f>
        <v>0</v>
      </c>
      <c r="U178" s="249" t="b" cm="1">
        <f t="array" ref="U178">AND(ETMRoutes[[#This Row],[StageCodes]]=ETMRoutes[[#This Row],[BaseStageCodes]], SUMPRODUCT( ( ($K$2:$K178=ETMRoutes[[#This Row],[StageCodes]])+0)*1) =1)</f>
        <v>1</v>
      </c>
      <c r="V178" s="245">
        <f>LEN(ETMRoutes[[#This Row],[StageCodes]])</f>
        <v>219</v>
      </c>
      <c r="W178" s="245">
        <f>COUNTIF([2]!Master[Full ETM Route No], C178)</f>
        <v>2</v>
      </c>
    </row>
    <row r="179" spans="1:23">
      <c r="A179" s="246" t="s">
        <v>1844</v>
      </c>
      <c r="B179" s="247">
        <v>190</v>
      </c>
      <c r="C179" s="248" t="str">
        <f>ETMRoutes[[#This Row],[Depot]] &amp; ETMRoutes[[#This Row],[RouteNo]]</f>
        <v>MRG190</v>
      </c>
      <c r="D179" s="249" t="str" cm="1">
        <f t="array" ref="D179">INDEX(ETMRoutes[Full ETM Route No], MATCH(1,(ETMRoutes[[#This Row],[BaseStageCodes]]=ETMRoutes[StageCodes])*1,0))</f>
        <v>MRG190</v>
      </c>
      <c r="E179" s="249" t="s">
        <v>3954</v>
      </c>
      <c r="F179" s="249" t="str">
        <f>VLOOKUP(ETMRoutes[[#This Row],[LastStageCode]],Code2Loc,2,FALSE) &amp; "-" &amp; VLOOKUP(ETMRoutes[[#This Row],[FirstStageCode]],Code2Loc,2,FALSE)</f>
        <v>KARWAR-MARGAO</v>
      </c>
      <c r="G179" s="249"/>
      <c r="H179" s="249">
        <v>75</v>
      </c>
      <c r="I179" s="249" t="s">
        <v>3963</v>
      </c>
      <c r="J179" s="250" t="s">
        <v>3954</v>
      </c>
      <c r="K179" s="250" t="s">
        <v>4152</v>
      </c>
      <c r="L179" s="245" t="s">
        <v>4153</v>
      </c>
      <c r="M179" t="s">
        <v>1844</v>
      </c>
      <c r="N179" t="s">
        <v>1553</v>
      </c>
      <c r="O179" s="245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49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49">
        <f>ETMRoutes[[#This Row],[RouteNo]]</f>
        <v>190</v>
      </c>
      <c r="S179" s="248" cm="1">
        <f t="array" ref="S179">SUMPRODUCT(  ( (ETMRoutes[StageCodes]=ETMRoutes[[#This Row],[StageCodes]])+0 )*1 )</f>
        <v>1</v>
      </c>
      <c r="T179" s="249" cm="1">
        <f t="array" ref="T179">SUMPRODUCT(  ( (ETMRoutes[ReverseStageCodes]=ETMRoutes[[#This Row],[StageCodes]])+0 )*1 )</f>
        <v>0</v>
      </c>
      <c r="U179" s="249" t="b" cm="1">
        <f t="array" ref="U179">AND(ETMRoutes[[#This Row],[StageCodes]]=ETMRoutes[[#This Row],[BaseStageCodes]], SUMPRODUCT( ( ($K$2:$K179=ETMRoutes[[#This Row],[StageCodes]])+0)*1) =1)</f>
        <v>1</v>
      </c>
      <c r="V179" s="245">
        <f>LEN(ETMRoutes[[#This Row],[StageCodes]])</f>
        <v>7</v>
      </c>
      <c r="W179" s="245">
        <f>COUNTIF([2]!Master[Full ETM Route No], C179)</f>
        <v>0</v>
      </c>
    </row>
    <row r="180" spans="1:23" ht="130.5">
      <c r="A180" s="246" t="s">
        <v>1844</v>
      </c>
      <c r="B180" s="247">
        <v>191</v>
      </c>
      <c r="C180" s="248" t="str">
        <f>ETMRoutes[[#This Row],[Depot]] &amp; ETMRoutes[[#This Row],[RouteNo]]</f>
        <v>MRG191</v>
      </c>
      <c r="D180" s="249" t="str" cm="1">
        <f t="array" ref="D180">INDEX(ETMRoutes[Full ETM Route No], MATCH(1,(ETMRoutes[[#This Row],[BaseStageCodes]]=ETMRoutes[StageCodes])*1,0))</f>
        <v>MRG191</v>
      </c>
      <c r="E180" s="249" t="s">
        <v>4154</v>
      </c>
      <c r="F180" s="249" t="str">
        <f>VLOOKUP(ETMRoutes[[#This Row],[LastStageCode]],Code2Loc,2,FALSE) &amp; "-" &amp; VLOOKUP(ETMRoutes[[#This Row],[FirstStageCode]],Code2Loc,2,FALSE)</f>
        <v>VALPOI-PANAJI</v>
      </c>
      <c r="G180" s="249"/>
      <c r="H180" s="249">
        <v>44</v>
      </c>
      <c r="I180" s="249" t="s">
        <v>3518</v>
      </c>
      <c r="J180" s="250" t="s">
        <v>4155</v>
      </c>
      <c r="K180" s="250" t="s">
        <v>4156</v>
      </c>
      <c r="L180" s="245" t="s">
        <v>4157</v>
      </c>
      <c r="M180" t="s">
        <v>2202</v>
      </c>
      <c r="N180" t="s">
        <v>2992</v>
      </c>
      <c r="O180" s="245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49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49">
        <f>ETMRoutes[[#This Row],[RouteNo]]</f>
        <v>191</v>
      </c>
      <c r="S180" s="248" cm="1">
        <f t="array" ref="S180">SUMPRODUCT(  ( (ETMRoutes[StageCodes]=ETMRoutes[[#This Row],[StageCodes]])+0 )*1 )</f>
        <v>1</v>
      </c>
      <c r="T180" s="249" cm="1">
        <f t="array" ref="T180">SUMPRODUCT(  ( (ETMRoutes[ReverseStageCodes]=ETMRoutes[[#This Row],[StageCodes]])+0 )*1 )</f>
        <v>0</v>
      </c>
      <c r="U180" s="249" t="b" cm="1">
        <f t="array" ref="U180">AND(ETMRoutes[[#This Row],[StageCodes]]=ETMRoutes[[#This Row],[BaseStageCodes]], SUMPRODUCT( ( ($K$2:$K180=ETMRoutes[[#This Row],[StageCodes]])+0)*1) =1)</f>
        <v>1</v>
      </c>
      <c r="V180" s="245">
        <f>LEN(ETMRoutes[[#This Row],[StageCodes]])</f>
        <v>139</v>
      </c>
      <c r="W180" s="245">
        <f>COUNTIF([2]!Master[Full ETM Route No], C180)</f>
        <v>0</v>
      </c>
    </row>
    <row r="181" spans="1:23" ht="116">
      <c r="A181" s="246" t="s">
        <v>1844</v>
      </c>
      <c r="B181" s="247">
        <v>192</v>
      </c>
      <c r="C181" s="248" t="str">
        <f>ETMRoutes[[#This Row],[Depot]] &amp; ETMRoutes[[#This Row],[RouteNo]]</f>
        <v>MRG192</v>
      </c>
      <c r="D181" s="249" t="str" cm="1">
        <f t="array" ref="D181">INDEX(ETMRoutes[Full ETM Route No], MATCH(1,(ETMRoutes[[#This Row],[BaseStageCodes]]=ETMRoutes[StageCodes])*1,0))</f>
        <v>MRG179</v>
      </c>
      <c r="E181" s="249" t="s">
        <v>4158</v>
      </c>
      <c r="F181" s="249" t="str">
        <f>VLOOKUP(ETMRoutes[[#This Row],[LastStageCode]],Code2Loc,2,FALSE) &amp; "-" &amp; VLOOKUP(ETMRoutes[[#This Row],[FirstStageCode]],Code2Loc,2,FALSE)</f>
        <v>SHIRODA-VASCO</v>
      </c>
      <c r="G181" s="249"/>
      <c r="H181" s="249">
        <v>48</v>
      </c>
      <c r="I181" s="249" t="s">
        <v>3518</v>
      </c>
      <c r="J181" s="250" t="s">
        <v>4159</v>
      </c>
      <c r="K181" s="250" t="s">
        <v>4128</v>
      </c>
      <c r="L181" s="245" t="s">
        <v>4129</v>
      </c>
      <c r="M181" t="s">
        <v>3003</v>
      </c>
      <c r="N181" t="s">
        <v>2654</v>
      </c>
      <c r="O181" s="245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49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49">
        <f>ETMRoutes[[#This Row],[RouteNo]]</f>
        <v>192</v>
      </c>
      <c r="S181" s="248" cm="1">
        <f t="array" ref="S181">SUMPRODUCT(  ( (ETMRoutes[StageCodes]=ETMRoutes[[#This Row],[StageCodes]])+0 )*1 )</f>
        <v>2</v>
      </c>
      <c r="T181" s="249" cm="1">
        <f t="array" ref="T181">SUMPRODUCT(  ( (ETMRoutes[ReverseStageCodes]=ETMRoutes[[#This Row],[StageCodes]])+0 )*1 )</f>
        <v>0</v>
      </c>
      <c r="U181" s="249" t="b" cm="1">
        <f t="array" ref="U181">AND(ETMRoutes[[#This Row],[StageCodes]]=ETMRoutes[[#This Row],[BaseStageCodes]], SUMPRODUCT( ( ($K$2:$K181=ETMRoutes[[#This Row],[StageCodes]])+0)*1) =1)</f>
        <v>0</v>
      </c>
      <c r="V181" s="245">
        <f>LEN(ETMRoutes[[#This Row],[StageCodes]])</f>
        <v>131</v>
      </c>
      <c r="W181" s="245">
        <f>COUNTIF([2]!Master[Full ETM Route No], C181)</f>
        <v>0</v>
      </c>
    </row>
    <row r="182" spans="1:23">
      <c r="A182" s="246" t="s">
        <v>1844</v>
      </c>
      <c r="B182" s="247">
        <v>193</v>
      </c>
      <c r="C182" s="248" t="str">
        <f>ETMRoutes[[#This Row],[Depot]] &amp; ETMRoutes[[#This Row],[RouteNo]]</f>
        <v>MRG193</v>
      </c>
      <c r="D182" s="249" t="str" cm="1">
        <f t="array" ref="D182">INDEX(ETMRoutes[Full ETM Route No], MATCH(1,(ETMRoutes[[#This Row],[BaseStageCodes]]=ETMRoutes[StageCodes])*1,0))</f>
        <v>MRG193</v>
      </c>
      <c r="E182" s="249" t="s">
        <v>4160</v>
      </c>
      <c r="F182" s="249" t="str">
        <f>VLOOKUP(ETMRoutes[[#This Row],[LastStageCode]],Code2Loc,2,FALSE) &amp; "-" &amp; VLOOKUP(ETMRoutes[[#This Row],[FirstStageCode]],Code2Loc,2,FALSE)</f>
        <v>OLD GOA-MARGAO</v>
      </c>
      <c r="G182" s="249"/>
      <c r="H182" s="249">
        <v>36</v>
      </c>
      <c r="I182" s="249" t="s">
        <v>3908</v>
      </c>
      <c r="J182" s="250" t="s">
        <v>4160</v>
      </c>
      <c r="K182" s="250" t="s">
        <v>4161</v>
      </c>
      <c r="L182" s="245" t="s">
        <v>4162</v>
      </c>
      <c r="M182" t="s">
        <v>1844</v>
      </c>
      <c r="N182" t="s">
        <v>2140</v>
      </c>
      <c r="O182" s="245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49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49">
        <f>ETMRoutes[[#This Row],[RouteNo]]</f>
        <v>193</v>
      </c>
      <c r="S182" s="248" cm="1">
        <f t="array" ref="S182">SUMPRODUCT(  ( (ETMRoutes[StageCodes]=ETMRoutes[[#This Row],[StageCodes]])+0 )*1 )</f>
        <v>1</v>
      </c>
      <c r="T182" s="249" cm="1">
        <f t="array" ref="T182">SUMPRODUCT(  ( (ETMRoutes[ReverseStageCodes]=ETMRoutes[[#This Row],[StageCodes]])+0 )*1 )</f>
        <v>0</v>
      </c>
      <c r="U182" s="249" t="b" cm="1">
        <f t="array" ref="U182">AND(ETMRoutes[[#This Row],[StageCodes]]=ETMRoutes[[#This Row],[BaseStageCodes]], SUMPRODUCT( ( ($K$2:$K182=ETMRoutes[[#This Row],[StageCodes]])+0)*1) =1)</f>
        <v>1</v>
      </c>
      <c r="V182" s="245">
        <f>LEN(ETMRoutes[[#This Row],[StageCodes]])</f>
        <v>7</v>
      </c>
      <c r="W182" s="245">
        <f>COUNTIF([2]!Master[Full ETM Route No], C182)</f>
        <v>0</v>
      </c>
    </row>
    <row r="183" spans="1:23" ht="29">
      <c r="A183" s="246" t="s">
        <v>1844</v>
      </c>
      <c r="B183" s="247">
        <v>194</v>
      </c>
      <c r="C183" s="248" t="str">
        <f>ETMRoutes[[#This Row],[Depot]] &amp; ETMRoutes[[#This Row],[RouteNo]]</f>
        <v>MRG194</v>
      </c>
      <c r="D183" s="249" t="str" cm="1">
        <f t="array" ref="D183">INDEX(ETMRoutes[Full ETM Route No], MATCH(1,(ETMRoutes[[#This Row],[BaseStageCodes]]=ETMRoutes[StageCodes])*1,0))</f>
        <v>MRG194</v>
      </c>
      <c r="E183" s="249" t="s">
        <v>4163</v>
      </c>
      <c r="F183" s="249" t="str">
        <f>VLOOKUP(ETMRoutes[[#This Row],[LastStageCode]],Code2Loc,2,FALSE) &amp; "-" &amp; VLOOKUP(ETMRoutes[[#This Row],[FirstStageCode]],Code2Loc,2,FALSE)</f>
        <v>MOPA AIRPORT-COLVA</v>
      </c>
      <c r="G183" s="249"/>
      <c r="H183" s="249">
        <v>69</v>
      </c>
      <c r="I183" s="249" t="s">
        <v>4164</v>
      </c>
      <c r="J183" s="250" t="s">
        <v>4165</v>
      </c>
      <c r="K183" s="250" t="s">
        <v>4166</v>
      </c>
      <c r="L183" s="245" t="s">
        <v>4167</v>
      </c>
      <c r="M183" t="s">
        <v>953</v>
      </c>
      <c r="N183" t="s">
        <v>3207</v>
      </c>
      <c r="O183" s="245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49">
        <f>ETMRoutes[[#This Row],[RouteNo]]</f>
        <v>194</v>
      </c>
      <c r="S183" s="248" cm="1">
        <f t="array" ref="S183">SUMPRODUCT(  ( (ETMRoutes[StageCodes]=ETMRoutes[[#This Row],[StageCodes]])+0 )*1 )</f>
        <v>3</v>
      </c>
      <c r="T183" s="249" cm="1">
        <f t="array" ref="T183">SUMPRODUCT(  ( (ETMRoutes[ReverseStageCodes]=ETMRoutes[[#This Row],[StageCodes]])+0 )*1 )</f>
        <v>0</v>
      </c>
      <c r="U183" s="249" t="b" cm="1">
        <f t="array" ref="U183">AND(ETMRoutes[[#This Row],[StageCodes]]=ETMRoutes[[#This Row],[BaseStageCodes]], SUMPRODUCT( ( ($K$2:$K183=ETMRoutes[[#This Row],[StageCodes]])+0)*1) =1)</f>
        <v>1</v>
      </c>
      <c r="V183" s="245">
        <f>LEN(ETMRoutes[[#This Row],[StageCodes]])</f>
        <v>19</v>
      </c>
      <c r="W183" s="245">
        <f>COUNTIF([2]!Master[Full ETM Route No], C183)</f>
        <v>0</v>
      </c>
    </row>
    <row r="184" spans="1:23" ht="29">
      <c r="A184" s="246" t="s">
        <v>1844</v>
      </c>
      <c r="B184" s="247">
        <v>195</v>
      </c>
      <c r="C184" s="248" t="str">
        <f>ETMRoutes[[#This Row],[Depot]] &amp; ETMRoutes[[#This Row],[RouteNo]]</f>
        <v>MRG195</v>
      </c>
      <c r="D184" s="249" t="str" cm="1">
        <f t="array" ref="D184">INDEX(ETMRoutes[Full ETM Route No], MATCH(1,(ETMRoutes[[#This Row],[BaseStageCodes]]=ETMRoutes[StageCodes])*1,0))</f>
        <v>MRG195</v>
      </c>
      <c r="E184" s="249" t="s">
        <v>4168</v>
      </c>
      <c r="F184" s="249" t="str">
        <f>VLOOKUP(ETMRoutes[[#This Row],[LastStageCode]],Code2Loc,2,FALSE) &amp; "-" &amp; VLOOKUP(ETMRoutes[[#This Row],[FirstStageCode]],Code2Loc,2,FALSE)</f>
        <v>MOPA AIRPORT-SINQUERIM</v>
      </c>
      <c r="G184" s="249"/>
      <c r="H184" s="249">
        <v>33</v>
      </c>
      <c r="I184" s="249" t="s">
        <v>4164</v>
      </c>
      <c r="J184" s="250" t="s">
        <v>4169</v>
      </c>
      <c r="K184" s="250" t="s">
        <v>4170</v>
      </c>
      <c r="L184" s="245" t="s">
        <v>4171</v>
      </c>
      <c r="M184" t="s">
        <v>2678</v>
      </c>
      <c r="N184" t="s">
        <v>3207</v>
      </c>
      <c r="O184" s="245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49">
        <f>ETMRoutes[[#This Row],[RouteNo]]</f>
        <v>195</v>
      </c>
      <c r="S184" s="248" cm="1">
        <f t="array" ref="S184">SUMPRODUCT(  ( (ETMRoutes[StageCodes]=ETMRoutes[[#This Row],[StageCodes]])+0 )*1 )</f>
        <v>3</v>
      </c>
      <c r="T184" s="249" cm="1">
        <f t="array" ref="T184">SUMPRODUCT(  ( (ETMRoutes[ReverseStageCodes]=ETMRoutes[[#This Row],[StageCodes]])+0 )*1 )</f>
        <v>0</v>
      </c>
      <c r="U184" s="249" t="b" cm="1">
        <f t="array" ref="U184">AND(ETMRoutes[[#This Row],[StageCodes]]=ETMRoutes[[#This Row],[BaseStageCodes]], SUMPRODUCT( ( ($K$2:$K184=ETMRoutes[[#This Row],[StageCodes]])+0)*1) =1)</f>
        <v>1</v>
      </c>
      <c r="V184" s="245">
        <f>LEN(ETMRoutes[[#This Row],[StageCodes]])</f>
        <v>19</v>
      </c>
      <c r="W184" s="245">
        <f>COUNTIF([2]!Master[Full ETM Route No], C184)</f>
        <v>0</v>
      </c>
    </row>
    <row r="185" spans="1:23" ht="72.5">
      <c r="A185" s="252" t="s">
        <v>1844</v>
      </c>
      <c r="B185" s="253">
        <v>196</v>
      </c>
      <c r="C185" s="254" t="str">
        <f>ETMRoutes[[#This Row],[Depot]] &amp; ETMRoutes[[#This Row],[RouteNo]]</f>
        <v>MRG196</v>
      </c>
      <c r="D185" s="249" t="str" cm="1">
        <f t="array" ref="D185">INDEX(ETMRoutes[Full ETM Route No], MATCH(1,(ETMRoutes[[#This Row],[BaseStageCodes]]=ETMRoutes[StageCodes])*1,0))</f>
        <v>MRG196</v>
      </c>
      <c r="E185" s="255" t="s">
        <v>4172</v>
      </c>
      <c r="F185" s="255" t="str">
        <f>VLOOKUP(ETMRoutes[[#This Row],[LastStageCode]],Code2Loc,2,FALSE) &amp; "-" &amp; VLOOKUP(ETMRoutes[[#This Row],[FirstStageCode]],Code2Loc,2,FALSE)</f>
        <v>KARWAR-RAJBAG</v>
      </c>
      <c r="G185" s="255"/>
      <c r="H185" s="255">
        <v>41</v>
      </c>
      <c r="I185" s="255" t="s">
        <v>3950</v>
      </c>
      <c r="J185" s="250" t="s">
        <v>4173</v>
      </c>
      <c r="K185" s="250" t="s">
        <v>4174</v>
      </c>
      <c r="L185" s="245" t="s">
        <v>4175</v>
      </c>
      <c r="M185" t="s">
        <v>2404</v>
      </c>
      <c r="N185" t="s">
        <v>1553</v>
      </c>
      <c r="O185" s="245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55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55">
        <f>ETMRoutes[[#This Row],[RouteNo]]</f>
        <v>196</v>
      </c>
      <c r="S185" s="254" cm="1">
        <f t="array" ref="S185">SUMPRODUCT(  ( (ETMRoutes[StageCodes]=ETMRoutes[[#This Row],[StageCodes]])+0 )*1 )</f>
        <v>2</v>
      </c>
      <c r="T185" s="249" cm="1">
        <f t="array" ref="T185">SUMPRODUCT(  ( (ETMRoutes[ReverseStageCodes]=ETMRoutes[[#This Row],[StageCodes]])+0 )*1 )</f>
        <v>0</v>
      </c>
      <c r="U185" s="249" t="b" cm="1">
        <f t="array" ref="U185">AND(ETMRoutes[[#This Row],[StageCodes]]=ETMRoutes[[#This Row],[BaseStageCodes]], SUMPRODUCT( ( ($K$2:$K185=ETMRoutes[[#This Row],[StageCodes]])+0)*1) =1)</f>
        <v>1</v>
      </c>
      <c r="V185" s="245">
        <f>LEN(ETMRoutes[[#This Row],[StageCodes]])</f>
        <v>75</v>
      </c>
      <c r="W185" s="245">
        <f>COUNTIF([2]!Master[Full ETM Route No], C185)</f>
        <v>1</v>
      </c>
    </row>
    <row r="186" spans="1:23" ht="159.5">
      <c r="A186" s="252" t="s">
        <v>1844</v>
      </c>
      <c r="B186" s="253">
        <v>197</v>
      </c>
      <c r="C186" s="254" t="str">
        <f>ETMRoutes[[#This Row],[Depot]] &amp; ETMRoutes[[#This Row],[RouteNo]]</f>
        <v>MRG197</v>
      </c>
      <c r="D186" s="249" t="str" cm="1">
        <f t="array" ref="D186">INDEX(ETMRoutes[Full ETM Route No], MATCH(1,(ETMRoutes[[#This Row],[BaseStageCodes]]=ETMRoutes[StageCodes])*1,0))</f>
        <v>MRG197</v>
      </c>
      <c r="E186" s="255" t="s">
        <v>3985</v>
      </c>
      <c r="F186" s="255" t="str">
        <f>VLOOKUP(ETMRoutes[[#This Row],[LastStageCode]],Code2Loc,2,FALSE) &amp; "-" &amp; VLOOKUP(ETMRoutes[[#This Row],[FirstStageCode]],Code2Loc,2,FALSE)</f>
        <v>MIRAJ-MARGAO</v>
      </c>
      <c r="G186" s="255"/>
      <c r="H186" s="255">
        <v>340</v>
      </c>
      <c r="I186" s="255" t="s">
        <v>3950</v>
      </c>
      <c r="J186" s="250" t="s">
        <v>4176</v>
      </c>
      <c r="K186" s="250" t="s">
        <v>4177</v>
      </c>
      <c r="L186" s="245" t="s">
        <v>4178</v>
      </c>
      <c r="M186" t="s">
        <v>1844</v>
      </c>
      <c r="N186" t="s">
        <v>1915</v>
      </c>
      <c r="O186" s="245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55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55">
        <f>ETMRoutes[[#This Row],[RouteNo]]</f>
        <v>197</v>
      </c>
      <c r="S186" s="254" cm="1">
        <f t="array" ref="S186">SUMPRODUCT(  ( (ETMRoutes[StageCodes]=ETMRoutes[[#This Row],[StageCodes]])+0 )*1 )</f>
        <v>1</v>
      </c>
      <c r="T186" s="249" cm="1">
        <f t="array" ref="T186">SUMPRODUCT(  ( (ETMRoutes[ReverseStageCodes]=ETMRoutes[[#This Row],[StageCodes]])+0 )*1 )</f>
        <v>0</v>
      </c>
      <c r="U186" s="249" t="b" cm="1">
        <f t="array" ref="U186">AND(ETMRoutes[[#This Row],[StageCodes]]=ETMRoutes[[#This Row],[BaseStageCodes]], SUMPRODUCT( ( ($K$2:$K186=ETMRoutes[[#This Row],[StageCodes]])+0)*1) =1)</f>
        <v>1</v>
      </c>
      <c r="V186" s="245">
        <f>LEN(ETMRoutes[[#This Row],[StageCodes]])</f>
        <v>167</v>
      </c>
      <c r="W186" s="245">
        <f>COUNTIF([2]!Master[Full ETM Route No], C186)</f>
        <v>0</v>
      </c>
    </row>
    <row r="187" spans="1:23" ht="145">
      <c r="A187" s="246" t="s">
        <v>1844</v>
      </c>
      <c r="B187" s="247">
        <v>198</v>
      </c>
      <c r="C187" s="248" t="str">
        <f>ETMRoutes[[#This Row],[Depot]] &amp; ETMRoutes[[#This Row],[RouteNo]]</f>
        <v>MRG198</v>
      </c>
      <c r="D187" s="249" t="str" cm="1">
        <f t="array" ref="D187">INDEX(ETMRoutes[Full ETM Route No], MATCH(1,(ETMRoutes[[#This Row],[BaseStageCodes]]=ETMRoutes[StageCodes])*1,0))</f>
        <v>MRG198</v>
      </c>
      <c r="E187" s="249" t="s">
        <v>3749</v>
      </c>
      <c r="F187" s="249" t="str">
        <f>VLOOKUP(ETMRoutes[[#This Row],[LastStageCode]],Code2Loc,2,FALSE) &amp; "-" &amp; VLOOKUP(ETMRoutes[[#This Row],[FirstStageCode]],Code2Loc,2,FALSE)</f>
        <v>KALAY-MARGAO</v>
      </c>
      <c r="G187" s="249"/>
      <c r="H187" s="249">
        <v>41</v>
      </c>
      <c r="I187" s="249" t="s">
        <v>3518</v>
      </c>
      <c r="J187" s="250" t="s">
        <v>4179</v>
      </c>
      <c r="K187" s="250" t="s">
        <v>4180</v>
      </c>
      <c r="L187" s="245" t="s">
        <v>4181</v>
      </c>
      <c r="M187" t="s">
        <v>1844</v>
      </c>
      <c r="N187" t="s">
        <v>1489</v>
      </c>
      <c r="O187" s="245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49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49">
        <f>ETMRoutes[[#This Row],[RouteNo]]</f>
        <v>198</v>
      </c>
      <c r="S187" s="248" cm="1">
        <f t="array" ref="S187">SUMPRODUCT(  ( (ETMRoutes[StageCodes]=ETMRoutes[[#This Row],[StageCodes]])+0 )*1 )</f>
        <v>1</v>
      </c>
      <c r="T187" s="249" cm="1">
        <f t="array" ref="T187">SUMPRODUCT(  ( (ETMRoutes[ReverseStageCodes]=ETMRoutes[[#This Row],[StageCodes]])+0 )*1 )</f>
        <v>0</v>
      </c>
      <c r="U187" s="249" t="b" cm="1">
        <f t="array" ref="U187">AND(ETMRoutes[[#This Row],[StageCodes]]=ETMRoutes[[#This Row],[BaseStageCodes]], SUMPRODUCT( ( ($K$2:$K187=ETMRoutes[[#This Row],[StageCodes]])+0)*1) =1)</f>
        <v>1</v>
      </c>
      <c r="V187" s="245">
        <f>LEN(ETMRoutes[[#This Row],[StageCodes]])</f>
        <v>135</v>
      </c>
      <c r="W187" s="245">
        <f>COUNTIF([2]!Master[Full ETM Route No], C187)</f>
        <v>0</v>
      </c>
    </row>
    <row r="188" spans="1:23" ht="217.5">
      <c r="A188" s="246" t="s">
        <v>1844</v>
      </c>
      <c r="B188" s="247">
        <v>199</v>
      </c>
      <c r="C188" s="248" t="str">
        <f>ETMRoutes[[#This Row],[Depot]] &amp; ETMRoutes[[#This Row],[RouteNo]]</f>
        <v>MRG199</v>
      </c>
      <c r="D188" s="249" t="str" cm="1">
        <f t="array" ref="D188">INDEX(ETMRoutes[Full ETM Route No], MATCH(1,(ETMRoutes[[#This Row],[BaseStageCodes]]=ETMRoutes[StageCodes])*1,0))</f>
        <v>MRG199</v>
      </c>
      <c r="E188" s="249" t="s">
        <v>4182</v>
      </c>
      <c r="F188" s="249" t="str">
        <f>VLOOKUP(ETMRoutes[[#This Row],[LastStageCode]],Code2Loc,2,FALSE) &amp; "-" &amp; VLOOKUP(ETMRoutes[[#This Row],[FirstStageCode]],Code2Loc,2,FALSE)</f>
        <v>KALAY-PANAJI</v>
      </c>
      <c r="G188" s="249"/>
      <c r="H188" s="249">
        <v>71</v>
      </c>
      <c r="I188" s="249" t="s">
        <v>3518</v>
      </c>
      <c r="J188" s="250" t="s">
        <v>4183</v>
      </c>
      <c r="K188" s="250" t="s">
        <v>4184</v>
      </c>
      <c r="L188" s="245" t="s">
        <v>4185</v>
      </c>
      <c r="M188" t="s">
        <v>2202</v>
      </c>
      <c r="N188" t="s">
        <v>1489</v>
      </c>
      <c r="O188" s="245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49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49">
        <f>ETMRoutes[[#This Row],[RouteNo]]</f>
        <v>199</v>
      </c>
      <c r="S188" s="248" cm="1">
        <f t="array" ref="S188">SUMPRODUCT(  ( (ETMRoutes[StageCodes]=ETMRoutes[[#This Row],[StageCodes]])+0 )*1 )</f>
        <v>1</v>
      </c>
      <c r="T188" s="249" cm="1">
        <f t="array" ref="T188">SUMPRODUCT(  ( (ETMRoutes[ReverseStageCodes]=ETMRoutes[[#This Row],[StageCodes]])+0 )*1 )</f>
        <v>0</v>
      </c>
      <c r="U188" s="249" t="b" cm="1">
        <f t="array" ref="U188">AND(ETMRoutes[[#This Row],[StageCodes]]=ETMRoutes[[#This Row],[BaseStageCodes]], SUMPRODUCT( ( ($K$2:$K188=ETMRoutes[[#This Row],[StageCodes]])+0)*1) =1)</f>
        <v>1</v>
      </c>
      <c r="V188" s="245">
        <f>LEN(ETMRoutes[[#This Row],[StageCodes]])</f>
        <v>215</v>
      </c>
      <c r="W188" s="245">
        <f>COUNTIF([2]!Master[Full ETM Route No], C188)</f>
        <v>0</v>
      </c>
    </row>
    <row r="189" spans="1:23" ht="145">
      <c r="A189" s="246" t="s">
        <v>1844</v>
      </c>
      <c r="B189" s="247">
        <v>200</v>
      </c>
      <c r="C189" s="248" t="str">
        <f>ETMRoutes[[#This Row],[Depot]] &amp; ETMRoutes[[#This Row],[RouteNo]]</f>
        <v>MRG200</v>
      </c>
      <c r="D189" s="249" t="str" cm="1">
        <f t="array" ref="D189">INDEX(ETMRoutes[Full ETM Route No], MATCH(1,(ETMRoutes[[#This Row],[BaseStageCodes]]=ETMRoutes[StageCodes])*1,0))</f>
        <v>MRG200</v>
      </c>
      <c r="E189" s="249" t="s">
        <v>4186</v>
      </c>
      <c r="F189" s="249" t="str">
        <f>VLOOKUP(ETMRoutes[[#This Row],[LastStageCode]],Code2Loc,2,FALSE) &amp; "-" &amp; VLOOKUP(ETMRoutes[[#This Row],[FirstStageCode]],Code2Loc,2,FALSE)</f>
        <v>MARGAO-KAMORCOND</v>
      </c>
      <c r="G189" s="249"/>
      <c r="H189" s="249">
        <v>53</v>
      </c>
      <c r="I189" s="249" t="s">
        <v>3518</v>
      </c>
      <c r="J189" s="250" t="s">
        <v>4187</v>
      </c>
      <c r="K189" s="250" t="s">
        <v>4188</v>
      </c>
      <c r="L189" s="245" t="s">
        <v>4189</v>
      </c>
      <c r="M189" t="s">
        <v>1505</v>
      </c>
      <c r="N189" t="s">
        <v>1844</v>
      </c>
      <c r="O189" s="245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49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49">
        <f>ETMRoutes[[#This Row],[RouteNo]]</f>
        <v>200</v>
      </c>
      <c r="S189" s="248" cm="1">
        <f t="array" ref="S189">SUMPRODUCT(  ( (ETMRoutes[StageCodes]=ETMRoutes[[#This Row],[StageCodes]])+0 )*1 )</f>
        <v>1</v>
      </c>
      <c r="T189" s="249" cm="1">
        <f t="array" ref="T189">SUMPRODUCT(  ( (ETMRoutes[ReverseStageCodes]=ETMRoutes[[#This Row],[StageCodes]])+0 )*1 )</f>
        <v>0</v>
      </c>
      <c r="U189" s="249" t="b" cm="1">
        <f t="array" ref="U189">AND(ETMRoutes[[#This Row],[StageCodes]]=ETMRoutes[[#This Row],[BaseStageCodes]], SUMPRODUCT( ( ($K$2:$K189=ETMRoutes[[#This Row],[StageCodes]])+0)*1) =1)</f>
        <v>1</v>
      </c>
      <c r="V189" s="245">
        <f>LEN(ETMRoutes[[#This Row],[StageCodes]])</f>
        <v>151</v>
      </c>
      <c r="W189" s="245">
        <f>COUNTIF([2]!Master[Full ETM Route No], C189)</f>
        <v>3</v>
      </c>
    </row>
    <row r="190" spans="1:23" ht="72.5">
      <c r="A190" s="246" t="s">
        <v>1844</v>
      </c>
      <c r="B190" s="247">
        <v>201</v>
      </c>
      <c r="C190" s="248" t="str">
        <f>ETMRoutes[[#This Row],[Depot]] &amp; ETMRoutes[[#This Row],[RouteNo]]</f>
        <v>MRG201</v>
      </c>
      <c r="D190" s="249" t="str" cm="1">
        <f t="array" ref="D190">INDEX(ETMRoutes[Full ETM Route No], MATCH(1,(ETMRoutes[[#This Row],[BaseStageCodes]]=ETMRoutes[StageCodes])*1,0))</f>
        <v>MRG196</v>
      </c>
      <c r="E190" s="249" t="s">
        <v>4172</v>
      </c>
      <c r="F190" s="249" t="str">
        <f>VLOOKUP(ETMRoutes[[#This Row],[LastStageCode]],Code2Loc,2,FALSE) &amp; "-" &amp; VLOOKUP(ETMRoutes[[#This Row],[FirstStageCode]],Code2Loc,2,FALSE)</f>
        <v>KARWAR-RAJBAG</v>
      </c>
      <c r="G190" s="249"/>
      <c r="H190" s="249">
        <v>41</v>
      </c>
      <c r="I190" s="249" t="s">
        <v>3950</v>
      </c>
      <c r="J190" s="250" t="s">
        <v>4173</v>
      </c>
      <c r="K190" s="250" t="s">
        <v>4174</v>
      </c>
      <c r="L190" s="245" t="s">
        <v>4175</v>
      </c>
      <c r="M190" t="s">
        <v>2404</v>
      </c>
      <c r="N190" t="s">
        <v>1553</v>
      </c>
      <c r="O190" s="245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49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49">
        <f>ETMRoutes[[#This Row],[RouteNo]]</f>
        <v>201</v>
      </c>
      <c r="S190" s="248" cm="1">
        <f t="array" ref="S190">SUMPRODUCT(  ( (ETMRoutes[StageCodes]=ETMRoutes[[#This Row],[StageCodes]])+0 )*1 )</f>
        <v>2</v>
      </c>
      <c r="T190" s="249" cm="1">
        <f t="array" ref="T190">SUMPRODUCT(  ( (ETMRoutes[ReverseStageCodes]=ETMRoutes[[#This Row],[StageCodes]])+0 )*1 )</f>
        <v>0</v>
      </c>
      <c r="U190" s="249" t="b" cm="1">
        <f t="array" ref="U190">AND(ETMRoutes[[#This Row],[StageCodes]]=ETMRoutes[[#This Row],[BaseStageCodes]], SUMPRODUCT( ( ($K$2:$K190=ETMRoutes[[#This Row],[StageCodes]])+0)*1) =1)</f>
        <v>0</v>
      </c>
      <c r="V190" s="245">
        <f>LEN(ETMRoutes[[#This Row],[StageCodes]])</f>
        <v>75</v>
      </c>
      <c r="W190" s="245">
        <f>COUNTIF([2]!Master[Full ETM Route No], C190)</f>
        <v>0</v>
      </c>
    </row>
    <row r="191" spans="1:23" ht="116">
      <c r="A191" s="246" t="s">
        <v>1844</v>
      </c>
      <c r="B191" s="247">
        <v>202</v>
      </c>
      <c r="C191" s="248" t="str">
        <f>ETMRoutes[[#This Row],[Depot]] &amp; ETMRoutes[[#This Row],[RouteNo]]</f>
        <v>MRG202</v>
      </c>
      <c r="D191" s="249" t="str" cm="1">
        <f t="array" ref="D191">INDEX(ETMRoutes[Full ETM Route No], MATCH(1,(ETMRoutes[[#This Row],[BaseStageCodes]]=ETMRoutes[StageCodes])*1,0))</f>
        <v>MRG202</v>
      </c>
      <c r="E191" s="249" t="s">
        <v>4190</v>
      </c>
      <c r="F191" s="249" t="str">
        <f>VLOOKUP(ETMRoutes[[#This Row],[LastStageCode]],Code2Loc,2,FALSE) &amp; "-" &amp; VLOOKUP(ETMRoutes[[#This Row],[FirstStageCode]],Code2Loc,2,FALSE)</f>
        <v>MARGAO-DON BOSCO</v>
      </c>
      <c r="G191" s="249"/>
      <c r="H191" s="249">
        <v>37</v>
      </c>
      <c r="I191" s="249" t="s">
        <v>3518</v>
      </c>
      <c r="J191" s="250" t="s">
        <v>4191</v>
      </c>
      <c r="K191" s="250" t="s">
        <v>4192</v>
      </c>
      <c r="L191" s="245" t="s">
        <v>4193</v>
      </c>
      <c r="M191" t="s">
        <v>1149</v>
      </c>
      <c r="N191" t="s">
        <v>1844</v>
      </c>
      <c r="O191" s="245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49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49">
        <f>ETMRoutes[[#This Row],[RouteNo]]</f>
        <v>202</v>
      </c>
      <c r="S191" s="248" cm="1">
        <f t="array" ref="S191">SUMPRODUCT(  ( (ETMRoutes[StageCodes]=ETMRoutes[[#This Row],[StageCodes]])+0 )*1 )</f>
        <v>1</v>
      </c>
      <c r="T191" s="249" cm="1">
        <f t="array" ref="T191">SUMPRODUCT(  ( (ETMRoutes[ReverseStageCodes]=ETMRoutes[[#This Row],[StageCodes]])+0 )*1 )</f>
        <v>0</v>
      </c>
      <c r="U191" s="249" t="b" cm="1">
        <f t="array" ref="U191">AND(ETMRoutes[[#This Row],[StageCodes]]=ETMRoutes[[#This Row],[BaseStageCodes]], SUMPRODUCT( ( ($K$2:$K191=ETMRoutes[[#This Row],[StageCodes]])+0)*1) =1)</f>
        <v>1</v>
      </c>
      <c r="V191" s="245">
        <f>LEN(ETMRoutes[[#This Row],[StageCodes]])</f>
        <v>99</v>
      </c>
      <c r="W191" s="245">
        <f>COUNTIF([2]!Master[Full ETM Route No], C191)</f>
        <v>1</v>
      </c>
    </row>
    <row r="192" spans="1:23" ht="72.5">
      <c r="A192" s="246" t="s">
        <v>1844</v>
      </c>
      <c r="B192" s="247">
        <v>301</v>
      </c>
      <c r="C192" s="248" t="str">
        <f>ETMRoutes[[#This Row],[Depot]] &amp; ETMRoutes[[#This Row],[RouteNo]]</f>
        <v>MRG301</v>
      </c>
      <c r="D192" s="249" t="str" cm="1">
        <f t="array" ref="D192">INDEX(ETMRoutes[Full ETM Route No], MATCH(1,(ETMRoutes[[#This Row],[BaseStageCodes]]=ETMRoutes[StageCodes])*1,0))</f>
        <v>MRG26</v>
      </c>
      <c r="E192" s="249" t="s">
        <v>3605</v>
      </c>
      <c r="F192" s="249" t="str">
        <f>VLOOKUP(ETMRoutes[[#This Row],[LastStageCode]],Code2Loc,2,FALSE) &amp; "-" &amp; VLOOKUP(ETMRoutes[[#This Row],[FirstStageCode]],Code2Loc,2,FALSE)</f>
        <v>CANACONA-MARGAO</v>
      </c>
      <c r="G192" s="249"/>
      <c r="H192" s="249">
        <v>37</v>
      </c>
      <c r="I192" s="249" t="s">
        <v>3518</v>
      </c>
      <c r="J192" s="250" t="s">
        <v>3606</v>
      </c>
      <c r="K192" s="250" t="s">
        <v>3460</v>
      </c>
      <c r="L192" s="245" t="s">
        <v>3607</v>
      </c>
      <c r="M192" t="s">
        <v>1844</v>
      </c>
      <c r="N192" t="s">
        <v>831</v>
      </c>
      <c r="O192" s="245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49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49">
        <f>ETMRoutes[[#This Row],[RouteNo]]</f>
        <v>301</v>
      </c>
      <c r="S192" s="248" cm="1">
        <f t="array" ref="S192">SUMPRODUCT(  ( (ETMRoutes[StageCodes]=ETMRoutes[[#This Row],[StageCodes]])+0 )*1 )</f>
        <v>2</v>
      </c>
      <c r="T192" s="249" cm="1">
        <f t="array" ref="T192">SUMPRODUCT(  ( (ETMRoutes[ReverseStageCodes]=ETMRoutes[[#This Row],[StageCodes]])+0 )*1 )</f>
        <v>0</v>
      </c>
      <c r="U192" s="249" t="b" cm="1">
        <f t="array" ref="U192">AND(ETMRoutes[[#This Row],[StageCodes]]=ETMRoutes[[#This Row],[BaseStageCodes]], SUMPRODUCT( ( ($K$2:$K192=ETMRoutes[[#This Row],[StageCodes]])+0)*1) =1)</f>
        <v>0</v>
      </c>
      <c r="V192" s="245">
        <f>LEN(ETMRoutes[[#This Row],[StageCodes]])</f>
        <v>71</v>
      </c>
      <c r="W192" s="245">
        <f>COUNTIF([2]!Master[Full ETM Route No], C192)</f>
        <v>0</v>
      </c>
    </row>
    <row r="193" spans="1:23" ht="159.5">
      <c r="A193" s="246" t="s">
        <v>1844</v>
      </c>
      <c r="B193" s="247">
        <v>302</v>
      </c>
      <c r="C193" s="248" t="str">
        <f>ETMRoutes[[#This Row],[Depot]] &amp; ETMRoutes[[#This Row],[RouteNo]]</f>
        <v>MRG302</v>
      </c>
      <c r="D193" s="249" t="str" cm="1">
        <f t="array" ref="D193">INDEX(ETMRoutes[Full ETM Route No], MATCH(1,(ETMRoutes[[#This Row],[BaseStageCodes]]=ETMRoutes[StageCodes])*1,0))</f>
        <v>MRG302</v>
      </c>
      <c r="E193" s="249" t="s">
        <v>3614</v>
      </c>
      <c r="F193" s="249" t="str">
        <f>VLOOKUP(ETMRoutes[[#This Row],[LastStageCode]],Code2Loc,2,FALSE) &amp; "-" &amp; VLOOKUP(ETMRoutes[[#This Row],[FirstStageCode]],Code2Loc,2,FALSE)</f>
        <v>KUSKEM-MARGAO</v>
      </c>
      <c r="G193" s="249"/>
      <c r="H193" s="249">
        <v>82</v>
      </c>
      <c r="I193" s="249" t="s">
        <v>3518</v>
      </c>
      <c r="J193" s="250" t="s">
        <v>4194</v>
      </c>
      <c r="K193" s="250" t="s">
        <v>4195</v>
      </c>
      <c r="L193" s="245" t="s">
        <v>4196</v>
      </c>
      <c r="M193" t="s">
        <v>1844</v>
      </c>
      <c r="N193" t="s">
        <v>1734</v>
      </c>
      <c r="O193" s="245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49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49">
        <f>ETMRoutes[[#This Row],[RouteNo]]</f>
        <v>302</v>
      </c>
      <c r="S193" s="248" cm="1">
        <f t="array" ref="S193">SUMPRODUCT(  ( (ETMRoutes[StageCodes]=ETMRoutes[[#This Row],[StageCodes]])+0 )*1 )</f>
        <v>1</v>
      </c>
      <c r="T193" s="249" cm="1">
        <f t="array" ref="T193">SUMPRODUCT(  ( (ETMRoutes[ReverseStageCodes]=ETMRoutes[[#This Row],[StageCodes]])+0 )*1 )</f>
        <v>0</v>
      </c>
      <c r="U193" s="249" t="b" cm="1">
        <f t="array" ref="U193">AND(ETMRoutes[[#This Row],[StageCodes]]=ETMRoutes[[#This Row],[BaseStageCodes]], SUMPRODUCT( ( ($K$2:$K193=ETMRoutes[[#This Row],[StageCodes]])+0)*1) =1)</f>
        <v>1</v>
      </c>
      <c r="V193" s="245">
        <f>LEN(ETMRoutes[[#This Row],[StageCodes]])</f>
        <v>155</v>
      </c>
      <c r="W193" s="245">
        <f>COUNTIF([2]!Master[Full ETM Route No], C193)</f>
        <v>0</v>
      </c>
    </row>
    <row r="194" spans="1:23" ht="130.5">
      <c r="A194" s="246" t="s">
        <v>1844</v>
      </c>
      <c r="B194" s="247">
        <v>303</v>
      </c>
      <c r="C194" s="248" t="str">
        <f>ETMRoutes[[#This Row],[Depot]] &amp; ETMRoutes[[#This Row],[RouteNo]]</f>
        <v>MRG303</v>
      </c>
      <c r="D194" s="249" t="str" cm="1">
        <f t="array" ref="D194">INDEX(ETMRoutes[Full ETM Route No], MATCH(1,(ETMRoutes[[#This Row],[BaseStageCodes]]=ETMRoutes[StageCodes])*1,0))</f>
        <v>MRG303</v>
      </c>
      <c r="E194" s="249" t="s">
        <v>4197</v>
      </c>
      <c r="F194" s="249" t="str">
        <f>VLOOKUP(ETMRoutes[[#This Row],[LastStageCode]],Code2Loc,2,FALSE) &amp; "-" &amp; VLOOKUP(ETMRoutes[[#This Row],[FirstStageCode]],Code2Loc,2,FALSE)</f>
        <v>CHIPLEM-MARGAO</v>
      </c>
      <c r="G194" s="249"/>
      <c r="H194" s="249">
        <v>59</v>
      </c>
      <c r="I194" s="249" t="s">
        <v>3518</v>
      </c>
      <c r="J194" s="250" t="s">
        <v>4198</v>
      </c>
      <c r="K194" s="250" t="s">
        <v>3462</v>
      </c>
      <c r="L194" s="245" t="s">
        <v>4199</v>
      </c>
      <c r="M194" t="s">
        <v>1844</v>
      </c>
      <c r="N194" t="s">
        <v>911</v>
      </c>
      <c r="O194" s="245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49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49">
        <f>ETMRoutes[[#This Row],[RouteNo]]</f>
        <v>303</v>
      </c>
      <c r="S194" s="248" cm="1">
        <f t="array" ref="S194">SUMPRODUCT(  ( (ETMRoutes[StageCodes]=ETMRoutes[[#This Row],[StageCodes]])+0 )*1 )</f>
        <v>1</v>
      </c>
      <c r="T194" s="249" cm="1">
        <f t="array" ref="T194">SUMPRODUCT(  ( (ETMRoutes[ReverseStageCodes]=ETMRoutes[[#This Row],[StageCodes]])+0 )*1 )</f>
        <v>0</v>
      </c>
      <c r="U194" s="249" t="b" cm="1">
        <f t="array" ref="U194">AND(ETMRoutes[[#This Row],[StageCodes]]=ETMRoutes[[#This Row],[BaseStageCodes]], SUMPRODUCT( ( ($K$2:$K194=ETMRoutes[[#This Row],[StageCodes]])+0)*1) =1)</f>
        <v>1</v>
      </c>
      <c r="V194" s="245">
        <f>LEN(ETMRoutes[[#This Row],[StageCodes]])</f>
        <v>123</v>
      </c>
      <c r="W194" s="245">
        <f>COUNTIF([2]!Master[Full ETM Route No], C194)</f>
        <v>0</v>
      </c>
    </row>
    <row r="195" spans="1:23" ht="116">
      <c r="A195" s="246" t="s">
        <v>1844</v>
      </c>
      <c r="B195" s="247">
        <v>304</v>
      </c>
      <c r="C195" s="248" t="str">
        <f>ETMRoutes[[#This Row],[Depot]] &amp; ETMRoutes[[#This Row],[RouteNo]]</f>
        <v>MRG304</v>
      </c>
      <c r="D195" s="249" t="str" cm="1">
        <f t="array" ref="D195">INDEX(ETMRoutes[Full ETM Route No], MATCH(1,(ETMRoutes[[#This Row],[BaseStageCodes]]=ETMRoutes[StageCodes])*1,0))</f>
        <v>MRG33</v>
      </c>
      <c r="E195" s="249" t="s">
        <v>3627</v>
      </c>
      <c r="F195" s="249" t="str">
        <f>VLOOKUP(ETMRoutes[[#This Row],[LastStageCode]],Code2Loc,2,FALSE) &amp; "-" &amp; VLOOKUP(ETMRoutes[[#This Row],[FirstStageCode]],Code2Loc,2,FALSE)</f>
        <v>TUDAL-MARGAO</v>
      </c>
      <c r="G195" s="249"/>
      <c r="H195" s="249">
        <v>54</v>
      </c>
      <c r="I195" s="249" t="s">
        <v>3518</v>
      </c>
      <c r="J195" s="250" t="s">
        <v>3628</v>
      </c>
      <c r="K195" s="250" t="s">
        <v>3629</v>
      </c>
      <c r="L195" s="245" t="s">
        <v>3630</v>
      </c>
      <c r="M195" t="s">
        <v>1844</v>
      </c>
      <c r="N195" t="s">
        <v>2899</v>
      </c>
      <c r="O195" s="245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49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49">
        <f>ETMRoutes[[#This Row],[RouteNo]]</f>
        <v>304</v>
      </c>
      <c r="S195" s="248" cm="1">
        <f t="array" ref="S195">SUMPRODUCT(  ( (ETMRoutes[StageCodes]=ETMRoutes[[#This Row],[StageCodes]])+0 )*1 )</f>
        <v>2</v>
      </c>
      <c r="T195" s="249" cm="1">
        <f t="array" ref="T195">SUMPRODUCT(  ( (ETMRoutes[ReverseStageCodes]=ETMRoutes[[#This Row],[StageCodes]])+0 )*1 )</f>
        <v>0</v>
      </c>
      <c r="U195" s="249" t="b" cm="1">
        <f t="array" ref="U195">AND(ETMRoutes[[#This Row],[StageCodes]]=ETMRoutes[[#This Row],[BaseStageCodes]], SUMPRODUCT( ( ($K$2:$K195=ETMRoutes[[#This Row],[StageCodes]])+0)*1) =1)</f>
        <v>0</v>
      </c>
      <c r="V195" s="245">
        <f>LEN(ETMRoutes[[#This Row],[StageCodes]])</f>
        <v>111</v>
      </c>
      <c r="W195" s="245">
        <f>COUNTIF([2]!Master[Full ETM Route No], C195)</f>
        <v>0</v>
      </c>
    </row>
    <row r="196" spans="1:23" ht="101.5">
      <c r="A196" s="246" t="s">
        <v>1844</v>
      </c>
      <c r="B196" s="247">
        <v>305</v>
      </c>
      <c r="C196" s="248" t="str">
        <f>ETMRoutes[[#This Row],[Depot]] &amp; ETMRoutes[[#This Row],[RouteNo]]</f>
        <v>MRG305</v>
      </c>
      <c r="D196" s="249" t="str" cm="1">
        <f t="array" ref="D196">INDEX(ETMRoutes[Full ETM Route No], MATCH(1,(ETMRoutes[[#This Row],[BaseStageCodes]]=ETMRoutes[StageCodes])*1,0))</f>
        <v>MRG305</v>
      </c>
      <c r="E196" s="249" t="s">
        <v>4200</v>
      </c>
      <c r="F196" s="249" t="str">
        <f>VLOOKUP(ETMRoutes[[#This Row],[LastStageCode]],Code2Loc,2,FALSE) &amp; "-" &amp; VLOOKUP(ETMRoutes[[#This Row],[FirstStageCode]],Code2Loc,2,FALSE)</f>
        <v>POIGUINIM-MARGAO</v>
      </c>
      <c r="G196" s="249"/>
      <c r="H196" s="249">
        <v>49</v>
      </c>
      <c r="I196" s="249" t="s">
        <v>3518</v>
      </c>
      <c r="J196" s="250" t="s">
        <v>4201</v>
      </c>
      <c r="K196" s="250" t="s">
        <v>3468</v>
      </c>
      <c r="L196" s="245" t="s">
        <v>4202</v>
      </c>
      <c r="M196" t="s">
        <v>1844</v>
      </c>
      <c r="N196" t="s">
        <v>2307</v>
      </c>
      <c r="O196" s="245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49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49">
        <f>ETMRoutes[[#This Row],[RouteNo]]</f>
        <v>305</v>
      </c>
      <c r="S196" s="248" cm="1">
        <f t="array" ref="S196">SUMPRODUCT(  ( (ETMRoutes[StageCodes]=ETMRoutes[[#This Row],[StageCodes]])+0 )*1 )</f>
        <v>1</v>
      </c>
      <c r="T196" s="249" cm="1">
        <f t="array" ref="T196">SUMPRODUCT(  ( (ETMRoutes[ReverseStageCodes]=ETMRoutes[[#This Row],[StageCodes]])+0 )*1 )</f>
        <v>0</v>
      </c>
      <c r="U196" s="249" t="b" cm="1">
        <f t="array" ref="U196">AND(ETMRoutes[[#This Row],[StageCodes]]=ETMRoutes[[#This Row],[BaseStageCodes]], SUMPRODUCT( ( ($K$2:$K196=ETMRoutes[[#This Row],[StageCodes]])+0)*1) =1)</f>
        <v>1</v>
      </c>
      <c r="V196" s="245">
        <f>LEN(ETMRoutes[[#This Row],[StageCodes]])</f>
        <v>99</v>
      </c>
      <c r="W196" s="245">
        <f>COUNTIF([2]!Master[Full ETM Route No], C196)</f>
        <v>0</v>
      </c>
    </row>
    <row r="197" spans="1:23" ht="130.5">
      <c r="A197" s="246" t="s">
        <v>1844</v>
      </c>
      <c r="B197" s="247">
        <v>306</v>
      </c>
      <c r="C197" s="248" t="str">
        <f>ETMRoutes[[#This Row],[Depot]] &amp; ETMRoutes[[#This Row],[RouteNo]]</f>
        <v>MRG306</v>
      </c>
      <c r="D197" s="249" t="str" cm="1">
        <f t="array" ref="D197">INDEX(ETMRoutes[Full ETM Route No], MATCH(1,(ETMRoutes[[#This Row],[BaseStageCodes]]=ETMRoutes[StageCodes])*1,0))</f>
        <v>MRG306</v>
      </c>
      <c r="E197" s="249" t="s">
        <v>3650</v>
      </c>
      <c r="F197" s="249" t="str">
        <f>VLOOKUP(ETMRoutes[[#This Row],[LastStageCode]],Code2Loc,2,FALSE) &amp; "-" &amp; VLOOKUP(ETMRoutes[[#This Row],[FirstStageCode]],Code2Loc,2,FALSE)</f>
        <v>CAB-DE-RAM-MARGAO</v>
      </c>
      <c r="G197" s="249"/>
      <c r="H197" s="249">
        <v>60</v>
      </c>
      <c r="I197" s="249" t="s">
        <v>3518</v>
      </c>
      <c r="J197" s="250" t="s">
        <v>4203</v>
      </c>
      <c r="K197" s="250" t="s">
        <v>4204</v>
      </c>
      <c r="L197" s="245" t="s">
        <v>4205</v>
      </c>
      <c r="M197" t="s">
        <v>1844</v>
      </c>
      <c r="N197" t="s">
        <v>815</v>
      </c>
      <c r="O197" s="245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49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49">
        <f>ETMRoutes[[#This Row],[RouteNo]]</f>
        <v>306</v>
      </c>
      <c r="S197" s="248" cm="1">
        <f t="array" ref="S197">SUMPRODUCT(  ( (ETMRoutes[StageCodes]=ETMRoutes[[#This Row],[StageCodes]])+0 )*1 )</f>
        <v>1</v>
      </c>
      <c r="T197" s="249" cm="1">
        <f t="array" ref="T197">SUMPRODUCT(  ( (ETMRoutes[ReverseStageCodes]=ETMRoutes[[#This Row],[StageCodes]])+0 )*1 )</f>
        <v>0</v>
      </c>
      <c r="U197" s="249" t="b" cm="1">
        <f t="array" ref="U197">AND(ETMRoutes[[#This Row],[StageCodes]]=ETMRoutes[[#This Row],[BaseStageCodes]], SUMPRODUCT( ( ($K$2:$K197=ETMRoutes[[#This Row],[StageCodes]])+0)*1) =1)</f>
        <v>1</v>
      </c>
      <c r="V197" s="245">
        <f>LEN(ETMRoutes[[#This Row],[StageCodes]])</f>
        <v>127</v>
      </c>
      <c r="W197" s="245">
        <f>COUNTIF([2]!Master[Full ETM Route No], C197)</f>
        <v>0</v>
      </c>
    </row>
    <row r="198" spans="1:23" ht="101.5">
      <c r="A198" s="246" t="s">
        <v>1844</v>
      </c>
      <c r="B198" s="247">
        <v>307</v>
      </c>
      <c r="C198" s="248" t="str">
        <f>ETMRoutes[[#This Row],[Depot]] &amp; ETMRoutes[[#This Row],[RouteNo]]</f>
        <v>MRG307</v>
      </c>
      <c r="D198" s="249" t="str" cm="1">
        <f t="array" ref="D198">INDEX(ETMRoutes[Full ETM Route No], MATCH(1,(ETMRoutes[[#This Row],[BaseStageCodes]]=ETMRoutes[StageCodes])*1,0))</f>
        <v>MRG37</v>
      </c>
      <c r="E198" s="249" t="s">
        <v>3643</v>
      </c>
      <c r="F198" s="249" t="str">
        <f>VLOOKUP(ETMRoutes[[#This Row],[LastStageCode]],Code2Loc,2,FALSE) &amp; "-" &amp; VLOOKUP(ETMRoutes[[#This Row],[FirstStageCode]],Code2Loc,2,FALSE)</f>
        <v>VAL-MARGAO</v>
      </c>
      <c r="G198" s="249"/>
      <c r="H198" s="249">
        <v>44</v>
      </c>
      <c r="I198" s="249" t="s">
        <v>3518</v>
      </c>
      <c r="J198" s="250" t="s">
        <v>3644</v>
      </c>
      <c r="K198" s="250" t="s">
        <v>3645</v>
      </c>
      <c r="L198" s="245" t="s">
        <v>3646</v>
      </c>
      <c r="M198" t="s">
        <v>1844</v>
      </c>
      <c r="N198" t="s">
        <v>2988</v>
      </c>
      <c r="O198" s="245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49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49">
        <f>ETMRoutes[[#This Row],[RouteNo]]</f>
        <v>307</v>
      </c>
      <c r="S198" s="248" cm="1">
        <f t="array" ref="S198">SUMPRODUCT(  ( (ETMRoutes[StageCodes]=ETMRoutes[[#This Row],[StageCodes]])+0 )*1 )</f>
        <v>2</v>
      </c>
      <c r="T198" s="249" cm="1">
        <f t="array" ref="T198">SUMPRODUCT(  ( (ETMRoutes[ReverseStageCodes]=ETMRoutes[[#This Row],[StageCodes]])+0 )*1 )</f>
        <v>0</v>
      </c>
      <c r="U198" s="249" t="b" cm="1">
        <f t="array" ref="U198">AND(ETMRoutes[[#This Row],[StageCodes]]=ETMRoutes[[#This Row],[BaseStageCodes]], SUMPRODUCT( ( ($K$2:$K198=ETMRoutes[[#This Row],[StageCodes]])+0)*1) =1)</f>
        <v>0</v>
      </c>
      <c r="V198" s="245">
        <f>LEN(ETMRoutes[[#This Row],[StageCodes]])</f>
        <v>91</v>
      </c>
      <c r="W198" s="245">
        <f>COUNTIF([2]!Master[Full ETM Route No], C198)</f>
        <v>0</v>
      </c>
    </row>
    <row r="199" spans="1:23" ht="72.5">
      <c r="A199" s="246" t="s">
        <v>1844</v>
      </c>
      <c r="B199" s="247">
        <v>308</v>
      </c>
      <c r="C199" s="248" t="str">
        <f>ETMRoutes[[#This Row],[Depot]] &amp; ETMRoutes[[#This Row],[RouteNo]]</f>
        <v>MRG308</v>
      </c>
      <c r="D199" s="249" t="str" cm="1">
        <f t="array" ref="D199">INDEX(ETMRoutes[Full ETM Route No], MATCH(1,(ETMRoutes[[#This Row],[BaseStageCodes]]=ETMRoutes[StageCodes])*1,0))</f>
        <v>MRG112</v>
      </c>
      <c r="E199" s="249" t="s">
        <v>3919</v>
      </c>
      <c r="F199" s="249" t="str">
        <f>VLOOKUP(ETMRoutes[[#This Row],[LastStageCode]],Code2Loc,2,FALSE) &amp; "-" &amp; VLOOKUP(ETMRoutes[[#This Row],[FirstStageCode]],Code2Loc,2,FALSE)</f>
        <v>CUNCOLIM-MARGAO</v>
      </c>
      <c r="G199" s="249"/>
      <c r="H199" s="249">
        <v>25</v>
      </c>
      <c r="I199" s="249" t="s">
        <v>3518</v>
      </c>
      <c r="J199" s="250" t="s">
        <v>3920</v>
      </c>
      <c r="K199" s="250" t="s">
        <v>3483</v>
      </c>
      <c r="L199" s="245" t="s">
        <v>3921</v>
      </c>
      <c r="M199" t="s">
        <v>1844</v>
      </c>
      <c r="N199" t="s">
        <v>996</v>
      </c>
      <c r="O199" s="245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49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49">
        <f>ETMRoutes[[#This Row],[RouteNo]]</f>
        <v>308</v>
      </c>
      <c r="S199" s="248" cm="1">
        <f t="array" ref="S199">SUMPRODUCT(  ( (ETMRoutes[StageCodes]=ETMRoutes[[#This Row],[StageCodes]])+0 )*1 )</f>
        <v>2</v>
      </c>
      <c r="T199" s="249" cm="1">
        <f t="array" ref="T199">SUMPRODUCT(  ( (ETMRoutes[ReverseStageCodes]=ETMRoutes[[#This Row],[StageCodes]])+0 )*1 )</f>
        <v>0</v>
      </c>
      <c r="U199" s="249" t="b" cm="1">
        <f t="array" ref="U199">AND(ETMRoutes[[#This Row],[StageCodes]]=ETMRoutes[[#This Row],[BaseStageCodes]], SUMPRODUCT( ( ($K$2:$K199=ETMRoutes[[#This Row],[StageCodes]])+0)*1) =1)</f>
        <v>0</v>
      </c>
      <c r="V199" s="245">
        <f>LEN(ETMRoutes[[#This Row],[StageCodes]])</f>
        <v>63</v>
      </c>
      <c r="W199" s="245">
        <f>COUNTIF([2]!Master[Full ETM Route No], C199)</f>
        <v>0</v>
      </c>
    </row>
    <row r="200" spans="1:23" ht="116">
      <c r="A200" s="246" t="s">
        <v>1844</v>
      </c>
      <c r="B200" s="247">
        <v>309</v>
      </c>
      <c r="C200" s="248" t="str">
        <f>ETMRoutes[[#This Row],[Depot]] &amp; ETMRoutes[[#This Row],[RouteNo]]</f>
        <v>MRG309</v>
      </c>
      <c r="D200" s="249" t="str" cm="1">
        <f t="array" ref="D200">INDEX(ETMRoutes[Full ETM Route No], MATCH(1,(ETMRoutes[[#This Row],[BaseStageCodes]]=ETMRoutes[StageCodes])*1,0))</f>
        <v>MRG142</v>
      </c>
      <c r="E200" s="249" t="s">
        <v>4025</v>
      </c>
      <c r="F200" s="249" t="str">
        <f>VLOOKUP(ETMRoutes[[#This Row],[LastStageCode]],Code2Loc,2,FALSE) &amp; "-" &amp; VLOOKUP(ETMRoutes[[#This Row],[FirstStageCode]],Code2Loc,2,FALSE)</f>
        <v>POLLEM-MARGAO</v>
      </c>
      <c r="G200" s="249"/>
      <c r="H200" s="249">
        <v>61</v>
      </c>
      <c r="I200" s="249" t="s">
        <v>3518</v>
      </c>
      <c r="J200" s="250" t="s">
        <v>4026</v>
      </c>
      <c r="K200" s="250" t="s">
        <v>3463</v>
      </c>
      <c r="L200" s="245" t="s">
        <v>4027</v>
      </c>
      <c r="M200" t="s">
        <v>1844</v>
      </c>
      <c r="N200" t="s">
        <v>2319</v>
      </c>
      <c r="O200" s="245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49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49">
        <f>ETMRoutes[[#This Row],[RouteNo]]</f>
        <v>309</v>
      </c>
      <c r="S200" s="248" cm="1">
        <f t="array" ref="S200">SUMPRODUCT(  ( (ETMRoutes[StageCodes]=ETMRoutes[[#This Row],[StageCodes]])+0 )*1 )</f>
        <v>2</v>
      </c>
      <c r="T200" s="249" cm="1">
        <f t="array" ref="T200">SUMPRODUCT(  ( (ETMRoutes[ReverseStageCodes]=ETMRoutes[[#This Row],[StageCodes]])+0 )*1 )</f>
        <v>0</v>
      </c>
      <c r="U200" s="249" t="b" cm="1">
        <f t="array" ref="U200">AND(ETMRoutes[[#This Row],[StageCodes]]=ETMRoutes[[#This Row],[BaseStageCodes]], SUMPRODUCT( ( ($K$2:$K200=ETMRoutes[[#This Row],[StageCodes]])+0)*1) =1)</f>
        <v>0</v>
      </c>
      <c r="V200" s="245">
        <f>LEN(ETMRoutes[[#This Row],[StageCodes]])</f>
        <v>123</v>
      </c>
      <c r="W200" s="245">
        <f>COUNTIF([2]!Master[Full ETM Route No], C200)</f>
        <v>0</v>
      </c>
    </row>
    <row r="201" spans="1:23" ht="29">
      <c r="A201" s="246" t="s">
        <v>1844</v>
      </c>
      <c r="B201" s="247">
        <v>310</v>
      </c>
      <c r="C201" s="248" t="str">
        <f>ETMRoutes[[#This Row],[Depot]] &amp; ETMRoutes[[#This Row],[RouteNo]]</f>
        <v>MRG310</v>
      </c>
      <c r="D201" s="249" t="str" cm="1">
        <f t="array" ref="D201">INDEX(ETMRoutes[Full ETM Route No], MATCH(1,(ETMRoutes[[#This Row],[BaseStageCodes]]=ETMRoutes[StageCodes])*1,0))</f>
        <v>MRG44</v>
      </c>
      <c r="E201" s="249" t="s">
        <v>3670</v>
      </c>
      <c r="F201" s="249" t="str">
        <f>VLOOKUP(ETMRoutes[[#This Row],[LastStageCode]],Code2Loc,2,FALSE) &amp; "-" &amp; VLOOKUP(ETMRoutes[[#This Row],[FirstStageCode]],Code2Loc,2,FALSE)</f>
        <v>VAL-CANACONA</v>
      </c>
      <c r="G201" s="249"/>
      <c r="H201" s="249">
        <v>7</v>
      </c>
      <c r="I201" s="249" t="s">
        <v>3518</v>
      </c>
      <c r="J201" s="250" t="s">
        <v>3671</v>
      </c>
      <c r="K201" s="250" t="s">
        <v>3672</v>
      </c>
      <c r="L201" s="245" t="s">
        <v>3673</v>
      </c>
      <c r="M201" t="s">
        <v>831</v>
      </c>
      <c r="N201" t="s">
        <v>2988</v>
      </c>
      <c r="O201" s="245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49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49">
        <f>ETMRoutes[[#This Row],[RouteNo]]</f>
        <v>310</v>
      </c>
      <c r="S201" s="248" cm="1">
        <f t="array" ref="S201">SUMPRODUCT(  ( (ETMRoutes[StageCodes]=ETMRoutes[[#This Row],[StageCodes]])+0 )*1 )</f>
        <v>2</v>
      </c>
      <c r="T201" s="249" cm="1">
        <f t="array" ref="T201">SUMPRODUCT(  ( (ETMRoutes[ReverseStageCodes]=ETMRoutes[[#This Row],[StageCodes]])+0 )*1 )</f>
        <v>0</v>
      </c>
      <c r="U201" s="249" t="b" cm="1">
        <f t="array" ref="U201">AND(ETMRoutes[[#This Row],[StageCodes]]=ETMRoutes[[#This Row],[BaseStageCodes]], SUMPRODUCT( ( ($K$2:$K201=ETMRoutes[[#This Row],[StageCodes]])+0)*1) =1)</f>
        <v>0</v>
      </c>
      <c r="V201" s="245">
        <f>LEN(ETMRoutes[[#This Row],[StageCodes]])</f>
        <v>23</v>
      </c>
      <c r="W201" s="245">
        <f>COUNTIF([2]!Master[Full ETM Route No], C201)</f>
        <v>0</v>
      </c>
    </row>
    <row r="202" spans="1:23" ht="43.5">
      <c r="A202" s="246" t="s">
        <v>1844</v>
      </c>
      <c r="B202" s="247">
        <v>311</v>
      </c>
      <c r="C202" s="248" t="str">
        <f>ETMRoutes[[#This Row],[Depot]] &amp; ETMRoutes[[#This Row],[RouteNo]]</f>
        <v>MRG311</v>
      </c>
      <c r="D202" s="249" t="str" cm="1">
        <f t="array" ref="D202">INDEX(ETMRoutes[Full ETM Route No], MATCH(1,(ETMRoutes[[#This Row],[BaseStageCodes]]=ETMRoutes[StageCodes])*1,0))</f>
        <v>MRG45</v>
      </c>
      <c r="E202" s="249" t="s">
        <v>3674</v>
      </c>
      <c r="F202" s="249" t="str">
        <f>VLOOKUP(ETMRoutes[[#This Row],[LastStageCode]],Code2Loc,2,FALSE) &amp; "-" &amp; VLOOKUP(ETMRoutes[[#This Row],[FirstStageCode]],Code2Loc,2,FALSE)</f>
        <v>KAJUMOL-CANACONA</v>
      </c>
      <c r="G202" s="249"/>
      <c r="H202" s="249">
        <v>14</v>
      </c>
      <c r="I202" s="249" t="s">
        <v>3518</v>
      </c>
      <c r="J202" s="250" t="s">
        <v>3675</v>
      </c>
      <c r="K202" s="250" t="s">
        <v>3676</v>
      </c>
      <c r="L202" s="245" t="s">
        <v>3677</v>
      </c>
      <c r="M202" t="s">
        <v>831</v>
      </c>
      <c r="N202" t="s">
        <v>1481</v>
      </c>
      <c r="O202" s="245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49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49">
        <f>ETMRoutes[[#This Row],[RouteNo]]</f>
        <v>311</v>
      </c>
      <c r="S202" s="248" cm="1">
        <f t="array" ref="S202">SUMPRODUCT(  ( (ETMRoutes[StageCodes]=ETMRoutes[[#This Row],[StageCodes]])+0 )*1 )</f>
        <v>2</v>
      </c>
      <c r="T202" s="249" cm="1">
        <f t="array" ref="T202">SUMPRODUCT(  ( (ETMRoutes[ReverseStageCodes]=ETMRoutes[[#This Row],[StageCodes]])+0 )*1 )</f>
        <v>0</v>
      </c>
      <c r="U202" s="249" t="b" cm="1">
        <f t="array" ref="U202">AND(ETMRoutes[[#This Row],[StageCodes]]=ETMRoutes[[#This Row],[BaseStageCodes]], SUMPRODUCT( ( ($K$2:$K202=ETMRoutes[[#This Row],[StageCodes]])+0)*1) =1)</f>
        <v>0</v>
      </c>
      <c r="V202" s="245">
        <f>LEN(ETMRoutes[[#This Row],[StageCodes]])</f>
        <v>39</v>
      </c>
      <c r="W202" s="245">
        <f>COUNTIF([2]!Master[Full ETM Route No], C202)</f>
        <v>0</v>
      </c>
    </row>
    <row r="203" spans="1:23" ht="72.5">
      <c r="A203" s="246" t="s">
        <v>1844</v>
      </c>
      <c r="B203" s="247">
        <v>312</v>
      </c>
      <c r="C203" s="248" t="str">
        <f>ETMRoutes[[#This Row],[Depot]] &amp; ETMRoutes[[#This Row],[RouteNo]]</f>
        <v>MRG312</v>
      </c>
      <c r="D203" s="249" t="str" cm="1">
        <f t="array" ref="D203">INDEX(ETMRoutes[Full ETM Route No], MATCH(1,(ETMRoutes[[#This Row],[BaseStageCodes]]=ETMRoutes[StageCodes])*1,0))</f>
        <v>MRG47</v>
      </c>
      <c r="E203" s="249" t="s">
        <v>3682</v>
      </c>
      <c r="F203" s="249" t="str">
        <f>VLOOKUP(ETMRoutes[[#This Row],[LastStageCode]],Code2Loc,2,FALSE) &amp; "-" &amp; VLOOKUP(ETMRoutes[[#This Row],[FirstStageCode]],Code2Loc,2,FALSE)</f>
        <v>CAB-DE-RAM-CANACONA</v>
      </c>
      <c r="G203" s="249"/>
      <c r="H203" s="249">
        <v>28</v>
      </c>
      <c r="I203" s="249" t="s">
        <v>3518</v>
      </c>
      <c r="J203" s="250" t="s">
        <v>3683</v>
      </c>
      <c r="K203" s="250" t="s">
        <v>3465</v>
      </c>
      <c r="L203" s="245" t="s">
        <v>3684</v>
      </c>
      <c r="M203" t="s">
        <v>831</v>
      </c>
      <c r="N203" t="s">
        <v>815</v>
      </c>
      <c r="O203" s="245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49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49">
        <f>ETMRoutes[[#This Row],[RouteNo]]</f>
        <v>312</v>
      </c>
      <c r="S203" s="248" cm="1">
        <f t="array" ref="S203">SUMPRODUCT(  ( (ETMRoutes[StageCodes]=ETMRoutes[[#This Row],[StageCodes]])+0 )*1 )</f>
        <v>2</v>
      </c>
      <c r="T203" s="249" cm="1">
        <f t="array" ref="T203">SUMPRODUCT(  ( (ETMRoutes[ReverseStageCodes]=ETMRoutes[[#This Row],[StageCodes]])+0 )*1 )</f>
        <v>0</v>
      </c>
      <c r="U203" s="249" t="b" cm="1">
        <f t="array" ref="U203">AND(ETMRoutes[[#This Row],[StageCodes]]=ETMRoutes[[#This Row],[BaseStageCodes]], SUMPRODUCT( ( ($K$2:$K203=ETMRoutes[[#This Row],[StageCodes]])+0)*1) =1)</f>
        <v>0</v>
      </c>
      <c r="V203" s="245">
        <f>LEN(ETMRoutes[[#This Row],[StageCodes]])</f>
        <v>71</v>
      </c>
      <c r="W203" s="245">
        <f>COUNTIF([2]!Master[Full ETM Route No], C203)</f>
        <v>0</v>
      </c>
    </row>
    <row r="204" spans="1:23" ht="58">
      <c r="A204" s="246" t="s">
        <v>1844</v>
      </c>
      <c r="B204" s="247">
        <v>313</v>
      </c>
      <c r="C204" s="248" t="str">
        <f>ETMRoutes[[#This Row],[Depot]] &amp; ETMRoutes[[#This Row],[RouteNo]]</f>
        <v>MRG313</v>
      </c>
      <c r="D204" s="249" t="str" cm="1">
        <f t="array" ref="D204">INDEX(ETMRoutes[Full ETM Route No], MATCH(1,(ETMRoutes[[#This Row],[BaseStageCodes]]=ETMRoutes[StageCodes])*1,0))</f>
        <v>MRG313</v>
      </c>
      <c r="E204" s="249" t="s">
        <v>3685</v>
      </c>
      <c r="F204" s="249" t="str">
        <f>VLOOKUP(ETMRoutes[[#This Row],[LastStageCode]],Code2Loc,2,FALSE) &amp; "-" &amp; VLOOKUP(ETMRoutes[[#This Row],[FirstStageCode]],Code2Loc,2,FALSE)</f>
        <v>KUSKEM-CANACONA</v>
      </c>
      <c r="G204" s="249"/>
      <c r="H204" s="249">
        <v>26</v>
      </c>
      <c r="I204" s="249" t="s">
        <v>3518</v>
      </c>
      <c r="J204" s="250" t="s">
        <v>4206</v>
      </c>
      <c r="K204" s="250" t="s">
        <v>4207</v>
      </c>
      <c r="L204" s="245" t="s">
        <v>4208</v>
      </c>
      <c r="M204" t="s">
        <v>831</v>
      </c>
      <c r="N204" t="s">
        <v>1734</v>
      </c>
      <c r="O204" s="245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49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49">
        <f>ETMRoutes[[#This Row],[RouteNo]]</f>
        <v>313</v>
      </c>
      <c r="S204" s="248" cm="1">
        <f t="array" ref="S204">SUMPRODUCT(  ( (ETMRoutes[StageCodes]=ETMRoutes[[#This Row],[StageCodes]])+0 )*1 )</f>
        <v>1</v>
      </c>
      <c r="T204" s="249" cm="1">
        <f t="array" ref="T204">SUMPRODUCT(  ( (ETMRoutes[ReverseStageCodes]=ETMRoutes[[#This Row],[StageCodes]])+0 )*1 )</f>
        <v>0</v>
      </c>
      <c r="U204" s="249" t="b" cm="1">
        <f t="array" ref="U204">AND(ETMRoutes[[#This Row],[StageCodes]]=ETMRoutes[[#This Row],[BaseStageCodes]], SUMPRODUCT( ( ($K$2:$K204=ETMRoutes[[#This Row],[StageCodes]])+0)*1) =1)</f>
        <v>1</v>
      </c>
      <c r="V204" s="245">
        <f>LEN(ETMRoutes[[#This Row],[StageCodes]])</f>
        <v>55</v>
      </c>
      <c r="W204" s="245">
        <f>COUNTIF([2]!Master[Full ETM Route No], C204)</f>
        <v>0</v>
      </c>
    </row>
    <row r="205" spans="1:23" ht="58">
      <c r="A205" s="252" t="s">
        <v>1844</v>
      </c>
      <c r="B205" s="253">
        <v>314</v>
      </c>
      <c r="C205" s="254" t="str">
        <f>ETMRoutes[[#This Row],[Depot]] &amp; ETMRoutes[[#This Row],[RouteNo]]</f>
        <v>MRG314</v>
      </c>
      <c r="D205" s="249" t="str" cm="1">
        <f t="array" ref="D205">INDEX(ETMRoutes[Full ETM Route No], MATCH(1,(ETMRoutes[[#This Row],[BaseStageCodes]]=ETMRoutes[StageCodes])*1,0))</f>
        <v>MRG49</v>
      </c>
      <c r="E205" s="255" t="s">
        <v>3688</v>
      </c>
      <c r="F205" s="255" t="str">
        <f>VLOOKUP(ETMRoutes[[#This Row],[LastStageCode]],Code2Loc,2,FALSE) &amp; "-" &amp; VLOOKUP(ETMRoutes[[#This Row],[FirstStageCode]],Code2Loc,2,FALSE)</f>
        <v>TUDAL-CANACONA</v>
      </c>
      <c r="G205" s="255"/>
      <c r="H205" s="255">
        <v>17</v>
      </c>
      <c r="I205" s="255" t="s">
        <v>3518</v>
      </c>
      <c r="J205" s="250" t="s">
        <v>3689</v>
      </c>
      <c r="K205" s="250" t="s">
        <v>3474</v>
      </c>
      <c r="L205" s="245" t="s">
        <v>3690</v>
      </c>
      <c r="M205" t="s">
        <v>831</v>
      </c>
      <c r="N205" t="s">
        <v>2899</v>
      </c>
      <c r="O205" s="245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55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55">
        <f>ETMRoutes[[#This Row],[RouteNo]]</f>
        <v>314</v>
      </c>
      <c r="S205" s="254" cm="1">
        <f t="array" ref="S205">SUMPRODUCT(  ( (ETMRoutes[StageCodes]=ETMRoutes[[#This Row],[StageCodes]])+0 )*1 )</f>
        <v>2</v>
      </c>
      <c r="T205" s="249" cm="1">
        <f t="array" ref="T205">SUMPRODUCT(  ( (ETMRoutes[ReverseStageCodes]=ETMRoutes[[#This Row],[StageCodes]])+0 )*1 )</f>
        <v>0</v>
      </c>
      <c r="U205" s="249" t="b" cm="1">
        <f t="array" ref="U205">AND(ETMRoutes[[#This Row],[StageCodes]]=ETMRoutes[[#This Row],[BaseStageCodes]], SUMPRODUCT( ( ($K$2:$K205=ETMRoutes[[#This Row],[StageCodes]])+0)*1) =1)</f>
        <v>0</v>
      </c>
      <c r="V205" s="245">
        <f>LEN(ETMRoutes[[#This Row],[StageCodes]])</f>
        <v>43</v>
      </c>
      <c r="W205" s="245">
        <f>COUNTIF([2]!Master[Full ETM Route No], C205)</f>
        <v>0</v>
      </c>
    </row>
    <row r="206" spans="1:23" ht="58">
      <c r="A206" s="246" t="s">
        <v>1844</v>
      </c>
      <c r="B206" s="247">
        <v>315</v>
      </c>
      <c r="C206" s="248" t="str">
        <f>ETMRoutes[[#This Row],[Depot]] &amp; ETMRoutes[[#This Row],[RouteNo]]</f>
        <v>MRG315</v>
      </c>
      <c r="D206" s="249" t="str" cm="1">
        <f t="array" ref="D206">INDEX(ETMRoutes[Full ETM Route No], MATCH(1,(ETMRoutes[[#This Row],[BaseStageCodes]]=ETMRoutes[StageCodes])*1,0))</f>
        <v>MRG50</v>
      </c>
      <c r="E206" s="249" t="s">
        <v>3691</v>
      </c>
      <c r="F206" s="249" t="str">
        <f>VLOOKUP(ETMRoutes[[#This Row],[LastStageCode]],Code2Loc,2,FALSE) &amp; "-" &amp; VLOOKUP(ETMRoutes[[#This Row],[FirstStageCode]],Code2Loc,2,FALSE)</f>
        <v>MATIMOL-CANACONA</v>
      </c>
      <c r="G206" s="249"/>
      <c r="H206" s="249">
        <v>20</v>
      </c>
      <c r="I206" s="249" t="s">
        <v>3518</v>
      </c>
      <c r="J206" s="250" t="s">
        <v>3692</v>
      </c>
      <c r="K206" s="250" t="s">
        <v>3693</v>
      </c>
      <c r="L206" s="245" t="s">
        <v>3694</v>
      </c>
      <c r="M206" t="s">
        <v>831</v>
      </c>
      <c r="N206" t="s">
        <v>1866</v>
      </c>
      <c r="O206" s="245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49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49">
        <f>ETMRoutes[[#This Row],[RouteNo]]</f>
        <v>315</v>
      </c>
      <c r="S206" s="248" cm="1">
        <f t="array" ref="S206">SUMPRODUCT(  ( (ETMRoutes[StageCodes]=ETMRoutes[[#This Row],[StageCodes]])+0 )*1 )</f>
        <v>2</v>
      </c>
      <c r="T206" s="249" cm="1">
        <f t="array" ref="T206">SUMPRODUCT(  ( (ETMRoutes[ReverseStageCodes]=ETMRoutes[[#This Row],[StageCodes]])+0 )*1 )</f>
        <v>0</v>
      </c>
      <c r="U206" s="249" t="b" cm="1">
        <f t="array" ref="U206">AND(ETMRoutes[[#This Row],[StageCodes]]=ETMRoutes[[#This Row],[BaseStageCodes]], SUMPRODUCT( ( ($K$2:$K206=ETMRoutes[[#This Row],[StageCodes]])+0)*1) =1)</f>
        <v>0</v>
      </c>
      <c r="V206" s="245">
        <f>LEN(ETMRoutes[[#This Row],[StageCodes]])</f>
        <v>51</v>
      </c>
      <c r="W206" s="245">
        <f>COUNTIF([2]!Master[Full ETM Route No], C206)</f>
        <v>0</v>
      </c>
    </row>
    <row r="207" spans="1:23" ht="43.5">
      <c r="A207" s="246" t="s">
        <v>1844</v>
      </c>
      <c r="B207" s="247">
        <v>316</v>
      </c>
      <c r="C207" s="248" t="str">
        <f>ETMRoutes[[#This Row],[Depot]] &amp; ETMRoutes[[#This Row],[RouteNo]]</f>
        <v>MRG316</v>
      </c>
      <c r="D207" s="249" t="str" cm="1">
        <f t="array" ref="D207">INDEX(ETMRoutes[Full ETM Route No], MATCH(1,(ETMRoutes[[#This Row],[BaseStageCodes]]=ETMRoutes[StageCodes])*1,0))</f>
        <v>MRG316</v>
      </c>
      <c r="E207" s="249" t="s">
        <v>4209</v>
      </c>
      <c r="F207" s="249" t="str">
        <f>VLOOKUP(ETMRoutes[[#This Row],[LastStageCode]],Code2Loc,2,FALSE) &amp; "-" &amp; VLOOKUP(ETMRoutes[[#This Row],[FirstStageCode]],Code2Loc,2,FALSE)</f>
        <v>GAODONGARI-CANACONA</v>
      </c>
      <c r="G207" s="249"/>
      <c r="H207" s="249">
        <v>12</v>
      </c>
      <c r="I207" s="249" t="s">
        <v>3518</v>
      </c>
      <c r="J207" s="250" t="s">
        <v>4210</v>
      </c>
      <c r="K207" s="250" t="s">
        <v>3475</v>
      </c>
      <c r="L207" s="245" t="s">
        <v>4211</v>
      </c>
      <c r="M207" t="s">
        <v>831</v>
      </c>
      <c r="N207" t="s">
        <v>1236</v>
      </c>
      <c r="O207" s="245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49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49">
        <f>ETMRoutes[[#This Row],[RouteNo]]</f>
        <v>316</v>
      </c>
      <c r="S207" s="248" cm="1">
        <f t="array" ref="S207">SUMPRODUCT(  ( (ETMRoutes[StageCodes]=ETMRoutes[[#This Row],[StageCodes]])+0 )*1 )</f>
        <v>1</v>
      </c>
      <c r="T207" s="249" cm="1">
        <f t="array" ref="T207">SUMPRODUCT(  ( (ETMRoutes[ReverseStageCodes]=ETMRoutes[[#This Row],[StageCodes]])+0 )*1 )</f>
        <v>0</v>
      </c>
      <c r="U207" s="249" t="b" cm="1">
        <f t="array" ref="U207">AND(ETMRoutes[[#This Row],[StageCodes]]=ETMRoutes[[#This Row],[BaseStageCodes]], SUMPRODUCT( ( ($K$2:$K207=ETMRoutes[[#This Row],[StageCodes]])+0)*1) =1)</f>
        <v>1</v>
      </c>
      <c r="V207" s="245">
        <f>LEN(ETMRoutes[[#This Row],[StageCodes]])</f>
        <v>31</v>
      </c>
      <c r="W207" s="245">
        <f>COUNTIF([2]!Master[Full ETM Route No], C207)</f>
        <v>0</v>
      </c>
    </row>
    <row r="208" spans="1:23" ht="43.5">
      <c r="A208" s="246" t="s">
        <v>1844</v>
      </c>
      <c r="B208" s="247">
        <v>317</v>
      </c>
      <c r="C208" s="248" t="str">
        <f>ETMRoutes[[#This Row],[Depot]] &amp; ETMRoutes[[#This Row],[RouteNo]]</f>
        <v>MRG317</v>
      </c>
      <c r="D208" s="249" t="str" cm="1">
        <f t="array" ref="D208">INDEX(ETMRoutes[Full ETM Route No], MATCH(1,(ETMRoutes[[#This Row],[BaseStageCodes]]=ETMRoutes[StageCodes])*1,0))</f>
        <v>MRG317</v>
      </c>
      <c r="E208" s="249" t="s">
        <v>4212</v>
      </c>
      <c r="F208" s="249" t="str">
        <f>VLOOKUP(ETMRoutes[[#This Row],[LastStageCode]],Code2Loc,2,FALSE) &amp; "-" &amp; VLOOKUP(ETMRoutes[[#This Row],[FirstStageCode]],Code2Loc,2,FALSE)</f>
        <v>KHOLA-CANACONA</v>
      </c>
      <c r="G208" s="249"/>
      <c r="H208" s="249">
        <v>17</v>
      </c>
      <c r="I208" s="249" t="s">
        <v>3518</v>
      </c>
      <c r="J208" s="250" t="s">
        <v>4213</v>
      </c>
      <c r="K208" s="250" t="s">
        <v>3459</v>
      </c>
      <c r="L208" s="245" t="s">
        <v>4214</v>
      </c>
      <c r="M208" t="s">
        <v>831</v>
      </c>
      <c r="N208" t="s">
        <v>3235</v>
      </c>
      <c r="O208" s="245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49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49">
        <f>ETMRoutes[[#This Row],[RouteNo]]</f>
        <v>317</v>
      </c>
      <c r="S208" s="248" cm="1">
        <f t="array" ref="S208">SUMPRODUCT(  ( (ETMRoutes[StageCodes]=ETMRoutes[[#This Row],[StageCodes]])+0 )*1 )</f>
        <v>1</v>
      </c>
      <c r="T208" s="249" cm="1">
        <f t="array" ref="T208">SUMPRODUCT(  ( (ETMRoutes[ReverseStageCodes]=ETMRoutes[[#This Row],[StageCodes]])+0 )*1 )</f>
        <v>0</v>
      </c>
      <c r="U208" s="249" t="b" cm="1">
        <f t="array" ref="U208">AND(ETMRoutes[[#This Row],[StageCodes]]=ETMRoutes[[#This Row],[BaseStageCodes]], SUMPRODUCT( ( ($K$2:$K208=ETMRoutes[[#This Row],[StageCodes]])+0)*1) =1)</f>
        <v>1</v>
      </c>
      <c r="V208" s="245">
        <f>LEN(ETMRoutes[[#This Row],[StageCodes]])</f>
        <v>35</v>
      </c>
      <c r="W208" s="245">
        <f>COUNTIF([2]!Master[Full ETM Route No], C208)</f>
        <v>0</v>
      </c>
    </row>
    <row r="209" spans="1:23" ht="43.5">
      <c r="A209" s="246" t="s">
        <v>1844</v>
      </c>
      <c r="B209" s="247">
        <v>318</v>
      </c>
      <c r="C209" s="248" t="str">
        <f>ETMRoutes[[#This Row],[Depot]] &amp; ETMRoutes[[#This Row],[RouteNo]]</f>
        <v>MRG318</v>
      </c>
      <c r="D209" s="249" t="str" cm="1">
        <f t="array" ref="D209">INDEX(ETMRoutes[Full ETM Route No], MATCH(1,(ETMRoutes[[#This Row],[BaseStageCodes]]=ETMRoutes[StageCodes])*1,0))</f>
        <v>MRG318</v>
      </c>
      <c r="E209" s="249" t="s">
        <v>4215</v>
      </c>
      <c r="F209" s="249" t="str">
        <f>VLOOKUP(ETMRoutes[[#This Row],[LastStageCode]],Code2Loc,2,FALSE) &amp; "-" &amp; VLOOKUP(ETMRoutes[[#This Row],[FirstStageCode]],Code2Loc,2,FALSE)</f>
        <v>CHIPLEM-CANACONA</v>
      </c>
      <c r="G209" s="249"/>
      <c r="H209" s="249">
        <v>15</v>
      </c>
      <c r="I209" s="249" t="s">
        <v>3518</v>
      </c>
      <c r="J209" s="250" t="s">
        <v>4216</v>
      </c>
      <c r="K209" s="250" t="s">
        <v>3461</v>
      </c>
      <c r="L209" s="245" t="s">
        <v>4217</v>
      </c>
      <c r="M209" t="s">
        <v>831</v>
      </c>
      <c r="N209" t="s">
        <v>911</v>
      </c>
      <c r="O209" s="245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49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49">
        <f>ETMRoutes[[#This Row],[RouteNo]]</f>
        <v>318</v>
      </c>
      <c r="S209" s="248" cm="1">
        <f t="array" ref="S209">SUMPRODUCT(  ( (ETMRoutes[StageCodes]=ETMRoutes[[#This Row],[StageCodes]])+0 )*1 )</f>
        <v>1</v>
      </c>
      <c r="T209" s="249" cm="1">
        <f t="array" ref="T209">SUMPRODUCT(  ( (ETMRoutes[ReverseStageCodes]=ETMRoutes[[#This Row],[StageCodes]])+0 )*1 )</f>
        <v>0</v>
      </c>
      <c r="U209" s="249" t="b" cm="1">
        <f t="array" ref="U209">AND(ETMRoutes[[#This Row],[StageCodes]]=ETMRoutes[[#This Row],[BaseStageCodes]], SUMPRODUCT( ( ($K$2:$K209=ETMRoutes[[#This Row],[StageCodes]])+0)*1) =1)</f>
        <v>1</v>
      </c>
      <c r="V209" s="245">
        <f>LEN(ETMRoutes[[#This Row],[StageCodes]])</f>
        <v>35</v>
      </c>
      <c r="W209" s="245">
        <f>COUNTIF([2]!Master[Full ETM Route No], C209)</f>
        <v>0</v>
      </c>
    </row>
    <row r="210" spans="1:23" ht="43.5">
      <c r="A210" s="246" t="s">
        <v>1844</v>
      </c>
      <c r="B210" s="247">
        <v>319</v>
      </c>
      <c r="C210" s="248" t="str">
        <f>ETMRoutes[[#This Row],[Depot]] &amp; ETMRoutes[[#This Row],[RouteNo]]</f>
        <v>MRG319</v>
      </c>
      <c r="D210" s="249" t="str" cm="1">
        <f t="array" ref="D210">INDEX(ETMRoutes[Full ETM Route No], MATCH(1,(ETMRoutes[[#This Row],[BaseStageCodes]]=ETMRoutes[StageCodes])*1,0))</f>
        <v>MRG319</v>
      </c>
      <c r="E210" s="249" t="s">
        <v>4218</v>
      </c>
      <c r="F210" s="249" t="str">
        <f>VLOOKUP(ETMRoutes[[#This Row],[LastStageCode]],Code2Loc,2,FALSE) &amp; "-" &amp; VLOOKUP(ETMRoutes[[#This Row],[FirstStageCode]],Code2Loc,2,FALSE)</f>
        <v>PEDDE-CANACONA</v>
      </c>
      <c r="G210" s="249"/>
      <c r="H210" s="249">
        <v>21</v>
      </c>
      <c r="I210" s="249" t="s">
        <v>3518</v>
      </c>
      <c r="J210" s="250" t="s">
        <v>4219</v>
      </c>
      <c r="K210" s="250" t="s">
        <v>4220</v>
      </c>
      <c r="L210" s="245" t="s">
        <v>4221</v>
      </c>
      <c r="M210" t="s">
        <v>831</v>
      </c>
      <c r="N210" t="s">
        <v>3305</v>
      </c>
      <c r="O210" s="245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49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49">
        <f>ETMRoutes[[#This Row],[RouteNo]]</f>
        <v>319</v>
      </c>
      <c r="S210" s="248" cm="1">
        <f t="array" ref="S210">SUMPRODUCT(  ( (ETMRoutes[StageCodes]=ETMRoutes[[#This Row],[StageCodes]])+0 )*1 )</f>
        <v>1</v>
      </c>
      <c r="T210" s="249" cm="1">
        <f t="array" ref="T210">SUMPRODUCT(  ( (ETMRoutes[ReverseStageCodes]=ETMRoutes[[#This Row],[StageCodes]])+0 )*1 )</f>
        <v>0</v>
      </c>
      <c r="U210" s="249" t="b" cm="1">
        <f t="array" ref="U210">AND(ETMRoutes[[#This Row],[StageCodes]]=ETMRoutes[[#This Row],[BaseStageCodes]], SUMPRODUCT( ( ($K$2:$K210=ETMRoutes[[#This Row],[StageCodes]])+0)*1) =1)</f>
        <v>1</v>
      </c>
      <c r="V210" s="245">
        <f>LEN(ETMRoutes[[#This Row],[StageCodes]])</f>
        <v>43</v>
      </c>
      <c r="W210" s="245">
        <f>COUNTIF([2]!Master[Full ETM Route No], C210)</f>
        <v>0</v>
      </c>
    </row>
    <row r="211" spans="1:23" ht="29">
      <c r="A211" s="246" t="s">
        <v>1844</v>
      </c>
      <c r="B211" s="247">
        <v>320</v>
      </c>
      <c r="C211" s="248" t="str">
        <f>ETMRoutes[[#This Row],[Depot]] &amp; ETMRoutes[[#This Row],[RouteNo]]</f>
        <v>MRG320</v>
      </c>
      <c r="D211" s="249" t="str" cm="1">
        <f t="array" ref="D211">INDEX(ETMRoutes[Full ETM Route No], MATCH(1,(ETMRoutes[[#This Row],[BaseStageCodes]]=ETMRoutes[StageCodes])*1,0))</f>
        <v>MRG320</v>
      </c>
      <c r="E211" s="249" t="s">
        <v>4222</v>
      </c>
      <c r="F211" s="249" t="str">
        <f>VLOOKUP(ETMRoutes[[#This Row],[LastStageCode]],Code2Loc,2,FALSE) &amp; "-" &amp; VLOOKUP(ETMRoutes[[#This Row],[FirstStageCode]],Code2Loc,2,FALSE)</f>
        <v>TISCON-CANACONA</v>
      </c>
      <c r="G211" s="249"/>
      <c r="H211" s="249">
        <v>20</v>
      </c>
      <c r="I211" s="249" t="s">
        <v>3518</v>
      </c>
      <c r="J211" s="250" t="s">
        <v>4223</v>
      </c>
      <c r="K211" s="250" t="s">
        <v>3484</v>
      </c>
      <c r="L211" s="245" t="s">
        <v>4224</v>
      </c>
      <c r="M211" t="s">
        <v>831</v>
      </c>
      <c r="N211" t="s">
        <v>3243</v>
      </c>
      <c r="O211" s="245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49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49">
        <f>ETMRoutes[[#This Row],[RouteNo]]</f>
        <v>320</v>
      </c>
      <c r="S211" s="248" cm="1">
        <f t="array" ref="S211">SUMPRODUCT(  ( (ETMRoutes[StageCodes]=ETMRoutes[[#This Row],[StageCodes]])+0 )*1 )</f>
        <v>1</v>
      </c>
      <c r="T211" s="249" cm="1">
        <f t="array" ref="T211">SUMPRODUCT(  ( (ETMRoutes[ReverseStageCodes]=ETMRoutes[[#This Row],[StageCodes]])+0 )*1 )</f>
        <v>0</v>
      </c>
      <c r="U211" s="249" t="b" cm="1">
        <f t="array" ref="U211">AND(ETMRoutes[[#This Row],[StageCodes]]=ETMRoutes[[#This Row],[BaseStageCodes]], SUMPRODUCT( ( ($K$2:$K211=ETMRoutes[[#This Row],[StageCodes]])+0)*1) =1)</f>
        <v>1</v>
      </c>
      <c r="V211" s="245">
        <f>LEN(ETMRoutes[[#This Row],[StageCodes]])</f>
        <v>31</v>
      </c>
      <c r="W211" s="245">
        <f>COUNTIF([2]!Master[Full ETM Route No], C211)</f>
        <v>0</v>
      </c>
    </row>
    <row r="212" spans="1:23" ht="58">
      <c r="A212" s="246" t="s">
        <v>1844</v>
      </c>
      <c r="B212" s="247">
        <v>321</v>
      </c>
      <c r="C212" s="248" t="str">
        <f>ETMRoutes[[#This Row],[Depot]] &amp; ETMRoutes[[#This Row],[RouteNo]]</f>
        <v>MRG321</v>
      </c>
      <c r="D212" s="249" t="str" cm="1">
        <f t="array" ref="D212">INDEX(ETMRoutes[Full ETM Route No], MATCH(1,(ETMRoutes[[#This Row],[BaseStageCodes]]=ETMRoutes[StageCodes])*1,0))</f>
        <v>MRG321</v>
      </c>
      <c r="E212" s="249" t="s">
        <v>4225</v>
      </c>
      <c r="F212" s="249" t="str">
        <f>VLOOKUP(ETMRoutes[[#This Row],[LastStageCode]],Code2Loc,2,FALSE) &amp; "-" &amp; VLOOKUP(ETMRoutes[[#This Row],[FirstStageCode]],Code2Loc,2,FALSE)</f>
        <v>YEDA-CANACONA</v>
      </c>
      <c r="G212" s="249"/>
      <c r="H212" s="249">
        <v>27</v>
      </c>
      <c r="I212" s="249" t="s">
        <v>3518</v>
      </c>
      <c r="J212" s="250" t="s">
        <v>4226</v>
      </c>
      <c r="K212" s="250" t="s">
        <v>4227</v>
      </c>
      <c r="L212" s="245" t="s">
        <v>4228</v>
      </c>
      <c r="M212" t="s">
        <v>831</v>
      </c>
      <c r="N212" t="s">
        <v>3129</v>
      </c>
      <c r="O212" s="245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49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49">
        <f>ETMRoutes[[#This Row],[RouteNo]]</f>
        <v>321</v>
      </c>
      <c r="S212" s="248" cm="1">
        <f t="array" ref="S212">SUMPRODUCT(  ( (ETMRoutes[StageCodes]=ETMRoutes[[#This Row],[StageCodes]])+0 )*1 )</f>
        <v>1</v>
      </c>
      <c r="T212" s="249" cm="1">
        <f t="array" ref="T212">SUMPRODUCT(  ( (ETMRoutes[ReverseStageCodes]=ETMRoutes[[#This Row],[StageCodes]])+0 )*1 )</f>
        <v>0</v>
      </c>
      <c r="U212" s="249" t="b" cm="1">
        <f t="array" ref="U212">AND(ETMRoutes[[#This Row],[StageCodes]]=ETMRoutes[[#This Row],[BaseStageCodes]], SUMPRODUCT( ( ($K$2:$K212=ETMRoutes[[#This Row],[StageCodes]])+0)*1) =1)</f>
        <v>1</v>
      </c>
      <c r="V212" s="245">
        <f>LEN(ETMRoutes[[#This Row],[StageCodes]])</f>
        <v>55</v>
      </c>
      <c r="W212" s="245">
        <f>COUNTIF([2]!Master[Full ETM Route No], C212)</f>
        <v>0</v>
      </c>
    </row>
    <row r="213" spans="1:23" ht="29">
      <c r="A213" s="246" t="s">
        <v>1844</v>
      </c>
      <c r="B213" s="247">
        <v>322</v>
      </c>
      <c r="C213" s="248" t="str">
        <f>ETMRoutes[[#This Row],[Depot]] &amp; ETMRoutes[[#This Row],[RouteNo]]</f>
        <v>MRG322</v>
      </c>
      <c r="D213" s="249" t="str" cm="1">
        <f t="array" ref="D213">INDEX(ETMRoutes[Full ETM Route No], MATCH(1,(ETMRoutes[[#This Row],[BaseStageCodes]]=ETMRoutes[StageCodes])*1,0))</f>
        <v>MRG322</v>
      </c>
      <c r="E213" s="249" t="s">
        <v>4229</v>
      </c>
      <c r="F213" s="249" t="str">
        <f>VLOOKUP(ETMRoutes[[#This Row],[LastStageCode]],Code2Loc,2,FALSE) &amp; "-" &amp; VLOOKUP(ETMRoutes[[#This Row],[FirstStageCode]],Code2Loc,2,FALSE)</f>
        <v>ASALI-CANACONA</v>
      </c>
      <c r="G213" s="249"/>
      <c r="H213" s="249">
        <v>9</v>
      </c>
      <c r="I213" s="249" t="s">
        <v>3518</v>
      </c>
      <c r="J213" s="250" t="s">
        <v>4230</v>
      </c>
      <c r="K213" s="250" t="s">
        <v>3481</v>
      </c>
      <c r="L213" s="245" t="s">
        <v>4231</v>
      </c>
      <c r="M213" t="s">
        <v>831</v>
      </c>
      <c r="N213" t="s">
        <v>3253</v>
      </c>
      <c r="O213" s="245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49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49">
        <f>ETMRoutes[[#This Row],[RouteNo]]</f>
        <v>322</v>
      </c>
      <c r="S213" s="248" cm="1">
        <f t="array" ref="S213">SUMPRODUCT(  ( (ETMRoutes[StageCodes]=ETMRoutes[[#This Row],[StageCodes]])+0 )*1 )</f>
        <v>1</v>
      </c>
      <c r="T213" s="249" cm="1">
        <f t="array" ref="T213">SUMPRODUCT(  ( (ETMRoutes[ReverseStageCodes]=ETMRoutes[[#This Row],[StageCodes]])+0 )*1 )</f>
        <v>0</v>
      </c>
      <c r="U213" s="249" t="b" cm="1">
        <f t="array" ref="U213">AND(ETMRoutes[[#This Row],[StageCodes]]=ETMRoutes[[#This Row],[BaseStageCodes]], SUMPRODUCT( ( ($K$2:$K213=ETMRoutes[[#This Row],[StageCodes]])+0)*1) =1)</f>
        <v>1</v>
      </c>
      <c r="V213" s="245">
        <f>LEN(ETMRoutes[[#This Row],[StageCodes]])</f>
        <v>19</v>
      </c>
      <c r="W213" s="245">
        <f>COUNTIF([2]!Master[Full ETM Route No], C213)</f>
        <v>0</v>
      </c>
    </row>
    <row r="214" spans="1:23" ht="43.5">
      <c r="A214" s="246" t="s">
        <v>1844</v>
      </c>
      <c r="B214" s="247">
        <v>323</v>
      </c>
      <c r="C214" s="248" t="str">
        <f>ETMRoutes[[#This Row],[Depot]] &amp; ETMRoutes[[#This Row],[RouteNo]]</f>
        <v>MRG323</v>
      </c>
      <c r="D214" s="249" t="str" cm="1">
        <f t="array" ref="D214">INDEX(ETMRoutes[Full ETM Route No], MATCH(1,(ETMRoutes[[#This Row],[BaseStageCodes]]=ETMRoutes[StageCodes])*1,0))</f>
        <v>MRG323</v>
      </c>
      <c r="E214" s="249" t="s">
        <v>4232</v>
      </c>
      <c r="F214" s="249" t="str">
        <f>VLOOKUP(ETMRoutes[[#This Row],[LastStageCode]],Code2Loc,2,FALSE) &amp; "-" &amp; VLOOKUP(ETMRoutes[[#This Row],[FirstStageCode]],Code2Loc,2,FALSE)</f>
        <v>MUDKUD-CANACONA</v>
      </c>
      <c r="G214" s="249"/>
      <c r="H214" s="249">
        <v>12</v>
      </c>
      <c r="I214" s="249" t="s">
        <v>3518</v>
      </c>
      <c r="J214" s="250" t="s">
        <v>4233</v>
      </c>
      <c r="K214" s="250" t="s">
        <v>3486</v>
      </c>
      <c r="L214" s="245" t="s">
        <v>4234</v>
      </c>
      <c r="M214" t="s">
        <v>831</v>
      </c>
      <c r="N214" t="s">
        <v>3259</v>
      </c>
      <c r="O214" s="245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49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49">
        <f>ETMRoutes[[#This Row],[RouteNo]]</f>
        <v>323</v>
      </c>
      <c r="S214" s="248" cm="1">
        <f t="array" ref="S214">SUMPRODUCT(  ( (ETMRoutes[StageCodes]=ETMRoutes[[#This Row],[StageCodes]])+0 )*1 )</f>
        <v>1</v>
      </c>
      <c r="T214" s="249" cm="1">
        <f t="array" ref="T214">SUMPRODUCT(  ( (ETMRoutes[ReverseStageCodes]=ETMRoutes[[#This Row],[StageCodes]])+0 )*1 )</f>
        <v>0</v>
      </c>
      <c r="U214" s="249" t="b" cm="1">
        <f t="array" ref="U214">AND(ETMRoutes[[#This Row],[StageCodes]]=ETMRoutes[[#This Row],[BaseStageCodes]], SUMPRODUCT( ( ($K$2:$K214=ETMRoutes[[#This Row],[StageCodes]])+0)*1) =1)</f>
        <v>1</v>
      </c>
      <c r="V214" s="245">
        <f>LEN(ETMRoutes[[#This Row],[StageCodes]])</f>
        <v>31</v>
      </c>
      <c r="W214" s="245">
        <f>COUNTIF([2]!Master[Full ETM Route No], C214)</f>
        <v>0</v>
      </c>
    </row>
    <row r="215" spans="1:23" ht="29">
      <c r="A215" s="246" t="s">
        <v>1844</v>
      </c>
      <c r="B215" s="247">
        <v>324</v>
      </c>
      <c r="C215" s="248" t="str">
        <f>ETMRoutes[[#This Row],[Depot]] &amp; ETMRoutes[[#This Row],[RouteNo]]</f>
        <v>MRG324</v>
      </c>
      <c r="D215" s="249" t="str" cm="1">
        <f t="array" ref="D215">INDEX(ETMRoutes[Full ETM Route No], MATCH(1,(ETMRoutes[[#This Row],[BaseStageCodes]]=ETMRoutes[StageCodes])*1,0))</f>
        <v>MRG324</v>
      </c>
      <c r="E215" s="249" t="s">
        <v>4235</v>
      </c>
      <c r="F215" s="249" t="str">
        <f>VLOOKUP(ETMRoutes[[#This Row],[LastStageCode]],Code2Loc,2,FALSE) &amp; "-" &amp; VLOOKUP(ETMRoutes[[#This Row],[FirstStageCode]],Code2Loc,2,FALSE)</f>
        <v>VAIZWADA-CANACONA</v>
      </c>
      <c r="G215" s="249"/>
      <c r="H215" s="249">
        <v>8</v>
      </c>
      <c r="I215" s="249" t="s">
        <v>3518</v>
      </c>
      <c r="J215" s="250" t="s">
        <v>4236</v>
      </c>
      <c r="K215" s="250" t="s">
        <v>3485</v>
      </c>
      <c r="L215" s="245" t="s">
        <v>4237</v>
      </c>
      <c r="M215" t="s">
        <v>831</v>
      </c>
      <c r="N215" t="s">
        <v>3261</v>
      </c>
      <c r="O215" s="245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49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49">
        <f>ETMRoutes[[#This Row],[RouteNo]]</f>
        <v>324</v>
      </c>
      <c r="S215" s="248" cm="1">
        <f t="array" ref="S215">SUMPRODUCT(  ( (ETMRoutes[StageCodes]=ETMRoutes[[#This Row],[StageCodes]])+0 )*1 )</f>
        <v>1</v>
      </c>
      <c r="T215" s="249" cm="1">
        <f t="array" ref="T215">SUMPRODUCT(  ( (ETMRoutes[ReverseStageCodes]=ETMRoutes[[#This Row],[StageCodes]])+0 )*1 )</f>
        <v>0</v>
      </c>
      <c r="U215" s="249" t="b" cm="1">
        <f t="array" ref="U215">AND(ETMRoutes[[#This Row],[StageCodes]]=ETMRoutes[[#This Row],[BaseStageCodes]], SUMPRODUCT( ( ($K$2:$K215=ETMRoutes[[#This Row],[StageCodes]])+0)*1) =1)</f>
        <v>1</v>
      </c>
      <c r="V215" s="245">
        <f>LEN(ETMRoutes[[#This Row],[StageCodes]])</f>
        <v>19</v>
      </c>
      <c r="W215" s="245">
        <f>COUNTIF([2]!Master[Full ETM Route No], C215)</f>
        <v>0</v>
      </c>
    </row>
    <row r="216" spans="1:23" ht="29">
      <c r="A216" s="246" t="s">
        <v>1844</v>
      </c>
      <c r="B216" s="247">
        <v>325</v>
      </c>
      <c r="C216" s="248" t="str">
        <f>ETMRoutes[[#This Row],[Depot]] &amp; ETMRoutes[[#This Row],[RouteNo]]</f>
        <v>MRG325</v>
      </c>
      <c r="D216" s="249" t="str" cm="1">
        <f t="array" ref="D216">INDEX(ETMRoutes[Full ETM Route No], MATCH(1,(ETMRoutes[[#This Row],[BaseStageCodes]]=ETMRoutes[StageCodes])*1,0))</f>
        <v>MRG325</v>
      </c>
      <c r="E216" s="249" t="s">
        <v>4238</v>
      </c>
      <c r="F216" s="249" t="str">
        <f>VLOOKUP(ETMRoutes[[#This Row],[LastStageCode]],Code2Loc,2,FALSE) &amp; "-" &amp; VLOOKUP(ETMRoutes[[#This Row],[FirstStageCode]],Code2Loc,2,FALSE)</f>
        <v>SHRISTHAL-CANACONA</v>
      </c>
      <c r="G216" s="249"/>
      <c r="H216" s="249">
        <v>10</v>
      </c>
      <c r="I216" s="249" t="s">
        <v>3518</v>
      </c>
      <c r="J216" s="250" t="s">
        <v>4239</v>
      </c>
      <c r="K216" s="250" t="s">
        <v>3467</v>
      </c>
      <c r="L216" s="245" t="s">
        <v>4240</v>
      </c>
      <c r="M216" t="s">
        <v>831</v>
      </c>
      <c r="N216" t="s">
        <v>2674</v>
      </c>
      <c r="O216" s="245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49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49">
        <f>ETMRoutes[[#This Row],[RouteNo]]</f>
        <v>325</v>
      </c>
      <c r="S216" s="248" cm="1">
        <f t="array" ref="S216">SUMPRODUCT(  ( (ETMRoutes[StageCodes]=ETMRoutes[[#This Row],[StageCodes]])+0 )*1 )</f>
        <v>1</v>
      </c>
      <c r="T216" s="249" cm="1">
        <f t="array" ref="T216">SUMPRODUCT(  ( (ETMRoutes[ReverseStageCodes]=ETMRoutes[[#This Row],[StageCodes]])+0 )*1 )</f>
        <v>0</v>
      </c>
      <c r="U216" s="249" t="b" cm="1">
        <f t="array" ref="U216">AND(ETMRoutes[[#This Row],[StageCodes]]=ETMRoutes[[#This Row],[BaseStageCodes]], SUMPRODUCT( ( ($K$2:$K216=ETMRoutes[[#This Row],[StageCodes]])+0)*1) =1)</f>
        <v>1</v>
      </c>
      <c r="V216" s="245">
        <f>LEN(ETMRoutes[[#This Row],[StageCodes]])</f>
        <v>27</v>
      </c>
      <c r="W216" s="245">
        <f>COUNTIF([2]!Master[Full ETM Route No], C216)</f>
        <v>0</v>
      </c>
    </row>
    <row r="217" spans="1:23" ht="43.5">
      <c r="A217" s="246" t="s">
        <v>1844</v>
      </c>
      <c r="B217" s="247">
        <v>326</v>
      </c>
      <c r="C217" s="248" t="str">
        <f>ETMRoutes[[#This Row],[Depot]] &amp; ETMRoutes[[#This Row],[RouteNo]]</f>
        <v>MRG326</v>
      </c>
      <c r="D217" s="249" t="str" cm="1">
        <f t="array" ref="D217">INDEX(ETMRoutes[Full ETM Route No], MATCH(1,(ETMRoutes[[#This Row],[BaseStageCodes]]=ETMRoutes[StageCodes])*1,0))</f>
        <v>MRG326</v>
      </c>
      <c r="E217" s="249" t="s">
        <v>3691</v>
      </c>
      <c r="F217" s="249" t="str">
        <f>VLOOKUP(ETMRoutes[[#This Row],[LastStageCode]],Code2Loc,2,FALSE) &amp; "-" &amp; VLOOKUP(ETMRoutes[[#This Row],[FirstStageCode]],Code2Loc,2,FALSE)</f>
        <v>MATIMOL-CANACONA</v>
      </c>
      <c r="G217" s="249"/>
      <c r="H217" s="249">
        <v>15</v>
      </c>
      <c r="I217" s="249" t="s">
        <v>3518</v>
      </c>
      <c r="J217" s="250" t="s">
        <v>4241</v>
      </c>
      <c r="K217" s="250" t="s">
        <v>4242</v>
      </c>
      <c r="L217" s="245" t="s">
        <v>4243</v>
      </c>
      <c r="M217" t="s">
        <v>831</v>
      </c>
      <c r="N217" t="s">
        <v>1866</v>
      </c>
      <c r="O217" s="245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49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49">
        <f>ETMRoutes[[#This Row],[RouteNo]]</f>
        <v>326</v>
      </c>
      <c r="S217" s="248" cm="1">
        <f t="array" ref="S217">SUMPRODUCT(  ( (ETMRoutes[StageCodes]=ETMRoutes[[#This Row],[StageCodes]])+0 )*1 )</f>
        <v>1</v>
      </c>
      <c r="T217" s="249" cm="1">
        <f t="array" ref="T217">SUMPRODUCT(  ( (ETMRoutes[ReverseStageCodes]=ETMRoutes[[#This Row],[StageCodes]])+0 )*1 )</f>
        <v>0</v>
      </c>
      <c r="U217" s="249" t="b" cm="1">
        <f t="array" ref="U217">AND(ETMRoutes[[#This Row],[StageCodes]]=ETMRoutes[[#This Row],[BaseStageCodes]], SUMPRODUCT( ( ($K$2:$K217=ETMRoutes[[#This Row],[StageCodes]])+0)*1) =1)</f>
        <v>1</v>
      </c>
      <c r="V217" s="245">
        <f>LEN(ETMRoutes[[#This Row],[StageCodes]])</f>
        <v>43</v>
      </c>
      <c r="W217" s="245">
        <f>COUNTIF([2]!Master[Full ETM Route No], C217)</f>
        <v>0</v>
      </c>
    </row>
    <row r="218" spans="1:23" ht="29">
      <c r="A218" s="246" t="s">
        <v>1844</v>
      </c>
      <c r="B218" s="247">
        <v>327</v>
      </c>
      <c r="C218" s="248" t="str">
        <f>ETMRoutes[[#This Row],[Depot]] &amp; ETMRoutes[[#This Row],[RouteNo]]</f>
        <v>MRG327</v>
      </c>
      <c r="D218" s="249" t="str" cm="1">
        <f t="array" ref="D218">INDEX(ETMRoutes[Full ETM Route No], MATCH(1,(ETMRoutes[[#This Row],[BaseStageCodes]]=ETMRoutes[StageCodes])*1,0))</f>
        <v>MRG327</v>
      </c>
      <c r="E218" s="249" t="s">
        <v>4244</v>
      </c>
      <c r="F218" s="249" t="str">
        <f>VLOOKUP(ETMRoutes[[#This Row],[LastStageCode]],Code2Loc,2,FALSE) &amp; "-" &amp; VLOOKUP(ETMRoutes[[#This Row],[FirstStageCode]],Code2Loc,2,FALSE)</f>
        <v>SHISHEVAL-CANACONA</v>
      </c>
      <c r="G218" s="249"/>
      <c r="H218" s="249">
        <v>10</v>
      </c>
      <c r="I218" s="249" t="s">
        <v>3518</v>
      </c>
      <c r="J218" s="250" t="s">
        <v>4245</v>
      </c>
      <c r="K218" s="250" t="s">
        <v>4246</v>
      </c>
      <c r="L218" s="245" t="s">
        <v>4247</v>
      </c>
      <c r="M218" t="s">
        <v>831</v>
      </c>
      <c r="N218" t="s">
        <v>2664</v>
      </c>
      <c r="O218" s="245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49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49">
        <f>ETMRoutes[[#This Row],[RouteNo]]</f>
        <v>327</v>
      </c>
      <c r="S218" s="248" cm="1">
        <f t="array" ref="S218">SUMPRODUCT(  ( (ETMRoutes[StageCodes]=ETMRoutes[[#This Row],[StageCodes]])+0 )*1 )</f>
        <v>1</v>
      </c>
      <c r="T218" s="249" cm="1">
        <f t="array" ref="T218">SUMPRODUCT(  ( (ETMRoutes[ReverseStageCodes]=ETMRoutes[[#This Row],[StageCodes]])+0 )*1 )</f>
        <v>0</v>
      </c>
      <c r="U218" s="249" t="b" cm="1">
        <f t="array" ref="U218">AND(ETMRoutes[[#This Row],[StageCodes]]=ETMRoutes[[#This Row],[BaseStageCodes]], SUMPRODUCT( ( ($K$2:$K218=ETMRoutes[[#This Row],[StageCodes]])+0)*1) =1)</f>
        <v>1</v>
      </c>
      <c r="V218" s="245">
        <f>LEN(ETMRoutes[[#This Row],[StageCodes]])</f>
        <v>27</v>
      </c>
      <c r="W218" s="245">
        <f>COUNTIF([2]!Master[Full ETM Route No], C218)</f>
        <v>0</v>
      </c>
    </row>
    <row r="219" spans="1:23" ht="101.5">
      <c r="A219" s="246" t="s">
        <v>1844</v>
      </c>
      <c r="B219" s="247">
        <v>328</v>
      </c>
      <c r="C219" s="248" t="str">
        <f>ETMRoutes[[#This Row],[Depot]] &amp; ETMRoutes[[#This Row],[RouteNo]]</f>
        <v>MRG328</v>
      </c>
      <c r="D219" s="249" t="str" cm="1">
        <f t="array" ref="D219">INDEX(ETMRoutes[Full ETM Route No], MATCH(1,(ETMRoutes[[#This Row],[BaseStageCodes]]=ETMRoutes[StageCodes])*1,0))</f>
        <v>MRG328</v>
      </c>
      <c r="E219" s="249" t="s">
        <v>4248</v>
      </c>
      <c r="F219" s="249" t="str">
        <f>VLOOKUP(ETMRoutes[[#This Row],[LastStageCode]],Code2Loc,2,FALSE) &amp; "-" &amp; VLOOKUP(ETMRoutes[[#This Row],[FirstStageCode]],Code2Loc,2,FALSE)</f>
        <v>POLLEM-CANACONA</v>
      </c>
      <c r="G219" s="249"/>
      <c r="H219" s="249">
        <v>30</v>
      </c>
      <c r="I219" s="249" t="s">
        <v>3518</v>
      </c>
      <c r="J219" s="250" t="s">
        <v>4249</v>
      </c>
      <c r="K219" s="250" t="s">
        <v>3469</v>
      </c>
      <c r="L219" s="245" t="s">
        <v>4250</v>
      </c>
      <c r="M219" t="s">
        <v>831</v>
      </c>
      <c r="N219" t="s">
        <v>2319</v>
      </c>
      <c r="O219" s="245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49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49">
        <f>ETMRoutes[[#This Row],[RouteNo]]</f>
        <v>328</v>
      </c>
      <c r="S219" s="248" cm="1">
        <f t="array" ref="S219">SUMPRODUCT(  ( (ETMRoutes[StageCodes]=ETMRoutes[[#This Row],[StageCodes]])+0 )*1 )</f>
        <v>1</v>
      </c>
      <c r="T219" s="249" cm="1">
        <f t="array" ref="T219">SUMPRODUCT(  ( (ETMRoutes[ReverseStageCodes]=ETMRoutes[[#This Row],[StageCodes]])+0 )*1 )</f>
        <v>0</v>
      </c>
      <c r="U219" s="249" t="b" cm="1">
        <f t="array" ref="U219">AND(ETMRoutes[[#This Row],[StageCodes]]=ETMRoutes[[#This Row],[BaseStageCodes]], SUMPRODUCT( ( ($K$2:$K219=ETMRoutes[[#This Row],[StageCodes]])+0)*1) =1)</f>
        <v>1</v>
      </c>
      <c r="V219" s="245">
        <f>LEN(ETMRoutes[[#This Row],[StageCodes]])</f>
        <v>91</v>
      </c>
      <c r="W219" s="245">
        <f>COUNTIF([2]!Master[Full ETM Route No], C219)</f>
        <v>0</v>
      </c>
    </row>
    <row r="220" spans="1:23" ht="87">
      <c r="A220" s="246" t="s">
        <v>1844</v>
      </c>
      <c r="B220" s="247">
        <v>329</v>
      </c>
      <c r="C220" s="248" t="str">
        <f>ETMRoutes[[#This Row],[Depot]] &amp; ETMRoutes[[#This Row],[RouteNo]]</f>
        <v>MRG329</v>
      </c>
      <c r="D220" s="249" t="str" cm="1">
        <f t="array" ref="D220">INDEX(ETMRoutes[Full ETM Route No], MATCH(1,(ETMRoutes[[#This Row],[BaseStageCodes]]=ETMRoutes[StageCodes])*1,0))</f>
        <v>MRG21</v>
      </c>
      <c r="E220" s="249" t="s">
        <v>3588</v>
      </c>
      <c r="F220" s="249" t="str">
        <f>VLOOKUP(ETMRoutes[[#This Row],[LastStageCode]],Code2Loc,2,FALSE) &amp; "-" &amp; VLOOKUP(ETMRoutes[[#This Row],[FirstStageCode]],Code2Loc,2,FALSE)</f>
        <v>CURCHOREM-MARGAO</v>
      </c>
      <c r="G220" s="249"/>
      <c r="H220" s="249">
        <v>24</v>
      </c>
      <c r="I220" s="249" t="s">
        <v>3518</v>
      </c>
      <c r="J220" s="250" t="s">
        <v>3589</v>
      </c>
      <c r="K220" s="250" t="s">
        <v>3489</v>
      </c>
      <c r="L220" s="245" t="s">
        <v>3590</v>
      </c>
      <c r="M220" t="s">
        <v>1844</v>
      </c>
      <c r="N220" t="s">
        <v>1002</v>
      </c>
      <c r="O220" s="245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49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49">
        <f>ETMRoutes[[#This Row],[RouteNo]]</f>
        <v>329</v>
      </c>
      <c r="S220" s="248" cm="1">
        <f t="array" ref="S220">SUMPRODUCT(  ( (ETMRoutes[StageCodes]=ETMRoutes[[#This Row],[StageCodes]])+0 )*1 )</f>
        <v>2</v>
      </c>
      <c r="T220" s="249" cm="1">
        <f t="array" ref="T220">SUMPRODUCT(  ( (ETMRoutes[ReverseStageCodes]=ETMRoutes[[#This Row],[StageCodes]])+0 )*1 )</f>
        <v>0</v>
      </c>
      <c r="U220" s="249" t="b" cm="1">
        <f t="array" ref="U220">AND(ETMRoutes[[#This Row],[StageCodes]]=ETMRoutes[[#This Row],[BaseStageCodes]], SUMPRODUCT( ( ($K$2:$K220=ETMRoutes[[#This Row],[StageCodes]])+0)*1) =1)</f>
        <v>0</v>
      </c>
      <c r="V220" s="245">
        <f>LEN(ETMRoutes[[#This Row],[StageCodes]])</f>
        <v>79</v>
      </c>
      <c r="W220" s="245">
        <f>COUNTIF([2]!Master[Full ETM Route No], C220)</f>
        <v>0</v>
      </c>
    </row>
    <row r="221" spans="1:23" ht="116">
      <c r="A221" s="246" t="s">
        <v>1844</v>
      </c>
      <c r="B221" s="247">
        <v>330</v>
      </c>
      <c r="C221" s="248" t="str">
        <f>ETMRoutes[[#This Row],[Depot]] &amp; ETMRoutes[[#This Row],[RouteNo]]</f>
        <v>MRG330</v>
      </c>
      <c r="D221" s="249" t="str" cm="1">
        <f t="array" ref="D221">INDEX(ETMRoutes[Full ETM Route No], MATCH(1,(ETMRoutes[[#This Row],[BaseStageCodes]]=ETMRoutes[StageCodes])*1,0))</f>
        <v>MRG65</v>
      </c>
      <c r="E221" s="249" t="s">
        <v>3749</v>
      </c>
      <c r="F221" s="249" t="str">
        <f>VLOOKUP(ETMRoutes[[#This Row],[LastStageCode]],Code2Loc,2,FALSE) &amp; "-" &amp; VLOOKUP(ETMRoutes[[#This Row],[FirstStageCode]],Code2Loc,2,FALSE)</f>
        <v>KALAY-MARGAO</v>
      </c>
      <c r="G221" s="249"/>
      <c r="H221" s="249">
        <v>36</v>
      </c>
      <c r="I221" s="249" t="s">
        <v>3518</v>
      </c>
      <c r="J221" s="250" t="s">
        <v>3750</v>
      </c>
      <c r="K221" s="250" t="s">
        <v>3493</v>
      </c>
      <c r="L221" s="245" t="s">
        <v>3751</v>
      </c>
      <c r="M221" t="s">
        <v>1844</v>
      </c>
      <c r="N221" t="s">
        <v>1489</v>
      </c>
      <c r="O221" s="245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49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49">
        <f>ETMRoutes[[#This Row],[RouteNo]]</f>
        <v>330</v>
      </c>
      <c r="S221" s="248" cm="1">
        <f t="array" ref="S221">SUMPRODUCT(  ( (ETMRoutes[StageCodes]=ETMRoutes[[#This Row],[StageCodes]])+0 )*1 )</f>
        <v>2</v>
      </c>
      <c r="T221" s="249" cm="1">
        <f t="array" ref="T221">SUMPRODUCT(  ( (ETMRoutes[ReverseStageCodes]=ETMRoutes[[#This Row],[StageCodes]])+0 )*1 )</f>
        <v>0</v>
      </c>
      <c r="U221" s="249" t="b" cm="1">
        <f t="array" ref="U221">AND(ETMRoutes[[#This Row],[StageCodes]]=ETMRoutes[[#This Row],[BaseStageCodes]], SUMPRODUCT( ( ($K$2:$K221=ETMRoutes[[#This Row],[StageCodes]])+0)*1) =1)</f>
        <v>0</v>
      </c>
      <c r="V221" s="245">
        <f>LEN(ETMRoutes[[#This Row],[StageCodes]])</f>
        <v>111</v>
      </c>
      <c r="W221" s="245">
        <f>COUNTIF([2]!Master[Full ETM Route No], C221)</f>
        <v>0</v>
      </c>
    </row>
    <row r="222" spans="1:23" ht="87">
      <c r="A222" s="246" t="s">
        <v>1844</v>
      </c>
      <c r="B222" s="247">
        <v>331</v>
      </c>
      <c r="C222" s="248" t="str">
        <f>ETMRoutes[[#This Row],[Depot]] &amp; ETMRoutes[[#This Row],[RouteNo]]</f>
        <v>MRG331</v>
      </c>
      <c r="D222" s="249" t="str" cm="1">
        <f t="array" ref="D222">INDEX(ETMRoutes[Full ETM Route No], MATCH(1,(ETMRoutes[[#This Row],[BaseStageCodes]]=ETMRoutes[StageCodes])*1,0))</f>
        <v>MRG331</v>
      </c>
      <c r="E222" s="249" t="s">
        <v>4251</v>
      </c>
      <c r="F222" s="249" t="str">
        <f>VLOOKUP(ETMRoutes[[#This Row],[LastStageCode]],Code2Loc,2,FALSE) &amp; "-" &amp; VLOOKUP(ETMRoutes[[#This Row],[FirstStageCode]],Code2Loc,2,FALSE)</f>
        <v>NETURLIM-CURCHOREM</v>
      </c>
      <c r="G222" s="249"/>
      <c r="H222" s="249">
        <v>37</v>
      </c>
      <c r="I222" s="249" t="s">
        <v>3518</v>
      </c>
      <c r="J222" s="250" t="s">
        <v>4252</v>
      </c>
      <c r="K222" s="250" t="s">
        <v>3496</v>
      </c>
      <c r="L222" s="245" t="s">
        <v>4253</v>
      </c>
      <c r="M222" t="s">
        <v>1002</v>
      </c>
      <c r="N222" t="s">
        <v>2094</v>
      </c>
      <c r="O222" s="245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49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49">
        <f>ETMRoutes[[#This Row],[RouteNo]]</f>
        <v>331</v>
      </c>
      <c r="S222" s="248" cm="1">
        <f t="array" ref="S222">SUMPRODUCT(  ( (ETMRoutes[StageCodes]=ETMRoutes[[#This Row],[StageCodes]])+0 )*1 )</f>
        <v>1</v>
      </c>
      <c r="T222" s="249" cm="1">
        <f t="array" ref="T222">SUMPRODUCT(  ( (ETMRoutes[ReverseStageCodes]=ETMRoutes[[#This Row],[StageCodes]])+0 )*1 )</f>
        <v>0</v>
      </c>
      <c r="U222" s="249" t="b" cm="1">
        <f t="array" ref="U222">AND(ETMRoutes[[#This Row],[StageCodes]]=ETMRoutes[[#This Row],[BaseStageCodes]], SUMPRODUCT( ( ($K$2:$K222=ETMRoutes[[#This Row],[StageCodes]])+0)*1) =1)</f>
        <v>1</v>
      </c>
      <c r="V222" s="245">
        <f>LEN(ETMRoutes[[#This Row],[StageCodes]])</f>
        <v>87</v>
      </c>
      <c r="W222" s="245">
        <f>COUNTIF([2]!Master[Full ETM Route No], C222)</f>
        <v>0</v>
      </c>
    </row>
    <row r="223" spans="1:23" ht="87">
      <c r="A223" s="246" t="s">
        <v>1844</v>
      </c>
      <c r="B223" s="247">
        <v>332</v>
      </c>
      <c r="C223" s="248" t="str">
        <f>ETMRoutes[[#This Row],[Depot]] &amp; ETMRoutes[[#This Row],[RouteNo]]</f>
        <v>MRG332</v>
      </c>
      <c r="D223" s="249" t="str" cm="1">
        <f t="array" ref="D223">INDEX(ETMRoutes[Full ETM Route No], MATCH(1,(ETMRoutes[[#This Row],[BaseStageCodes]]=ETMRoutes[StageCodes])*1,0))</f>
        <v>MRG81</v>
      </c>
      <c r="E223" s="249" t="s">
        <v>3804</v>
      </c>
      <c r="F223" s="249" t="str">
        <f>VLOOKUP(ETMRoutes[[#This Row],[LastStageCode]],Code2Loc,2,FALSE) &amp; "-" &amp; VLOOKUP(ETMRoutes[[#This Row],[FirstStageCode]],Code2Loc,2,FALSE)</f>
        <v>MOLLEM-CURCHOREM</v>
      </c>
      <c r="G223" s="249"/>
      <c r="H223" s="249">
        <v>26</v>
      </c>
      <c r="I223" s="249" t="s">
        <v>3518</v>
      </c>
      <c r="J223" s="250" t="s">
        <v>3805</v>
      </c>
      <c r="K223" s="250" t="s">
        <v>3806</v>
      </c>
      <c r="L223" s="245" t="s">
        <v>3807</v>
      </c>
      <c r="M223" t="s">
        <v>1002</v>
      </c>
      <c r="N223" t="s">
        <v>1941</v>
      </c>
      <c r="O223" s="245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49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49">
        <f>ETMRoutes[[#This Row],[RouteNo]]</f>
        <v>332</v>
      </c>
      <c r="S223" s="248" cm="1">
        <f t="array" ref="S223">SUMPRODUCT(  ( (ETMRoutes[StageCodes]=ETMRoutes[[#This Row],[StageCodes]])+0 )*1 )</f>
        <v>2</v>
      </c>
      <c r="T223" s="249" cm="1">
        <f t="array" ref="T223">SUMPRODUCT(  ( (ETMRoutes[ReverseStageCodes]=ETMRoutes[[#This Row],[StageCodes]])+0 )*1 )</f>
        <v>0</v>
      </c>
      <c r="U223" s="249" t="b" cm="1">
        <f t="array" ref="U223">AND(ETMRoutes[[#This Row],[StageCodes]]=ETMRoutes[[#This Row],[BaseStageCodes]], SUMPRODUCT( ( ($K$2:$K223=ETMRoutes[[#This Row],[StageCodes]])+0)*1) =1)</f>
        <v>0</v>
      </c>
      <c r="V223" s="245">
        <f>LEN(ETMRoutes[[#This Row],[StageCodes]])</f>
        <v>67</v>
      </c>
      <c r="W223" s="245">
        <f>COUNTIF([2]!Master[Full ETM Route No], C223)</f>
        <v>0</v>
      </c>
    </row>
    <row r="224" spans="1:23" ht="116">
      <c r="A224" s="246" t="s">
        <v>1844</v>
      </c>
      <c r="B224" s="247">
        <v>333</v>
      </c>
      <c r="C224" s="248" t="str">
        <f>ETMRoutes[[#This Row],[Depot]] &amp; ETMRoutes[[#This Row],[RouteNo]]</f>
        <v>MRG333</v>
      </c>
      <c r="D224" s="249" t="str" cm="1">
        <f t="array" ref="D224">INDEX(ETMRoutes[Full ETM Route No], MATCH(1,(ETMRoutes[[#This Row],[BaseStageCodes]]=ETMRoutes[StageCodes])*1,0))</f>
        <v>MRG83</v>
      </c>
      <c r="E224" s="249" t="s">
        <v>3726</v>
      </c>
      <c r="F224" s="249" t="str">
        <f>VLOOKUP(ETMRoutes[[#This Row],[LastStageCode]],Code2Loc,2,FALSE) &amp; "-" &amp; VLOOKUP(ETMRoutes[[#This Row],[FirstStageCode]],Code2Loc,2,FALSE)</f>
        <v>MOLLEM-MARGAO</v>
      </c>
      <c r="G224" s="249"/>
      <c r="H224" s="249">
        <v>46</v>
      </c>
      <c r="I224" s="249" t="s">
        <v>3518</v>
      </c>
      <c r="J224" s="250" t="s">
        <v>3812</v>
      </c>
      <c r="K224" s="250" t="s">
        <v>3813</v>
      </c>
      <c r="L224" s="245" t="s">
        <v>3814</v>
      </c>
      <c r="M224" t="s">
        <v>1844</v>
      </c>
      <c r="N224" t="s">
        <v>1941</v>
      </c>
      <c r="O224" s="245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49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49">
        <f>ETMRoutes[[#This Row],[RouteNo]]</f>
        <v>333</v>
      </c>
      <c r="S224" s="248" cm="1">
        <f t="array" ref="S224">SUMPRODUCT(  ( (ETMRoutes[StageCodes]=ETMRoutes[[#This Row],[StageCodes]])+0 )*1 )</f>
        <v>2</v>
      </c>
      <c r="T224" s="249" cm="1">
        <f t="array" ref="T224">SUMPRODUCT(  ( (ETMRoutes[ReverseStageCodes]=ETMRoutes[[#This Row],[StageCodes]])+0 )*1 )</f>
        <v>0</v>
      </c>
      <c r="U224" s="249" t="b" cm="1">
        <f t="array" ref="U224">AND(ETMRoutes[[#This Row],[StageCodes]]=ETMRoutes[[#This Row],[BaseStageCodes]], SUMPRODUCT( ( ($K$2:$K224=ETMRoutes[[#This Row],[StageCodes]])+0)*1) =1)</f>
        <v>0</v>
      </c>
      <c r="V224" s="245">
        <f>LEN(ETMRoutes[[#This Row],[StageCodes]])</f>
        <v>115</v>
      </c>
      <c r="W224" s="245">
        <f>COUNTIF([2]!Master[Full ETM Route No], C224)</f>
        <v>0</v>
      </c>
    </row>
    <row r="225" spans="1:23" ht="72.5">
      <c r="A225" s="252" t="s">
        <v>1844</v>
      </c>
      <c r="B225" s="253">
        <v>334</v>
      </c>
      <c r="C225" s="254" t="str">
        <f>ETMRoutes[[#This Row],[Depot]] &amp; ETMRoutes[[#This Row],[RouteNo]]</f>
        <v>MRG334</v>
      </c>
      <c r="D225" s="249" t="str" cm="1">
        <f t="array" ref="D225">INDEX(ETMRoutes[Full ETM Route No], MATCH(1,(ETMRoutes[[#This Row],[BaseStageCodes]]=ETMRoutes[StageCodes])*1,0))</f>
        <v>MRG16</v>
      </c>
      <c r="E225" s="255" t="s">
        <v>3570</v>
      </c>
      <c r="F225" s="255" t="str">
        <f>VLOOKUP(ETMRoutes[[#This Row],[LastStageCode]],Code2Loc,2,FALSE) &amp; "-" &amp; VLOOKUP(ETMRoutes[[#This Row],[FirstStageCode]],Code2Loc,2,FALSE)</f>
        <v>CURCHOREM-PONDA</v>
      </c>
      <c r="G225" s="255"/>
      <c r="H225" s="255">
        <v>26</v>
      </c>
      <c r="I225" s="255" t="s">
        <v>3518</v>
      </c>
      <c r="J225" s="250" t="s">
        <v>3571</v>
      </c>
      <c r="K225" s="250" t="s">
        <v>3572</v>
      </c>
      <c r="L225" s="245" t="s">
        <v>3573</v>
      </c>
      <c r="M225" t="s">
        <v>2329</v>
      </c>
      <c r="N225" t="s">
        <v>1002</v>
      </c>
      <c r="O225" s="245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55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55">
        <f>ETMRoutes[[#This Row],[RouteNo]]</f>
        <v>334</v>
      </c>
      <c r="S225" s="254" cm="1">
        <f t="array" ref="S225">SUMPRODUCT(  ( (ETMRoutes[StageCodes]=ETMRoutes[[#This Row],[StageCodes]])+0 )*1 )</f>
        <v>3</v>
      </c>
      <c r="T225" s="249" cm="1">
        <f t="array" ref="T225">SUMPRODUCT(  ( (ETMRoutes[ReverseStageCodes]=ETMRoutes[[#This Row],[StageCodes]])+0 )*1 )</f>
        <v>0</v>
      </c>
      <c r="U225" s="249" t="b" cm="1">
        <f t="array" ref="U225">AND(ETMRoutes[[#This Row],[StageCodes]]=ETMRoutes[[#This Row],[BaseStageCodes]], SUMPRODUCT( ( ($K$2:$K225=ETMRoutes[[#This Row],[StageCodes]])+0)*1) =1)</f>
        <v>0</v>
      </c>
      <c r="V225" s="245">
        <f>LEN(ETMRoutes[[#This Row],[StageCodes]])</f>
        <v>79</v>
      </c>
      <c r="W225" s="245">
        <f>COUNTIF([2]!Master[Full ETM Route No], C225)</f>
        <v>0</v>
      </c>
    </row>
    <row r="226" spans="1:23" ht="43.5">
      <c r="A226" s="246" t="s">
        <v>1844</v>
      </c>
      <c r="B226" s="247">
        <v>335</v>
      </c>
      <c r="C226" s="248" t="str">
        <f>ETMRoutes[[#This Row],[Depot]] &amp; ETMRoutes[[#This Row],[RouteNo]]</f>
        <v>MRG335</v>
      </c>
      <c r="D226" s="249" t="str" cm="1">
        <f t="array" ref="D226">INDEX(ETMRoutes[Full ETM Route No], MATCH(1,(ETMRoutes[[#This Row],[BaseStageCodes]]=ETMRoutes[StageCodes])*1,0))</f>
        <v>MRG335</v>
      </c>
      <c r="E226" s="249" t="s">
        <v>4254</v>
      </c>
      <c r="F226" s="249" t="str">
        <f>VLOOKUP(ETMRoutes[[#This Row],[LastStageCode]],Code2Loc,2,FALSE) &amp; "-" &amp; VLOOKUP(ETMRoutes[[#This Row],[FirstStageCode]],Code2Loc,2,FALSE)</f>
        <v>KALAY-CURCHOREM</v>
      </c>
      <c r="G226" s="249"/>
      <c r="H226" s="249">
        <v>8</v>
      </c>
      <c r="I226" s="249" t="s">
        <v>3518</v>
      </c>
      <c r="J226" s="250" t="s">
        <v>4255</v>
      </c>
      <c r="K226" s="250" t="s">
        <v>3490</v>
      </c>
      <c r="L226" s="245" t="s">
        <v>4256</v>
      </c>
      <c r="M226" t="s">
        <v>1002</v>
      </c>
      <c r="N226" t="s">
        <v>1489</v>
      </c>
      <c r="O226" s="245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49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49">
        <f>ETMRoutes[[#This Row],[RouteNo]]</f>
        <v>335</v>
      </c>
      <c r="S226" s="248" cm="1">
        <f t="array" ref="S226">SUMPRODUCT(  ( (ETMRoutes[StageCodes]=ETMRoutes[[#This Row],[StageCodes]])+0 )*1 )</f>
        <v>1</v>
      </c>
      <c r="T226" s="249" cm="1">
        <f t="array" ref="T226">SUMPRODUCT(  ( (ETMRoutes[ReverseStageCodes]=ETMRoutes[[#This Row],[StageCodes]])+0 )*1 )</f>
        <v>0</v>
      </c>
      <c r="U226" s="249" t="b" cm="1">
        <f t="array" ref="U226">AND(ETMRoutes[[#This Row],[StageCodes]]=ETMRoutes[[#This Row],[BaseStageCodes]], SUMPRODUCT( ( ($K$2:$K226=ETMRoutes[[#This Row],[StageCodes]])+0)*1) =1)</f>
        <v>1</v>
      </c>
      <c r="V226" s="245">
        <f>LEN(ETMRoutes[[#This Row],[StageCodes]])</f>
        <v>35</v>
      </c>
      <c r="W226" s="245">
        <f>COUNTIF([2]!Master[Full ETM Route No], C226)</f>
        <v>0</v>
      </c>
    </row>
    <row r="227" spans="1:23">
      <c r="A227" s="246" t="s">
        <v>1844</v>
      </c>
      <c r="B227" s="247">
        <v>336</v>
      </c>
      <c r="C227" s="248" t="str">
        <f>ETMRoutes[[#This Row],[Depot]] &amp; ETMRoutes[[#This Row],[RouteNo]]</f>
        <v>MRG336</v>
      </c>
      <c r="D227" s="249" t="str" cm="1">
        <f t="array" ref="D227">INDEX(ETMRoutes[Full ETM Route No], MATCH(1,(ETMRoutes[[#This Row],[BaseStageCodes]]=ETMRoutes[StageCodes])*1,0))</f>
        <v>MRG336</v>
      </c>
      <c r="E227" s="249" t="s">
        <v>4257</v>
      </c>
      <c r="F227" s="249" t="str">
        <f>VLOOKUP(ETMRoutes[[#This Row],[LastStageCode]],Code2Loc,2,FALSE) &amp; "-" &amp; VLOOKUP(ETMRoutes[[#This Row],[FirstStageCode]],Code2Loc,2,FALSE)</f>
        <v>PALOLEM-CANACONA</v>
      </c>
      <c r="G227" s="249"/>
      <c r="H227" s="249">
        <v>5</v>
      </c>
      <c r="I227" s="249" t="s">
        <v>3518</v>
      </c>
      <c r="J227" s="250" t="s">
        <v>4258</v>
      </c>
      <c r="K227" s="250" t="s">
        <v>3471</v>
      </c>
      <c r="L227" s="245" t="s">
        <v>4259</v>
      </c>
      <c r="M227" t="s">
        <v>831</v>
      </c>
      <c r="N227" t="s">
        <v>3281</v>
      </c>
      <c r="O227" s="245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49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49">
        <f>ETMRoutes[[#This Row],[RouteNo]]</f>
        <v>336</v>
      </c>
      <c r="S227" s="248" cm="1">
        <f t="array" ref="S227">SUMPRODUCT(  ( (ETMRoutes[StageCodes]=ETMRoutes[[#This Row],[StageCodes]])+0 )*1 )</f>
        <v>1</v>
      </c>
      <c r="T227" s="249" cm="1">
        <f t="array" ref="T227">SUMPRODUCT(  ( (ETMRoutes[ReverseStageCodes]=ETMRoutes[[#This Row],[StageCodes]])+0 )*1 )</f>
        <v>0</v>
      </c>
      <c r="U227" s="249" t="b" cm="1">
        <f t="array" ref="U227">AND(ETMRoutes[[#This Row],[StageCodes]]=ETMRoutes[[#This Row],[BaseStageCodes]], SUMPRODUCT( ( ($K$2:$K227=ETMRoutes[[#This Row],[StageCodes]])+0)*1) =1)</f>
        <v>1</v>
      </c>
      <c r="V227" s="245">
        <f>LEN(ETMRoutes[[#This Row],[StageCodes]])</f>
        <v>15</v>
      </c>
      <c r="W227" s="245">
        <f>COUNTIF([2]!Master[Full ETM Route No], C227)</f>
        <v>0</v>
      </c>
    </row>
    <row r="228" spans="1:23" ht="87">
      <c r="A228" s="246" t="s">
        <v>1844</v>
      </c>
      <c r="B228" s="247">
        <v>337</v>
      </c>
      <c r="C228" s="248" t="str">
        <f>ETMRoutes[[#This Row],[Depot]] &amp; ETMRoutes[[#This Row],[RouteNo]]</f>
        <v>MRG337</v>
      </c>
      <c r="D228" s="249" t="str" cm="1">
        <f t="array" ref="D228">INDEX(ETMRoutes[Full ETM Route No], MATCH(1,(ETMRoutes[[#This Row],[BaseStageCodes]]=ETMRoutes[StageCodes])*1,0))</f>
        <v>MRG337</v>
      </c>
      <c r="E228" s="249" t="s">
        <v>4260</v>
      </c>
      <c r="F228" s="249" t="str">
        <f>VLOOKUP(ETMRoutes[[#This Row],[LastStageCode]],Code2Loc,2,FALSE) &amp; "-" &amp; VLOOKUP(ETMRoutes[[#This Row],[FirstStageCode]],Code2Loc,2,FALSE)</f>
        <v>PALOLEM-MARGAO</v>
      </c>
      <c r="G228" s="249"/>
      <c r="H228" s="249">
        <v>42</v>
      </c>
      <c r="I228" s="249" t="s">
        <v>3518</v>
      </c>
      <c r="J228" s="250" t="s">
        <v>4261</v>
      </c>
      <c r="K228" s="250" t="s">
        <v>3470</v>
      </c>
      <c r="L228" s="245" t="s">
        <v>4262</v>
      </c>
      <c r="M228" t="s">
        <v>1844</v>
      </c>
      <c r="N228" t="s">
        <v>3281</v>
      </c>
      <c r="O228" s="245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49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49">
        <f>ETMRoutes[[#This Row],[RouteNo]]</f>
        <v>337</v>
      </c>
      <c r="S228" s="248" cm="1">
        <f t="array" ref="S228">SUMPRODUCT(  ( (ETMRoutes[StageCodes]=ETMRoutes[[#This Row],[StageCodes]])+0 )*1 )</f>
        <v>1</v>
      </c>
      <c r="T228" s="249" cm="1">
        <f t="array" ref="T228">SUMPRODUCT(  ( (ETMRoutes[ReverseStageCodes]=ETMRoutes[[#This Row],[StageCodes]])+0 )*1 )</f>
        <v>0</v>
      </c>
      <c r="U228" s="249" t="b" cm="1">
        <f t="array" ref="U228">AND(ETMRoutes[[#This Row],[StageCodes]]=ETMRoutes[[#This Row],[BaseStageCodes]], SUMPRODUCT( ( ($K$2:$K228=ETMRoutes[[#This Row],[StageCodes]])+0)*1) =1)</f>
        <v>1</v>
      </c>
      <c r="V228" s="245">
        <f>LEN(ETMRoutes[[#This Row],[StageCodes]])</f>
        <v>83</v>
      </c>
      <c r="W228" s="245">
        <f>COUNTIF([2]!Master[Full ETM Route No], C228)</f>
        <v>0</v>
      </c>
    </row>
    <row r="229" spans="1:23" ht="101.5">
      <c r="A229" s="246" t="s">
        <v>1844</v>
      </c>
      <c r="B229" s="247">
        <v>338</v>
      </c>
      <c r="C229" s="248" t="str">
        <f>ETMRoutes[[#This Row],[Depot]] &amp; ETMRoutes[[#This Row],[RouteNo]]</f>
        <v>MRG338</v>
      </c>
      <c r="D229" s="249" t="str" cm="1">
        <f t="array" ref="D229">INDEX(ETMRoutes[Full ETM Route No], MATCH(1,(ETMRoutes[[#This Row],[BaseStageCodes]]=ETMRoutes[StageCodes])*1,0))</f>
        <v>MRG338</v>
      </c>
      <c r="E229" s="249" t="s">
        <v>4263</v>
      </c>
      <c r="F229" s="249" t="str">
        <f>VLOOKUP(ETMRoutes[[#This Row],[LastStageCode]],Code2Loc,2,FALSE) &amp; "-" &amp; VLOOKUP(ETMRoutes[[#This Row],[FirstStageCode]],Code2Loc,2,FALSE)</f>
        <v>KELVONA-MARGAO</v>
      </c>
      <c r="G229" s="249"/>
      <c r="H229" s="249">
        <v>33</v>
      </c>
      <c r="I229" s="249" t="s">
        <v>3518</v>
      </c>
      <c r="J229" s="250" t="s">
        <v>4264</v>
      </c>
      <c r="K229" s="250" t="s">
        <v>3494</v>
      </c>
      <c r="L229" s="245" t="s">
        <v>4265</v>
      </c>
      <c r="M229" t="s">
        <v>1844</v>
      </c>
      <c r="N229" t="s">
        <v>1581</v>
      </c>
      <c r="O229" s="245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49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49">
        <f>ETMRoutes[[#This Row],[RouteNo]]</f>
        <v>338</v>
      </c>
      <c r="S229" s="248" cm="1">
        <f t="array" ref="S229">SUMPRODUCT(  ( (ETMRoutes[StageCodes]=ETMRoutes[[#This Row],[StageCodes]])+0 )*1 )</f>
        <v>1</v>
      </c>
      <c r="T229" s="249" cm="1">
        <f t="array" ref="T229">SUMPRODUCT(  ( (ETMRoutes[ReverseStageCodes]=ETMRoutes[[#This Row],[StageCodes]])+0 )*1 )</f>
        <v>0</v>
      </c>
      <c r="U229" s="249" t="b" cm="1">
        <f t="array" ref="U229">AND(ETMRoutes[[#This Row],[StageCodes]]=ETMRoutes[[#This Row],[BaseStageCodes]], SUMPRODUCT( ( ($K$2:$K229=ETMRoutes[[#This Row],[StageCodes]])+0)*1) =1)</f>
        <v>1</v>
      </c>
      <c r="V229" s="245">
        <f>LEN(ETMRoutes[[#This Row],[StageCodes]])</f>
        <v>91</v>
      </c>
      <c r="W229" s="245">
        <f>COUNTIF([2]!Master[Full ETM Route No], C229)</f>
        <v>0</v>
      </c>
    </row>
    <row r="230" spans="1:23" ht="87">
      <c r="A230" s="246" t="s">
        <v>1844</v>
      </c>
      <c r="B230" s="247">
        <v>339</v>
      </c>
      <c r="C230" s="248" t="str">
        <f>ETMRoutes[[#This Row],[Depot]] &amp; ETMRoutes[[#This Row],[RouteNo]]</f>
        <v>MRG339</v>
      </c>
      <c r="D230" s="249" t="str" cm="1">
        <f t="array" ref="D230">INDEX(ETMRoutes[Full ETM Route No], MATCH(1,(ETMRoutes[[#This Row],[BaseStageCodes]]=ETMRoutes[StageCodes])*1,0))</f>
        <v>MRG339</v>
      </c>
      <c r="E230" s="249" t="s">
        <v>4266</v>
      </c>
      <c r="F230" s="249" t="str">
        <f>VLOOKUP(ETMRoutes[[#This Row],[LastStageCode]],Code2Loc,2,FALSE) &amp; "-" &amp; VLOOKUP(ETMRoutes[[#This Row],[FirstStageCode]],Code2Loc,2,FALSE)</f>
        <v>CURCHOREM-CANACONA</v>
      </c>
      <c r="G230" s="249"/>
      <c r="H230" s="249">
        <v>40</v>
      </c>
      <c r="I230" s="249" t="s">
        <v>3518</v>
      </c>
      <c r="J230" s="250" t="s">
        <v>4267</v>
      </c>
      <c r="K230" s="250" t="s">
        <v>3477</v>
      </c>
      <c r="L230" s="245" t="s">
        <v>4268</v>
      </c>
      <c r="M230" t="s">
        <v>831</v>
      </c>
      <c r="N230" t="s">
        <v>1002</v>
      </c>
      <c r="O230" s="245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49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49">
        <f>ETMRoutes[[#This Row],[RouteNo]]</f>
        <v>339</v>
      </c>
      <c r="S230" s="248" cm="1">
        <f t="array" ref="S230">SUMPRODUCT(  ( (ETMRoutes[StageCodes]=ETMRoutes[[#This Row],[StageCodes]])+0 )*1 )</f>
        <v>1</v>
      </c>
      <c r="T230" s="249" cm="1">
        <f t="array" ref="T230">SUMPRODUCT(  ( (ETMRoutes[ReverseStageCodes]=ETMRoutes[[#This Row],[StageCodes]])+0 )*1 )</f>
        <v>0</v>
      </c>
      <c r="U230" s="249" t="b" cm="1">
        <f t="array" ref="U230">AND(ETMRoutes[[#This Row],[StageCodes]]=ETMRoutes[[#This Row],[BaseStageCodes]], SUMPRODUCT( ( ($K$2:$K230=ETMRoutes[[#This Row],[StageCodes]])+0)*1) =1)</f>
        <v>1</v>
      </c>
      <c r="V230" s="245">
        <f>LEN(ETMRoutes[[#This Row],[StageCodes]])</f>
        <v>83</v>
      </c>
      <c r="W230" s="245">
        <f>COUNTIF([2]!Master[Full ETM Route No], C230)</f>
        <v>0</v>
      </c>
    </row>
    <row r="231" spans="1:23" ht="72.5">
      <c r="A231" s="246" t="s">
        <v>1844</v>
      </c>
      <c r="B231" s="247">
        <v>340</v>
      </c>
      <c r="C231" s="248" t="str">
        <f>ETMRoutes[[#This Row],[Depot]] &amp; ETMRoutes[[#This Row],[RouteNo]]</f>
        <v>MRG340</v>
      </c>
      <c r="D231" s="249" t="str" cm="1">
        <f t="array" ref="D231">INDEX(ETMRoutes[Full ETM Route No], MATCH(1,(ETMRoutes[[#This Row],[BaseStageCodes]]=ETMRoutes[StageCodes])*1,0))</f>
        <v>MRG340</v>
      </c>
      <c r="E231" s="249" t="s">
        <v>4269</v>
      </c>
      <c r="F231" s="249" t="str">
        <f>VLOOKUP(ETMRoutes[[#This Row],[LastStageCode]],Code2Loc,2,FALSE) &amp; "-" &amp; VLOOKUP(ETMRoutes[[#This Row],[FirstStageCode]],Code2Loc,2,FALSE)</f>
        <v>DABEM-MARGAO</v>
      </c>
      <c r="G231" s="249"/>
      <c r="H231" s="249">
        <v>29</v>
      </c>
      <c r="I231" s="249" t="s">
        <v>3518</v>
      </c>
      <c r="J231" s="250" t="s">
        <v>4270</v>
      </c>
      <c r="K231" s="250" t="s">
        <v>4271</v>
      </c>
      <c r="L231" s="245" t="s">
        <v>4272</v>
      </c>
      <c r="M231" t="s">
        <v>1844</v>
      </c>
      <c r="N231" t="s">
        <v>1018</v>
      </c>
      <c r="O231" s="245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49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49">
        <f>ETMRoutes[[#This Row],[RouteNo]]</f>
        <v>340</v>
      </c>
      <c r="S231" s="248" cm="1">
        <f t="array" ref="S231">SUMPRODUCT(  ( (ETMRoutes[StageCodes]=ETMRoutes[[#This Row],[StageCodes]])+0 )*1 )</f>
        <v>1</v>
      </c>
      <c r="T231" s="249" cm="1">
        <f t="array" ref="T231">SUMPRODUCT(  ( (ETMRoutes[ReverseStageCodes]=ETMRoutes[[#This Row],[StageCodes]])+0 )*1 )</f>
        <v>0</v>
      </c>
      <c r="U231" s="249" t="b" cm="1">
        <f t="array" ref="U231">AND(ETMRoutes[[#This Row],[StageCodes]]=ETMRoutes[[#This Row],[BaseStageCodes]], SUMPRODUCT( ( ($K$2:$K231=ETMRoutes[[#This Row],[StageCodes]])+0)*1) =1)</f>
        <v>1</v>
      </c>
      <c r="V231" s="245">
        <f>LEN(ETMRoutes[[#This Row],[StageCodes]])</f>
        <v>71</v>
      </c>
      <c r="W231" s="245">
        <f>COUNTIF([2]!Master[Full ETM Route No], C231)</f>
        <v>3</v>
      </c>
    </row>
    <row r="232" spans="1:23" ht="87">
      <c r="A232" s="246" t="s">
        <v>1844</v>
      </c>
      <c r="B232" s="247">
        <v>341</v>
      </c>
      <c r="C232" s="248" t="str">
        <f>ETMRoutes[[#This Row],[Depot]] &amp; ETMRoutes[[#This Row],[RouteNo]]</f>
        <v>MRG341</v>
      </c>
      <c r="D232" s="249" t="str" cm="1">
        <f t="array" ref="D232">INDEX(ETMRoutes[Full ETM Route No], MATCH(1,(ETMRoutes[[#This Row],[BaseStageCodes]]=ETMRoutes[StageCodes])*1,0))</f>
        <v>MRG341</v>
      </c>
      <c r="E232" s="249" t="s">
        <v>4273</v>
      </c>
      <c r="F232" s="249" t="str">
        <f>VLOOKUP(ETMRoutes[[#This Row],[LastStageCode]],Code2Loc,2,FALSE) &amp; "-" &amp; VLOOKUP(ETMRoutes[[#This Row],[FirstStageCode]],Code2Loc,2,FALSE)</f>
        <v>PALOLEM-MARGAO</v>
      </c>
      <c r="G232" s="249"/>
      <c r="H232" s="249">
        <v>43</v>
      </c>
      <c r="I232" s="249" t="s">
        <v>3518</v>
      </c>
      <c r="J232" s="250" t="s">
        <v>4274</v>
      </c>
      <c r="K232" s="250" t="s">
        <v>4275</v>
      </c>
      <c r="L232" s="245" t="s">
        <v>4276</v>
      </c>
      <c r="M232" t="s">
        <v>1844</v>
      </c>
      <c r="N232" t="s">
        <v>3281</v>
      </c>
      <c r="O232" s="245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49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49">
        <f>ETMRoutes[[#This Row],[RouteNo]]</f>
        <v>341</v>
      </c>
      <c r="S232" s="248" cm="1">
        <f t="array" ref="S232">SUMPRODUCT(  ( (ETMRoutes[StageCodes]=ETMRoutes[[#This Row],[StageCodes]])+0 )*1 )</f>
        <v>1</v>
      </c>
      <c r="T232" s="249" cm="1">
        <f t="array" ref="T232">SUMPRODUCT(  ( (ETMRoutes[ReverseStageCodes]=ETMRoutes[[#This Row],[StageCodes]])+0 )*1 )</f>
        <v>0</v>
      </c>
      <c r="U232" s="249" t="b" cm="1">
        <f t="array" ref="U232">AND(ETMRoutes[[#This Row],[StageCodes]]=ETMRoutes[[#This Row],[BaseStageCodes]], SUMPRODUCT( ( ($K$2:$K232=ETMRoutes[[#This Row],[StageCodes]])+0)*1) =1)</f>
        <v>1</v>
      </c>
      <c r="V232" s="245">
        <f>LEN(ETMRoutes[[#This Row],[StageCodes]])</f>
        <v>87</v>
      </c>
      <c r="W232" s="245">
        <f>COUNTIF([2]!Master[Full ETM Route No], C232)</f>
        <v>0</v>
      </c>
    </row>
    <row r="233" spans="1:23" ht="58">
      <c r="A233" s="246" t="s">
        <v>1844</v>
      </c>
      <c r="B233" s="247">
        <v>342</v>
      </c>
      <c r="C233" s="248" t="str">
        <f>ETMRoutes[[#This Row],[Depot]] &amp; ETMRoutes[[#This Row],[RouteNo]]</f>
        <v>MRG342</v>
      </c>
      <c r="D233" s="249" t="str" cm="1">
        <f t="array" ref="D233">INDEX(ETMRoutes[Full ETM Route No], MATCH(1,(ETMRoutes[[#This Row],[BaseStageCodes]]=ETMRoutes[StageCodes])*1,0))</f>
        <v>MRG342</v>
      </c>
      <c r="E233" s="249" t="s">
        <v>4277</v>
      </c>
      <c r="F233" s="249" t="str">
        <f>VLOOKUP(ETMRoutes[[#This Row],[LastStageCode]],Code2Loc,2,FALSE) &amp; "-" &amp; VLOOKUP(ETMRoutes[[#This Row],[FirstStageCode]],Code2Loc,2,FALSE)</f>
        <v>POIGUINIM-CANACONA</v>
      </c>
      <c r="G233" s="249"/>
      <c r="H233" s="249">
        <v>20</v>
      </c>
      <c r="I233" s="249" t="s">
        <v>3518</v>
      </c>
      <c r="J233" s="250" t="s">
        <v>4278</v>
      </c>
      <c r="K233" s="250" t="s">
        <v>3464</v>
      </c>
      <c r="L233" s="245" t="s">
        <v>4279</v>
      </c>
      <c r="M233" t="s">
        <v>831</v>
      </c>
      <c r="N233" t="s">
        <v>2307</v>
      </c>
      <c r="O233" s="245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49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49">
        <f>ETMRoutes[[#This Row],[RouteNo]]</f>
        <v>342</v>
      </c>
      <c r="S233" s="248" cm="1">
        <f t="array" ref="S233">SUMPRODUCT(  ( (ETMRoutes[StageCodes]=ETMRoutes[[#This Row],[StageCodes]])+0 )*1 )</f>
        <v>1</v>
      </c>
      <c r="T233" s="249" cm="1">
        <f t="array" ref="T233">SUMPRODUCT(  ( (ETMRoutes[ReverseStageCodes]=ETMRoutes[[#This Row],[StageCodes]])+0 )*1 )</f>
        <v>0</v>
      </c>
      <c r="U233" s="249" t="b" cm="1">
        <f t="array" ref="U233">AND(ETMRoutes[[#This Row],[StageCodes]]=ETMRoutes[[#This Row],[BaseStageCodes]], SUMPRODUCT( ( ($K$2:$K233=ETMRoutes[[#This Row],[StageCodes]])+0)*1) =1)</f>
        <v>1</v>
      </c>
      <c r="V233" s="245">
        <f>LEN(ETMRoutes[[#This Row],[StageCodes]])</f>
        <v>51</v>
      </c>
      <c r="W233" s="245">
        <f>COUNTIF([2]!Master[Full ETM Route No], C233)</f>
        <v>0</v>
      </c>
    </row>
    <row r="234" spans="1:23" ht="29">
      <c r="A234" s="246" t="s">
        <v>1844</v>
      </c>
      <c r="B234" s="247">
        <v>343</v>
      </c>
      <c r="C234" s="248" t="str">
        <f>ETMRoutes[[#This Row],[Depot]] &amp; ETMRoutes[[#This Row],[RouteNo]]</f>
        <v>MRG343</v>
      </c>
      <c r="D234" s="249" t="str" cm="1">
        <f t="array" ref="D234">INDEX(ETMRoutes[Full ETM Route No], MATCH(1,(ETMRoutes[[#This Row],[BaseStageCodes]]=ETMRoutes[StageCodes])*1,0))</f>
        <v>MRG343</v>
      </c>
      <c r="E234" s="249" t="s">
        <v>4280</v>
      </c>
      <c r="F234" s="249" t="str">
        <f>VLOOKUP(ETMRoutes[[#This Row],[LastStageCode]],Code2Loc,2,FALSE) &amp; "-" &amp; VLOOKUP(ETMRoutes[[#This Row],[FirstStageCode]],Code2Loc,2,FALSE)</f>
        <v>PALOLEM-CANACONA</v>
      </c>
      <c r="G234" s="249"/>
      <c r="H234" s="249">
        <v>6</v>
      </c>
      <c r="I234" s="249" t="s">
        <v>3518</v>
      </c>
      <c r="J234" s="250" t="s">
        <v>4281</v>
      </c>
      <c r="K234" s="250" t="s">
        <v>4282</v>
      </c>
      <c r="L234" s="245" t="s">
        <v>4283</v>
      </c>
      <c r="M234" t="s">
        <v>831</v>
      </c>
      <c r="N234" t="s">
        <v>3281</v>
      </c>
      <c r="O234" s="245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49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49">
        <f>ETMRoutes[[#This Row],[RouteNo]]</f>
        <v>343</v>
      </c>
      <c r="S234" s="248" cm="1">
        <f t="array" ref="S234">SUMPRODUCT(  ( (ETMRoutes[StageCodes]=ETMRoutes[[#This Row],[StageCodes]])+0 )*1 )</f>
        <v>1</v>
      </c>
      <c r="T234" s="249" cm="1">
        <f t="array" ref="T234">SUMPRODUCT(  ( (ETMRoutes[ReverseStageCodes]=ETMRoutes[[#This Row],[StageCodes]])+0 )*1 )</f>
        <v>0</v>
      </c>
      <c r="U234" s="249" t="b" cm="1">
        <f t="array" ref="U234">AND(ETMRoutes[[#This Row],[StageCodes]]=ETMRoutes[[#This Row],[BaseStageCodes]], SUMPRODUCT( ( ($K$2:$K234=ETMRoutes[[#This Row],[StageCodes]])+0)*1) =1)</f>
        <v>1</v>
      </c>
      <c r="V234" s="245">
        <f>LEN(ETMRoutes[[#This Row],[StageCodes]])</f>
        <v>19</v>
      </c>
      <c r="W234" s="245">
        <f>COUNTIF([2]!Master[Full ETM Route No], C234)</f>
        <v>0</v>
      </c>
    </row>
    <row r="235" spans="1:23" ht="72.5">
      <c r="A235" s="246" t="s">
        <v>1844</v>
      </c>
      <c r="B235" s="247">
        <v>344</v>
      </c>
      <c r="C235" s="248" t="str">
        <f>ETMRoutes[[#This Row],[Depot]] &amp; ETMRoutes[[#This Row],[RouteNo]]</f>
        <v>MRG344</v>
      </c>
      <c r="D235" s="249" t="str" cm="1">
        <f t="array" ref="D235">INDEX(ETMRoutes[Full ETM Route No], MATCH(1,(ETMRoutes[[#This Row],[BaseStageCodes]]=ETMRoutes[StageCodes])*1,0))</f>
        <v>MRG344</v>
      </c>
      <c r="E235" s="249" t="s">
        <v>4284</v>
      </c>
      <c r="F235" s="249" t="str">
        <f>VLOOKUP(ETMRoutes[[#This Row],[LastStageCode]],Code2Loc,2,FALSE) &amp; "-" &amp; VLOOKUP(ETMRoutes[[#This Row],[FirstStageCode]],Code2Loc,2,FALSE)</f>
        <v>GOKULDE-MARGAO</v>
      </c>
      <c r="G235" s="249"/>
      <c r="H235" s="249">
        <v>40</v>
      </c>
      <c r="I235" s="249" t="s">
        <v>3518</v>
      </c>
      <c r="J235" s="250" t="s">
        <v>4285</v>
      </c>
      <c r="K235" s="250" t="s">
        <v>4286</v>
      </c>
      <c r="L235" s="245" t="s">
        <v>4287</v>
      </c>
      <c r="M235" t="s">
        <v>1844</v>
      </c>
      <c r="N235" t="s">
        <v>3241</v>
      </c>
      <c r="O235" s="245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49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49">
        <f>ETMRoutes[[#This Row],[RouteNo]]</f>
        <v>344</v>
      </c>
      <c r="S235" s="248" cm="1">
        <f t="array" ref="S235">SUMPRODUCT(  ( (ETMRoutes[StageCodes]=ETMRoutes[[#This Row],[StageCodes]])+0 )*1 )</f>
        <v>1</v>
      </c>
      <c r="T235" s="249" cm="1">
        <f t="array" ref="T235">SUMPRODUCT(  ( (ETMRoutes[ReverseStageCodes]=ETMRoutes[[#This Row],[StageCodes]])+0 )*1 )</f>
        <v>0</v>
      </c>
      <c r="U235" s="249" t="b" cm="1">
        <f t="array" ref="U235">AND(ETMRoutes[[#This Row],[StageCodes]]=ETMRoutes[[#This Row],[BaseStageCodes]], SUMPRODUCT( ( ($K$2:$K235=ETMRoutes[[#This Row],[StageCodes]])+0)*1) =1)</f>
        <v>1</v>
      </c>
      <c r="V235" s="245">
        <f>LEN(ETMRoutes[[#This Row],[StageCodes]])</f>
        <v>67</v>
      </c>
      <c r="W235" s="245">
        <f>COUNTIF([2]!Master[Full ETM Route No], C235)</f>
        <v>0</v>
      </c>
    </row>
    <row r="236" spans="1:23" ht="116">
      <c r="A236" s="246" t="s">
        <v>1844</v>
      </c>
      <c r="B236" s="247">
        <v>345</v>
      </c>
      <c r="C236" s="248" t="str">
        <f>ETMRoutes[[#This Row],[Depot]] &amp; ETMRoutes[[#This Row],[RouteNo]]</f>
        <v>MRG345</v>
      </c>
      <c r="D236" s="249" t="str" cm="1">
        <f t="array" ref="D236">INDEX(ETMRoutes[Full ETM Route No], MATCH(1,(ETMRoutes[[#This Row],[BaseStageCodes]]=ETMRoutes[StageCodes])*1,0))</f>
        <v>MRG345</v>
      </c>
      <c r="E236" s="249" t="s">
        <v>4288</v>
      </c>
      <c r="F236" s="249" t="str">
        <f>VLOOKUP(ETMRoutes[[#This Row],[LastStageCode]],Code2Loc,2,FALSE) &amp; "-" &amp; VLOOKUP(ETMRoutes[[#This Row],[FirstStageCode]],Code2Loc,2,FALSE)</f>
        <v>INDRAWADO-MARGAO</v>
      </c>
      <c r="G236" s="249"/>
      <c r="H236" s="249">
        <v>50</v>
      </c>
      <c r="I236" s="249" t="s">
        <v>3518</v>
      </c>
      <c r="J236" s="250" t="s">
        <v>4289</v>
      </c>
      <c r="K236" s="250" t="s">
        <v>3473</v>
      </c>
      <c r="L236" s="245" t="s">
        <v>4290</v>
      </c>
      <c r="M236" t="s">
        <v>1844</v>
      </c>
      <c r="N236" t="s">
        <v>1437</v>
      </c>
      <c r="O236" s="245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49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49">
        <f>ETMRoutes[[#This Row],[RouteNo]]</f>
        <v>345</v>
      </c>
      <c r="S236" s="248" cm="1">
        <f t="array" ref="S236">SUMPRODUCT(  ( (ETMRoutes[StageCodes]=ETMRoutes[[#This Row],[StageCodes]])+0 )*1 )</f>
        <v>2</v>
      </c>
      <c r="T236" s="249" cm="1">
        <f t="array" ref="T236">SUMPRODUCT(  ( (ETMRoutes[ReverseStageCodes]=ETMRoutes[[#This Row],[StageCodes]])+0 )*1 )</f>
        <v>0</v>
      </c>
      <c r="U236" s="249" t="b" cm="1">
        <f t="array" ref="U236">AND(ETMRoutes[[#This Row],[StageCodes]]=ETMRoutes[[#This Row],[BaseStageCodes]], SUMPRODUCT( ( ($K$2:$K236=ETMRoutes[[#This Row],[StageCodes]])+0)*1) =1)</f>
        <v>1</v>
      </c>
      <c r="V236" s="245">
        <f>LEN(ETMRoutes[[#This Row],[StageCodes]])</f>
        <v>103</v>
      </c>
      <c r="W236" s="245">
        <f>COUNTIF([2]!Master[Full ETM Route No], C236)</f>
        <v>0</v>
      </c>
    </row>
    <row r="237" spans="1:23" ht="43.5">
      <c r="A237" s="246" t="s">
        <v>1844</v>
      </c>
      <c r="B237" s="247">
        <v>346</v>
      </c>
      <c r="C237" s="248" t="str">
        <f>ETMRoutes[[#This Row],[Depot]] &amp; ETMRoutes[[#This Row],[RouteNo]]</f>
        <v>MRG346</v>
      </c>
      <c r="D237" s="249" t="str" cm="1">
        <f t="array" ref="D237">INDEX(ETMRoutes[Full ETM Route No], MATCH(1,(ETMRoutes[[#This Row],[BaseStageCodes]]=ETMRoutes[StageCodes])*1,0))</f>
        <v>MRG346</v>
      </c>
      <c r="E237" s="249" t="s">
        <v>4291</v>
      </c>
      <c r="F237" s="249" t="str">
        <f>VLOOKUP(ETMRoutes[[#This Row],[LastStageCode]],Code2Loc,2,FALSE) &amp; "-" &amp; VLOOKUP(ETMRoutes[[#This Row],[FirstStageCode]],Code2Loc,2,FALSE)</f>
        <v>INDRAWADO-CANACONA</v>
      </c>
      <c r="G237" s="249"/>
      <c r="H237" s="249">
        <v>14</v>
      </c>
      <c r="I237" s="249" t="s">
        <v>3518</v>
      </c>
      <c r="J237" s="250" t="s">
        <v>4292</v>
      </c>
      <c r="K237" s="250" t="s">
        <v>3472</v>
      </c>
      <c r="L237" s="245" t="s">
        <v>4293</v>
      </c>
      <c r="M237" t="s">
        <v>831</v>
      </c>
      <c r="N237" t="s">
        <v>1437</v>
      </c>
      <c r="O237" s="245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49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49">
        <f>ETMRoutes[[#This Row],[RouteNo]]</f>
        <v>346</v>
      </c>
      <c r="S237" s="248" cm="1">
        <f t="array" ref="S237">SUMPRODUCT(  ( (ETMRoutes[StageCodes]=ETMRoutes[[#This Row],[StageCodes]])+0 )*1 )</f>
        <v>1</v>
      </c>
      <c r="T237" s="249" cm="1">
        <f t="array" ref="T237">SUMPRODUCT(  ( (ETMRoutes[ReverseStageCodes]=ETMRoutes[[#This Row],[StageCodes]])+0 )*1 )</f>
        <v>0</v>
      </c>
      <c r="U237" s="249" t="b" cm="1">
        <f t="array" ref="U237">AND(ETMRoutes[[#This Row],[StageCodes]]=ETMRoutes[[#This Row],[BaseStageCodes]], SUMPRODUCT( ( ($K$2:$K237=ETMRoutes[[#This Row],[StageCodes]])+0)*1) =1)</f>
        <v>1</v>
      </c>
      <c r="V237" s="245">
        <f>LEN(ETMRoutes[[#This Row],[StageCodes]])</f>
        <v>35</v>
      </c>
      <c r="W237" s="245">
        <f>COUNTIF([2]!Master[Full ETM Route No], C237)</f>
        <v>0</v>
      </c>
    </row>
    <row r="238" spans="1:23" ht="58">
      <c r="A238" s="246" t="s">
        <v>1844</v>
      </c>
      <c r="B238" s="247">
        <v>347</v>
      </c>
      <c r="C238" s="248" t="str">
        <f>ETMRoutes[[#This Row],[Depot]] &amp; ETMRoutes[[#This Row],[RouteNo]]</f>
        <v>MRG347</v>
      </c>
      <c r="D238" s="249" t="str" cm="1">
        <f t="array" ref="D238">INDEX(ETMRoutes[Full ETM Route No], MATCH(1,(ETMRoutes[[#This Row],[BaseStageCodes]]=ETMRoutes[StageCodes])*1,0))</f>
        <v>MRG347</v>
      </c>
      <c r="E238" s="249" t="s">
        <v>4294</v>
      </c>
      <c r="F238" s="249" t="str">
        <f>VLOOKUP(ETMRoutes[[#This Row],[LastStageCode]],Code2Loc,2,FALSE) &amp; "-" &amp; VLOOKUP(ETMRoutes[[#This Row],[FirstStageCode]],Code2Loc,2,FALSE)</f>
        <v>MOLLEM-PONDA</v>
      </c>
      <c r="G238" s="249"/>
      <c r="H238" s="249">
        <v>26</v>
      </c>
      <c r="I238" s="249" t="s">
        <v>3518</v>
      </c>
      <c r="J238" s="250" t="s">
        <v>4295</v>
      </c>
      <c r="K238" s="250" t="s">
        <v>4296</v>
      </c>
      <c r="L238" s="245" t="s">
        <v>4297</v>
      </c>
      <c r="M238" t="s">
        <v>2329</v>
      </c>
      <c r="N238" t="s">
        <v>1941</v>
      </c>
      <c r="O238" s="245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49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49">
        <f>ETMRoutes[[#This Row],[RouteNo]]</f>
        <v>347</v>
      </c>
      <c r="S238" s="248" cm="1">
        <f t="array" ref="S238">SUMPRODUCT(  ( (ETMRoutes[StageCodes]=ETMRoutes[[#This Row],[StageCodes]])+0 )*1 )</f>
        <v>1</v>
      </c>
      <c r="T238" s="249" cm="1">
        <f t="array" ref="T238">SUMPRODUCT(  ( (ETMRoutes[ReverseStageCodes]=ETMRoutes[[#This Row],[StageCodes]])+0 )*1 )</f>
        <v>0</v>
      </c>
      <c r="U238" s="249" t="b" cm="1">
        <f t="array" ref="U238">AND(ETMRoutes[[#This Row],[StageCodes]]=ETMRoutes[[#This Row],[BaseStageCodes]], SUMPRODUCT( ( ($K$2:$K238=ETMRoutes[[#This Row],[StageCodes]])+0)*1) =1)</f>
        <v>1</v>
      </c>
      <c r="V238" s="245">
        <f>LEN(ETMRoutes[[#This Row],[StageCodes]])</f>
        <v>59</v>
      </c>
      <c r="W238" s="245">
        <f>COUNTIF([2]!Master[Full ETM Route No], C238)</f>
        <v>0</v>
      </c>
    </row>
    <row r="239" spans="1:23" ht="101.5">
      <c r="A239" s="246" t="s">
        <v>1844</v>
      </c>
      <c r="B239" s="247">
        <v>348</v>
      </c>
      <c r="C239" s="248" t="str">
        <f>ETMRoutes[[#This Row],[Depot]] &amp; ETMRoutes[[#This Row],[RouteNo]]</f>
        <v>MRG348</v>
      </c>
      <c r="D239" s="249" t="str" cm="1">
        <f t="array" ref="D239">INDEX(ETMRoutes[Full ETM Route No], MATCH(1,(ETMRoutes[[#This Row],[BaseStageCodes]]=ETMRoutes[StageCodes])*1,0))</f>
        <v>MRG348</v>
      </c>
      <c r="E239" s="249" t="s">
        <v>4298</v>
      </c>
      <c r="F239" s="249" t="str">
        <f>VLOOKUP(ETMRoutes[[#This Row],[LastStageCode]],Code2Loc,2,FALSE) &amp; "-" &amp; VLOOKUP(ETMRoutes[[#This Row],[FirstStageCode]],Code2Loc,2,FALSE)</f>
        <v>ASALI-MARGAO</v>
      </c>
      <c r="G239" s="249"/>
      <c r="H239" s="249">
        <v>46</v>
      </c>
      <c r="I239" s="249" t="s">
        <v>3518</v>
      </c>
      <c r="J239" s="250" t="s">
        <v>4299</v>
      </c>
      <c r="K239" s="250" t="s">
        <v>3480</v>
      </c>
      <c r="L239" s="245" t="s">
        <v>4300</v>
      </c>
      <c r="M239" t="s">
        <v>1844</v>
      </c>
      <c r="N239" t="s">
        <v>3253</v>
      </c>
      <c r="O239" s="245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49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49">
        <f>ETMRoutes[[#This Row],[RouteNo]]</f>
        <v>348</v>
      </c>
      <c r="S239" s="248" cm="1">
        <f t="array" ref="S239">SUMPRODUCT(  ( (ETMRoutes[StageCodes]=ETMRoutes[[#This Row],[StageCodes]])+0 )*1 )</f>
        <v>1</v>
      </c>
      <c r="T239" s="249" cm="1">
        <f t="array" ref="T239">SUMPRODUCT(  ( (ETMRoutes[ReverseStageCodes]=ETMRoutes[[#This Row],[StageCodes]])+0 )*1 )</f>
        <v>0</v>
      </c>
      <c r="U239" s="249" t="b" cm="1">
        <f t="array" ref="U239">AND(ETMRoutes[[#This Row],[StageCodes]]=ETMRoutes[[#This Row],[BaseStageCodes]], SUMPRODUCT( ( ($K$2:$K239=ETMRoutes[[#This Row],[StageCodes]])+0)*1) =1)</f>
        <v>1</v>
      </c>
      <c r="V239" s="245">
        <f>LEN(ETMRoutes[[#This Row],[StageCodes]])</f>
        <v>87</v>
      </c>
      <c r="W239" s="245">
        <f>COUNTIF([2]!Master[Full ETM Route No], C239)</f>
        <v>0</v>
      </c>
    </row>
    <row r="240" spans="1:23" ht="116">
      <c r="A240" s="246" t="s">
        <v>1844</v>
      </c>
      <c r="B240" s="247">
        <v>349</v>
      </c>
      <c r="C240" s="248" t="str">
        <f>ETMRoutes[[#This Row],[Depot]] &amp; ETMRoutes[[#This Row],[RouteNo]]</f>
        <v>MRG349</v>
      </c>
      <c r="D240" s="249" t="str" cm="1">
        <f t="array" ref="D240">INDEX(ETMRoutes[Full ETM Route No], MATCH(1,(ETMRoutes[[#This Row],[BaseStageCodes]]=ETMRoutes[StageCodes])*1,0))</f>
        <v>MRG349</v>
      </c>
      <c r="E240" s="249" t="s">
        <v>4301</v>
      </c>
      <c r="F240" s="249" t="str">
        <f>VLOOKUP(ETMRoutes[[#This Row],[LastStageCode]],Code2Loc,2,FALSE) &amp; "-" &amp; VLOOKUP(ETMRoutes[[#This Row],[FirstStageCode]],Code2Loc,2,FALSE)</f>
        <v>PEDDE-MARGAO</v>
      </c>
      <c r="G240" s="249"/>
      <c r="H240" s="249">
        <v>58</v>
      </c>
      <c r="I240" s="249" t="s">
        <v>3518</v>
      </c>
      <c r="J240" s="250" t="s">
        <v>4302</v>
      </c>
      <c r="K240" s="250" t="s">
        <v>4303</v>
      </c>
      <c r="L240" s="245" t="s">
        <v>4304</v>
      </c>
      <c r="M240" t="s">
        <v>1844</v>
      </c>
      <c r="N240" t="s">
        <v>3305</v>
      </c>
      <c r="O240" s="245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49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49">
        <f>ETMRoutes[[#This Row],[RouteNo]]</f>
        <v>349</v>
      </c>
      <c r="S240" s="248" cm="1">
        <f t="array" ref="S240">SUMPRODUCT(  ( (ETMRoutes[StageCodes]=ETMRoutes[[#This Row],[StageCodes]])+0 )*1 )</f>
        <v>1</v>
      </c>
      <c r="T240" s="249" cm="1">
        <f t="array" ref="T240">SUMPRODUCT(  ( (ETMRoutes[ReverseStageCodes]=ETMRoutes[[#This Row],[StageCodes]])+0 )*1 )</f>
        <v>0</v>
      </c>
      <c r="U240" s="249" t="b" cm="1">
        <f t="array" ref="U240">AND(ETMRoutes[[#This Row],[StageCodes]]=ETMRoutes[[#This Row],[BaseStageCodes]], SUMPRODUCT( ( ($K$2:$K240=ETMRoutes[[#This Row],[StageCodes]])+0)*1) =1)</f>
        <v>1</v>
      </c>
      <c r="V240" s="245">
        <f>LEN(ETMRoutes[[#This Row],[StageCodes]])</f>
        <v>111</v>
      </c>
      <c r="W240" s="245">
        <f>COUNTIF([2]!Master[Full ETM Route No], C240)</f>
        <v>0</v>
      </c>
    </row>
    <row r="241" spans="1:23" ht="116">
      <c r="A241" s="246" t="s">
        <v>1844</v>
      </c>
      <c r="B241" s="247">
        <v>350</v>
      </c>
      <c r="C241" s="248" t="str">
        <f>ETMRoutes[[#This Row],[Depot]] &amp; ETMRoutes[[#This Row],[RouteNo]]</f>
        <v>MRG350</v>
      </c>
      <c r="D241" s="249" t="str" cm="1">
        <f t="array" ref="D241">INDEX(ETMRoutes[Full ETM Route No], MATCH(1,(ETMRoutes[[#This Row],[BaseStageCodes]]=ETMRoutes[StageCodes])*1,0))</f>
        <v>MRG350</v>
      </c>
      <c r="E241" s="249" t="s">
        <v>4305</v>
      </c>
      <c r="F241" s="249" t="str">
        <f>VLOOKUP(ETMRoutes[[#This Row],[LastStageCode]],Code2Loc,2,FALSE) &amp; "-" &amp; VLOOKUP(ETMRoutes[[#This Row],[FirstStageCode]],Code2Loc,2,FALSE)</f>
        <v>MATVEMOL-MARGAO</v>
      </c>
      <c r="G241" s="249"/>
      <c r="H241" s="249">
        <v>57</v>
      </c>
      <c r="I241" s="249" t="s">
        <v>3518</v>
      </c>
      <c r="J241" s="250" t="s">
        <v>4306</v>
      </c>
      <c r="K241" s="250" t="s">
        <v>4307</v>
      </c>
      <c r="L241" s="245" t="s">
        <v>4308</v>
      </c>
      <c r="M241" t="s">
        <v>1844</v>
      </c>
      <c r="N241" t="s">
        <v>3297</v>
      </c>
      <c r="O241" s="245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49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49">
        <f>ETMRoutes[[#This Row],[RouteNo]]</f>
        <v>350</v>
      </c>
      <c r="S241" s="248" cm="1">
        <f t="array" ref="S241">SUMPRODUCT(  ( (ETMRoutes[StageCodes]=ETMRoutes[[#This Row],[StageCodes]])+0 )*1 )</f>
        <v>1</v>
      </c>
      <c r="T241" s="249" cm="1">
        <f t="array" ref="T241">SUMPRODUCT(  ( (ETMRoutes[ReverseStageCodes]=ETMRoutes[[#This Row],[StageCodes]])+0 )*1 )</f>
        <v>0</v>
      </c>
      <c r="U241" s="249" t="b" cm="1">
        <f t="array" ref="U241">AND(ETMRoutes[[#This Row],[StageCodes]]=ETMRoutes[[#This Row],[BaseStageCodes]], SUMPRODUCT( ( ($K$2:$K241=ETMRoutes[[#This Row],[StageCodes]])+0)*1) =1)</f>
        <v>1</v>
      </c>
      <c r="V241" s="245">
        <f>LEN(ETMRoutes[[#This Row],[StageCodes]])</f>
        <v>119</v>
      </c>
      <c r="W241" s="245">
        <f>COUNTIF([2]!Master[Full ETM Route No], C241)</f>
        <v>0</v>
      </c>
    </row>
    <row r="242" spans="1:23" ht="101.5">
      <c r="A242" s="246" t="s">
        <v>1844</v>
      </c>
      <c r="B242" s="247">
        <v>351</v>
      </c>
      <c r="C242" s="248" t="str">
        <f>ETMRoutes[[#This Row],[Depot]] &amp; ETMRoutes[[#This Row],[RouteNo]]</f>
        <v>MRG351</v>
      </c>
      <c r="D242" s="249" t="str" cm="1">
        <f t="array" ref="D242">INDEX(ETMRoutes[Full ETM Route No], MATCH(1,(ETMRoutes[[#This Row],[BaseStageCodes]]=ETMRoutes[StageCodes])*1,0))</f>
        <v>MRG351</v>
      </c>
      <c r="E242" s="249" t="s">
        <v>4309</v>
      </c>
      <c r="F242" s="249" t="str">
        <f>VLOOKUP(ETMRoutes[[#This Row],[LastStageCode]],Code2Loc,2,FALSE) &amp; "-" &amp; VLOOKUP(ETMRoutes[[#This Row],[FirstStageCode]],Code2Loc,2,FALSE)</f>
        <v>KHOLA-MARGAO</v>
      </c>
      <c r="G242" s="249"/>
      <c r="H242" s="249">
        <v>54</v>
      </c>
      <c r="I242" s="249" t="s">
        <v>3518</v>
      </c>
      <c r="J242" s="250" t="s">
        <v>4310</v>
      </c>
      <c r="K242" s="250" t="s">
        <v>3476</v>
      </c>
      <c r="L242" s="245" t="s">
        <v>4311</v>
      </c>
      <c r="M242" t="s">
        <v>1844</v>
      </c>
      <c r="N242" t="s">
        <v>3235</v>
      </c>
      <c r="O242" s="245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49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49">
        <f>ETMRoutes[[#This Row],[RouteNo]]</f>
        <v>351</v>
      </c>
      <c r="S242" s="248" cm="1">
        <f t="array" ref="S242">SUMPRODUCT(  ( (ETMRoutes[StageCodes]=ETMRoutes[[#This Row],[StageCodes]])+0 )*1 )</f>
        <v>1</v>
      </c>
      <c r="T242" s="249" cm="1">
        <f t="array" ref="T242">SUMPRODUCT(  ( (ETMRoutes[ReverseStageCodes]=ETMRoutes[[#This Row],[StageCodes]])+0 )*1 )</f>
        <v>0</v>
      </c>
      <c r="U242" s="249" t="b" cm="1">
        <f t="array" ref="U242">AND(ETMRoutes[[#This Row],[StageCodes]]=ETMRoutes[[#This Row],[BaseStageCodes]], SUMPRODUCT( ( ($K$2:$K242=ETMRoutes[[#This Row],[StageCodes]])+0)*1) =1)</f>
        <v>1</v>
      </c>
      <c r="V242" s="245">
        <f>LEN(ETMRoutes[[#This Row],[StageCodes]])</f>
        <v>103</v>
      </c>
      <c r="W242" s="245">
        <f>COUNTIF([2]!Master[Full ETM Route No], C242)</f>
        <v>0</v>
      </c>
    </row>
    <row r="243" spans="1:23" ht="159.5">
      <c r="A243" s="246" t="s">
        <v>1844</v>
      </c>
      <c r="B243" s="247">
        <v>352</v>
      </c>
      <c r="C243" s="248" t="str">
        <f>ETMRoutes[[#This Row],[Depot]] &amp; ETMRoutes[[#This Row],[RouteNo]]</f>
        <v>MRG352</v>
      </c>
      <c r="D243" s="249" t="str" cm="1">
        <f t="array" ref="D243">INDEX(ETMRoutes[Full ETM Route No], MATCH(1,(ETMRoutes[[#This Row],[BaseStageCodes]]=ETMRoutes[StageCodes])*1,0))</f>
        <v>MRG352</v>
      </c>
      <c r="E243" s="249" t="s">
        <v>4312</v>
      </c>
      <c r="F243" s="249" t="str">
        <f>VLOOKUP(ETMRoutes[[#This Row],[LastStageCode]],Code2Loc,2,FALSE) &amp; "-" &amp; VLOOKUP(ETMRoutes[[#This Row],[FirstStageCode]],Code2Loc,2,FALSE)</f>
        <v>CURCHOREM-PANAJI</v>
      </c>
      <c r="G243" s="249"/>
      <c r="H243" s="249">
        <v>57</v>
      </c>
      <c r="I243" s="249" t="s">
        <v>3518</v>
      </c>
      <c r="J243" s="250" t="s">
        <v>4313</v>
      </c>
      <c r="K243" s="250" t="s">
        <v>4314</v>
      </c>
      <c r="L243" s="245" t="s">
        <v>4315</v>
      </c>
      <c r="M243" t="s">
        <v>2202</v>
      </c>
      <c r="N243" t="s">
        <v>1002</v>
      </c>
      <c r="O243" s="245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49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49">
        <f>ETMRoutes[[#This Row],[RouteNo]]</f>
        <v>352</v>
      </c>
      <c r="S243" s="248" cm="1">
        <f t="array" ref="S243">SUMPRODUCT(  ( (ETMRoutes[StageCodes]=ETMRoutes[[#This Row],[StageCodes]])+0 )*1 )</f>
        <v>1</v>
      </c>
      <c r="T243" s="249" cm="1">
        <f t="array" ref="T243">SUMPRODUCT(  ( (ETMRoutes[ReverseStageCodes]=ETMRoutes[[#This Row],[StageCodes]])+0 )*1 )</f>
        <v>0</v>
      </c>
      <c r="U243" s="249" t="b" cm="1">
        <f t="array" ref="U243">AND(ETMRoutes[[#This Row],[StageCodes]]=ETMRoutes[[#This Row],[BaseStageCodes]], SUMPRODUCT( ( ($K$2:$K243=ETMRoutes[[#This Row],[StageCodes]])+0)*1) =1)</f>
        <v>1</v>
      </c>
      <c r="V243" s="245">
        <f>LEN(ETMRoutes[[#This Row],[StageCodes]])</f>
        <v>163</v>
      </c>
      <c r="W243" s="245">
        <f>COUNTIF([2]!Master[Full ETM Route No], C243)</f>
        <v>0</v>
      </c>
    </row>
    <row r="244" spans="1:23" ht="101.5">
      <c r="A244" s="246" t="s">
        <v>1844</v>
      </c>
      <c r="B244" s="247">
        <v>353</v>
      </c>
      <c r="C244" s="248" t="str">
        <f>ETMRoutes[[#This Row],[Depot]] &amp; ETMRoutes[[#This Row],[RouteNo]]</f>
        <v>MRG353</v>
      </c>
      <c r="D244" s="249" t="str" cm="1">
        <f t="array" ref="D244">INDEX(ETMRoutes[Full ETM Route No], MATCH(1,(ETMRoutes[[#This Row],[BaseStageCodes]]=ETMRoutes[StageCodes])*1,0))</f>
        <v>MRG353</v>
      </c>
      <c r="E244" s="249" t="s">
        <v>4316</v>
      </c>
      <c r="F244" s="249" t="str">
        <f>VLOOKUP(ETMRoutes[[#This Row],[LastStageCode]],Code2Loc,2,FALSE) &amp; "-" &amp; VLOOKUP(ETMRoutes[[#This Row],[FirstStageCode]],Code2Loc,2,FALSE)</f>
        <v>VAIZWADA-MARGAO</v>
      </c>
      <c r="G244" s="249"/>
      <c r="H244" s="249">
        <v>45</v>
      </c>
      <c r="I244" s="249" t="s">
        <v>3518</v>
      </c>
      <c r="J244" s="250" t="s">
        <v>4317</v>
      </c>
      <c r="K244" s="250" t="s">
        <v>3487</v>
      </c>
      <c r="L244" s="245" t="s">
        <v>4318</v>
      </c>
      <c r="M244" t="s">
        <v>1844</v>
      </c>
      <c r="N244" t="s">
        <v>3261</v>
      </c>
      <c r="O244" s="245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49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49">
        <f>ETMRoutes[[#This Row],[RouteNo]]</f>
        <v>353</v>
      </c>
      <c r="S244" s="248" cm="1">
        <f t="array" ref="S244">SUMPRODUCT(  ( (ETMRoutes[StageCodes]=ETMRoutes[[#This Row],[StageCodes]])+0 )*1 )</f>
        <v>1</v>
      </c>
      <c r="T244" s="249" cm="1">
        <f t="array" ref="T244">SUMPRODUCT(  ( (ETMRoutes[ReverseStageCodes]=ETMRoutes[[#This Row],[StageCodes]])+0 )*1 )</f>
        <v>0</v>
      </c>
      <c r="U244" s="249" t="b" cm="1">
        <f t="array" ref="U244">AND(ETMRoutes[[#This Row],[StageCodes]]=ETMRoutes[[#This Row],[BaseStageCodes]], SUMPRODUCT( ( ($K$2:$K244=ETMRoutes[[#This Row],[StageCodes]])+0)*1) =1)</f>
        <v>1</v>
      </c>
      <c r="V244" s="245">
        <f>LEN(ETMRoutes[[#This Row],[StageCodes]])</f>
        <v>87</v>
      </c>
      <c r="W244" s="245">
        <f>COUNTIF([2]!Master[Full ETM Route No], C244)</f>
        <v>0</v>
      </c>
    </row>
    <row r="245" spans="1:23" ht="43.5">
      <c r="A245" s="246" t="s">
        <v>1844</v>
      </c>
      <c r="B245" s="247">
        <v>354</v>
      </c>
      <c r="C245" s="248" t="str">
        <f>ETMRoutes[[#This Row],[Depot]] &amp; ETMRoutes[[#This Row],[RouteNo]]</f>
        <v>MRG354</v>
      </c>
      <c r="D245" s="249" t="str" cm="1">
        <f t="array" ref="D245">INDEX(ETMRoutes[Full ETM Route No], MATCH(1,(ETMRoutes[[#This Row],[BaseStageCodes]]=ETMRoutes[StageCodes])*1,0))</f>
        <v>MRG354</v>
      </c>
      <c r="E245" s="249" t="s">
        <v>4319</v>
      </c>
      <c r="F245" s="249" t="str">
        <f>VLOOKUP(ETMRoutes[[#This Row],[LastStageCode]],Code2Loc,2,FALSE) &amp; "-" &amp; VLOOKUP(ETMRoutes[[#This Row],[FirstStageCode]],Code2Loc,2,FALSE)</f>
        <v>SANGUEM-CURCHOREM</v>
      </c>
      <c r="G245" s="249"/>
      <c r="H245" s="249">
        <v>7</v>
      </c>
      <c r="I245" s="249" t="s">
        <v>3518</v>
      </c>
      <c r="J245" s="250" t="s">
        <v>4320</v>
      </c>
      <c r="K245" s="250" t="s">
        <v>3492</v>
      </c>
      <c r="L245" s="245" t="s">
        <v>4321</v>
      </c>
      <c r="M245" t="s">
        <v>1002</v>
      </c>
      <c r="N245" t="s">
        <v>2541</v>
      </c>
      <c r="O245" s="245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49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49">
        <f>ETMRoutes[[#This Row],[RouteNo]]</f>
        <v>354</v>
      </c>
      <c r="S245" s="248" cm="1">
        <f t="array" ref="S245">SUMPRODUCT(  ( (ETMRoutes[StageCodes]=ETMRoutes[[#This Row],[StageCodes]])+0 )*1 )</f>
        <v>1</v>
      </c>
      <c r="T245" s="249" cm="1">
        <f t="array" ref="T245">SUMPRODUCT(  ( (ETMRoutes[ReverseStageCodes]=ETMRoutes[[#This Row],[StageCodes]])+0 )*1 )</f>
        <v>0</v>
      </c>
      <c r="U245" s="249" t="b" cm="1">
        <f t="array" ref="U245">AND(ETMRoutes[[#This Row],[StageCodes]]=ETMRoutes[[#This Row],[BaseStageCodes]], SUMPRODUCT( ( ($K$2:$K245=ETMRoutes[[#This Row],[StageCodes]])+0)*1) =1)</f>
        <v>1</v>
      </c>
      <c r="V245" s="245">
        <f>LEN(ETMRoutes[[#This Row],[StageCodes]])</f>
        <v>31</v>
      </c>
      <c r="W245" s="245">
        <f>COUNTIF([2]!Master[Full ETM Route No], C245)</f>
        <v>0</v>
      </c>
    </row>
    <row r="246" spans="1:23" ht="101.5">
      <c r="A246" s="246" t="s">
        <v>1844</v>
      </c>
      <c r="B246" s="247">
        <v>355</v>
      </c>
      <c r="C246" s="248" t="str">
        <f>ETMRoutes[[#This Row],[Depot]] &amp; ETMRoutes[[#This Row],[RouteNo]]</f>
        <v>MRG355</v>
      </c>
      <c r="D246" s="249" t="str" cm="1">
        <f t="array" ref="D246">INDEX(ETMRoutes[Full ETM Route No], MATCH(1,(ETMRoutes[[#This Row],[BaseStageCodes]]=ETMRoutes[StageCodes])*1,0))</f>
        <v>MRG355</v>
      </c>
      <c r="E246" s="249" t="s">
        <v>4322</v>
      </c>
      <c r="F246" s="249" t="str">
        <f>VLOOKUP(ETMRoutes[[#This Row],[LastStageCode]],Code2Loc,2,FALSE) &amp; "-" &amp; VLOOKUP(ETMRoutes[[#This Row],[FirstStageCode]],Code2Loc,2,FALSE)</f>
        <v>SHRISTHAL-MARGAO</v>
      </c>
      <c r="G246" s="249"/>
      <c r="H246" s="249">
        <v>47</v>
      </c>
      <c r="I246" s="249" t="s">
        <v>3518</v>
      </c>
      <c r="J246" s="250" t="s">
        <v>4323</v>
      </c>
      <c r="K246" s="250" t="s">
        <v>3466</v>
      </c>
      <c r="L246" s="245" t="s">
        <v>4324</v>
      </c>
      <c r="M246" t="s">
        <v>1844</v>
      </c>
      <c r="N246" t="s">
        <v>2674</v>
      </c>
      <c r="O246" s="245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49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49">
        <f>ETMRoutes[[#This Row],[RouteNo]]</f>
        <v>355</v>
      </c>
      <c r="S246" s="248" cm="1">
        <f t="array" ref="S246">SUMPRODUCT(  ( (ETMRoutes[StageCodes]=ETMRoutes[[#This Row],[StageCodes]])+0 )*1 )</f>
        <v>1</v>
      </c>
      <c r="T246" s="249" cm="1">
        <f t="array" ref="T246">SUMPRODUCT(  ( (ETMRoutes[ReverseStageCodes]=ETMRoutes[[#This Row],[StageCodes]])+0 )*1 )</f>
        <v>0</v>
      </c>
      <c r="U246" s="249" t="b" cm="1">
        <f t="array" ref="U246">AND(ETMRoutes[[#This Row],[StageCodes]]=ETMRoutes[[#This Row],[BaseStageCodes]], SUMPRODUCT( ( ($K$2:$K246=ETMRoutes[[#This Row],[StageCodes]])+0)*1) =1)</f>
        <v>1</v>
      </c>
      <c r="V246" s="245">
        <f>LEN(ETMRoutes[[#This Row],[StageCodes]])</f>
        <v>99</v>
      </c>
      <c r="W246" s="245">
        <f>COUNTIF([2]!Master[Full ETM Route No], C246)</f>
        <v>0</v>
      </c>
    </row>
    <row r="247" spans="1:23" ht="116">
      <c r="A247" s="246" t="s">
        <v>1844</v>
      </c>
      <c r="B247" s="247">
        <v>356</v>
      </c>
      <c r="C247" s="248" t="str">
        <f>ETMRoutes[[#This Row],[Depot]] &amp; ETMRoutes[[#This Row],[RouteNo]]</f>
        <v>MRG356</v>
      </c>
      <c r="D247" s="249" t="str" cm="1">
        <f t="array" ref="D247">INDEX(ETMRoutes[Full ETM Route No], MATCH(1,(ETMRoutes[[#This Row],[BaseStageCodes]]=ETMRoutes[StageCodes])*1,0))</f>
        <v>MRG345</v>
      </c>
      <c r="E247" s="249" t="s">
        <v>4325</v>
      </c>
      <c r="F247" s="249" t="str">
        <f>VLOOKUP(ETMRoutes[[#This Row],[LastStageCode]],Code2Loc,2,FALSE) &amp; "-" &amp; VLOOKUP(ETMRoutes[[#This Row],[FirstStageCode]],Code2Loc,2,FALSE)</f>
        <v>INDRAWADO-MARGAO</v>
      </c>
      <c r="G247" s="249"/>
      <c r="H247" s="249">
        <v>51</v>
      </c>
      <c r="I247" s="249" t="s">
        <v>3518</v>
      </c>
      <c r="J247" s="250" t="s">
        <v>4289</v>
      </c>
      <c r="K247" s="250" t="s">
        <v>3473</v>
      </c>
      <c r="L247" s="245" t="s">
        <v>4290</v>
      </c>
      <c r="M247" t="s">
        <v>1844</v>
      </c>
      <c r="N247" t="s">
        <v>1437</v>
      </c>
      <c r="O247" s="245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49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49">
        <f>ETMRoutes[[#This Row],[RouteNo]]</f>
        <v>356</v>
      </c>
      <c r="S247" s="248" cm="1">
        <f t="array" ref="S247">SUMPRODUCT(  ( (ETMRoutes[StageCodes]=ETMRoutes[[#This Row],[StageCodes]])+0 )*1 )</f>
        <v>2</v>
      </c>
      <c r="T247" s="249" cm="1">
        <f t="array" ref="T247">SUMPRODUCT(  ( (ETMRoutes[ReverseStageCodes]=ETMRoutes[[#This Row],[StageCodes]])+0 )*1 )</f>
        <v>0</v>
      </c>
      <c r="U247" s="249" t="b" cm="1">
        <f t="array" ref="U247">AND(ETMRoutes[[#This Row],[StageCodes]]=ETMRoutes[[#This Row],[BaseStageCodes]], SUMPRODUCT( ( ($K$2:$K247=ETMRoutes[[#This Row],[StageCodes]])+0)*1) =1)</f>
        <v>0</v>
      </c>
      <c r="V247" s="245">
        <f>LEN(ETMRoutes[[#This Row],[StageCodes]])</f>
        <v>103</v>
      </c>
      <c r="W247" s="245">
        <f>COUNTIF([2]!Master[Full ETM Route No], C247)</f>
        <v>0</v>
      </c>
    </row>
    <row r="248" spans="1:23" ht="101.5">
      <c r="A248" s="246" t="s">
        <v>1844</v>
      </c>
      <c r="B248" s="247">
        <v>357</v>
      </c>
      <c r="C248" s="248" t="str">
        <f>ETMRoutes[[#This Row],[Depot]] &amp; ETMRoutes[[#This Row],[RouteNo]]</f>
        <v>MRG357</v>
      </c>
      <c r="D248" s="249" t="str" cm="1">
        <f t="array" ref="D248">INDEX(ETMRoutes[Full ETM Route No], MATCH(1,(ETMRoutes[[#This Row],[BaseStageCodes]]=ETMRoutes[StageCodes])*1,0))</f>
        <v>MRG357</v>
      </c>
      <c r="E248" s="249" t="s">
        <v>4326</v>
      </c>
      <c r="F248" s="249" t="str">
        <f>VLOOKUP(ETMRoutes[[#This Row],[LastStageCode]],Code2Loc,2,FALSE) &amp; "-" &amp; VLOOKUP(ETMRoutes[[#This Row],[FirstStageCode]],Code2Loc,2,FALSE)</f>
        <v>MUDKUD-MARGAO</v>
      </c>
      <c r="G248" s="249"/>
      <c r="H248" s="249">
        <v>49</v>
      </c>
      <c r="I248" s="249" t="s">
        <v>3518</v>
      </c>
      <c r="J248" s="250" t="s">
        <v>4327</v>
      </c>
      <c r="K248" s="250" t="s">
        <v>4328</v>
      </c>
      <c r="L248" s="245" t="s">
        <v>4329</v>
      </c>
      <c r="M248" t="s">
        <v>1844</v>
      </c>
      <c r="N248" t="s">
        <v>3259</v>
      </c>
      <c r="O248" s="245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49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49">
        <f>ETMRoutes[[#This Row],[RouteNo]]</f>
        <v>357</v>
      </c>
      <c r="S248" s="248" cm="1">
        <f t="array" ref="S248">SUMPRODUCT(  ( (ETMRoutes[StageCodes]=ETMRoutes[[#This Row],[StageCodes]])+0 )*1 )</f>
        <v>1</v>
      </c>
      <c r="T248" s="249" cm="1">
        <f t="array" ref="T248">SUMPRODUCT(  ( (ETMRoutes[ReverseStageCodes]=ETMRoutes[[#This Row],[StageCodes]])+0 )*1 )</f>
        <v>0</v>
      </c>
      <c r="U248" s="249" t="b" cm="1">
        <f t="array" ref="U248">AND(ETMRoutes[[#This Row],[StageCodes]]=ETMRoutes[[#This Row],[BaseStageCodes]], SUMPRODUCT( ( ($K$2:$K248=ETMRoutes[[#This Row],[StageCodes]])+0)*1) =1)</f>
        <v>1</v>
      </c>
      <c r="V248" s="245">
        <f>LEN(ETMRoutes[[#This Row],[StageCodes]])</f>
        <v>99</v>
      </c>
      <c r="W248" s="245">
        <f>COUNTIF([2]!Master[Full ETM Route No], C248)</f>
        <v>0</v>
      </c>
    </row>
    <row r="249" spans="1:23" ht="101.5">
      <c r="A249" s="246" t="s">
        <v>1844</v>
      </c>
      <c r="B249" s="247">
        <v>358</v>
      </c>
      <c r="C249" s="248" t="str">
        <f>ETMRoutes[[#This Row],[Depot]] &amp; ETMRoutes[[#This Row],[RouteNo]]</f>
        <v>MRG358</v>
      </c>
      <c r="D249" s="249" t="str" cm="1">
        <f t="array" ref="D249">INDEX(ETMRoutes[Full ETM Route No], MATCH(1,(ETMRoutes[[#This Row],[BaseStageCodes]]=ETMRoutes[StageCodes])*1,0))</f>
        <v>MRG358</v>
      </c>
      <c r="E249" s="249" t="s">
        <v>4330</v>
      </c>
      <c r="F249" s="249" t="str">
        <f>VLOOKUP(ETMRoutes[[#This Row],[LastStageCode]],Code2Loc,2,FALSE) &amp; "-" &amp; VLOOKUP(ETMRoutes[[#This Row],[FirstStageCode]],Code2Loc,2,FALSE)</f>
        <v>TISCON-MARGAO</v>
      </c>
      <c r="G249" s="249"/>
      <c r="H249" s="249">
        <v>57</v>
      </c>
      <c r="I249" s="249" t="s">
        <v>3518</v>
      </c>
      <c r="J249" s="250" t="s">
        <v>4331</v>
      </c>
      <c r="K249" s="250" t="s">
        <v>4332</v>
      </c>
      <c r="L249" s="245" t="s">
        <v>4333</v>
      </c>
      <c r="M249" t="s">
        <v>1844</v>
      </c>
      <c r="N249" t="s">
        <v>3243</v>
      </c>
      <c r="O249" s="245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49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49">
        <f>ETMRoutes[[#This Row],[RouteNo]]</f>
        <v>358</v>
      </c>
      <c r="S249" s="248" cm="1">
        <f t="array" ref="S249">SUMPRODUCT(  ( (ETMRoutes[StageCodes]=ETMRoutes[[#This Row],[StageCodes]])+0 )*1 )</f>
        <v>1</v>
      </c>
      <c r="T249" s="249" cm="1">
        <f t="array" ref="T249">SUMPRODUCT(  ( (ETMRoutes[ReverseStageCodes]=ETMRoutes[[#This Row],[StageCodes]])+0 )*1 )</f>
        <v>0</v>
      </c>
      <c r="U249" s="249" t="b" cm="1">
        <f t="array" ref="U249">AND(ETMRoutes[[#This Row],[StageCodes]]=ETMRoutes[[#This Row],[BaseStageCodes]], SUMPRODUCT( ( ($K$2:$K249=ETMRoutes[[#This Row],[StageCodes]])+0)*1) =1)</f>
        <v>1</v>
      </c>
      <c r="V249" s="245">
        <f>LEN(ETMRoutes[[#This Row],[StageCodes]])</f>
        <v>99</v>
      </c>
      <c r="W249" s="245">
        <f>COUNTIF([2]!Master[Full ETM Route No], C249)</f>
        <v>0</v>
      </c>
    </row>
    <row r="250" spans="1:23" ht="130.5">
      <c r="A250" s="246" t="s">
        <v>1844</v>
      </c>
      <c r="B250" s="247">
        <v>359</v>
      </c>
      <c r="C250" s="248" t="str">
        <f>ETMRoutes[[#This Row],[Depot]] &amp; ETMRoutes[[#This Row],[RouteNo]]</f>
        <v>MRG359</v>
      </c>
      <c r="D250" s="249" t="str" cm="1">
        <f t="array" ref="D250">INDEX(ETMRoutes[Full ETM Route No], MATCH(1,(ETMRoutes[[#This Row],[BaseStageCodes]]=ETMRoutes[StageCodes])*1,0))</f>
        <v>MRG359</v>
      </c>
      <c r="E250" s="249" t="s">
        <v>4334</v>
      </c>
      <c r="F250" s="249" t="str">
        <f>VLOOKUP(ETMRoutes[[#This Row],[LastStageCode]],Code2Loc,2,FALSE) &amp; "-" &amp; VLOOKUP(ETMRoutes[[#This Row],[FirstStageCode]],Code2Loc,2,FALSE)</f>
        <v>YEDA-MARGAO</v>
      </c>
      <c r="G250" s="249"/>
      <c r="H250" s="249">
        <v>64</v>
      </c>
      <c r="I250" s="249" t="s">
        <v>3518</v>
      </c>
      <c r="J250" s="250" t="s">
        <v>4335</v>
      </c>
      <c r="K250" s="250" t="s">
        <v>4336</v>
      </c>
      <c r="L250" s="245" t="s">
        <v>4337</v>
      </c>
      <c r="M250" t="s">
        <v>1844</v>
      </c>
      <c r="N250" t="s">
        <v>3129</v>
      </c>
      <c r="O250" s="245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49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49">
        <f>ETMRoutes[[#This Row],[RouteNo]]</f>
        <v>359</v>
      </c>
      <c r="S250" s="248" cm="1">
        <f t="array" ref="S250">SUMPRODUCT(  ( (ETMRoutes[StageCodes]=ETMRoutes[[#This Row],[StageCodes]])+0 )*1 )</f>
        <v>1</v>
      </c>
      <c r="T250" s="249" cm="1">
        <f t="array" ref="T250">SUMPRODUCT(  ( (ETMRoutes[ReverseStageCodes]=ETMRoutes[[#This Row],[StageCodes]])+0 )*1 )</f>
        <v>0</v>
      </c>
      <c r="U250" s="249" t="b" cm="1">
        <f t="array" ref="U250">AND(ETMRoutes[[#This Row],[StageCodes]]=ETMRoutes[[#This Row],[BaseStageCodes]], SUMPRODUCT( ( ($K$2:$K250=ETMRoutes[[#This Row],[StageCodes]])+0)*1) =1)</f>
        <v>1</v>
      </c>
      <c r="V250" s="245">
        <f>LEN(ETMRoutes[[#This Row],[StageCodes]])</f>
        <v>123</v>
      </c>
      <c r="W250" s="245">
        <f>COUNTIF([2]!Master[Full ETM Route No], C250)</f>
        <v>0</v>
      </c>
    </row>
    <row r="251" spans="1:23" ht="130.5">
      <c r="A251" s="246" t="s">
        <v>1844</v>
      </c>
      <c r="B251" s="247">
        <v>360</v>
      </c>
      <c r="C251" s="248" t="str">
        <f>ETMRoutes[[#This Row],[Depot]] &amp; ETMRoutes[[#This Row],[RouteNo]]</f>
        <v>MRG360</v>
      </c>
      <c r="D251" s="249" t="str" cm="1">
        <f t="array" ref="D251">INDEX(ETMRoutes[Full ETM Route No], MATCH(1,(ETMRoutes[[#This Row],[BaseStageCodes]]=ETMRoutes[StageCodes])*1,0))</f>
        <v>MRG360</v>
      </c>
      <c r="E251" s="249" t="s">
        <v>4338</v>
      </c>
      <c r="F251" s="249" t="str">
        <f>VLOOKUP(ETMRoutes[[#This Row],[LastStageCode]],Code2Loc,2,FALSE) &amp; "-" &amp; VLOOKUP(ETMRoutes[[#This Row],[FirstStageCode]],Code2Loc,2,FALSE)</f>
        <v>POIGUINIM-MARGAO</v>
      </c>
      <c r="G251" s="249"/>
      <c r="H251" s="249">
        <v>57</v>
      </c>
      <c r="I251" s="249" t="s">
        <v>3518</v>
      </c>
      <c r="J251" s="250" t="s">
        <v>4339</v>
      </c>
      <c r="K251" s="250" t="s">
        <v>4340</v>
      </c>
      <c r="L251" s="245" t="s">
        <v>4341</v>
      </c>
      <c r="M251" t="s">
        <v>1844</v>
      </c>
      <c r="N251" t="s">
        <v>2307</v>
      </c>
      <c r="O251" s="245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49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49">
        <f>ETMRoutes[[#This Row],[RouteNo]]</f>
        <v>360</v>
      </c>
      <c r="S251" s="248" cm="1">
        <f t="array" ref="S251">SUMPRODUCT(  ( (ETMRoutes[StageCodes]=ETMRoutes[[#This Row],[StageCodes]])+0 )*1 )</f>
        <v>1</v>
      </c>
      <c r="T251" s="249" cm="1">
        <f t="array" ref="T251">SUMPRODUCT(  ( (ETMRoutes[ReverseStageCodes]=ETMRoutes[[#This Row],[StageCodes]])+0 )*1 )</f>
        <v>0</v>
      </c>
      <c r="U251" s="249" t="b" cm="1">
        <f t="array" ref="U251">AND(ETMRoutes[[#This Row],[StageCodes]]=ETMRoutes[[#This Row],[BaseStageCodes]], SUMPRODUCT( ( ($K$2:$K251=ETMRoutes[[#This Row],[StageCodes]])+0)*1) =1)</f>
        <v>1</v>
      </c>
      <c r="V251" s="245">
        <f>LEN(ETMRoutes[[#This Row],[StageCodes]])</f>
        <v>119</v>
      </c>
      <c r="W251" s="245">
        <f>COUNTIF([2]!Master[Full ETM Route No], C251)</f>
        <v>0</v>
      </c>
    </row>
    <row r="252" spans="1:23" ht="174">
      <c r="A252" s="246" t="s">
        <v>1844</v>
      </c>
      <c r="B252" s="247">
        <v>361</v>
      </c>
      <c r="C252" s="248" t="str">
        <f>ETMRoutes[[#This Row],[Depot]] &amp; ETMRoutes[[#This Row],[RouteNo]]</f>
        <v>MRG361</v>
      </c>
      <c r="D252" s="249" t="str" cm="1">
        <f t="array" ref="D252">INDEX(ETMRoutes[Full ETM Route No], MATCH(1,(ETMRoutes[[#This Row],[BaseStageCodes]]=ETMRoutes[StageCodes])*1,0))</f>
        <v>MRG60</v>
      </c>
      <c r="E252" s="249" t="s">
        <v>3730</v>
      </c>
      <c r="F252" s="249" t="str">
        <f>VLOOKUP(ETMRoutes[[#This Row],[LastStageCode]],Code2Loc,2,FALSE) &amp; "-" &amp; VLOOKUP(ETMRoutes[[#This Row],[FirstStageCode]],Code2Loc,2,FALSE)</f>
        <v>NETURLIM-MARGAO</v>
      </c>
      <c r="G252" s="249"/>
      <c r="H252" s="249">
        <v>61</v>
      </c>
      <c r="I252" s="249" t="s">
        <v>3518</v>
      </c>
      <c r="J252" s="250" t="s">
        <v>3731</v>
      </c>
      <c r="K252" s="250" t="s">
        <v>3495</v>
      </c>
      <c r="L252" s="245" t="s">
        <v>3732</v>
      </c>
      <c r="M252" t="s">
        <v>1844</v>
      </c>
      <c r="N252" t="s">
        <v>2094</v>
      </c>
      <c r="O252" s="245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49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49">
        <f>ETMRoutes[[#This Row],[RouteNo]]</f>
        <v>361</v>
      </c>
      <c r="S252" s="248" cm="1">
        <f t="array" ref="S252">SUMPRODUCT(  ( (ETMRoutes[StageCodes]=ETMRoutes[[#This Row],[StageCodes]])+0 )*1 )</f>
        <v>3</v>
      </c>
      <c r="T252" s="249" cm="1">
        <f t="array" ref="T252">SUMPRODUCT(  ( (ETMRoutes[ReverseStageCodes]=ETMRoutes[[#This Row],[StageCodes]])+0 )*1 )</f>
        <v>0</v>
      </c>
      <c r="U252" s="249" t="b" cm="1">
        <f t="array" ref="U252">AND(ETMRoutes[[#This Row],[StageCodes]]=ETMRoutes[[#This Row],[BaseStageCodes]], SUMPRODUCT( ( ($K$2:$K252=ETMRoutes[[#This Row],[StageCodes]])+0)*1) =1)</f>
        <v>0</v>
      </c>
      <c r="V252" s="245">
        <f>LEN(ETMRoutes[[#This Row],[StageCodes]])</f>
        <v>163</v>
      </c>
      <c r="W252" s="245">
        <f>COUNTIF([2]!Master[Full ETM Route No], C252)</f>
        <v>0</v>
      </c>
    </row>
    <row r="253" spans="1:23" ht="116">
      <c r="A253" s="246" t="s">
        <v>1844</v>
      </c>
      <c r="B253" s="247">
        <v>362</v>
      </c>
      <c r="C253" s="248" t="str">
        <f>ETMRoutes[[#This Row],[Depot]] &amp; ETMRoutes[[#This Row],[RouteNo]]</f>
        <v>MRG362</v>
      </c>
      <c r="D253" s="249" t="str" cm="1">
        <f t="array" ref="D253">INDEX(ETMRoutes[Full ETM Route No], MATCH(1,(ETMRoutes[[#This Row],[BaseStageCodes]]=ETMRoutes[StageCodes])*1,0))</f>
        <v>MRG362</v>
      </c>
      <c r="E253" s="249" t="s">
        <v>4342</v>
      </c>
      <c r="F253" s="249" t="str">
        <f>VLOOKUP(ETMRoutes[[#This Row],[LastStageCode]],Code2Loc,2,FALSE) &amp; "-" &amp; VLOOKUP(ETMRoutes[[#This Row],[FirstStageCode]],Code2Loc,2,FALSE)</f>
        <v>UGUEM-MARGAO</v>
      </c>
      <c r="G253" s="249"/>
      <c r="H253" s="249">
        <v>35</v>
      </c>
      <c r="I253" s="249" t="s">
        <v>3518</v>
      </c>
      <c r="J253" s="250" t="s">
        <v>4343</v>
      </c>
      <c r="K253" s="250" t="s">
        <v>4344</v>
      </c>
      <c r="L253" s="245" t="s">
        <v>4345</v>
      </c>
      <c r="M253" t="s">
        <v>1844</v>
      </c>
      <c r="N253" t="s">
        <v>2931</v>
      </c>
      <c r="O253" s="245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49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49">
        <f>ETMRoutes[[#This Row],[RouteNo]]</f>
        <v>362</v>
      </c>
      <c r="S253" s="248" cm="1">
        <f t="array" ref="S253">SUMPRODUCT(  ( (ETMRoutes[StageCodes]=ETMRoutes[[#This Row],[StageCodes]])+0 )*1 )</f>
        <v>1</v>
      </c>
      <c r="T253" s="249" cm="1">
        <f t="array" ref="T253">SUMPRODUCT(  ( (ETMRoutes[ReverseStageCodes]=ETMRoutes[[#This Row],[StageCodes]])+0 )*1 )</f>
        <v>0</v>
      </c>
      <c r="U253" s="249" t="b" cm="1">
        <f t="array" ref="U253">AND(ETMRoutes[[#This Row],[StageCodes]]=ETMRoutes[[#This Row],[BaseStageCodes]], SUMPRODUCT( ( ($K$2:$K253=ETMRoutes[[#This Row],[StageCodes]])+0)*1) =1)</f>
        <v>1</v>
      </c>
      <c r="V253" s="245">
        <f>LEN(ETMRoutes[[#This Row],[StageCodes]])</f>
        <v>115</v>
      </c>
      <c r="W253" s="245">
        <f>COUNTIF([2]!Master[Full ETM Route No], C253)</f>
        <v>0</v>
      </c>
    </row>
    <row r="254" spans="1:23" ht="116">
      <c r="A254" s="246" t="s">
        <v>1844</v>
      </c>
      <c r="B254" s="247">
        <v>363</v>
      </c>
      <c r="C254" s="248" t="str">
        <f>ETMRoutes[[#This Row],[Depot]] &amp; ETMRoutes[[#This Row],[RouteNo]]</f>
        <v>MRG363</v>
      </c>
      <c r="D254" s="249" t="str" cm="1">
        <f t="array" ref="D254">INDEX(ETMRoutes[Full ETM Route No], MATCH(1,(ETMRoutes[[#This Row],[BaseStageCodes]]=ETMRoutes[StageCodes])*1,0))</f>
        <v>MRG363</v>
      </c>
      <c r="E254" s="249" t="s">
        <v>4346</v>
      </c>
      <c r="F254" s="249" t="str">
        <f>VLOOKUP(ETMRoutes[[#This Row],[LastStageCode]],Code2Loc,2,FALSE) &amp; "-" &amp; VLOOKUP(ETMRoutes[[#This Row],[FirstStageCode]],Code2Loc,2,FALSE)</f>
        <v>SANGUEM-MARGAO</v>
      </c>
      <c r="G254" s="249"/>
      <c r="H254" s="249">
        <v>31</v>
      </c>
      <c r="I254" s="249" t="s">
        <v>3518</v>
      </c>
      <c r="J254" s="250" t="s">
        <v>4347</v>
      </c>
      <c r="K254" s="250" t="s">
        <v>3491</v>
      </c>
      <c r="L254" s="245" t="s">
        <v>4348</v>
      </c>
      <c r="M254" t="s">
        <v>1844</v>
      </c>
      <c r="N254" t="s">
        <v>2541</v>
      </c>
      <c r="O254" s="245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49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49">
        <f>ETMRoutes[[#This Row],[RouteNo]]</f>
        <v>363</v>
      </c>
      <c r="S254" s="248" cm="1">
        <f t="array" ref="S254">SUMPRODUCT(  ( (ETMRoutes[StageCodes]=ETMRoutes[[#This Row],[StageCodes]])+0 )*1 )</f>
        <v>1</v>
      </c>
      <c r="T254" s="249" cm="1">
        <f t="array" ref="T254">SUMPRODUCT(  ( (ETMRoutes[ReverseStageCodes]=ETMRoutes[[#This Row],[StageCodes]])+0 )*1 )</f>
        <v>0</v>
      </c>
      <c r="U254" s="249" t="b" cm="1">
        <f t="array" ref="U254">AND(ETMRoutes[[#This Row],[StageCodes]]=ETMRoutes[[#This Row],[BaseStageCodes]], SUMPRODUCT( ( ($K$2:$K254=ETMRoutes[[#This Row],[StageCodes]])+0)*1) =1)</f>
        <v>1</v>
      </c>
      <c r="V254" s="245">
        <f>LEN(ETMRoutes[[#This Row],[StageCodes]])</f>
        <v>107</v>
      </c>
      <c r="W254" s="245">
        <f>COUNTIF([2]!Master[Full ETM Route No], C254)</f>
        <v>0</v>
      </c>
    </row>
    <row r="255" spans="1:23" ht="116">
      <c r="A255" s="246" t="s">
        <v>1844</v>
      </c>
      <c r="B255" s="247">
        <v>364</v>
      </c>
      <c r="C255" s="248" t="str">
        <f>ETMRoutes[[#This Row],[Depot]] &amp; ETMRoutes[[#This Row],[RouteNo]]</f>
        <v>MRG364</v>
      </c>
      <c r="D255" s="249" t="str" cm="1">
        <f t="array" ref="D255">INDEX(ETMRoutes[Full ETM Route No], MATCH(1,(ETMRoutes[[#This Row],[BaseStageCodes]]=ETMRoutes[StageCodes])*1,0))</f>
        <v>MRG364</v>
      </c>
      <c r="E255" s="249" t="s">
        <v>4349</v>
      </c>
      <c r="F255" s="249" t="str">
        <f>VLOOKUP(ETMRoutes[[#This Row],[LastStageCode]],Code2Loc,2,FALSE) &amp; "-" &amp; VLOOKUP(ETMRoutes[[#This Row],[FirstStageCode]],Code2Loc,2,FALSE)</f>
        <v>KHOTIGAO-MARGAO</v>
      </c>
      <c r="G255" s="249"/>
      <c r="H255" s="249">
        <v>58</v>
      </c>
      <c r="I255" s="249" t="s">
        <v>3518</v>
      </c>
      <c r="J255" s="250" t="s">
        <v>4350</v>
      </c>
      <c r="K255" s="250" t="s">
        <v>3482</v>
      </c>
      <c r="L255" s="245" t="s">
        <v>4351</v>
      </c>
      <c r="M255" t="s">
        <v>1844</v>
      </c>
      <c r="N255" t="s">
        <v>3229</v>
      </c>
      <c r="O255" s="245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49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49">
        <f>ETMRoutes[[#This Row],[RouteNo]]</f>
        <v>364</v>
      </c>
      <c r="S255" s="248" cm="1">
        <f t="array" ref="S255">SUMPRODUCT(  ( (ETMRoutes[StageCodes]=ETMRoutes[[#This Row],[StageCodes]])+0 )*1 )</f>
        <v>1</v>
      </c>
      <c r="T255" s="249" cm="1">
        <f t="array" ref="T255">SUMPRODUCT(  ( (ETMRoutes[ReverseStageCodes]=ETMRoutes[[#This Row],[StageCodes]])+0 )*1 )</f>
        <v>0</v>
      </c>
      <c r="U255" s="249" t="b" cm="1">
        <f t="array" ref="U255">AND(ETMRoutes[[#This Row],[StageCodes]]=ETMRoutes[[#This Row],[BaseStageCodes]], SUMPRODUCT( ( ($K$2:$K255=ETMRoutes[[#This Row],[StageCodes]])+0)*1) =1)</f>
        <v>1</v>
      </c>
      <c r="V255" s="245">
        <f>LEN(ETMRoutes[[#This Row],[StageCodes]])</f>
        <v>115</v>
      </c>
      <c r="W255" s="245">
        <f>COUNTIF([2]!Master[Full ETM Route No], C255)</f>
        <v>0</v>
      </c>
    </row>
    <row r="256" spans="1:23" ht="116">
      <c r="A256" s="246" t="s">
        <v>1844</v>
      </c>
      <c r="B256" s="247">
        <v>365</v>
      </c>
      <c r="C256" s="248" t="str">
        <f>ETMRoutes[[#This Row],[Depot]] &amp; ETMRoutes[[#This Row],[RouteNo]]</f>
        <v>MRG365</v>
      </c>
      <c r="D256" s="249" t="str" cm="1">
        <f t="array" ref="D256">INDEX(ETMRoutes[Full ETM Route No], MATCH(1,(ETMRoutes[[#This Row],[BaseStageCodes]]=ETMRoutes[StageCodes])*1,0))</f>
        <v>MRG365</v>
      </c>
      <c r="E256" s="249" t="s">
        <v>4352</v>
      </c>
      <c r="F256" s="249" t="str">
        <f>VLOOKUP(ETMRoutes[[#This Row],[LastStageCode]],Code2Loc,2,FALSE) &amp; "-" &amp; VLOOKUP(ETMRoutes[[#This Row],[FirstStageCode]],Code2Loc,2,FALSE)</f>
        <v>KUSKEM-MARGAO</v>
      </c>
      <c r="G256" s="249"/>
      <c r="H256" s="249">
        <v>60</v>
      </c>
      <c r="I256" s="249" t="s">
        <v>3518</v>
      </c>
      <c r="J256" s="250" t="s">
        <v>4353</v>
      </c>
      <c r="K256" s="250" t="s">
        <v>4354</v>
      </c>
      <c r="L256" s="245" t="s">
        <v>4355</v>
      </c>
      <c r="M256" t="s">
        <v>1844</v>
      </c>
      <c r="N256" t="s">
        <v>1734</v>
      </c>
      <c r="O256" s="245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49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49">
        <f>ETMRoutes[[#This Row],[RouteNo]]</f>
        <v>365</v>
      </c>
      <c r="S256" s="248" cm="1">
        <f t="array" ref="S256">SUMPRODUCT(  ( (ETMRoutes[StageCodes]=ETMRoutes[[#This Row],[StageCodes]])+0 )*1 )</f>
        <v>1</v>
      </c>
      <c r="T256" s="249" cm="1">
        <f t="array" ref="T256">SUMPRODUCT(  ( (ETMRoutes[ReverseStageCodes]=ETMRoutes[[#This Row],[StageCodes]])+0 )*1 )</f>
        <v>0</v>
      </c>
      <c r="U256" s="249" t="b" cm="1">
        <f t="array" ref="U256">AND(ETMRoutes[[#This Row],[StageCodes]]=ETMRoutes[[#This Row],[BaseStageCodes]], SUMPRODUCT( ( ($K$2:$K256=ETMRoutes[[#This Row],[StageCodes]])+0)*1) =1)</f>
        <v>1</v>
      </c>
      <c r="V256" s="245">
        <f>LEN(ETMRoutes[[#This Row],[StageCodes]])</f>
        <v>123</v>
      </c>
      <c r="W256" s="245">
        <f>COUNTIF([2]!Master[Full ETM Route No], C256)</f>
        <v>0</v>
      </c>
    </row>
    <row r="257" spans="1:23" ht="58">
      <c r="A257" s="246" t="s">
        <v>1844</v>
      </c>
      <c r="B257" s="247">
        <v>366</v>
      </c>
      <c r="C257" s="248" t="str">
        <f>ETMRoutes[[#This Row],[Depot]] &amp; ETMRoutes[[#This Row],[RouteNo]]</f>
        <v>MRG366</v>
      </c>
      <c r="D257" s="249" t="str" cm="1">
        <f t="array" ref="D257">INDEX(ETMRoutes[Full ETM Route No], MATCH(1,(ETMRoutes[[#This Row],[BaseStageCodes]]=ETMRoutes[StageCodes])*1,0))</f>
        <v>MRG366</v>
      </c>
      <c r="E257" s="249" t="s">
        <v>4356</v>
      </c>
      <c r="F257" s="249" t="e">
        <f>VLOOKUP(ETMRoutes[[#This Row],[LastStageCode]],Code2Loc,2,FALSE) &amp; "-" &amp; VLOOKUP(ETMRoutes[[#This Row],[FirstStageCode]],Code2Loc,2,FALSE)</f>
        <v>#N/A</v>
      </c>
      <c r="G257" s="249"/>
      <c r="H257" s="249">
        <v>22</v>
      </c>
      <c r="I257" s="249" t="s">
        <v>3518</v>
      </c>
      <c r="J257" s="250" t="s">
        <v>4357</v>
      </c>
      <c r="K257" s="250" t="s">
        <v>5761</v>
      </c>
      <c r="L257" s="245" t="s">
        <v>5762</v>
      </c>
      <c r="M257" t="s">
        <v>1844</v>
      </c>
      <c r="N257"/>
      <c r="O257" s="245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49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49">
        <f>ETMRoutes[[#This Row],[RouteNo]]</f>
        <v>366</v>
      </c>
      <c r="S257" s="248" cm="1">
        <f t="array" ref="S257">SUMPRODUCT(  ( (ETMRoutes[StageCodes]=ETMRoutes[[#This Row],[StageCodes]])+0 )*1 )</f>
        <v>1</v>
      </c>
      <c r="T257" s="249" cm="1">
        <f t="array" ref="T257">SUMPRODUCT(  ( (ETMRoutes[ReverseStageCodes]=ETMRoutes[[#This Row],[StageCodes]])+0 )*1 )</f>
        <v>0</v>
      </c>
      <c r="U257" s="249" t="b" cm="1">
        <f t="array" ref="U257">AND(ETMRoutes[[#This Row],[StageCodes]]=ETMRoutes[[#This Row],[BaseStageCodes]], SUMPRODUCT( ( ($K$2:$K257=ETMRoutes[[#This Row],[StageCodes]])+0)*1) =1)</f>
        <v>1</v>
      </c>
      <c r="V257" s="245">
        <f>LEN(ETMRoutes[[#This Row],[StageCodes]])</f>
        <v>43</v>
      </c>
      <c r="W257" s="245">
        <f>COUNTIF([2]!Master[Full ETM Route No], C257)</f>
        <v>0</v>
      </c>
    </row>
    <row r="258" spans="1:23" ht="43.5">
      <c r="A258" s="246" t="s">
        <v>1844</v>
      </c>
      <c r="B258" s="247">
        <v>367</v>
      </c>
      <c r="C258" s="248" t="str">
        <f>ETMRoutes[[#This Row],[Depot]] &amp; ETMRoutes[[#This Row],[RouteNo]]</f>
        <v>MRG367</v>
      </c>
      <c r="D258" s="249" t="str" cm="1">
        <f t="array" ref="D258">INDEX(ETMRoutes[Full ETM Route No], MATCH(1,(ETMRoutes[[#This Row],[BaseStageCodes]]=ETMRoutes[StageCodes])*1,0))</f>
        <v>MRG367</v>
      </c>
      <c r="E258" s="249" t="s">
        <v>4358</v>
      </c>
      <c r="F258" s="249" t="str">
        <f>VLOOKUP(ETMRoutes[[#This Row],[LastStageCode]],Code2Loc,2,FALSE) &amp; "-" &amp; VLOOKUP(ETMRoutes[[#This Row],[FirstStageCode]],Code2Loc,2,FALSE)</f>
        <v>POLLEM-SHRISTHAL</v>
      </c>
      <c r="G258" s="249"/>
      <c r="H258" s="249">
        <v>20</v>
      </c>
      <c r="I258" s="249" t="s">
        <v>3518</v>
      </c>
      <c r="J258" s="250" t="s">
        <v>4359</v>
      </c>
      <c r="K258" s="250" t="s">
        <v>5763</v>
      </c>
      <c r="L258" s="245" t="s">
        <v>5764</v>
      </c>
      <c r="M258" t="s">
        <v>2674</v>
      </c>
      <c r="N258" t="s">
        <v>2319</v>
      </c>
      <c r="O258" s="245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49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49">
        <f>ETMRoutes[[#This Row],[RouteNo]]</f>
        <v>367</v>
      </c>
      <c r="S258" s="248" cm="1">
        <f t="array" ref="S258">SUMPRODUCT(  ( (ETMRoutes[StageCodes]=ETMRoutes[[#This Row],[StageCodes]])+0 )*1 )</f>
        <v>1</v>
      </c>
      <c r="T258" s="249" cm="1">
        <f t="array" ref="T258">SUMPRODUCT(  ( (ETMRoutes[ReverseStageCodes]=ETMRoutes[[#This Row],[StageCodes]])+0 )*1 )</f>
        <v>0</v>
      </c>
      <c r="U258" s="249" t="b" cm="1">
        <f t="array" ref="U258">AND(ETMRoutes[[#This Row],[StageCodes]]=ETMRoutes[[#This Row],[BaseStageCodes]], SUMPRODUCT( ( ($K$2:$K258=ETMRoutes[[#This Row],[StageCodes]])+0)*1) =1)</f>
        <v>1</v>
      </c>
      <c r="V258" s="245">
        <f>LEN(ETMRoutes[[#This Row],[StageCodes]])</f>
        <v>47</v>
      </c>
      <c r="W258" s="245">
        <f>COUNTIF([2]!Master[Full ETM Route No], C258)</f>
        <v>0</v>
      </c>
    </row>
    <row r="259" spans="1:23" ht="58">
      <c r="A259" s="246" t="s">
        <v>1844</v>
      </c>
      <c r="B259" s="247">
        <v>368</v>
      </c>
      <c r="C259" s="248" t="str">
        <f>ETMRoutes[[#This Row],[Depot]] &amp; ETMRoutes[[#This Row],[RouteNo]]</f>
        <v>MRG368</v>
      </c>
      <c r="D259" s="249" t="str" cm="1">
        <f t="array" ref="D259">INDEX(ETMRoutes[Full ETM Route No], MATCH(1,(ETMRoutes[[#This Row],[BaseStageCodes]]=ETMRoutes[StageCodes])*1,0))</f>
        <v>MRG368</v>
      </c>
      <c r="E259" s="249" t="s">
        <v>4360</v>
      </c>
      <c r="F259" s="249" t="str">
        <f>VLOOKUP(ETMRoutes[[#This Row],[LastStageCode]],Code2Loc,2,FALSE) &amp; "-" &amp; VLOOKUP(ETMRoutes[[#This Row],[FirstStageCode]],Code2Loc,2,FALSE)</f>
        <v>CURCHOREM-BALLI</v>
      </c>
      <c r="G259" s="249"/>
      <c r="H259" s="249">
        <v>20</v>
      </c>
      <c r="I259" s="249" t="s">
        <v>3518</v>
      </c>
      <c r="J259" s="250" t="s">
        <v>4361</v>
      </c>
      <c r="K259" s="250" t="s">
        <v>5765</v>
      </c>
      <c r="L259" s="245" t="s">
        <v>5766</v>
      </c>
      <c r="M259" t="s">
        <v>621</v>
      </c>
      <c r="N259" t="s">
        <v>1002</v>
      </c>
      <c r="O259" s="245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49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49">
        <f>ETMRoutes[[#This Row],[RouteNo]]</f>
        <v>368</v>
      </c>
      <c r="S259" s="248" cm="1">
        <f t="array" ref="S259">SUMPRODUCT(  ( (ETMRoutes[StageCodes]=ETMRoutes[[#This Row],[StageCodes]])+0 )*1 )</f>
        <v>1</v>
      </c>
      <c r="T259" s="249" cm="1">
        <f t="array" ref="T259">SUMPRODUCT(  ( (ETMRoutes[ReverseStageCodes]=ETMRoutes[[#This Row],[StageCodes]])+0 )*1 )</f>
        <v>0</v>
      </c>
      <c r="U259" s="249" t="b" cm="1">
        <f t="array" ref="U259">AND(ETMRoutes[[#This Row],[StageCodes]]=ETMRoutes[[#This Row],[BaseStageCodes]], SUMPRODUCT( ( ($K$2:$K259=ETMRoutes[[#This Row],[StageCodes]])+0)*1) =1)</f>
        <v>1</v>
      </c>
      <c r="V259" s="245">
        <f>LEN(ETMRoutes[[#This Row],[StageCodes]])</f>
        <v>39</v>
      </c>
      <c r="W259" s="245">
        <f>COUNTIF([2]!Master[Full ETM Route No], C259)</f>
        <v>0</v>
      </c>
    </row>
    <row r="260" spans="1:23" ht="232">
      <c r="A260" s="246" t="s">
        <v>1844</v>
      </c>
      <c r="B260" s="247">
        <v>369</v>
      </c>
      <c r="C260" s="248" t="str">
        <f>ETMRoutes[[#This Row],[Depot]] &amp; ETMRoutes[[#This Row],[RouteNo]]</f>
        <v>MRG369</v>
      </c>
      <c r="D260" s="249" t="str" cm="1">
        <f t="array" ref="D260">INDEX(ETMRoutes[Full ETM Route No], MATCH(1,(ETMRoutes[[#This Row],[BaseStageCodes]]=ETMRoutes[StageCodes])*1,0))</f>
        <v>MRG369</v>
      </c>
      <c r="E260" s="249" t="s">
        <v>3769</v>
      </c>
      <c r="F260" s="249" t="str">
        <f>VLOOKUP(ETMRoutes[[#This Row],[LastStageCode]],Code2Loc,2,FALSE) &amp; "-" &amp; VLOOKUP(ETMRoutes[[#This Row],[FirstStageCode]],Code2Loc,2,FALSE)</f>
        <v>NETURLIM-PANAJI</v>
      </c>
      <c r="G260" s="249"/>
      <c r="H260" s="249">
        <v>91</v>
      </c>
      <c r="I260" s="249" t="s">
        <v>3518</v>
      </c>
      <c r="J260" s="250" t="s">
        <v>4362</v>
      </c>
      <c r="K260" s="250" t="s">
        <v>5767</v>
      </c>
      <c r="L260" s="245" t="s">
        <v>5768</v>
      </c>
      <c r="M260" t="s">
        <v>2202</v>
      </c>
      <c r="N260" t="s">
        <v>2094</v>
      </c>
      <c r="O260" s="245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49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49">
        <f>ETMRoutes[[#This Row],[RouteNo]]</f>
        <v>369</v>
      </c>
      <c r="S260" s="248" cm="1">
        <f t="array" ref="S260">SUMPRODUCT(  ( (ETMRoutes[StageCodes]=ETMRoutes[[#This Row],[StageCodes]])+0 )*1 )</f>
        <v>1</v>
      </c>
      <c r="T260" s="249" cm="1">
        <f t="array" ref="T260">SUMPRODUCT(  ( (ETMRoutes[ReverseStageCodes]=ETMRoutes[[#This Row],[StageCodes]])+0 )*1 )</f>
        <v>0</v>
      </c>
      <c r="U260" s="249" t="b" cm="1">
        <f t="array" ref="U260">AND(ETMRoutes[[#This Row],[StageCodes]]=ETMRoutes[[#This Row],[BaseStageCodes]], SUMPRODUCT( ( ($K$2:$K260=ETMRoutes[[#This Row],[StageCodes]])+0)*1) =1)</f>
        <v>1</v>
      </c>
      <c r="V260" s="245">
        <f>LEN(ETMRoutes[[#This Row],[StageCodes]])</f>
        <v>239</v>
      </c>
      <c r="W260" s="245">
        <f>COUNTIF([2]!Master[Full ETM Route No], C260)</f>
        <v>0</v>
      </c>
    </row>
    <row r="261" spans="1:23" ht="72.5">
      <c r="A261" s="246" t="s">
        <v>1844</v>
      </c>
      <c r="B261" s="247">
        <v>370</v>
      </c>
      <c r="C261" s="248" t="str">
        <f>ETMRoutes[[#This Row],[Depot]] &amp; ETMRoutes[[#This Row],[RouteNo]]</f>
        <v>MRG370</v>
      </c>
      <c r="D261" s="249" t="str" cm="1">
        <f t="array" ref="D261">INDEX(ETMRoutes[Full ETM Route No], MATCH(1,(ETMRoutes[[#This Row],[BaseStageCodes]]=ETMRoutes[StageCodes])*1,0))</f>
        <v>MRG370</v>
      </c>
      <c r="E261" s="249" t="s">
        <v>4363</v>
      </c>
      <c r="F261" s="249" t="str">
        <f>VLOOKUP(ETMRoutes[[#This Row],[LastStageCode]],Code2Loc,2,FALSE) &amp; "-" &amp; VLOOKUP(ETMRoutes[[#This Row],[FirstStageCode]],Code2Loc,2,FALSE)</f>
        <v>BICHOLIM-PONDA</v>
      </c>
      <c r="G261" s="249"/>
      <c r="H261" s="249">
        <v>43</v>
      </c>
      <c r="I261" s="249" t="s">
        <v>3518</v>
      </c>
      <c r="J261" s="250" t="s">
        <v>4364</v>
      </c>
      <c r="K261" s="250" t="s">
        <v>5769</v>
      </c>
      <c r="L261" s="245" t="s">
        <v>5770</v>
      </c>
      <c r="M261" t="s">
        <v>2329</v>
      </c>
      <c r="N261" t="s">
        <v>751</v>
      </c>
      <c r="O261" s="245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49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49">
        <f>ETMRoutes[[#This Row],[RouteNo]]</f>
        <v>370</v>
      </c>
      <c r="S261" s="248" cm="1">
        <f t="array" ref="S261">SUMPRODUCT(  ( (ETMRoutes[StageCodes]=ETMRoutes[[#This Row],[StageCodes]])+0 )*1 )</f>
        <v>1</v>
      </c>
      <c r="T261" s="249" cm="1">
        <f t="array" ref="T261">SUMPRODUCT(  ( (ETMRoutes[ReverseStageCodes]=ETMRoutes[[#This Row],[StageCodes]])+0 )*1 )</f>
        <v>0</v>
      </c>
      <c r="U261" s="249" t="b" cm="1">
        <f t="array" ref="U261">AND(ETMRoutes[[#This Row],[StageCodes]]=ETMRoutes[[#This Row],[BaseStageCodes]], SUMPRODUCT( ( ($K$2:$K261=ETMRoutes[[#This Row],[StageCodes]])+0)*1) =1)</f>
        <v>1</v>
      </c>
      <c r="V261" s="245">
        <f>LEN(ETMRoutes[[#This Row],[StageCodes]])</f>
        <v>55</v>
      </c>
      <c r="W261" s="245">
        <f>COUNTIF([2]!Master[Full ETM Route No], C261)</f>
        <v>0</v>
      </c>
    </row>
    <row r="262" spans="1:23" ht="43.5">
      <c r="A262" s="246" t="s">
        <v>1844</v>
      </c>
      <c r="B262" s="247">
        <v>371</v>
      </c>
      <c r="C262" s="248" t="str">
        <f>ETMRoutes[[#This Row],[Depot]] &amp; ETMRoutes[[#This Row],[RouteNo]]</f>
        <v>MRG371</v>
      </c>
      <c r="D262" s="249" t="str" cm="1">
        <f t="array" ref="D262">INDEX(ETMRoutes[Full ETM Route No], MATCH(1,(ETMRoutes[[#This Row],[BaseStageCodes]]=ETMRoutes[StageCodes])*1,0))</f>
        <v>MRG371</v>
      </c>
      <c r="E262" s="249" t="s">
        <v>4365</v>
      </c>
      <c r="F262" s="249" t="str">
        <f>VLOOKUP(ETMRoutes[[#This Row],[LastStageCode]],Code2Loc,2,FALSE) &amp; "-" &amp; VLOOKUP(ETMRoutes[[#This Row],[FirstStageCode]],Code2Loc,2,FALSE)</f>
        <v>SURLA-PONDA</v>
      </c>
      <c r="G262" s="249"/>
      <c r="H262" s="249">
        <v>25</v>
      </c>
      <c r="I262" s="249" t="s">
        <v>3518</v>
      </c>
      <c r="J262" s="250" t="s">
        <v>4366</v>
      </c>
      <c r="K262" s="250" t="s">
        <v>5771</v>
      </c>
      <c r="L262" s="245" t="s">
        <v>5772</v>
      </c>
      <c r="M262" t="s">
        <v>2329</v>
      </c>
      <c r="N262" t="s">
        <v>2776</v>
      </c>
      <c r="O262" s="245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49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49">
        <f>ETMRoutes[[#This Row],[RouteNo]]</f>
        <v>371</v>
      </c>
      <c r="S262" s="248" cm="1">
        <f t="array" ref="S262">SUMPRODUCT(  ( (ETMRoutes[StageCodes]=ETMRoutes[[#This Row],[StageCodes]])+0 )*1 )</f>
        <v>1</v>
      </c>
      <c r="T262" s="249" cm="1">
        <f t="array" ref="T262">SUMPRODUCT(  ( (ETMRoutes[ReverseStageCodes]=ETMRoutes[[#This Row],[StageCodes]])+0 )*1 )</f>
        <v>0</v>
      </c>
      <c r="U262" s="249" t="b" cm="1">
        <f t="array" ref="U262">AND(ETMRoutes[[#This Row],[StageCodes]]=ETMRoutes[[#This Row],[BaseStageCodes]], SUMPRODUCT( ( ($K$2:$K262=ETMRoutes[[#This Row],[StageCodes]])+0)*1) =1)</f>
        <v>1</v>
      </c>
      <c r="V262" s="245">
        <f>LEN(ETMRoutes[[#This Row],[StageCodes]])</f>
        <v>43</v>
      </c>
      <c r="W262" s="245">
        <f>COUNTIF([2]!Master[Full ETM Route No], C262)</f>
        <v>0</v>
      </c>
    </row>
    <row r="263" spans="1:23" ht="72.5">
      <c r="A263" s="246" t="s">
        <v>2202</v>
      </c>
      <c r="B263" s="247">
        <v>1</v>
      </c>
      <c r="C263" s="248" t="str">
        <f>ETMRoutes[[#This Row],[Depot]] &amp; ETMRoutes[[#This Row],[RouteNo]]</f>
        <v>PNJ1</v>
      </c>
      <c r="D263" s="249" t="str" cm="1">
        <f t="array" ref="D263">INDEX(ETMRoutes[Full ETM Route No], MATCH(1,(ETMRoutes[[#This Row],[BaseStageCodes]]=ETMRoutes[StageCodes])*1,0))</f>
        <v>MRG1</v>
      </c>
      <c r="E263" s="249" t="s">
        <v>4367</v>
      </c>
      <c r="F263" s="249" t="str">
        <f>VLOOKUP(ETMRoutes[[#This Row],[LastStageCode]],Code2Loc,2,FALSE) &amp; "-" &amp; VLOOKUP(ETMRoutes[[#This Row],[FirstStageCode]],Code2Loc,2,FALSE)</f>
        <v>MARGAO-PANAJI</v>
      </c>
      <c r="G263" s="249" t="s">
        <v>976</v>
      </c>
      <c r="H263" s="249">
        <v>31</v>
      </c>
      <c r="I263" s="249" t="s">
        <v>3518</v>
      </c>
      <c r="J263" s="250" t="s">
        <v>4368</v>
      </c>
      <c r="K263" s="250" t="s">
        <v>3521</v>
      </c>
      <c r="L263" s="245" t="s">
        <v>3520</v>
      </c>
      <c r="M263" t="s">
        <v>2202</v>
      </c>
      <c r="N263" t="s">
        <v>1844</v>
      </c>
      <c r="O263" s="245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49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49">
        <f>ETMRoutes[[#This Row],[RouteNo]]</f>
        <v>1</v>
      </c>
      <c r="S263" s="248" cm="1">
        <f t="array" ref="S263">SUMPRODUCT(  ( (ETMRoutes[StageCodes]=ETMRoutes[[#This Row],[StageCodes]])+0 )*1 )</f>
        <v>3</v>
      </c>
      <c r="T263" s="249" cm="1">
        <f t="array" ref="T263">SUMPRODUCT(  ( (ETMRoutes[ReverseStageCodes]=ETMRoutes[[#This Row],[StageCodes]])+0 )*1 )</f>
        <v>5</v>
      </c>
      <c r="U263" s="249" t="b" cm="1">
        <f t="array" ref="U263">AND(ETMRoutes[[#This Row],[StageCodes]]=ETMRoutes[[#This Row],[BaseStageCodes]], SUMPRODUCT( ( ($K$2:$K263=ETMRoutes[[#This Row],[StageCodes]])+0)*1) =1)</f>
        <v>0</v>
      </c>
      <c r="V263" s="245">
        <f>LEN(ETMRoutes[[#This Row],[StageCodes]])</f>
        <v>75</v>
      </c>
      <c r="W263" s="245">
        <f>COUNTIF([2]!Master[Full ETM Route No], C263)</f>
        <v>83</v>
      </c>
    </row>
    <row r="264" spans="1:23" ht="72.5">
      <c r="A264" s="246" t="s">
        <v>2202</v>
      </c>
      <c r="B264" s="247">
        <v>2</v>
      </c>
      <c r="C264" s="248" t="str">
        <f>ETMRoutes[[#This Row],[Depot]] &amp; ETMRoutes[[#This Row],[RouteNo]]</f>
        <v>PNJ2</v>
      </c>
      <c r="D264" s="249" t="str" cm="1">
        <f t="array" ref="D264">INDEX(ETMRoutes[Full ETM Route No], MATCH(1,(ETMRoutes[[#This Row],[BaseStageCodes]]=ETMRoutes[StageCodes])*1,0))</f>
        <v>MRG11</v>
      </c>
      <c r="E264" s="249" t="s">
        <v>3551</v>
      </c>
      <c r="F264" s="249" t="str">
        <f>VLOOKUP(ETMRoutes[[#This Row],[LastStageCode]],Code2Loc,2,FALSE) &amp; "-" &amp; VLOOKUP(ETMRoutes[[#This Row],[FirstStageCode]],Code2Loc,2,FALSE)</f>
        <v>VASCO-PANAJI</v>
      </c>
      <c r="G264" s="249" t="s">
        <v>976</v>
      </c>
      <c r="H264" s="249">
        <v>30</v>
      </c>
      <c r="I264" s="249" t="s">
        <v>3518</v>
      </c>
      <c r="J264" s="250" t="s">
        <v>3552</v>
      </c>
      <c r="K264" s="250" t="s">
        <v>3553</v>
      </c>
      <c r="L264" s="245" t="s">
        <v>3554</v>
      </c>
      <c r="M264" t="s">
        <v>2202</v>
      </c>
      <c r="N264" t="s">
        <v>3003</v>
      </c>
      <c r="O264" s="245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49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49">
        <f>ETMRoutes[[#This Row],[RouteNo]]</f>
        <v>2</v>
      </c>
      <c r="S264" s="248" cm="1">
        <f t="array" ref="S264">SUMPRODUCT(  ( (ETMRoutes[StageCodes]=ETMRoutes[[#This Row],[StageCodes]])+0 )*1 )</f>
        <v>2</v>
      </c>
      <c r="T264" s="249" cm="1">
        <f t="array" ref="T264">SUMPRODUCT(  ( (ETMRoutes[ReverseStageCodes]=ETMRoutes[[#This Row],[StageCodes]])+0 )*1 )</f>
        <v>1</v>
      </c>
      <c r="U264" s="249" t="b" cm="1">
        <f t="array" ref="U264">AND(ETMRoutes[[#This Row],[StageCodes]]=ETMRoutes[[#This Row],[BaseStageCodes]], SUMPRODUCT( ( ($K$2:$K264=ETMRoutes[[#This Row],[StageCodes]])+0)*1) =1)</f>
        <v>0</v>
      </c>
      <c r="V264" s="245">
        <f>LEN(ETMRoutes[[#This Row],[StageCodes]])</f>
        <v>71</v>
      </c>
      <c r="W264" s="245">
        <f>COUNTIF([2]!Master[Full ETM Route No], C264)</f>
        <v>47</v>
      </c>
    </row>
    <row r="265" spans="1:23" ht="101.5">
      <c r="A265" s="246" t="s">
        <v>2202</v>
      </c>
      <c r="B265" s="247">
        <v>3</v>
      </c>
      <c r="C265" s="248" t="str">
        <f>ETMRoutes[[#This Row],[Depot]] &amp; ETMRoutes[[#This Row],[RouteNo]]</f>
        <v>PNJ3</v>
      </c>
      <c r="D265" s="249" t="str" cm="1">
        <f t="array" ref="D265">INDEX(ETMRoutes[Full ETM Route No], MATCH(1,(ETMRoutes[[#This Row],[BaseStageCodes]]=ETMRoutes[StageCodes])*1,0))</f>
        <v>PNJ3</v>
      </c>
      <c r="E265" s="249" t="s">
        <v>3551</v>
      </c>
      <c r="F265" s="249" t="str">
        <f>VLOOKUP(ETMRoutes[[#This Row],[LastStageCode]],Code2Loc,2,FALSE) &amp; "-" &amp; VLOOKUP(ETMRoutes[[#This Row],[FirstStageCode]],Code2Loc,2,FALSE)</f>
        <v>VASCO-PANAJI</v>
      </c>
      <c r="G265" s="249"/>
      <c r="H265" s="249">
        <v>35</v>
      </c>
      <c r="I265" s="249" t="s">
        <v>3518</v>
      </c>
      <c r="J265" s="250" t="s">
        <v>4369</v>
      </c>
      <c r="K265" s="250" t="s">
        <v>4370</v>
      </c>
      <c r="L265" s="245" t="s">
        <v>4371</v>
      </c>
      <c r="M265" t="s">
        <v>2202</v>
      </c>
      <c r="N265" t="s">
        <v>3003</v>
      </c>
      <c r="O265" s="245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49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49">
        <f>ETMRoutes[[#This Row],[RouteNo]]</f>
        <v>3</v>
      </c>
      <c r="S265" s="248" cm="1">
        <f t="array" ref="S265">SUMPRODUCT(  ( (ETMRoutes[StageCodes]=ETMRoutes[[#This Row],[StageCodes]])+0 )*1 )</f>
        <v>1</v>
      </c>
      <c r="T265" s="249" cm="1">
        <f t="array" ref="T265">SUMPRODUCT(  ( (ETMRoutes[ReverseStageCodes]=ETMRoutes[[#This Row],[StageCodes]])+0 )*1 )</f>
        <v>0</v>
      </c>
      <c r="U265" s="249" t="b" cm="1">
        <f t="array" ref="U265">AND(ETMRoutes[[#This Row],[StageCodes]]=ETMRoutes[[#This Row],[BaseStageCodes]], SUMPRODUCT( ( ($K$2:$K265=ETMRoutes[[#This Row],[StageCodes]])+0)*1) =1)</f>
        <v>1</v>
      </c>
      <c r="V265" s="245">
        <f>LEN(ETMRoutes[[#This Row],[StageCodes]])</f>
        <v>99</v>
      </c>
      <c r="W265" s="245">
        <f>COUNTIF([2]!Master[Full ETM Route No], C265)</f>
        <v>2</v>
      </c>
    </row>
    <row r="266" spans="1:23" ht="72.5">
      <c r="A266" s="246" t="s">
        <v>2202</v>
      </c>
      <c r="B266" s="247">
        <v>4</v>
      </c>
      <c r="C266" s="248" t="str">
        <f>ETMRoutes[[#This Row],[Depot]] &amp; ETMRoutes[[#This Row],[RouteNo]]</f>
        <v>PNJ4</v>
      </c>
      <c r="D266" s="249" t="str" cm="1">
        <f t="array" ref="D266">INDEX(ETMRoutes[Full ETM Route No], MATCH(1,(ETMRoutes[[#This Row],[BaseStageCodes]]=ETMRoutes[StageCodes])*1,0))</f>
        <v>PNJ4</v>
      </c>
      <c r="E266" s="249" t="s">
        <v>4372</v>
      </c>
      <c r="F266" s="249" t="str">
        <f>VLOOKUP(ETMRoutes[[#This Row],[LastStageCode]],Code2Loc,2,FALSE) &amp; "-" &amp; VLOOKUP(ETMRoutes[[#This Row],[FirstStageCode]],Code2Loc,2,FALSE)</f>
        <v>HARBOUR-PANAJI</v>
      </c>
      <c r="G266" s="249" t="s">
        <v>976</v>
      </c>
      <c r="H266" s="249">
        <v>34</v>
      </c>
      <c r="I266" s="249" t="s">
        <v>3518</v>
      </c>
      <c r="J266" s="250" t="s">
        <v>4373</v>
      </c>
      <c r="K266" s="250" t="s">
        <v>4374</v>
      </c>
      <c r="L266" s="245" t="s">
        <v>4375</v>
      </c>
      <c r="M266" t="s">
        <v>2202</v>
      </c>
      <c r="N266" t="s">
        <v>1364</v>
      </c>
      <c r="O266" s="245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49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49">
        <f>ETMRoutes[[#This Row],[RouteNo]]</f>
        <v>4</v>
      </c>
      <c r="S266" s="248" cm="1">
        <f t="array" ref="S266">SUMPRODUCT(  ( (ETMRoutes[StageCodes]=ETMRoutes[[#This Row],[StageCodes]])+0 )*1 )</f>
        <v>2</v>
      </c>
      <c r="T266" s="249" cm="1">
        <f t="array" ref="T266">SUMPRODUCT(  ( (ETMRoutes[ReverseStageCodes]=ETMRoutes[[#This Row],[StageCodes]])+0 )*1 )</f>
        <v>1</v>
      </c>
      <c r="U266" s="249" t="b" cm="1">
        <f t="array" ref="U266">AND(ETMRoutes[[#This Row],[StageCodes]]=ETMRoutes[[#This Row],[BaseStageCodes]], SUMPRODUCT( ( ($K$2:$K266=ETMRoutes[[#This Row],[StageCodes]])+0)*1) =1)</f>
        <v>1</v>
      </c>
      <c r="V266" s="245">
        <f>LEN(ETMRoutes[[#This Row],[StageCodes]])</f>
        <v>79</v>
      </c>
      <c r="W266" s="245">
        <f>COUNTIF([2]!Master[Full ETM Route No], C266)</f>
        <v>2</v>
      </c>
    </row>
    <row r="267" spans="1:23" ht="130.5">
      <c r="A267" s="246" t="s">
        <v>2202</v>
      </c>
      <c r="B267" s="247">
        <v>5</v>
      </c>
      <c r="C267" s="248" t="str">
        <f>ETMRoutes[[#This Row],[Depot]] &amp; ETMRoutes[[#This Row],[RouteNo]]</f>
        <v>PNJ5</v>
      </c>
      <c r="D267" s="249" t="str" cm="1">
        <f t="array" ref="D267">INDEX(ETMRoutes[Full ETM Route No], MATCH(1,(ETMRoutes[[#This Row],[BaseStageCodes]]=ETMRoutes[StageCodes])*1,0))</f>
        <v>PNJ5</v>
      </c>
      <c r="E267" s="249" t="s">
        <v>4367</v>
      </c>
      <c r="F267" s="249" t="str">
        <f>VLOOKUP(ETMRoutes[[#This Row],[LastStageCode]],Code2Loc,2,FALSE) &amp; "-" &amp; VLOOKUP(ETMRoutes[[#This Row],[FirstStageCode]],Code2Loc,2,FALSE)</f>
        <v>MARGAO-PANAJI</v>
      </c>
      <c r="G267" s="249" t="s">
        <v>2328</v>
      </c>
      <c r="H267" s="249">
        <v>46</v>
      </c>
      <c r="I267" s="249" t="s">
        <v>3518</v>
      </c>
      <c r="J267" s="250" t="s">
        <v>4376</v>
      </c>
      <c r="K267" s="250" t="s">
        <v>4377</v>
      </c>
      <c r="L267" s="245" t="s">
        <v>4378</v>
      </c>
      <c r="M267" t="s">
        <v>2202</v>
      </c>
      <c r="N267" t="s">
        <v>1844</v>
      </c>
      <c r="O267" s="245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49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49">
        <f>ETMRoutes[[#This Row],[RouteNo]]</f>
        <v>5</v>
      </c>
      <c r="S267" s="248" cm="1">
        <f t="array" ref="S267">SUMPRODUCT(  ( (ETMRoutes[StageCodes]=ETMRoutes[[#This Row],[StageCodes]])+0 )*1 )</f>
        <v>2</v>
      </c>
      <c r="T267" s="249" cm="1">
        <f t="array" ref="T267">SUMPRODUCT(  ( (ETMRoutes[ReverseStageCodes]=ETMRoutes[[#This Row],[StageCodes]])+0 )*1 )</f>
        <v>0</v>
      </c>
      <c r="U267" s="249" t="b" cm="1">
        <f t="array" ref="U267">AND(ETMRoutes[[#This Row],[StageCodes]]=ETMRoutes[[#This Row],[BaseStageCodes]], SUMPRODUCT( ( ($K$2:$K267=ETMRoutes[[#This Row],[StageCodes]])+0)*1) =1)</f>
        <v>1</v>
      </c>
      <c r="V267" s="245">
        <f>LEN(ETMRoutes[[#This Row],[StageCodes]])</f>
        <v>135</v>
      </c>
      <c r="W267" s="245">
        <f>COUNTIF([2]!Master[Full ETM Route No], C267)</f>
        <v>1</v>
      </c>
    </row>
    <row r="268" spans="1:23" ht="275.5">
      <c r="A268" s="246" t="s">
        <v>2202</v>
      </c>
      <c r="B268" s="247">
        <v>6</v>
      </c>
      <c r="C268" s="248" t="str">
        <f>ETMRoutes[[#This Row],[Depot]] &amp; ETMRoutes[[#This Row],[RouteNo]]</f>
        <v>PNJ6</v>
      </c>
      <c r="D268" s="249" t="str" cm="1">
        <f t="array" ref="D268">INDEX(ETMRoutes[Full ETM Route No], MATCH(1,(ETMRoutes[[#This Row],[BaseStageCodes]]=ETMRoutes[StageCodes])*1,0))</f>
        <v>PNJ6</v>
      </c>
      <c r="E268" s="249" t="s">
        <v>4367</v>
      </c>
      <c r="F268" s="249" t="str">
        <f>VLOOKUP(ETMRoutes[[#This Row],[LastStageCode]],Code2Loc,2,FALSE) &amp; "-" &amp; VLOOKUP(ETMRoutes[[#This Row],[FirstStageCode]],Code2Loc,2,FALSE)</f>
        <v>MARGAO-PANAJI</v>
      </c>
      <c r="G268" s="249"/>
      <c r="H268" s="249">
        <v>84</v>
      </c>
      <c r="I268" s="249" t="s">
        <v>3518</v>
      </c>
      <c r="J268" s="250" t="s">
        <v>4379</v>
      </c>
      <c r="K268" s="250" t="s">
        <v>4380</v>
      </c>
      <c r="L268" s="245" t="s">
        <v>4381</v>
      </c>
      <c r="M268" t="s">
        <v>2202</v>
      </c>
      <c r="N268" t="s">
        <v>1844</v>
      </c>
      <c r="O268" s="245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49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49">
        <f>ETMRoutes[[#This Row],[RouteNo]]</f>
        <v>6</v>
      </c>
      <c r="S268" s="248" cm="1">
        <f t="array" ref="S268">SUMPRODUCT(  ( (ETMRoutes[StageCodes]=ETMRoutes[[#This Row],[StageCodes]])+0 )*1 )</f>
        <v>2</v>
      </c>
      <c r="T268" s="249" cm="1">
        <f t="array" ref="T268">SUMPRODUCT(  ( (ETMRoutes[ReverseStageCodes]=ETMRoutes[[#This Row],[StageCodes]])+0 )*1 )</f>
        <v>0</v>
      </c>
      <c r="U268" s="249" t="b" cm="1">
        <f t="array" ref="U268">AND(ETMRoutes[[#This Row],[StageCodes]]=ETMRoutes[[#This Row],[BaseStageCodes]], SUMPRODUCT( ( ($K$2:$K268=ETMRoutes[[#This Row],[StageCodes]])+0)*1) =1)</f>
        <v>1</v>
      </c>
      <c r="V268" s="245">
        <f>LEN(ETMRoutes[[#This Row],[StageCodes]])</f>
        <v>263</v>
      </c>
      <c r="W268" s="245">
        <f>COUNTIF([2]!Master[Full ETM Route No], C268)</f>
        <v>0</v>
      </c>
    </row>
    <row r="269" spans="1:23" ht="58">
      <c r="A269" s="246" t="s">
        <v>2202</v>
      </c>
      <c r="B269" s="247">
        <v>7</v>
      </c>
      <c r="C269" s="248" t="str">
        <f>ETMRoutes[[#This Row],[Depot]] &amp; ETMRoutes[[#This Row],[RouteNo]]</f>
        <v>PNJ7</v>
      </c>
      <c r="D269" s="249" t="str" cm="1">
        <f t="array" ref="D269">INDEX(ETMRoutes[Full ETM Route No], MATCH(1,(ETMRoutes[[#This Row],[BaseStageCodes]]=ETMRoutes[StageCodes])*1,0))</f>
        <v>PNJ7</v>
      </c>
      <c r="E269" s="249" t="s">
        <v>4382</v>
      </c>
      <c r="F269" s="249" t="str">
        <f>VLOOKUP(ETMRoutes[[#This Row],[LastStageCode]],Code2Loc,2,FALSE) &amp; "-" &amp; VLOOKUP(ETMRoutes[[#This Row],[FirstStageCode]],Code2Loc,2,FALSE)</f>
        <v>MAPUSA-PANAJI</v>
      </c>
      <c r="G269" s="249"/>
      <c r="H269" s="249">
        <v>12</v>
      </c>
      <c r="I269" s="249" t="s">
        <v>3518</v>
      </c>
      <c r="J269" s="250" t="s">
        <v>4383</v>
      </c>
      <c r="K269" s="250" t="s">
        <v>4384</v>
      </c>
      <c r="L269" s="245" t="s">
        <v>4385</v>
      </c>
      <c r="M269" t="s">
        <v>2202</v>
      </c>
      <c r="N269" t="s">
        <v>1836</v>
      </c>
      <c r="O269" s="245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49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49">
        <f>ETMRoutes[[#This Row],[RouteNo]]</f>
        <v>7</v>
      </c>
      <c r="S269" s="248" cm="1">
        <f t="array" ref="S269">SUMPRODUCT(  ( (ETMRoutes[StageCodes]=ETMRoutes[[#This Row],[StageCodes]])+0 )*1 )</f>
        <v>2</v>
      </c>
      <c r="T269" s="249" cm="1">
        <f t="array" ref="T269">SUMPRODUCT(  ( (ETMRoutes[ReverseStageCodes]=ETMRoutes[[#This Row],[StageCodes]])+0 )*1 )</f>
        <v>0</v>
      </c>
      <c r="U269" s="249" t="b" cm="1">
        <f t="array" ref="U269">AND(ETMRoutes[[#This Row],[StageCodes]]=ETMRoutes[[#This Row],[BaseStageCodes]], SUMPRODUCT( ( ($K$2:$K269=ETMRoutes[[#This Row],[StageCodes]])+0)*1) =1)</f>
        <v>1</v>
      </c>
      <c r="V269" s="245">
        <f>LEN(ETMRoutes[[#This Row],[StageCodes]])</f>
        <v>43</v>
      </c>
      <c r="W269" s="245">
        <f>COUNTIF([2]!Master[Full ETM Route No], C269)</f>
        <v>13</v>
      </c>
    </row>
    <row r="270" spans="1:23" ht="145">
      <c r="A270" s="246" t="s">
        <v>2202</v>
      </c>
      <c r="B270" s="247">
        <v>8</v>
      </c>
      <c r="C270" s="248" t="str">
        <f>ETMRoutes[[#This Row],[Depot]] &amp; ETMRoutes[[#This Row],[RouteNo]]</f>
        <v>PNJ8</v>
      </c>
      <c r="D270" s="249" t="str" cm="1">
        <f t="array" ref="D270">INDEX(ETMRoutes[Full ETM Route No], MATCH(1,(ETMRoutes[[#This Row],[BaseStageCodes]]=ETMRoutes[StageCodes])*1,0))</f>
        <v>PNJ8</v>
      </c>
      <c r="E270" s="249" t="s">
        <v>4386</v>
      </c>
      <c r="F270" s="249" t="str">
        <f>VLOOKUP(ETMRoutes[[#This Row],[LastStageCode]],Code2Loc,2,FALSE) &amp; "-" &amp; VLOOKUP(ETMRoutes[[#This Row],[FirstStageCode]],Code2Loc,2,FALSE)</f>
        <v>SANKHALI-PANAJI</v>
      </c>
      <c r="G270" s="249" t="s">
        <v>1835</v>
      </c>
      <c r="H270" s="249">
        <v>38</v>
      </c>
      <c r="I270" s="249" t="s">
        <v>3518</v>
      </c>
      <c r="J270" s="250" t="s">
        <v>4387</v>
      </c>
      <c r="K270" s="250" t="s">
        <v>4388</v>
      </c>
      <c r="L270" s="245" t="s">
        <v>4389</v>
      </c>
      <c r="M270" t="s">
        <v>2202</v>
      </c>
      <c r="N270" t="s">
        <v>2551</v>
      </c>
      <c r="O270" s="245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49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49">
        <f>ETMRoutes[[#This Row],[RouteNo]]</f>
        <v>8</v>
      </c>
      <c r="S270" s="248" cm="1">
        <f t="array" ref="S270">SUMPRODUCT(  ( (ETMRoutes[StageCodes]=ETMRoutes[[#This Row],[StageCodes]])+0 )*1 )</f>
        <v>2</v>
      </c>
      <c r="T270" s="249" cm="1">
        <f t="array" ref="T270">SUMPRODUCT(  ( (ETMRoutes[ReverseStageCodes]=ETMRoutes[[#This Row],[StageCodes]])+0 )*1 )</f>
        <v>0</v>
      </c>
      <c r="U270" s="249" t="b" cm="1">
        <f t="array" ref="U270">AND(ETMRoutes[[#This Row],[StageCodes]]=ETMRoutes[[#This Row],[BaseStageCodes]], SUMPRODUCT( ( ($K$2:$K270=ETMRoutes[[#This Row],[StageCodes]])+0)*1) =1)</f>
        <v>1</v>
      </c>
      <c r="V270" s="245">
        <f>LEN(ETMRoutes[[#This Row],[StageCodes]])</f>
        <v>131</v>
      </c>
      <c r="W270" s="245">
        <f>COUNTIF([2]!Master[Full ETM Route No], C270)</f>
        <v>2</v>
      </c>
    </row>
    <row r="271" spans="1:23" ht="87">
      <c r="A271" s="246" t="s">
        <v>2202</v>
      </c>
      <c r="B271" s="247">
        <v>9</v>
      </c>
      <c r="C271" s="248" t="str">
        <f>ETMRoutes[[#This Row],[Depot]] &amp; ETMRoutes[[#This Row],[RouteNo]]</f>
        <v>PNJ9</v>
      </c>
      <c r="D271" s="249" t="str" cm="1">
        <f t="array" ref="D271">INDEX(ETMRoutes[Full ETM Route No], MATCH(1,(ETMRoutes[[#This Row],[BaseStageCodes]]=ETMRoutes[StageCodes])*1,0))</f>
        <v>PNJ9</v>
      </c>
      <c r="E271" s="249" t="s">
        <v>4386</v>
      </c>
      <c r="F271" s="249" t="str">
        <f>VLOOKUP(ETMRoutes[[#This Row],[LastStageCode]],Code2Loc,2,FALSE) &amp; "-" &amp; VLOOKUP(ETMRoutes[[#This Row],[FirstStageCode]],Code2Loc,2,FALSE)</f>
        <v>SANKHALI-PANAJI</v>
      </c>
      <c r="G271" s="249" t="s">
        <v>1839</v>
      </c>
      <c r="H271" s="249">
        <v>28</v>
      </c>
      <c r="I271" s="249" t="s">
        <v>3518</v>
      </c>
      <c r="J271" s="250" t="s">
        <v>4390</v>
      </c>
      <c r="K271" s="250" t="s">
        <v>4391</v>
      </c>
      <c r="L271" s="245" t="s">
        <v>4392</v>
      </c>
      <c r="M271" t="s">
        <v>2202</v>
      </c>
      <c r="N271" t="s">
        <v>2551</v>
      </c>
      <c r="O271" s="245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49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49">
        <f>ETMRoutes[[#This Row],[RouteNo]]</f>
        <v>9</v>
      </c>
      <c r="S271" s="248" cm="1">
        <f t="array" ref="S271">SUMPRODUCT(  ( (ETMRoutes[StageCodes]=ETMRoutes[[#This Row],[StageCodes]])+0 )*1 )</f>
        <v>3</v>
      </c>
      <c r="T271" s="249" cm="1">
        <f t="array" ref="T271">SUMPRODUCT(  ( (ETMRoutes[ReverseStageCodes]=ETMRoutes[[#This Row],[StageCodes]])+0 )*1 )</f>
        <v>0</v>
      </c>
      <c r="U271" s="249" t="b" cm="1">
        <f t="array" ref="U271">AND(ETMRoutes[[#This Row],[StageCodes]]=ETMRoutes[[#This Row],[BaseStageCodes]], SUMPRODUCT( ( ($K$2:$K271=ETMRoutes[[#This Row],[StageCodes]])+0)*1) =1)</f>
        <v>1</v>
      </c>
      <c r="V271" s="245">
        <f>LEN(ETMRoutes[[#This Row],[StageCodes]])</f>
        <v>91</v>
      </c>
      <c r="W271" s="245">
        <f>COUNTIF([2]!Master[Full ETM Route No], C271)</f>
        <v>22</v>
      </c>
    </row>
    <row r="272" spans="1:23" ht="203">
      <c r="A272" s="246" t="s">
        <v>2202</v>
      </c>
      <c r="B272" s="247">
        <v>10</v>
      </c>
      <c r="C272" s="248" t="str">
        <f>ETMRoutes[[#This Row],[Depot]] &amp; ETMRoutes[[#This Row],[RouteNo]]</f>
        <v>PNJ10</v>
      </c>
      <c r="D272" s="249" t="str" cm="1">
        <f t="array" ref="D272">INDEX(ETMRoutes[Full ETM Route No], MATCH(1,(ETMRoutes[[#This Row],[BaseStageCodes]]=ETMRoutes[StageCodes])*1,0))</f>
        <v>PNJ10</v>
      </c>
      <c r="E272" s="249" t="s">
        <v>4154</v>
      </c>
      <c r="F272" s="249" t="str">
        <f>VLOOKUP(ETMRoutes[[#This Row],[LastStageCode]],Code2Loc,2,FALSE) &amp; "-" &amp; VLOOKUP(ETMRoutes[[#This Row],[FirstStageCode]],Code2Loc,2,FALSE)</f>
        <v>VALPOI-PANAJI</v>
      </c>
      <c r="G272" s="249" t="s">
        <v>1835</v>
      </c>
      <c r="H272" s="249">
        <v>54</v>
      </c>
      <c r="I272" s="249" t="s">
        <v>3518</v>
      </c>
      <c r="J272" s="250" t="s">
        <v>4393</v>
      </c>
      <c r="K272" s="250" t="s">
        <v>4394</v>
      </c>
      <c r="L272" s="245" t="s">
        <v>4395</v>
      </c>
      <c r="M272" t="s">
        <v>2202</v>
      </c>
      <c r="N272" t="s">
        <v>2992</v>
      </c>
      <c r="O272" s="245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49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49">
        <f>ETMRoutes[[#This Row],[RouteNo]]</f>
        <v>10</v>
      </c>
      <c r="S272" s="248" cm="1">
        <f t="array" ref="S272">SUMPRODUCT(  ( (ETMRoutes[StageCodes]=ETMRoutes[[#This Row],[StageCodes]])+0 )*1 )</f>
        <v>2</v>
      </c>
      <c r="T272" s="249" cm="1">
        <f t="array" ref="T272">SUMPRODUCT(  ( (ETMRoutes[ReverseStageCodes]=ETMRoutes[[#This Row],[StageCodes]])+0 )*1 )</f>
        <v>0</v>
      </c>
      <c r="U272" s="249" t="b" cm="1">
        <f t="array" ref="U272">AND(ETMRoutes[[#This Row],[StageCodes]]=ETMRoutes[[#This Row],[BaseStageCodes]], SUMPRODUCT( ( ($K$2:$K272=ETMRoutes[[#This Row],[StageCodes]])+0)*1) =1)</f>
        <v>1</v>
      </c>
      <c r="V272" s="245">
        <f>LEN(ETMRoutes[[#This Row],[StageCodes]])</f>
        <v>179</v>
      </c>
      <c r="W272" s="245">
        <f>COUNTIF([2]!Master[Full ETM Route No], C272)</f>
        <v>0</v>
      </c>
    </row>
    <row r="273" spans="1:23" ht="145">
      <c r="A273" s="246" t="s">
        <v>2202</v>
      </c>
      <c r="B273" s="247">
        <v>11</v>
      </c>
      <c r="C273" s="248" t="str">
        <f>ETMRoutes[[#This Row],[Depot]] &amp; ETMRoutes[[#This Row],[RouteNo]]</f>
        <v>PNJ11</v>
      </c>
      <c r="D273" s="249" t="str" cm="1">
        <f t="array" ref="D273">INDEX(ETMRoutes[Full ETM Route No], MATCH(1,(ETMRoutes[[#This Row],[BaseStageCodes]]=ETMRoutes[StageCodes])*1,0))</f>
        <v>PNJ11</v>
      </c>
      <c r="E273" s="249" t="s">
        <v>4154</v>
      </c>
      <c r="F273" s="249" t="str">
        <f>VLOOKUP(ETMRoutes[[#This Row],[LastStageCode]],Code2Loc,2,FALSE) &amp; "-" &amp; VLOOKUP(ETMRoutes[[#This Row],[FirstStageCode]],Code2Loc,2,FALSE)</f>
        <v>VALPOI-PANAJI</v>
      </c>
      <c r="G273" s="249" t="s">
        <v>1839</v>
      </c>
      <c r="H273" s="249">
        <v>44</v>
      </c>
      <c r="I273" s="249" t="s">
        <v>3518</v>
      </c>
      <c r="J273" s="250" t="s">
        <v>4396</v>
      </c>
      <c r="K273" s="250" t="s">
        <v>4397</v>
      </c>
      <c r="L273" s="245" t="s">
        <v>4398</v>
      </c>
      <c r="M273" t="s">
        <v>2202</v>
      </c>
      <c r="N273" t="s">
        <v>2992</v>
      </c>
      <c r="O273" s="245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49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49">
        <f>ETMRoutes[[#This Row],[RouteNo]]</f>
        <v>11</v>
      </c>
      <c r="S273" s="248" cm="1">
        <f t="array" ref="S273">SUMPRODUCT(  ( (ETMRoutes[StageCodes]=ETMRoutes[[#This Row],[StageCodes]])+0 )*1 )</f>
        <v>2</v>
      </c>
      <c r="T273" s="249" cm="1">
        <f t="array" ref="T273">SUMPRODUCT(  ( (ETMRoutes[ReverseStageCodes]=ETMRoutes[[#This Row],[StageCodes]])+0 )*1 )</f>
        <v>0</v>
      </c>
      <c r="U273" s="249" t="b" cm="1">
        <f t="array" ref="U273">AND(ETMRoutes[[#This Row],[StageCodes]]=ETMRoutes[[#This Row],[BaseStageCodes]], SUMPRODUCT( ( ($K$2:$K273=ETMRoutes[[#This Row],[StageCodes]])+0)*1) =1)</f>
        <v>1</v>
      </c>
      <c r="V273" s="245">
        <f>LEN(ETMRoutes[[#This Row],[StageCodes]])</f>
        <v>139</v>
      </c>
      <c r="W273" s="245">
        <f>COUNTIF([2]!Master[Full ETM Route No], C273)</f>
        <v>1</v>
      </c>
    </row>
    <row r="274" spans="1:23" ht="87">
      <c r="A274" s="246" t="s">
        <v>2202</v>
      </c>
      <c r="B274" s="247">
        <v>12</v>
      </c>
      <c r="C274" s="248" t="str">
        <f>ETMRoutes[[#This Row],[Depot]] &amp; ETMRoutes[[#This Row],[RouteNo]]</f>
        <v>PNJ12</v>
      </c>
      <c r="D274" s="249" t="str" cm="1">
        <f t="array" ref="D274">INDEX(ETMRoutes[Full ETM Route No], MATCH(1,(ETMRoutes[[#This Row],[BaseStageCodes]]=ETMRoutes[StageCodes])*1,0))</f>
        <v>MRG12</v>
      </c>
      <c r="E274" s="249" t="s">
        <v>3555</v>
      </c>
      <c r="F274" s="249" t="str">
        <f>VLOOKUP(ETMRoutes[[#This Row],[LastStageCode]],Code2Loc,2,FALSE) &amp; "-" &amp; VLOOKUP(ETMRoutes[[#This Row],[FirstStageCode]],Code2Loc,2,FALSE)</f>
        <v>PONDA-PANAJI</v>
      </c>
      <c r="G274" s="249" t="s">
        <v>1723</v>
      </c>
      <c r="H274" s="249">
        <v>28</v>
      </c>
      <c r="I274" s="249" t="s">
        <v>3518</v>
      </c>
      <c r="J274" s="250" t="s">
        <v>3556</v>
      </c>
      <c r="K274" s="250" t="s">
        <v>3557</v>
      </c>
      <c r="L274" s="245" t="s">
        <v>3558</v>
      </c>
      <c r="M274" t="s">
        <v>2202</v>
      </c>
      <c r="N274" t="s">
        <v>2329</v>
      </c>
      <c r="O274" s="245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49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49">
        <f>ETMRoutes[[#This Row],[RouteNo]]</f>
        <v>12</v>
      </c>
      <c r="S274" s="248" cm="1">
        <f t="array" ref="S274">SUMPRODUCT(  ( (ETMRoutes[StageCodes]=ETMRoutes[[#This Row],[StageCodes]])+0 )*1 )</f>
        <v>4</v>
      </c>
      <c r="T274" s="249" cm="1">
        <f t="array" ref="T274">SUMPRODUCT(  ( (ETMRoutes[ReverseStageCodes]=ETMRoutes[[#This Row],[StageCodes]])+0 )*1 )</f>
        <v>0</v>
      </c>
      <c r="U274" s="249" t="b" cm="1">
        <f t="array" ref="U274">AND(ETMRoutes[[#This Row],[StageCodes]]=ETMRoutes[[#This Row],[BaseStageCodes]], SUMPRODUCT( ( ($K$2:$K274=ETMRoutes[[#This Row],[StageCodes]])+0)*1) =1)</f>
        <v>0</v>
      </c>
      <c r="V274" s="245">
        <f>LEN(ETMRoutes[[#This Row],[StageCodes]])</f>
        <v>79</v>
      </c>
      <c r="W274" s="245">
        <f>COUNTIF([2]!Master[Full ETM Route No], C274)</f>
        <v>14</v>
      </c>
    </row>
    <row r="275" spans="1:23" ht="101.5">
      <c r="A275" s="246" t="s">
        <v>2202</v>
      </c>
      <c r="B275" s="247">
        <v>13</v>
      </c>
      <c r="C275" s="248" t="str">
        <f>ETMRoutes[[#This Row],[Depot]] &amp; ETMRoutes[[#This Row],[RouteNo]]</f>
        <v>PNJ13</v>
      </c>
      <c r="D275" s="249" t="str" cm="1">
        <f t="array" ref="D275">INDEX(ETMRoutes[Full ETM Route No], MATCH(1,(ETMRoutes[[#This Row],[BaseStageCodes]]=ETMRoutes[StageCodes])*1,0))</f>
        <v>PNJ13</v>
      </c>
      <c r="E275" s="249" t="s">
        <v>3555</v>
      </c>
      <c r="F275" s="249" t="str">
        <f>VLOOKUP(ETMRoutes[[#This Row],[LastStageCode]],Code2Loc,2,FALSE) &amp; "-" &amp; VLOOKUP(ETMRoutes[[#This Row],[FirstStageCode]],Code2Loc,2,FALSE)</f>
        <v>PONDA-PANAJI</v>
      </c>
      <c r="G275" s="249"/>
      <c r="H275" s="249">
        <v>33</v>
      </c>
      <c r="I275" s="249" t="s">
        <v>3518</v>
      </c>
      <c r="J275" s="250" t="s">
        <v>4399</v>
      </c>
      <c r="K275" s="250" t="s">
        <v>4400</v>
      </c>
      <c r="L275" s="245" t="s">
        <v>4401</v>
      </c>
      <c r="M275" t="s">
        <v>2202</v>
      </c>
      <c r="N275" t="s">
        <v>2329</v>
      </c>
      <c r="O275" s="245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49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49">
        <f>ETMRoutes[[#This Row],[RouteNo]]</f>
        <v>13</v>
      </c>
      <c r="S275" s="248" cm="1">
        <f t="array" ref="S275">SUMPRODUCT(  ( (ETMRoutes[StageCodes]=ETMRoutes[[#This Row],[StageCodes]])+0 )*1 )</f>
        <v>1</v>
      </c>
      <c r="T275" s="249" cm="1">
        <f t="array" ref="T275">SUMPRODUCT(  ( (ETMRoutes[ReverseStageCodes]=ETMRoutes[[#This Row],[StageCodes]])+0 )*1 )</f>
        <v>0</v>
      </c>
      <c r="U275" s="249" t="b" cm="1">
        <f t="array" ref="U275">AND(ETMRoutes[[#This Row],[StageCodes]]=ETMRoutes[[#This Row],[BaseStageCodes]], SUMPRODUCT( ( ($K$2:$K275=ETMRoutes[[#This Row],[StageCodes]])+0)*1) =1)</f>
        <v>1</v>
      </c>
      <c r="V275" s="245">
        <f>LEN(ETMRoutes[[#This Row],[StageCodes]])</f>
        <v>103</v>
      </c>
      <c r="W275" s="245">
        <f>COUNTIF([2]!Master[Full ETM Route No], C275)</f>
        <v>1</v>
      </c>
    </row>
    <row r="276" spans="1:23" ht="116">
      <c r="A276" s="246" t="s">
        <v>2202</v>
      </c>
      <c r="B276" s="247">
        <v>14</v>
      </c>
      <c r="C276" s="248" t="str">
        <f>ETMRoutes[[#This Row],[Depot]] &amp; ETMRoutes[[#This Row],[RouteNo]]</f>
        <v>PNJ14</v>
      </c>
      <c r="D276" s="249" t="str" cm="1">
        <f t="array" ref="D276">INDEX(ETMRoutes[Full ETM Route No], MATCH(1,(ETMRoutes[[#This Row],[BaseStageCodes]]=ETMRoutes[StageCodes])*1,0))</f>
        <v>PNJ14</v>
      </c>
      <c r="E276" s="249" t="s">
        <v>3555</v>
      </c>
      <c r="F276" s="249" t="str">
        <f>VLOOKUP(ETMRoutes[[#This Row],[LastStageCode]],Code2Loc,2,FALSE) &amp; "-" &amp; VLOOKUP(ETMRoutes[[#This Row],[FirstStageCode]],Code2Loc,2,FALSE)</f>
        <v>PONDA-PANAJI</v>
      </c>
      <c r="G276" s="249"/>
      <c r="H276" s="249">
        <v>47</v>
      </c>
      <c r="I276" s="249" t="s">
        <v>3518</v>
      </c>
      <c r="J276" s="250" t="s">
        <v>4402</v>
      </c>
      <c r="K276" s="250" t="s">
        <v>4403</v>
      </c>
      <c r="L276" s="245" t="s">
        <v>4404</v>
      </c>
      <c r="M276" t="s">
        <v>2202</v>
      </c>
      <c r="N276" t="s">
        <v>2329</v>
      </c>
      <c r="O276" s="245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49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49">
        <f>ETMRoutes[[#This Row],[RouteNo]]</f>
        <v>14</v>
      </c>
      <c r="S276" s="248" cm="1">
        <f t="array" ref="S276">SUMPRODUCT(  ( (ETMRoutes[StageCodes]=ETMRoutes[[#This Row],[StageCodes]])+0 )*1 )</f>
        <v>1</v>
      </c>
      <c r="T276" s="249" cm="1">
        <f t="array" ref="T276">SUMPRODUCT(  ( (ETMRoutes[ReverseStageCodes]=ETMRoutes[[#This Row],[StageCodes]])+0 )*1 )</f>
        <v>0</v>
      </c>
      <c r="U276" s="249" t="b" cm="1">
        <f t="array" ref="U276">AND(ETMRoutes[[#This Row],[StageCodes]]=ETMRoutes[[#This Row],[BaseStageCodes]], SUMPRODUCT( ( ($K$2:$K276=ETMRoutes[[#This Row],[StageCodes]])+0)*1) =1)</f>
        <v>1</v>
      </c>
      <c r="V276" s="245">
        <f>LEN(ETMRoutes[[#This Row],[StageCodes]])</f>
        <v>127</v>
      </c>
      <c r="W276" s="245">
        <f>COUNTIF([2]!Master[Full ETM Route No], C276)</f>
        <v>0</v>
      </c>
    </row>
    <row r="277" spans="1:23" ht="159.5">
      <c r="A277" s="252" t="s">
        <v>2202</v>
      </c>
      <c r="B277" s="253">
        <v>15</v>
      </c>
      <c r="C277" s="254" t="str">
        <f>ETMRoutes[[#This Row],[Depot]] &amp; ETMRoutes[[#This Row],[RouteNo]]</f>
        <v>PNJ15</v>
      </c>
      <c r="D277" s="249" t="str" cm="1">
        <f t="array" ref="D277">INDEX(ETMRoutes[Full ETM Route No], MATCH(1,(ETMRoutes[[#This Row],[BaseStageCodes]]=ETMRoutes[StageCodes])*1,0))</f>
        <v>PNJ15</v>
      </c>
      <c r="E277" s="255" t="s">
        <v>4405</v>
      </c>
      <c r="F277" s="255" t="str">
        <f>VLOOKUP(ETMRoutes[[#This Row],[LastStageCode]],Code2Loc,2,FALSE) &amp; "-" &amp; VLOOKUP(ETMRoutes[[#This Row],[FirstStageCode]],Code2Loc,2,FALSE)</f>
        <v>CURCHOREM-PANAJI MKT</v>
      </c>
      <c r="G277" s="255" t="s">
        <v>2328</v>
      </c>
      <c r="H277" s="255">
        <v>57</v>
      </c>
      <c r="I277" s="255" t="s">
        <v>3928</v>
      </c>
      <c r="J277" s="250" t="s">
        <v>4406</v>
      </c>
      <c r="K277" s="250" t="s">
        <v>4407</v>
      </c>
      <c r="L277" s="245" t="s">
        <v>4408</v>
      </c>
      <c r="M277" t="s">
        <v>2206</v>
      </c>
      <c r="N277" t="s">
        <v>1002</v>
      </c>
      <c r="O277" s="245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55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55">
        <f>ETMRoutes[[#This Row],[RouteNo]]</f>
        <v>15</v>
      </c>
      <c r="S277" s="254" cm="1">
        <f t="array" ref="S277">SUMPRODUCT(  ( (ETMRoutes[StageCodes]=ETMRoutes[[#This Row],[StageCodes]])+0 )*1 )</f>
        <v>1</v>
      </c>
      <c r="T277" s="249" cm="1">
        <f t="array" ref="T277">SUMPRODUCT(  ( (ETMRoutes[ReverseStageCodes]=ETMRoutes[[#This Row],[StageCodes]])+0 )*1 )</f>
        <v>0</v>
      </c>
      <c r="U277" s="249" t="b" cm="1">
        <f t="array" ref="U277">AND(ETMRoutes[[#This Row],[StageCodes]]=ETMRoutes[[#This Row],[BaseStageCodes]], SUMPRODUCT( ( ($K$2:$K277=ETMRoutes[[#This Row],[StageCodes]])+0)*1) =1)</f>
        <v>1</v>
      </c>
      <c r="V277" s="245">
        <f>LEN(ETMRoutes[[#This Row],[StageCodes]])</f>
        <v>163</v>
      </c>
      <c r="W277" s="245">
        <f>COUNTIF([2]!Master[Full ETM Route No], C277)</f>
        <v>2</v>
      </c>
    </row>
    <row r="278" spans="1:23" ht="72.5">
      <c r="A278" s="246" t="s">
        <v>2202</v>
      </c>
      <c r="B278" s="247">
        <v>16</v>
      </c>
      <c r="C278" s="248" t="str">
        <f>ETMRoutes[[#This Row],[Depot]] &amp; ETMRoutes[[#This Row],[RouteNo]]</f>
        <v>PNJ16</v>
      </c>
      <c r="D278" s="249" t="str" cm="1">
        <f t="array" ref="D278">INDEX(ETMRoutes[Full ETM Route No], MATCH(1,(ETMRoutes[[#This Row],[BaseStageCodes]]=ETMRoutes[StageCodes])*1,0))</f>
        <v>MRG16</v>
      </c>
      <c r="E278" s="249" t="s">
        <v>3570</v>
      </c>
      <c r="F278" s="249" t="str">
        <f>VLOOKUP(ETMRoutes[[#This Row],[LastStageCode]],Code2Loc,2,FALSE) &amp; "-" &amp; VLOOKUP(ETMRoutes[[#This Row],[FirstStageCode]],Code2Loc,2,FALSE)</f>
        <v>CURCHOREM-PONDA</v>
      </c>
      <c r="G278" s="249" t="s">
        <v>2653</v>
      </c>
      <c r="H278" s="249">
        <v>26</v>
      </c>
      <c r="I278" s="249" t="s">
        <v>3518</v>
      </c>
      <c r="J278" s="250" t="s">
        <v>3571</v>
      </c>
      <c r="K278" s="250" t="s">
        <v>3572</v>
      </c>
      <c r="L278" s="245" t="s">
        <v>3573</v>
      </c>
      <c r="M278" t="s">
        <v>2329</v>
      </c>
      <c r="N278" t="s">
        <v>1002</v>
      </c>
      <c r="O278" s="245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49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49">
        <f>ETMRoutes[[#This Row],[RouteNo]]</f>
        <v>16</v>
      </c>
      <c r="S278" s="248" cm="1">
        <f t="array" ref="S278">SUMPRODUCT(  ( (ETMRoutes[StageCodes]=ETMRoutes[[#This Row],[StageCodes]])+0 )*1 )</f>
        <v>3</v>
      </c>
      <c r="T278" s="249" cm="1">
        <f t="array" ref="T278">SUMPRODUCT(  ( (ETMRoutes[ReverseStageCodes]=ETMRoutes[[#This Row],[StageCodes]])+0 )*1 )</f>
        <v>0</v>
      </c>
      <c r="U278" s="249" t="b" cm="1">
        <f t="array" ref="U278">AND(ETMRoutes[[#This Row],[StageCodes]]=ETMRoutes[[#This Row],[BaseStageCodes]], SUMPRODUCT( ( ($K$2:$K278=ETMRoutes[[#This Row],[StageCodes]])+0)*1) =1)</f>
        <v>0</v>
      </c>
      <c r="V278" s="245">
        <f>LEN(ETMRoutes[[#This Row],[StageCodes]])</f>
        <v>79</v>
      </c>
      <c r="W278" s="245">
        <f>COUNTIF([2]!Master[Full ETM Route No], C278)</f>
        <v>4</v>
      </c>
    </row>
    <row r="279" spans="1:23" ht="116">
      <c r="A279" s="246" t="s">
        <v>2202</v>
      </c>
      <c r="B279" s="247">
        <v>17</v>
      </c>
      <c r="C279" s="248" t="str">
        <f>ETMRoutes[[#This Row],[Depot]] &amp; ETMRoutes[[#This Row],[RouteNo]]</f>
        <v>PNJ17</v>
      </c>
      <c r="D279" s="249" t="str" cm="1">
        <f t="array" ref="D279">INDEX(ETMRoutes[Full ETM Route No], MATCH(1,(ETMRoutes[[#This Row],[BaseStageCodes]]=ETMRoutes[StageCodes])*1,0))</f>
        <v>PRV19</v>
      </c>
      <c r="E279" s="249" t="s">
        <v>4409</v>
      </c>
      <c r="F279" s="249" t="str">
        <f>VLOOKUP(ETMRoutes[[#This Row],[LastStageCode]],Code2Loc,2,FALSE) &amp; "-" &amp; VLOOKUP(ETMRoutes[[#This Row],[FirstStageCode]],Code2Loc,2,FALSE)</f>
        <v>BICHOLIM-PONDA</v>
      </c>
      <c r="G279" s="249"/>
      <c r="H279" s="249">
        <v>36</v>
      </c>
      <c r="I279" s="249" t="s">
        <v>3518</v>
      </c>
      <c r="J279" s="250" t="s">
        <v>4410</v>
      </c>
      <c r="K279" s="250" t="s">
        <v>4411</v>
      </c>
      <c r="L279" s="245" t="s">
        <v>4412</v>
      </c>
      <c r="M279" t="s">
        <v>2329</v>
      </c>
      <c r="N279" t="s">
        <v>751</v>
      </c>
      <c r="O279" s="245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49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49">
        <f>ETMRoutes[[#This Row],[RouteNo]]</f>
        <v>17</v>
      </c>
      <c r="S279" s="248" cm="1">
        <f t="array" ref="S279">SUMPRODUCT(  ( (ETMRoutes[StageCodes]=ETMRoutes[[#This Row],[StageCodes]])+0 )*1 )</f>
        <v>1</v>
      </c>
      <c r="T279" s="249" cm="1">
        <f t="array" ref="T279">SUMPRODUCT(  ( (ETMRoutes[ReverseStageCodes]=ETMRoutes[[#This Row],[StageCodes]])+0 )*1 )</f>
        <v>1</v>
      </c>
      <c r="U279" s="249" t="b" cm="1">
        <f t="array" ref="U279">AND(ETMRoutes[[#This Row],[StageCodes]]=ETMRoutes[[#This Row],[BaseStageCodes]], SUMPRODUCT( ( ($K$2:$K279=ETMRoutes[[#This Row],[StageCodes]])+0)*1) =1)</f>
        <v>0</v>
      </c>
      <c r="V279" s="245">
        <f>LEN(ETMRoutes[[#This Row],[StageCodes]])</f>
        <v>103</v>
      </c>
      <c r="W279" s="245">
        <f>COUNTIF([2]!Master[Full ETM Route No], C279)</f>
        <v>2</v>
      </c>
    </row>
    <row r="280" spans="1:23" ht="87">
      <c r="A280" s="246" t="s">
        <v>2202</v>
      </c>
      <c r="B280" s="247">
        <v>18</v>
      </c>
      <c r="C280" s="248" t="str">
        <f>ETMRoutes[[#This Row],[Depot]] &amp; ETMRoutes[[#This Row],[RouteNo]]</f>
        <v>PNJ18</v>
      </c>
      <c r="D280" s="249" t="str" cm="1">
        <f t="array" ref="D280">INDEX(ETMRoutes[Full ETM Route No], MATCH(1,(ETMRoutes[[#This Row],[BaseStageCodes]]=ETMRoutes[StageCodes])*1,0))</f>
        <v>PNJ18</v>
      </c>
      <c r="E280" s="249" t="s">
        <v>4413</v>
      </c>
      <c r="F280" s="249" t="str">
        <f>VLOOKUP(ETMRoutes[[#This Row],[LastStageCode]],Code2Loc,2,FALSE) &amp; "-" &amp; VLOOKUP(ETMRoutes[[#This Row],[FirstStageCode]],Code2Loc,2,FALSE)</f>
        <v>SANKHALI-PONDA</v>
      </c>
      <c r="G280" s="249"/>
      <c r="H280" s="249">
        <v>28</v>
      </c>
      <c r="I280" s="249" t="s">
        <v>3518</v>
      </c>
      <c r="J280" s="250" t="s">
        <v>4414</v>
      </c>
      <c r="K280" s="250" t="s">
        <v>4415</v>
      </c>
      <c r="L280" s="245" t="s">
        <v>4416</v>
      </c>
      <c r="M280" t="s">
        <v>2329</v>
      </c>
      <c r="N280" t="s">
        <v>2551</v>
      </c>
      <c r="O280" s="245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49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49">
        <f>ETMRoutes[[#This Row],[RouteNo]]</f>
        <v>18</v>
      </c>
      <c r="S280" s="248" cm="1">
        <f t="array" ref="S280">SUMPRODUCT(  ( (ETMRoutes[StageCodes]=ETMRoutes[[#This Row],[StageCodes]])+0 )*1 )</f>
        <v>1</v>
      </c>
      <c r="T280" s="249" cm="1">
        <f t="array" ref="T280">SUMPRODUCT(  ( (ETMRoutes[ReverseStageCodes]=ETMRoutes[[#This Row],[StageCodes]])+0 )*1 )</f>
        <v>0</v>
      </c>
      <c r="U280" s="249" t="b" cm="1">
        <f t="array" ref="U280">AND(ETMRoutes[[#This Row],[StageCodes]]=ETMRoutes[[#This Row],[BaseStageCodes]], SUMPRODUCT( ( ($K$2:$K280=ETMRoutes[[#This Row],[StageCodes]])+0)*1) =1)</f>
        <v>1</v>
      </c>
      <c r="V280" s="245">
        <f>LEN(ETMRoutes[[#This Row],[StageCodes]])</f>
        <v>79</v>
      </c>
      <c r="W280" s="245">
        <f>COUNTIF([2]!Master[Full ETM Route No], C280)</f>
        <v>0</v>
      </c>
    </row>
    <row r="281" spans="1:23" ht="58">
      <c r="A281" s="252" t="s">
        <v>2202</v>
      </c>
      <c r="B281" s="253">
        <v>19</v>
      </c>
      <c r="C281" s="254" t="str">
        <f>ETMRoutes[[#This Row],[Depot]] &amp; ETMRoutes[[#This Row],[RouteNo]]</f>
        <v>PNJ19</v>
      </c>
      <c r="D281" s="249" t="str" cm="1">
        <f t="array" ref="D281">INDEX(ETMRoutes[Full ETM Route No], MATCH(1,(ETMRoutes[[#This Row],[BaseStageCodes]]=ETMRoutes[StageCodes])*1,0))</f>
        <v>PNJ19</v>
      </c>
      <c r="E281" s="255" t="s">
        <v>4417</v>
      </c>
      <c r="F281" s="255" t="str">
        <f>VLOOKUP(ETMRoutes[[#This Row],[LastStageCode]],Code2Loc,2,FALSE) &amp; "-" &amp; VLOOKUP(ETMRoutes[[#This Row],[FirstStageCode]],Code2Loc,2,FALSE)</f>
        <v>MARGAO-PONDA</v>
      </c>
      <c r="G281" s="255"/>
      <c r="H281" s="255">
        <v>18</v>
      </c>
      <c r="I281" s="255" t="s">
        <v>3518</v>
      </c>
      <c r="J281" s="250" t="s">
        <v>4418</v>
      </c>
      <c r="K281" s="250" t="s">
        <v>4419</v>
      </c>
      <c r="L281" s="245" t="s">
        <v>4420</v>
      </c>
      <c r="M281" t="s">
        <v>2329</v>
      </c>
      <c r="N281" t="s">
        <v>1844</v>
      </c>
      <c r="O281" s="245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55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55">
        <f>ETMRoutes[[#This Row],[RouteNo]]</f>
        <v>19</v>
      </c>
      <c r="S281" s="254" cm="1">
        <f t="array" ref="S281">SUMPRODUCT(  ( (ETMRoutes[StageCodes]=ETMRoutes[[#This Row],[StageCodes]])+0 )*1 )</f>
        <v>1</v>
      </c>
      <c r="T281" s="249" cm="1">
        <f t="array" ref="T281">SUMPRODUCT(  ( (ETMRoutes[ReverseStageCodes]=ETMRoutes[[#This Row],[StageCodes]])+0 )*1 )</f>
        <v>0</v>
      </c>
      <c r="U281" s="249" t="b" cm="1">
        <f t="array" ref="U281">AND(ETMRoutes[[#This Row],[StageCodes]]=ETMRoutes[[#This Row],[BaseStageCodes]], SUMPRODUCT( ( ($K$2:$K281=ETMRoutes[[#This Row],[StageCodes]])+0)*1) =1)</f>
        <v>1</v>
      </c>
      <c r="V281" s="245">
        <f>LEN(ETMRoutes[[#This Row],[StageCodes]])</f>
        <v>59</v>
      </c>
      <c r="W281" s="245">
        <f>COUNTIF([2]!Master[Full ETM Route No], C281)</f>
        <v>1</v>
      </c>
    </row>
    <row r="282" spans="1:23" ht="101.5">
      <c r="A282" s="246" t="s">
        <v>2202</v>
      </c>
      <c r="B282" s="247">
        <v>20</v>
      </c>
      <c r="C282" s="248" t="str">
        <f>ETMRoutes[[#This Row],[Depot]] &amp; ETMRoutes[[#This Row],[RouteNo]]</f>
        <v>PNJ20</v>
      </c>
      <c r="D282" s="249" t="str" cm="1">
        <f t="array" ref="D282">INDEX(ETMRoutes[Full ETM Route No], MATCH(1,(ETMRoutes[[#This Row],[BaseStageCodes]]=ETMRoutes[StageCodes])*1,0))</f>
        <v>VSD7</v>
      </c>
      <c r="E282" s="249" t="s">
        <v>4421</v>
      </c>
      <c r="F282" s="249" t="str">
        <f>VLOOKUP(ETMRoutes[[#This Row],[LastStageCode]],Code2Loc,2,FALSE) &amp; "-" &amp; VLOOKUP(ETMRoutes[[#This Row],[FirstStageCode]],Code2Loc,2,FALSE)</f>
        <v>HARBOUR-PONDA</v>
      </c>
      <c r="G282" s="249" t="s">
        <v>976</v>
      </c>
      <c r="H282" s="249">
        <v>38</v>
      </c>
      <c r="I282" s="249" t="s">
        <v>3518</v>
      </c>
      <c r="J282" s="250" t="s">
        <v>4422</v>
      </c>
      <c r="K282" s="250" t="s">
        <v>4423</v>
      </c>
      <c r="L282" s="245" t="s">
        <v>4424</v>
      </c>
      <c r="M282" t="s">
        <v>2329</v>
      </c>
      <c r="N282" t="s">
        <v>1364</v>
      </c>
      <c r="O282" s="245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49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49">
        <f>ETMRoutes[[#This Row],[RouteNo]]</f>
        <v>20</v>
      </c>
      <c r="S282" s="248" cm="1">
        <f t="array" ref="S282">SUMPRODUCT(  ( (ETMRoutes[StageCodes]=ETMRoutes[[#This Row],[StageCodes]])+0 )*1 )</f>
        <v>1</v>
      </c>
      <c r="T282" s="249" cm="1">
        <f t="array" ref="T282">SUMPRODUCT(  ( (ETMRoutes[ReverseStageCodes]=ETMRoutes[[#This Row],[StageCodes]])+0 )*1 )</f>
        <v>1</v>
      </c>
      <c r="U282" s="249" t="b" cm="1">
        <f t="array" ref="U282">AND(ETMRoutes[[#This Row],[StageCodes]]=ETMRoutes[[#This Row],[BaseStageCodes]], SUMPRODUCT( ( ($K$2:$K282=ETMRoutes[[#This Row],[StageCodes]])+0)*1) =1)</f>
        <v>0</v>
      </c>
      <c r="V282" s="245">
        <f>LEN(ETMRoutes[[#This Row],[StageCodes]])</f>
        <v>103</v>
      </c>
      <c r="W282" s="245">
        <f>COUNTIF([2]!Master[Full ETM Route No], C282)</f>
        <v>2</v>
      </c>
    </row>
    <row r="283" spans="1:23" ht="159.5">
      <c r="A283" s="246" t="s">
        <v>2202</v>
      </c>
      <c r="B283" s="247">
        <v>21</v>
      </c>
      <c r="C283" s="248" t="str">
        <f>ETMRoutes[[#This Row],[Depot]] &amp; ETMRoutes[[#This Row],[RouteNo]]</f>
        <v>PNJ21</v>
      </c>
      <c r="D283" s="249" t="str" cm="1">
        <f t="array" ref="D283">INDEX(ETMRoutes[Full ETM Route No], MATCH(1,(ETMRoutes[[#This Row],[BaseStageCodes]]=ETMRoutes[StageCodes])*1,0))</f>
        <v>PNJ21</v>
      </c>
      <c r="E283" s="249" t="s">
        <v>4425</v>
      </c>
      <c r="F283" s="249" t="str">
        <f>VLOOKUP(ETMRoutes[[#This Row],[LastStageCode]],Code2Loc,2,FALSE) &amp; "-" &amp; VLOOKUP(ETMRoutes[[#This Row],[FirstStageCode]],Code2Loc,2,FALSE)</f>
        <v>MARGAO-BICHOLIM</v>
      </c>
      <c r="G283" s="249"/>
      <c r="H283" s="249">
        <v>54</v>
      </c>
      <c r="I283" s="249" t="s">
        <v>3518</v>
      </c>
      <c r="J283" s="250" t="s">
        <v>4426</v>
      </c>
      <c r="K283" s="250" t="s">
        <v>4427</v>
      </c>
      <c r="L283" s="245" t="s">
        <v>4428</v>
      </c>
      <c r="M283" t="s">
        <v>751</v>
      </c>
      <c r="N283" t="s">
        <v>1844</v>
      </c>
      <c r="O283" s="245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49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49">
        <f>ETMRoutes[[#This Row],[RouteNo]]</f>
        <v>21</v>
      </c>
      <c r="S283" s="248" cm="1">
        <f t="array" ref="S283">SUMPRODUCT(  ( (ETMRoutes[StageCodes]=ETMRoutes[[#This Row],[StageCodes]])+0 )*1 )</f>
        <v>1</v>
      </c>
      <c r="T283" s="249" cm="1">
        <f t="array" ref="T283">SUMPRODUCT(  ( (ETMRoutes[ReverseStageCodes]=ETMRoutes[[#This Row],[StageCodes]])+0 )*1 )</f>
        <v>0</v>
      </c>
      <c r="U283" s="249" t="b" cm="1">
        <f t="array" ref="U283">AND(ETMRoutes[[#This Row],[StageCodes]]=ETMRoutes[[#This Row],[BaseStageCodes]], SUMPRODUCT( ( ($K$2:$K283=ETMRoutes[[#This Row],[StageCodes]])+0)*1) =1)</f>
        <v>1</v>
      </c>
      <c r="V283" s="245">
        <f>LEN(ETMRoutes[[#This Row],[StageCodes]])</f>
        <v>159</v>
      </c>
      <c r="W283" s="245">
        <f>COUNTIF([2]!Master[Full ETM Route No], C283)</f>
        <v>2</v>
      </c>
    </row>
    <row r="284" spans="1:23" ht="101.5">
      <c r="A284" s="252" t="s">
        <v>2202</v>
      </c>
      <c r="B284" s="253">
        <v>22</v>
      </c>
      <c r="C284" s="254" t="str">
        <f>ETMRoutes[[#This Row],[Depot]] &amp; ETMRoutes[[#This Row],[RouteNo]]</f>
        <v>PNJ22</v>
      </c>
      <c r="D284" s="249" t="str" cm="1">
        <f t="array" ref="D284">INDEX(ETMRoutes[Full ETM Route No], MATCH(1,(ETMRoutes[[#This Row],[BaseStageCodes]]=ETMRoutes[StageCodes])*1,0))</f>
        <v>PNJ22</v>
      </c>
      <c r="E284" s="255" t="s">
        <v>4429</v>
      </c>
      <c r="F284" s="255" t="str">
        <f>VLOOKUP(ETMRoutes[[#This Row],[LastStageCode]],Code2Loc,2,FALSE) &amp; "-" &amp; VLOOKUP(ETMRoutes[[#This Row],[FirstStageCode]],Code2Loc,2,FALSE)</f>
        <v>PANAJI-BICHOLIM</v>
      </c>
      <c r="G284" s="255"/>
      <c r="H284" s="255">
        <v>28</v>
      </c>
      <c r="I284" s="255" t="s">
        <v>3518</v>
      </c>
      <c r="J284" s="250" t="s">
        <v>4430</v>
      </c>
      <c r="K284" s="250" t="s">
        <v>4431</v>
      </c>
      <c r="L284" s="245" t="s">
        <v>4432</v>
      </c>
      <c r="M284" t="s">
        <v>751</v>
      </c>
      <c r="N284" t="s">
        <v>2202</v>
      </c>
      <c r="O284" s="245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55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55">
        <f>ETMRoutes[[#This Row],[RouteNo]]</f>
        <v>22</v>
      </c>
      <c r="S284" s="254" cm="1">
        <f t="array" ref="S284">SUMPRODUCT(  ( (ETMRoutes[StageCodes]=ETMRoutes[[#This Row],[StageCodes]])+0 )*1 )</f>
        <v>1</v>
      </c>
      <c r="T284" s="249" cm="1">
        <f t="array" ref="T284">SUMPRODUCT(  ( (ETMRoutes[ReverseStageCodes]=ETMRoutes[[#This Row],[StageCodes]])+0 )*1 )</f>
        <v>1</v>
      </c>
      <c r="U284" s="249" t="b" cm="1">
        <f t="array" ref="U284">AND(ETMRoutes[[#This Row],[StageCodes]]=ETMRoutes[[#This Row],[BaseStageCodes]], SUMPRODUCT( ( ($K$2:$K284=ETMRoutes[[#This Row],[StageCodes]])+0)*1) =1)</f>
        <v>1</v>
      </c>
      <c r="V284" s="245">
        <f>LEN(ETMRoutes[[#This Row],[StageCodes]])</f>
        <v>91</v>
      </c>
      <c r="W284" s="245">
        <f>COUNTIF([2]!Master[Full ETM Route No], C284)</f>
        <v>2</v>
      </c>
    </row>
    <row r="285" spans="1:23" ht="116">
      <c r="A285" s="246" t="s">
        <v>2202</v>
      </c>
      <c r="B285" s="247">
        <v>23</v>
      </c>
      <c r="C285" s="248" t="str">
        <f>ETMRoutes[[#This Row],[Depot]] &amp; ETMRoutes[[#This Row],[RouteNo]]</f>
        <v>PNJ23</v>
      </c>
      <c r="D285" s="249" t="str" cm="1">
        <f t="array" ref="D285">INDEX(ETMRoutes[Full ETM Route No], MATCH(1,(ETMRoutes[[#This Row],[BaseStageCodes]]=ETMRoutes[StageCodes])*1,0))</f>
        <v>PNJ23</v>
      </c>
      <c r="E285" s="249" t="s">
        <v>4433</v>
      </c>
      <c r="F285" s="249" t="str">
        <f>VLOOKUP(ETMRoutes[[#This Row],[LastStageCode]],Code2Loc,2,FALSE) &amp; "-" &amp; VLOOKUP(ETMRoutes[[#This Row],[FirstStageCode]],Code2Loc,2,FALSE)</f>
        <v>PEDNE-PANAJI</v>
      </c>
      <c r="G285" s="249" t="s">
        <v>1835</v>
      </c>
      <c r="H285" s="249">
        <v>30</v>
      </c>
      <c r="I285" s="249" t="s">
        <v>3518</v>
      </c>
      <c r="J285" s="250" t="s">
        <v>4434</v>
      </c>
      <c r="K285" s="250" t="s">
        <v>4435</v>
      </c>
      <c r="L285" s="245" t="s">
        <v>4436</v>
      </c>
      <c r="M285" t="s">
        <v>2202</v>
      </c>
      <c r="N285" t="s">
        <v>2267</v>
      </c>
      <c r="O285" s="245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49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49">
        <f>ETMRoutes[[#This Row],[RouteNo]]</f>
        <v>23</v>
      </c>
      <c r="S285" s="248" cm="1">
        <f t="array" ref="S285">SUMPRODUCT(  ( (ETMRoutes[StageCodes]=ETMRoutes[[#This Row],[StageCodes]])+0 )*1 )</f>
        <v>1</v>
      </c>
      <c r="T285" s="249" cm="1">
        <f t="array" ref="T285">SUMPRODUCT(  ( (ETMRoutes[ReverseStageCodes]=ETMRoutes[[#This Row],[StageCodes]])+0 )*1 )</f>
        <v>0</v>
      </c>
      <c r="U285" s="249" t="b" cm="1">
        <f t="array" ref="U285">AND(ETMRoutes[[#This Row],[StageCodes]]=ETMRoutes[[#This Row],[BaseStageCodes]], SUMPRODUCT( ( ($K$2:$K285=ETMRoutes[[#This Row],[StageCodes]])+0)*1) =1)</f>
        <v>1</v>
      </c>
      <c r="V285" s="245">
        <f>LEN(ETMRoutes[[#This Row],[StageCodes]])</f>
        <v>103</v>
      </c>
      <c r="W285" s="245">
        <f>COUNTIF([2]!Master[Full ETM Route No], C285)</f>
        <v>2</v>
      </c>
    </row>
    <row r="286" spans="1:23" ht="232">
      <c r="A286" s="246" t="s">
        <v>2202</v>
      </c>
      <c r="B286" s="247">
        <v>24</v>
      </c>
      <c r="C286" s="248" t="str">
        <f>ETMRoutes[[#This Row],[Depot]] &amp; ETMRoutes[[#This Row],[RouteNo]]</f>
        <v>PNJ24</v>
      </c>
      <c r="D286" s="249" t="str" cm="1">
        <f t="array" ref="D286">INDEX(ETMRoutes[Full ETM Route No], MATCH(1,(ETMRoutes[[#This Row],[BaseStageCodes]]=ETMRoutes[StageCodes])*1,0))</f>
        <v>PNJ24</v>
      </c>
      <c r="E286" s="249" t="s">
        <v>4437</v>
      </c>
      <c r="F286" s="249" t="str">
        <f>VLOOKUP(ETMRoutes[[#This Row],[LastStageCode]],Code2Loc,2,FALSE) &amp; "-" &amp; VLOOKUP(ETMRoutes[[#This Row],[FirstStageCode]],Code2Loc,2,FALSE)</f>
        <v>SATRE-PANAJI</v>
      </c>
      <c r="G286" s="249"/>
      <c r="H286" s="249">
        <v>75</v>
      </c>
      <c r="I286" s="249" t="s">
        <v>3518</v>
      </c>
      <c r="J286" s="250" t="s">
        <v>4438</v>
      </c>
      <c r="K286" s="250" t="s">
        <v>4439</v>
      </c>
      <c r="L286" s="245" t="s">
        <v>4440</v>
      </c>
      <c r="M286" t="s">
        <v>2202</v>
      </c>
      <c r="N286" t="s">
        <v>2581</v>
      </c>
      <c r="O286" s="245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49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49">
        <f>ETMRoutes[[#This Row],[RouteNo]]</f>
        <v>24</v>
      </c>
      <c r="S286" s="248" cm="1">
        <f t="array" ref="S286">SUMPRODUCT(  ( (ETMRoutes[StageCodes]=ETMRoutes[[#This Row],[StageCodes]])+0 )*1 )</f>
        <v>1</v>
      </c>
      <c r="T286" s="249" cm="1">
        <f t="array" ref="T286">SUMPRODUCT(  ( (ETMRoutes[ReverseStageCodes]=ETMRoutes[[#This Row],[StageCodes]])+0 )*1 )</f>
        <v>0</v>
      </c>
      <c r="U286" s="249" t="b" cm="1">
        <f t="array" ref="U286">AND(ETMRoutes[[#This Row],[StageCodes]]=ETMRoutes[[#This Row],[BaseStageCodes]], SUMPRODUCT( ( ($K$2:$K286=ETMRoutes[[#This Row],[StageCodes]])+0)*1) =1)</f>
        <v>1</v>
      </c>
      <c r="V286" s="245">
        <f>LEN(ETMRoutes[[#This Row],[StageCodes]])</f>
        <v>219</v>
      </c>
      <c r="W286" s="245">
        <f>COUNTIF([2]!Master[Full ETM Route No], C286)</f>
        <v>1</v>
      </c>
    </row>
    <row r="287" spans="1:23" ht="232">
      <c r="A287" s="246" t="s">
        <v>2202</v>
      </c>
      <c r="B287" s="247">
        <v>25</v>
      </c>
      <c r="C287" s="248" t="str">
        <f>ETMRoutes[[#This Row],[Depot]] &amp; ETMRoutes[[#This Row],[RouteNo]]</f>
        <v>PNJ25</v>
      </c>
      <c r="D287" s="249" t="str" cm="1">
        <f t="array" ref="D287">INDEX(ETMRoutes[Full ETM Route No], MATCH(1,(ETMRoutes[[#This Row],[BaseStageCodes]]=ETMRoutes[StageCodes])*1,0))</f>
        <v>PNJ25</v>
      </c>
      <c r="E287" s="249" t="s">
        <v>4437</v>
      </c>
      <c r="F287" s="249" t="str">
        <f>VLOOKUP(ETMRoutes[[#This Row],[LastStageCode]],Code2Loc,2,FALSE) &amp; "-" &amp; VLOOKUP(ETMRoutes[[#This Row],[FirstStageCode]],Code2Loc,2,FALSE)</f>
        <v>SATRE-PANAJI</v>
      </c>
      <c r="G287" s="249" t="s">
        <v>1835</v>
      </c>
      <c r="H287" s="249">
        <v>70</v>
      </c>
      <c r="I287" s="249" t="s">
        <v>3518</v>
      </c>
      <c r="J287" s="250" t="s">
        <v>4441</v>
      </c>
      <c r="K287" s="250" t="s">
        <v>4442</v>
      </c>
      <c r="L287" s="245" t="s">
        <v>4443</v>
      </c>
      <c r="M287" t="s">
        <v>2202</v>
      </c>
      <c r="N287" t="s">
        <v>2581</v>
      </c>
      <c r="O287" s="245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49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49">
        <f>ETMRoutes[[#This Row],[RouteNo]]</f>
        <v>25</v>
      </c>
      <c r="S287" s="248" cm="1">
        <f t="array" ref="S287">SUMPRODUCT(  ( (ETMRoutes[StageCodes]=ETMRoutes[[#This Row],[StageCodes]])+0 )*1 )</f>
        <v>2</v>
      </c>
      <c r="T287" s="249" cm="1">
        <f t="array" ref="T287">SUMPRODUCT(  ( (ETMRoutes[ReverseStageCodes]=ETMRoutes[[#This Row],[StageCodes]])+0 )*1 )</f>
        <v>0</v>
      </c>
      <c r="U287" s="249" t="b" cm="1">
        <f t="array" ref="U287">AND(ETMRoutes[[#This Row],[StageCodes]]=ETMRoutes[[#This Row],[BaseStageCodes]], SUMPRODUCT( ( ($K$2:$K287=ETMRoutes[[#This Row],[StageCodes]])+0)*1) =1)</f>
        <v>1</v>
      </c>
      <c r="V287" s="245">
        <f>LEN(ETMRoutes[[#This Row],[StageCodes]])</f>
        <v>211</v>
      </c>
      <c r="W287" s="245">
        <f>COUNTIF([2]!Master[Full ETM Route No], C287)</f>
        <v>1</v>
      </c>
    </row>
    <row r="288" spans="1:23" ht="203">
      <c r="A288" s="246" t="s">
        <v>2202</v>
      </c>
      <c r="B288" s="247">
        <v>26</v>
      </c>
      <c r="C288" s="248" t="str">
        <f>ETMRoutes[[#This Row],[Depot]] &amp; ETMRoutes[[#This Row],[RouteNo]]</f>
        <v>PNJ26</v>
      </c>
      <c r="D288" s="249" t="str" cm="1">
        <f t="array" ref="D288">INDEX(ETMRoutes[Full ETM Route No], MATCH(1,(ETMRoutes[[#This Row],[BaseStageCodes]]=ETMRoutes[StageCodes])*1,0))</f>
        <v>PNJ26</v>
      </c>
      <c r="E288" s="249" t="s">
        <v>4444</v>
      </c>
      <c r="F288" s="249" t="str">
        <f>VLOOKUP(ETMRoutes[[#This Row],[LastStageCode]],Code2Loc,2,FALSE) &amp; "-" &amp; VLOOKUP(ETMRoutes[[#This Row],[FirstStageCode]],Code2Loc,2,FALSE)</f>
        <v>COPARDE-PANAJI</v>
      </c>
      <c r="G288" s="249" t="s">
        <v>1835</v>
      </c>
      <c r="H288" s="249">
        <v>58</v>
      </c>
      <c r="I288" s="249" t="s">
        <v>3518</v>
      </c>
      <c r="J288" s="250" t="s">
        <v>4445</v>
      </c>
      <c r="K288" s="250" t="s">
        <v>4446</v>
      </c>
      <c r="L288" s="245" t="s">
        <v>4447</v>
      </c>
      <c r="M288" t="s">
        <v>2202</v>
      </c>
      <c r="N288" t="s">
        <v>965</v>
      </c>
      <c r="O288" s="245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49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49">
        <f>ETMRoutes[[#This Row],[RouteNo]]</f>
        <v>26</v>
      </c>
      <c r="S288" s="248" cm="1">
        <f t="array" ref="S288">SUMPRODUCT(  ( (ETMRoutes[StageCodes]=ETMRoutes[[#This Row],[StageCodes]])+0 )*1 )</f>
        <v>1</v>
      </c>
      <c r="T288" s="249" cm="1">
        <f t="array" ref="T288">SUMPRODUCT(  ( (ETMRoutes[ReverseStageCodes]=ETMRoutes[[#This Row],[StageCodes]])+0 )*1 )</f>
        <v>0</v>
      </c>
      <c r="U288" s="249" t="b" cm="1">
        <f t="array" ref="U288">AND(ETMRoutes[[#This Row],[StageCodes]]=ETMRoutes[[#This Row],[BaseStageCodes]], SUMPRODUCT( ( ($K$2:$K288=ETMRoutes[[#This Row],[StageCodes]])+0)*1) =1)</f>
        <v>1</v>
      </c>
      <c r="V288" s="245">
        <f>LEN(ETMRoutes[[#This Row],[StageCodes]])</f>
        <v>187</v>
      </c>
      <c r="W288" s="245">
        <f>COUNTIF([2]!Master[Full ETM Route No], C288)</f>
        <v>2</v>
      </c>
    </row>
    <row r="289" spans="1:23" ht="232">
      <c r="A289" s="246" t="s">
        <v>2202</v>
      </c>
      <c r="B289" s="247">
        <v>27</v>
      </c>
      <c r="C289" s="248" t="str">
        <f>ETMRoutes[[#This Row],[Depot]] &amp; ETMRoutes[[#This Row],[RouteNo]]</f>
        <v>PNJ27</v>
      </c>
      <c r="D289" s="249" t="str" cm="1">
        <f t="array" ref="D289">INDEX(ETMRoutes[Full ETM Route No], MATCH(1,(ETMRoutes[[#This Row],[BaseStageCodes]]=ETMRoutes[StageCodes])*1,0))</f>
        <v>PNJ27</v>
      </c>
      <c r="E289" s="249" t="s">
        <v>4448</v>
      </c>
      <c r="F289" s="249" t="str">
        <f>VLOOKUP(ETMRoutes[[#This Row],[LastStageCode]],Code2Loc,2,FALSE) &amp; "-" &amp; VLOOKUP(ETMRoutes[[#This Row],[FirstStageCode]],Code2Loc,2,FALSE)</f>
        <v>DONGURLIM-PANAJI</v>
      </c>
      <c r="G289" s="249" t="s">
        <v>1835</v>
      </c>
      <c r="H289" s="249">
        <v>72</v>
      </c>
      <c r="I289" s="249" t="s">
        <v>3518</v>
      </c>
      <c r="J289" s="250" t="s">
        <v>4449</v>
      </c>
      <c r="K289" s="250" t="s">
        <v>4450</v>
      </c>
      <c r="L289" s="245" t="s">
        <v>4451</v>
      </c>
      <c r="M289" t="s">
        <v>2202</v>
      </c>
      <c r="N289" t="s">
        <v>1159</v>
      </c>
      <c r="O289" s="245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49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49">
        <f>ETMRoutes[[#This Row],[RouteNo]]</f>
        <v>27</v>
      </c>
      <c r="S289" s="248" cm="1">
        <f t="array" ref="S289">SUMPRODUCT(  ( (ETMRoutes[StageCodes]=ETMRoutes[[#This Row],[StageCodes]])+0 )*1 )</f>
        <v>1</v>
      </c>
      <c r="T289" s="249" cm="1">
        <f t="array" ref="T289">SUMPRODUCT(  ( (ETMRoutes[ReverseStageCodes]=ETMRoutes[[#This Row],[StageCodes]])+0 )*1 )</f>
        <v>0</v>
      </c>
      <c r="U289" s="249" t="b" cm="1">
        <f t="array" ref="U289">AND(ETMRoutes[[#This Row],[StageCodes]]=ETMRoutes[[#This Row],[BaseStageCodes]], SUMPRODUCT( ( ($K$2:$K289=ETMRoutes[[#This Row],[StageCodes]])+0)*1) =1)</f>
        <v>1</v>
      </c>
      <c r="V289" s="245">
        <f>LEN(ETMRoutes[[#This Row],[StageCodes]])</f>
        <v>215</v>
      </c>
      <c r="W289" s="245">
        <f>COUNTIF([2]!Master[Full ETM Route No], C289)</f>
        <v>2</v>
      </c>
    </row>
    <row r="290" spans="1:23" ht="174">
      <c r="A290" s="246" t="s">
        <v>2202</v>
      </c>
      <c r="B290" s="247">
        <v>28</v>
      </c>
      <c r="C290" s="248" t="str">
        <f>ETMRoutes[[#This Row],[Depot]] &amp; ETMRoutes[[#This Row],[RouteNo]]</f>
        <v>PNJ28</v>
      </c>
      <c r="D290" s="249" t="str" cm="1">
        <f t="array" ref="D290">INDEX(ETMRoutes[Full ETM Route No], MATCH(1,(ETMRoutes[[#This Row],[BaseStageCodes]]=ETMRoutes[StageCodes])*1,0))</f>
        <v>PNJ28</v>
      </c>
      <c r="E290" s="249" t="s">
        <v>4448</v>
      </c>
      <c r="F290" s="249" t="str">
        <f>VLOOKUP(ETMRoutes[[#This Row],[LastStageCode]],Code2Loc,2,FALSE) &amp; "-" &amp; VLOOKUP(ETMRoutes[[#This Row],[FirstStageCode]],Code2Loc,2,FALSE)</f>
        <v>DONGURLIM-PANAJI</v>
      </c>
      <c r="G290" s="249" t="s">
        <v>1839</v>
      </c>
      <c r="H290" s="249">
        <v>62</v>
      </c>
      <c r="I290" s="249" t="s">
        <v>3518</v>
      </c>
      <c r="J290" s="250" t="s">
        <v>4452</v>
      </c>
      <c r="K290" s="250" t="s">
        <v>4453</v>
      </c>
      <c r="L290" s="245" t="s">
        <v>4454</v>
      </c>
      <c r="M290" t="s">
        <v>2202</v>
      </c>
      <c r="N290" t="s">
        <v>1159</v>
      </c>
      <c r="O290" s="245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49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49">
        <f>ETMRoutes[[#This Row],[RouteNo]]</f>
        <v>28</v>
      </c>
      <c r="S290" s="248" cm="1">
        <f t="array" ref="S290">SUMPRODUCT(  ( (ETMRoutes[StageCodes]=ETMRoutes[[#This Row],[StageCodes]])+0 )*1 )</f>
        <v>1</v>
      </c>
      <c r="T290" s="249" cm="1">
        <f t="array" ref="T290">SUMPRODUCT(  ( (ETMRoutes[ReverseStageCodes]=ETMRoutes[[#This Row],[StageCodes]])+0 )*1 )</f>
        <v>0</v>
      </c>
      <c r="U290" s="249" t="b" cm="1">
        <f t="array" ref="U290">AND(ETMRoutes[[#This Row],[StageCodes]]=ETMRoutes[[#This Row],[BaseStageCodes]], SUMPRODUCT( ( ($K$2:$K290=ETMRoutes[[#This Row],[StageCodes]])+0)*1) =1)</f>
        <v>1</v>
      </c>
      <c r="V290" s="245">
        <f>LEN(ETMRoutes[[#This Row],[StageCodes]])</f>
        <v>175</v>
      </c>
      <c r="W290" s="245">
        <f>COUNTIF([2]!Master[Full ETM Route No], C290)</f>
        <v>2</v>
      </c>
    </row>
    <row r="291" spans="1:23" ht="174">
      <c r="A291" s="252" t="s">
        <v>2202</v>
      </c>
      <c r="B291" s="253">
        <v>29</v>
      </c>
      <c r="C291" s="254" t="str">
        <f>ETMRoutes[[#This Row],[Depot]] &amp; ETMRoutes[[#This Row],[RouteNo]]</f>
        <v>PNJ29</v>
      </c>
      <c r="D291" s="249" t="str" cm="1">
        <f t="array" ref="D291">INDEX(ETMRoutes[Full ETM Route No], MATCH(1,(ETMRoutes[[#This Row],[BaseStageCodes]]=ETMRoutes[StageCodes])*1,0))</f>
        <v>PNJ29</v>
      </c>
      <c r="E291" s="255" t="s">
        <v>4455</v>
      </c>
      <c r="F291" s="255" t="str">
        <f>VLOOKUP(ETMRoutes[[#This Row],[LastStageCode]],Code2Loc,2,FALSE) &amp; "-" &amp; VLOOKUP(ETMRoutes[[#This Row],[FirstStageCode]],Code2Loc,2,FALSE)</f>
        <v>SHIGNE-BAMBOLI GMC</v>
      </c>
      <c r="G291" s="255" t="s">
        <v>1839</v>
      </c>
      <c r="H291" s="255">
        <v>59</v>
      </c>
      <c r="I291" s="255" t="s">
        <v>3518</v>
      </c>
      <c r="J291" s="250" t="s">
        <v>4456</v>
      </c>
      <c r="K291" s="250" t="s">
        <v>4457</v>
      </c>
      <c r="L291" s="245" t="s">
        <v>4458</v>
      </c>
      <c r="M291" t="s">
        <v>627</v>
      </c>
      <c r="N291" t="s">
        <v>2641</v>
      </c>
      <c r="O291" s="245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55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55">
        <f>ETMRoutes[[#This Row],[RouteNo]]</f>
        <v>29</v>
      </c>
      <c r="S291" s="254" cm="1">
        <f t="array" ref="S291">SUMPRODUCT(  ( (ETMRoutes[StageCodes]=ETMRoutes[[#This Row],[StageCodes]])+0 )*1 )</f>
        <v>1</v>
      </c>
      <c r="T291" s="249" cm="1">
        <f t="array" ref="T291">SUMPRODUCT(  ( (ETMRoutes[ReverseStageCodes]=ETMRoutes[[#This Row],[StageCodes]])+0 )*1 )</f>
        <v>0</v>
      </c>
      <c r="U291" s="249" t="b" cm="1">
        <f t="array" ref="U291">AND(ETMRoutes[[#This Row],[StageCodes]]=ETMRoutes[[#This Row],[BaseStageCodes]], SUMPRODUCT( ( ($K$2:$K291=ETMRoutes[[#This Row],[StageCodes]])+0)*1) =1)</f>
        <v>1</v>
      </c>
      <c r="V291" s="245">
        <f>LEN(ETMRoutes[[#This Row],[StageCodes]])</f>
        <v>167</v>
      </c>
      <c r="W291" s="245">
        <f>COUNTIF([2]!Master[Full ETM Route No], C291)</f>
        <v>2</v>
      </c>
    </row>
    <row r="292" spans="1:23" ht="159.5">
      <c r="A292" s="246" t="s">
        <v>2202</v>
      </c>
      <c r="B292" s="247">
        <v>30</v>
      </c>
      <c r="C292" s="248" t="str">
        <f>ETMRoutes[[#This Row],[Depot]] &amp; ETMRoutes[[#This Row],[RouteNo]]</f>
        <v>PNJ30</v>
      </c>
      <c r="D292" s="249" t="str" cm="1">
        <f t="array" ref="D292">INDEX(ETMRoutes[Full ETM Route No], MATCH(1,(ETMRoutes[[#This Row],[BaseStageCodes]]=ETMRoutes[StageCodes])*1,0))</f>
        <v>PNJ30</v>
      </c>
      <c r="E292" s="249" t="s">
        <v>4459</v>
      </c>
      <c r="F292" s="249" t="str">
        <f>VLOOKUP(ETMRoutes[[#This Row],[LastStageCode]],Code2Loc,2,FALSE) &amp; "-" &amp; VLOOKUP(ETMRoutes[[#This Row],[FirstStageCode]],Code2Loc,2,FALSE)</f>
        <v>VALPOI-TIN BLD/COL</v>
      </c>
      <c r="G292" s="249" t="s">
        <v>1839</v>
      </c>
      <c r="H292" s="249">
        <v>48</v>
      </c>
      <c r="I292" s="249" t="s">
        <v>3518</v>
      </c>
      <c r="J292" s="250" t="s">
        <v>4460</v>
      </c>
      <c r="K292" s="250" t="s">
        <v>4461</v>
      </c>
      <c r="L292" s="245" t="s">
        <v>4462</v>
      </c>
      <c r="M292" t="s">
        <v>2863</v>
      </c>
      <c r="N292" t="s">
        <v>2992</v>
      </c>
      <c r="O292" s="245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49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49">
        <f>ETMRoutes[[#This Row],[RouteNo]]</f>
        <v>30</v>
      </c>
      <c r="S292" s="248" cm="1">
        <f t="array" ref="S292">SUMPRODUCT(  ( (ETMRoutes[StageCodes]=ETMRoutes[[#This Row],[StageCodes]])+0 )*1 )</f>
        <v>1</v>
      </c>
      <c r="T292" s="249" cm="1">
        <f t="array" ref="T292">SUMPRODUCT(  ( (ETMRoutes[ReverseStageCodes]=ETMRoutes[[#This Row],[StageCodes]])+0 )*1 )</f>
        <v>0</v>
      </c>
      <c r="U292" s="249" t="b" cm="1">
        <f t="array" ref="U292">AND(ETMRoutes[[#This Row],[StageCodes]]=ETMRoutes[[#This Row],[BaseStageCodes]], SUMPRODUCT( ( ($K$2:$K292=ETMRoutes[[#This Row],[StageCodes]])+0)*1) =1)</f>
        <v>1</v>
      </c>
      <c r="V292" s="245">
        <f>LEN(ETMRoutes[[#This Row],[StageCodes]])</f>
        <v>147</v>
      </c>
      <c r="W292" s="245">
        <f>COUNTIF([2]!Master[Full ETM Route No], C292)</f>
        <v>2</v>
      </c>
    </row>
    <row r="293" spans="1:23" ht="101.5">
      <c r="A293" s="246" t="s">
        <v>2202</v>
      </c>
      <c r="B293" s="247">
        <v>31</v>
      </c>
      <c r="C293" s="248" t="str">
        <f>ETMRoutes[[#This Row],[Depot]] &amp; ETMRoutes[[#This Row],[RouteNo]]</f>
        <v>PNJ31</v>
      </c>
      <c r="D293" s="249" t="str" cm="1">
        <f t="array" ref="D293">INDEX(ETMRoutes[Full ETM Route No], MATCH(1,(ETMRoutes[[#This Row],[BaseStageCodes]]=ETMRoutes[StageCodes])*1,0))</f>
        <v>PNJ31</v>
      </c>
      <c r="E293" s="249" t="s">
        <v>4463</v>
      </c>
      <c r="F293" s="249" t="str">
        <f>VLOOKUP(ETMRoutes[[#This Row],[LastStageCode]],Code2Loc,2,FALSE) &amp; "-" &amp; VLOOKUP(ETMRoutes[[#This Row],[FirstStageCode]],Code2Loc,2,FALSE)</f>
        <v>VALPOI-TONCA</v>
      </c>
      <c r="G293" s="249"/>
      <c r="H293" s="249">
        <v>28</v>
      </c>
      <c r="I293" s="249" t="s">
        <v>3518</v>
      </c>
      <c r="J293" s="250" t="s">
        <v>4464</v>
      </c>
      <c r="K293" s="250" t="s">
        <v>4465</v>
      </c>
      <c r="L293" s="245" t="s">
        <v>4466</v>
      </c>
      <c r="M293" t="s">
        <v>2889</v>
      </c>
      <c r="N293" t="s">
        <v>2992</v>
      </c>
      <c r="O293" s="245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49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49">
        <f>ETMRoutes[[#This Row],[RouteNo]]</f>
        <v>31</v>
      </c>
      <c r="S293" s="248" cm="1">
        <f t="array" ref="S293">SUMPRODUCT(  ( (ETMRoutes[StageCodes]=ETMRoutes[[#This Row],[StageCodes]])+0 )*1 )</f>
        <v>1</v>
      </c>
      <c r="T293" s="249" cm="1">
        <f t="array" ref="T293">SUMPRODUCT(  ( (ETMRoutes[ReverseStageCodes]=ETMRoutes[[#This Row],[StageCodes]])+0 )*1 )</f>
        <v>0</v>
      </c>
      <c r="U293" s="249" t="b" cm="1">
        <f t="array" ref="U293">AND(ETMRoutes[[#This Row],[StageCodes]]=ETMRoutes[[#This Row],[BaseStageCodes]], SUMPRODUCT( ( ($K$2:$K293=ETMRoutes[[#This Row],[StageCodes]])+0)*1) =1)</f>
        <v>1</v>
      </c>
      <c r="V293" s="245">
        <f>LEN(ETMRoutes[[#This Row],[StageCodes]])</f>
        <v>87</v>
      </c>
      <c r="W293" s="245">
        <f>COUNTIF([2]!Master[Full ETM Route No], C293)</f>
        <v>1</v>
      </c>
    </row>
    <row r="294" spans="1:23" ht="174">
      <c r="A294" s="246" t="s">
        <v>2202</v>
      </c>
      <c r="B294" s="247">
        <v>32</v>
      </c>
      <c r="C294" s="248" t="str">
        <f>ETMRoutes[[#This Row],[Depot]] &amp; ETMRoutes[[#This Row],[RouteNo]]</f>
        <v>PNJ32</v>
      </c>
      <c r="D294" s="249" t="str" cm="1">
        <f t="array" ref="D294">INDEX(ETMRoutes[Full ETM Route No], MATCH(1,(ETMRoutes[[#This Row],[BaseStageCodes]]=ETMRoutes[StageCodes])*1,0))</f>
        <v>PNJ32</v>
      </c>
      <c r="E294" s="249" t="s">
        <v>4467</v>
      </c>
      <c r="F294" s="249" t="str">
        <f>VLOOKUP(ETMRoutes[[#This Row],[LastStageCode]],Code2Loc,2,FALSE) &amp; "-" &amp; VLOOKUP(ETMRoutes[[#This Row],[FirstStageCode]],Code2Loc,2,FALSE)</f>
        <v>VIRDI-PANAJI MKT</v>
      </c>
      <c r="G294" s="249"/>
      <c r="H294" s="249">
        <v>47</v>
      </c>
      <c r="I294" s="249" t="s">
        <v>3518</v>
      </c>
      <c r="J294" s="250" t="s">
        <v>4468</v>
      </c>
      <c r="K294" s="250" t="s">
        <v>4469</v>
      </c>
      <c r="L294" s="245" t="s">
        <v>4470</v>
      </c>
      <c r="M294" t="s">
        <v>2206</v>
      </c>
      <c r="N294" t="s">
        <v>3071</v>
      </c>
      <c r="O294" s="245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49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49">
        <f>ETMRoutes[[#This Row],[RouteNo]]</f>
        <v>32</v>
      </c>
      <c r="S294" s="248" cm="1">
        <f t="array" ref="S294">SUMPRODUCT(  ( (ETMRoutes[StageCodes]=ETMRoutes[[#This Row],[StageCodes]])+0 )*1 )</f>
        <v>1</v>
      </c>
      <c r="T294" s="249" cm="1">
        <f t="array" ref="T294">SUMPRODUCT(  ( (ETMRoutes[ReverseStageCodes]=ETMRoutes[[#This Row],[StageCodes]])+0 )*1 )</f>
        <v>0</v>
      </c>
      <c r="U294" s="249" t="b" cm="1">
        <f t="array" ref="U294">AND(ETMRoutes[[#This Row],[StageCodes]]=ETMRoutes[[#This Row],[BaseStageCodes]], SUMPRODUCT( ( ($K$2:$K294=ETMRoutes[[#This Row],[StageCodes]])+0)*1) =1)</f>
        <v>1</v>
      </c>
      <c r="V294" s="245">
        <f>LEN(ETMRoutes[[#This Row],[StageCodes]])</f>
        <v>155</v>
      </c>
      <c r="W294" s="245">
        <f>COUNTIF([2]!Master[Full ETM Route No], C294)</f>
        <v>2</v>
      </c>
    </row>
    <row r="295" spans="1:23" ht="101.5">
      <c r="A295" s="246" t="s">
        <v>2202</v>
      </c>
      <c r="B295" s="247">
        <v>33</v>
      </c>
      <c r="C295" s="248" t="str">
        <f>ETMRoutes[[#This Row],[Depot]] &amp; ETMRoutes[[#This Row],[RouteNo]]</f>
        <v>PNJ33</v>
      </c>
      <c r="D295" s="249" t="str" cm="1">
        <f t="array" ref="D295">INDEX(ETMRoutes[Full ETM Route No], MATCH(1,(ETMRoutes[[#This Row],[BaseStageCodes]]=ETMRoutes[StageCodes])*1,0))</f>
        <v>PNJ33</v>
      </c>
      <c r="E295" s="249" t="s">
        <v>4471</v>
      </c>
      <c r="F295" s="249" t="str">
        <f>VLOOKUP(ETMRoutes[[#This Row],[LastStageCode]],Code2Loc,2,FALSE) &amp; "-" &amp; VLOOKUP(ETMRoutes[[#This Row],[FirstStageCode]],Code2Loc,2,FALSE)</f>
        <v>VIRDI-PANAJI</v>
      </c>
      <c r="G295" s="249" t="s">
        <v>1839</v>
      </c>
      <c r="H295" s="249">
        <v>33</v>
      </c>
      <c r="I295" s="249" t="s">
        <v>3518</v>
      </c>
      <c r="J295" s="250" t="s">
        <v>4472</v>
      </c>
      <c r="K295" s="250" t="s">
        <v>4473</v>
      </c>
      <c r="L295" s="245" t="s">
        <v>4474</v>
      </c>
      <c r="M295" t="s">
        <v>2202</v>
      </c>
      <c r="N295" t="s">
        <v>3071</v>
      </c>
      <c r="O295" s="245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49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49">
        <f>ETMRoutes[[#This Row],[RouteNo]]</f>
        <v>33</v>
      </c>
      <c r="S295" s="248" cm="1">
        <f t="array" ref="S295">SUMPRODUCT(  ( (ETMRoutes[StageCodes]=ETMRoutes[[#This Row],[StageCodes]])+0 )*1 )</f>
        <v>1</v>
      </c>
      <c r="T295" s="249" cm="1">
        <f t="array" ref="T295">SUMPRODUCT(  ( (ETMRoutes[ReverseStageCodes]=ETMRoutes[[#This Row],[StageCodes]])+0 )*1 )</f>
        <v>0</v>
      </c>
      <c r="U295" s="249" t="b" cm="1">
        <f t="array" ref="U295">AND(ETMRoutes[[#This Row],[StageCodes]]=ETMRoutes[[#This Row],[BaseStageCodes]], SUMPRODUCT( ( ($K$2:$K295=ETMRoutes[[#This Row],[StageCodes]])+0)*1) =1)</f>
        <v>1</v>
      </c>
      <c r="V295" s="245">
        <f>LEN(ETMRoutes[[#This Row],[StageCodes]])</f>
        <v>103</v>
      </c>
      <c r="W295" s="245">
        <f>COUNTIF([2]!Master[Full ETM Route No], C295)</f>
        <v>2</v>
      </c>
    </row>
    <row r="296" spans="1:23" ht="145">
      <c r="A296" s="246" t="s">
        <v>2202</v>
      </c>
      <c r="B296" s="247">
        <v>34</v>
      </c>
      <c r="C296" s="248" t="str">
        <f>ETMRoutes[[#This Row],[Depot]] &amp; ETMRoutes[[#This Row],[RouteNo]]</f>
        <v>PNJ34</v>
      </c>
      <c r="D296" s="249" t="str" cm="1">
        <f t="array" ref="D296">INDEX(ETMRoutes[Full ETM Route No], MATCH(1,(ETMRoutes[[#This Row],[BaseStageCodes]]=ETMRoutes[StageCodes])*1,0))</f>
        <v>PNJ34</v>
      </c>
      <c r="E296" s="249" t="s">
        <v>4475</v>
      </c>
      <c r="F296" s="249" t="str">
        <f>VLOOKUP(ETMRoutes[[#This Row],[LastStageCode]],Code2Loc,2,FALSE) &amp; "-" &amp; VLOOKUP(ETMRoutes[[#This Row],[FirstStageCode]],Code2Loc,2,FALSE)</f>
        <v>SONSHI-PANAJI</v>
      </c>
      <c r="G296" s="249" t="s">
        <v>1839</v>
      </c>
      <c r="H296" s="249">
        <v>39</v>
      </c>
      <c r="I296" s="249" t="s">
        <v>3518</v>
      </c>
      <c r="J296" s="250" t="s">
        <v>4476</v>
      </c>
      <c r="K296" s="250" t="s">
        <v>4477</v>
      </c>
      <c r="L296" s="245" t="s">
        <v>4478</v>
      </c>
      <c r="M296" t="s">
        <v>2202</v>
      </c>
      <c r="N296" t="s">
        <v>2730</v>
      </c>
      <c r="O296" s="245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49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49">
        <f>ETMRoutes[[#This Row],[RouteNo]]</f>
        <v>34</v>
      </c>
      <c r="S296" s="248" cm="1">
        <f t="array" ref="S296">SUMPRODUCT(  ( (ETMRoutes[StageCodes]=ETMRoutes[[#This Row],[StageCodes]])+0 )*1 )</f>
        <v>1</v>
      </c>
      <c r="T296" s="249" cm="1">
        <f t="array" ref="T296">SUMPRODUCT(  ( (ETMRoutes[ReverseStageCodes]=ETMRoutes[[#This Row],[StageCodes]])+0 )*1 )</f>
        <v>0</v>
      </c>
      <c r="U296" s="249" t="b" cm="1">
        <f t="array" ref="U296">AND(ETMRoutes[[#This Row],[StageCodes]]=ETMRoutes[[#This Row],[BaseStageCodes]], SUMPRODUCT( ( ($K$2:$K296=ETMRoutes[[#This Row],[StageCodes]])+0)*1) =1)</f>
        <v>1</v>
      </c>
      <c r="V296" s="245">
        <f>LEN(ETMRoutes[[#This Row],[StageCodes]])</f>
        <v>135</v>
      </c>
      <c r="W296" s="245">
        <f>COUNTIF([2]!Master[Full ETM Route No], C296)</f>
        <v>0</v>
      </c>
    </row>
    <row r="297" spans="1:23" ht="130.5">
      <c r="A297" s="246" t="s">
        <v>2202</v>
      </c>
      <c r="B297" s="247">
        <v>35</v>
      </c>
      <c r="C297" s="248" t="str">
        <f>ETMRoutes[[#This Row],[Depot]] &amp; ETMRoutes[[#This Row],[RouteNo]]</f>
        <v>PNJ35</v>
      </c>
      <c r="D297" s="249" t="str" cm="1">
        <f t="array" ref="D297">INDEX(ETMRoutes[Full ETM Route No], MATCH(1,(ETMRoutes[[#This Row],[BaseStageCodes]]=ETMRoutes[StageCodes])*1,0))</f>
        <v>PNJ35</v>
      </c>
      <c r="E297" s="249" t="s">
        <v>4479</v>
      </c>
      <c r="F297" s="249" t="str">
        <f>VLOOKUP(ETMRoutes[[#This Row],[LastStageCode]],Code2Loc,2,FALSE) &amp; "-" &amp; VLOOKUP(ETMRoutes[[#This Row],[FirstStageCode]],Code2Loc,2,FALSE)</f>
        <v>SURLA-PANAJI</v>
      </c>
      <c r="G297" s="249"/>
      <c r="H297" s="249">
        <v>68</v>
      </c>
      <c r="I297" s="249" t="s">
        <v>3518</v>
      </c>
      <c r="J297" s="250" t="s">
        <v>4480</v>
      </c>
      <c r="K297" s="250" t="s">
        <v>4481</v>
      </c>
      <c r="L297" s="245" t="s">
        <v>4482</v>
      </c>
      <c r="M297" t="s">
        <v>2202</v>
      </c>
      <c r="N297" t="s">
        <v>2776</v>
      </c>
      <c r="O297" s="245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49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49">
        <f>ETMRoutes[[#This Row],[RouteNo]]</f>
        <v>35</v>
      </c>
      <c r="S297" s="248" cm="1">
        <f t="array" ref="S297">SUMPRODUCT(  ( (ETMRoutes[StageCodes]=ETMRoutes[[#This Row],[StageCodes]])+0 )*1 )</f>
        <v>1</v>
      </c>
      <c r="T297" s="249" cm="1">
        <f t="array" ref="T297">SUMPRODUCT(  ( (ETMRoutes[ReverseStageCodes]=ETMRoutes[[#This Row],[StageCodes]])+0 )*1 )</f>
        <v>0</v>
      </c>
      <c r="U297" s="249" t="b" cm="1">
        <f t="array" ref="U297">AND(ETMRoutes[[#This Row],[StageCodes]]=ETMRoutes[[#This Row],[BaseStageCodes]], SUMPRODUCT( ( ($K$2:$K297=ETMRoutes[[#This Row],[StageCodes]])+0)*1) =1)</f>
        <v>1</v>
      </c>
      <c r="V297" s="245">
        <f>LEN(ETMRoutes[[#This Row],[StageCodes]])</f>
        <v>139</v>
      </c>
      <c r="W297" s="245">
        <f>COUNTIF([2]!Master[Full ETM Route No], C297)</f>
        <v>4</v>
      </c>
    </row>
    <row r="298" spans="1:23" ht="87">
      <c r="A298" s="246" t="s">
        <v>2202</v>
      </c>
      <c r="B298" s="247">
        <v>36</v>
      </c>
      <c r="C298" s="248" t="str">
        <f>ETMRoutes[[#This Row],[Depot]] &amp; ETMRoutes[[#This Row],[RouteNo]]</f>
        <v>PNJ36</v>
      </c>
      <c r="D298" s="249" t="str" cm="1">
        <f t="array" ref="D298">INDEX(ETMRoutes[Full ETM Route No], MATCH(1,(ETMRoutes[[#This Row],[BaseStageCodes]]=ETMRoutes[StageCodes])*1,0))</f>
        <v>PNJ36</v>
      </c>
      <c r="E298" s="249" t="s">
        <v>4483</v>
      </c>
      <c r="F298" s="249" t="str">
        <f>VLOOKUP(ETMRoutes[[#This Row],[LastStageCode]],Code2Loc,2,FALSE) &amp; "-" &amp; VLOOKUP(ETMRoutes[[#This Row],[FirstStageCode]],Code2Loc,2,FALSE)</f>
        <v>AKHADA-PANAJI MKT</v>
      </c>
      <c r="G298" s="249" t="s">
        <v>1839</v>
      </c>
      <c r="H298" s="249">
        <v>27</v>
      </c>
      <c r="I298" s="249" t="s">
        <v>3518</v>
      </c>
      <c r="J298" s="250" t="s">
        <v>4484</v>
      </c>
      <c r="K298" s="250" t="s">
        <v>4485</v>
      </c>
      <c r="L298" s="245" t="s">
        <v>4486</v>
      </c>
      <c r="M298" t="s">
        <v>2206</v>
      </c>
      <c r="N298" t="s">
        <v>450</v>
      </c>
      <c r="O298" s="245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49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49">
        <f>ETMRoutes[[#This Row],[RouteNo]]</f>
        <v>36</v>
      </c>
      <c r="S298" s="248" cm="1">
        <f t="array" ref="S298">SUMPRODUCT(  ( (ETMRoutes[StageCodes]=ETMRoutes[[#This Row],[StageCodes]])+0 )*1 )</f>
        <v>1</v>
      </c>
      <c r="T298" s="249" cm="1">
        <f t="array" ref="T298">SUMPRODUCT(  ( (ETMRoutes[ReverseStageCodes]=ETMRoutes[[#This Row],[StageCodes]])+0 )*1 )</f>
        <v>0</v>
      </c>
      <c r="U298" s="249" t="b" cm="1">
        <f t="array" ref="U298">AND(ETMRoutes[[#This Row],[StageCodes]]=ETMRoutes[[#This Row],[BaseStageCodes]], SUMPRODUCT( ( ($K$2:$K298=ETMRoutes[[#This Row],[StageCodes]])+0)*1) =1)</f>
        <v>1</v>
      </c>
      <c r="V298" s="245">
        <f>LEN(ETMRoutes[[#This Row],[StageCodes]])</f>
        <v>83</v>
      </c>
      <c r="W298" s="245">
        <f>COUNTIF([2]!Master[Full ETM Route No], C298)</f>
        <v>10</v>
      </c>
    </row>
    <row r="299" spans="1:23" ht="72.5">
      <c r="A299" s="246" t="s">
        <v>2202</v>
      </c>
      <c r="B299" s="247">
        <v>37</v>
      </c>
      <c r="C299" s="248" t="str">
        <f>ETMRoutes[[#This Row],[Depot]] &amp; ETMRoutes[[#This Row],[RouteNo]]</f>
        <v>PNJ37</v>
      </c>
      <c r="D299" s="249" t="str" cm="1">
        <f t="array" ref="D299">INDEX(ETMRoutes[Full ETM Route No], MATCH(1,(ETMRoutes[[#This Row],[BaseStageCodes]]=ETMRoutes[StageCodes])*1,0))</f>
        <v>PNJ37</v>
      </c>
      <c r="E299" s="249" t="s">
        <v>4487</v>
      </c>
      <c r="F299" s="249" t="str">
        <f>VLOOKUP(ETMRoutes[[#This Row],[LastStageCode]],Code2Loc,2,FALSE) &amp; "-" &amp; VLOOKUP(ETMRoutes[[#This Row],[FirstStageCode]],Code2Loc,2,FALSE)</f>
        <v>CUPA-PANAJI MKT</v>
      </c>
      <c r="G299" s="249" t="s">
        <v>1839</v>
      </c>
      <c r="H299" s="249">
        <v>25</v>
      </c>
      <c r="I299" s="249" t="s">
        <v>3518</v>
      </c>
      <c r="J299" s="250" t="s">
        <v>4488</v>
      </c>
      <c r="K299" s="250" t="s">
        <v>4489</v>
      </c>
      <c r="L299" s="245" t="s">
        <v>4490</v>
      </c>
      <c r="M299" t="s">
        <v>2206</v>
      </c>
      <c r="N299" t="s">
        <v>998</v>
      </c>
      <c r="O299" s="245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49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49">
        <f>ETMRoutes[[#This Row],[RouteNo]]</f>
        <v>37</v>
      </c>
      <c r="S299" s="248" cm="1">
        <f t="array" ref="S299">SUMPRODUCT(  ( (ETMRoutes[StageCodes]=ETMRoutes[[#This Row],[StageCodes]])+0 )*1 )</f>
        <v>1</v>
      </c>
      <c r="T299" s="249" cm="1">
        <f t="array" ref="T299">SUMPRODUCT(  ( (ETMRoutes[ReverseStageCodes]=ETMRoutes[[#This Row],[StageCodes]])+0 )*1 )</f>
        <v>0</v>
      </c>
      <c r="U299" s="249" t="b" cm="1">
        <f t="array" ref="U299">AND(ETMRoutes[[#This Row],[StageCodes]]=ETMRoutes[[#This Row],[BaseStageCodes]], SUMPRODUCT( ( ($K$2:$K299=ETMRoutes[[#This Row],[StageCodes]])+0)*1) =1)</f>
        <v>1</v>
      </c>
      <c r="V299" s="245">
        <f>LEN(ETMRoutes[[#This Row],[StageCodes]])</f>
        <v>79</v>
      </c>
      <c r="W299" s="245">
        <f>COUNTIF([2]!Master[Full ETM Route No], C299)</f>
        <v>0</v>
      </c>
    </row>
    <row r="300" spans="1:23" ht="87">
      <c r="A300" s="246" t="s">
        <v>2202</v>
      </c>
      <c r="B300" s="247">
        <v>38</v>
      </c>
      <c r="C300" s="248" t="str">
        <f>ETMRoutes[[#This Row],[Depot]] &amp; ETMRoutes[[#This Row],[RouteNo]]</f>
        <v>PNJ38</v>
      </c>
      <c r="D300" s="249" t="str" cm="1">
        <f t="array" ref="D300">INDEX(ETMRoutes[Full ETM Route No], MATCH(1,(ETMRoutes[[#This Row],[BaseStageCodes]]=ETMRoutes[StageCodes])*1,0))</f>
        <v>PNJ38</v>
      </c>
      <c r="E300" s="249" t="s">
        <v>4491</v>
      </c>
      <c r="F300" s="249" t="str">
        <f>VLOOKUP(ETMRoutes[[#This Row],[LastStageCode]],Code2Loc,2,FALSE) &amp; "-" &amp; VLOOKUP(ETMRoutes[[#This Row],[FirstStageCode]],Code2Loc,2,FALSE)</f>
        <v>VEREM-PANAJI</v>
      </c>
      <c r="G300" s="249" t="s">
        <v>1839</v>
      </c>
      <c r="H300" s="249">
        <v>30</v>
      </c>
      <c r="I300" s="249" t="s">
        <v>3518</v>
      </c>
      <c r="J300" s="250" t="s">
        <v>4492</v>
      </c>
      <c r="K300" s="250" t="s">
        <v>4493</v>
      </c>
      <c r="L300" s="245" t="s">
        <v>4494</v>
      </c>
      <c r="M300" t="s">
        <v>2202</v>
      </c>
      <c r="N300" t="s">
        <v>3035</v>
      </c>
      <c r="O300" s="245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49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49">
        <f>ETMRoutes[[#This Row],[RouteNo]]</f>
        <v>38</v>
      </c>
      <c r="S300" s="248" cm="1">
        <f t="array" ref="S300">SUMPRODUCT(  ( (ETMRoutes[StageCodes]=ETMRoutes[[#This Row],[StageCodes]])+0 )*1 )</f>
        <v>1</v>
      </c>
      <c r="T300" s="249" cm="1">
        <f t="array" ref="T300">SUMPRODUCT(  ( (ETMRoutes[ReverseStageCodes]=ETMRoutes[[#This Row],[StageCodes]])+0 )*1 )</f>
        <v>0</v>
      </c>
      <c r="U300" s="249" t="b" cm="1">
        <f t="array" ref="U300">AND(ETMRoutes[[#This Row],[StageCodes]]=ETMRoutes[[#This Row],[BaseStageCodes]], SUMPRODUCT( ( ($K$2:$K300=ETMRoutes[[#This Row],[StageCodes]])+0)*1) =1)</f>
        <v>1</v>
      </c>
      <c r="V300" s="245">
        <f>LEN(ETMRoutes[[#This Row],[StageCodes]])</f>
        <v>91</v>
      </c>
      <c r="W300" s="245">
        <f>COUNTIF([2]!Master[Full ETM Route No], C300)</f>
        <v>6</v>
      </c>
    </row>
    <row r="301" spans="1:23" ht="29">
      <c r="A301" s="246" t="s">
        <v>2202</v>
      </c>
      <c r="B301" s="247">
        <v>39</v>
      </c>
      <c r="C301" s="248" t="str">
        <f>ETMRoutes[[#This Row],[Depot]] &amp; ETMRoutes[[#This Row],[RouteNo]]</f>
        <v>PNJ39</v>
      </c>
      <c r="D301" s="249" t="str" cm="1">
        <f t="array" ref="D301">INDEX(ETMRoutes[Full ETM Route No], MATCH(1,(ETMRoutes[[#This Row],[BaseStageCodes]]=ETMRoutes[StageCodes])*1,0))</f>
        <v>PNJ39</v>
      </c>
      <c r="E301" s="249" t="s">
        <v>4495</v>
      </c>
      <c r="F301" s="249" t="str">
        <f>VLOOKUP(ETMRoutes[[#This Row],[LastStageCode]],Code2Loc,2,FALSE) &amp; "-" &amp; VLOOKUP(ETMRoutes[[#This Row],[FirstStageCode]],Code2Loc,2,FALSE)</f>
        <v>VOLVOI-MARCEL</v>
      </c>
      <c r="G301" s="249" t="s">
        <v>688</v>
      </c>
      <c r="H301" s="249">
        <v>11</v>
      </c>
      <c r="I301" s="249" t="s">
        <v>3518</v>
      </c>
      <c r="J301" s="250" t="s">
        <v>4496</v>
      </c>
      <c r="K301" s="250" t="s">
        <v>4497</v>
      </c>
      <c r="L301" s="245" t="s">
        <v>4498</v>
      </c>
      <c r="M301" t="s">
        <v>1840</v>
      </c>
      <c r="N301" t="s">
        <v>3093</v>
      </c>
      <c r="O301" s="245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49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49">
        <f>ETMRoutes[[#This Row],[RouteNo]]</f>
        <v>39</v>
      </c>
      <c r="S301" s="248" cm="1">
        <f t="array" ref="S301">SUMPRODUCT(  ( (ETMRoutes[StageCodes]=ETMRoutes[[#This Row],[StageCodes]])+0 )*1 )</f>
        <v>1</v>
      </c>
      <c r="T301" s="249" cm="1">
        <f t="array" ref="T301">SUMPRODUCT(  ( (ETMRoutes[ReverseStageCodes]=ETMRoutes[[#This Row],[StageCodes]])+0 )*1 )</f>
        <v>0</v>
      </c>
      <c r="U301" s="249" t="b" cm="1">
        <f t="array" ref="U301">AND(ETMRoutes[[#This Row],[StageCodes]]=ETMRoutes[[#This Row],[BaseStageCodes]], SUMPRODUCT( ( ($K$2:$K301=ETMRoutes[[#This Row],[StageCodes]])+0)*1) =1)</f>
        <v>1</v>
      </c>
      <c r="V301" s="245">
        <f>LEN(ETMRoutes[[#This Row],[StageCodes]])</f>
        <v>31</v>
      </c>
      <c r="W301" s="245">
        <f>COUNTIF([2]!Master[Full ETM Route No], C301)</f>
        <v>3</v>
      </c>
    </row>
    <row r="302" spans="1:23" ht="43.5">
      <c r="A302" s="246" t="s">
        <v>2202</v>
      </c>
      <c r="B302" s="247">
        <v>40</v>
      </c>
      <c r="C302" s="248" t="str">
        <f>ETMRoutes[[#This Row],[Depot]] &amp; ETMRoutes[[#This Row],[RouteNo]]</f>
        <v>PNJ40</v>
      </c>
      <c r="D302" s="249" t="str" cm="1">
        <f t="array" ref="D302">INDEX(ETMRoutes[Full ETM Route No], MATCH(1,(ETMRoutes[[#This Row],[BaseStageCodes]]=ETMRoutes[StageCodes])*1,0))</f>
        <v>PNJ40</v>
      </c>
      <c r="E302" s="249" t="s">
        <v>4499</v>
      </c>
      <c r="F302" s="249" t="str">
        <f>VLOOKUP(ETMRoutes[[#This Row],[LastStageCode]],Code2Loc,2,FALSE) &amp; "-" &amp; VLOOKUP(ETMRoutes[[#This Row],[FirstStageCode]],Code2Loc,2,FALSE)</f>
        <v>GHADIWADA-SANKHALI</v>
      </c>
      <c r="G302" s="249"/>
      <c r="H302" s="249">
        <v>18</v>
      </c>
      <c r="I302" s="249" t="s">
        <v>3518</v>
      </c>
      <c r="J302" s="250" t="s">
        <v>4500</v>
      </c>
      <c r="K302" s="250" t="s">
        <v>4501</v>
      </c>
      <c r="L302" s="245" t="s">
        <v>4502</v>
      </c>
      <c r="M302" t="s">
        <v>2551</v>
      </c>
      <c r="N302" t="s">
        <v>1264</v>
      </c>
      <c r="O302" s="245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49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49">
        <f>ETMRoutes[[#This Row],[RouteNo]]</f>
        <v>40</v>
      </c>
      <c r="S302" s="248" cm="1">
        <f t="array" ref="S302">SUMPRODUCT(  ( (ETMRoutes[StageCodes]=ETMRoutes[[#This Row],[StageCodes]])+0 )*1 )</f>
        <v>1</v>
      </c>
      <c r="T302" s="249" cm="1">
        <f t="array" ref="T302">SUMPRODUCT(  ( (ETMRoutes[ReverseStageCodes]=ETMRoutes[[#This Row],[StageCodes]])+0 )*1 )</f>
        <v>0</v>
      </c>
      <c r="U302" s="249" t="b" cm="1">
        <f t="array" ref="U302">AND(ETMRoutes[[#This Row],[StageCodes]]=ETMRoutes[[#This Row],[BaseStageCodes]], SUMPRODUCT( ( ($K$2:$K302=ETMRoutes[[#This Row],[StageCodes]])+0)*1) =1)</f>
        <v>1</v>
      </c>
      <c r="V302" s="245">
        <f>LEN(ETMRoutes[[#This Row],[StageCodes]])</f>
        <v>39</v>
      </c>
      <c r="W302" s="245">
        <f>COUNTIF([2]!Master[Full ETM Route No], C302)</f>
        <v>10</v>
      </c>
    </row>
    <row r="303" spans="1:23" ht="43.5">
      <c r="A303" s="246" t="s">
        <v>2202</v>
      </c>
      <c r="B303" s="247">
        <v>41</v>
      </c>
      <c r="C303" s="248" t="str">
        <f>ETMRoutes[[#This Row],[Depot]] &amp; ETMRoutes[[#This Row],[RouteNo]]</f>
        <v>PNJ41</v>
      </c>
      <c r="D303" s="249" t="str" cm="1">
        <f t="array" ref="D303">INDEX(ETMRoutes[Full ETM Route No], MATCH(1,(ETMRoutes[[#This Row],[BaseStageCodes]]=ETMRoutes[StageCodes])*1,0))</f>
        <v>PNJ41</v>
      </c>
      <c r="E303" s="249" t="s">
        <v>4503</v>
      </c>
      <c r="F303" s="249" t="str">
        <f>VLOOKUP(ETMRoutes[[#This Row],[LastStageCode]],Code2Loc,2,FALSE) &amp; "-" &amp; VLOOKUP(ETMRoutes[[#This Row],[FirstStageCode]],Code2Loc,2,FALSE)</f>
        <v>ADVOI-SANKHALI</v>
      </c>
      <c r="G303" s="249" t="s">
        <v>1399</v>
      </c>
      <c r="H303" s="249">
        <v>14</v>
      </c>
      <c r="I303" s="249" t="s">
        <v>3518</v>
      </c>
      <c r="J303" s="250" t="s">
        <v>4504</v>
      </c>
      <c r="K303" s="250" t="s">
        <v>4505</v>
      </c>
      <c r="L303" s="245" t="s">
        <v>4506</v>
      </c>
      <c r="M303" t="s">
        <v>2551</v>
      </c>
      <c r="N303" t="s">
        <v>411</v>
      </c>
      <c r="O303" s="245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49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49">
        <f>ETMRoutes[[#This Row],[RouteNo]]</f>
        <v>41</v>
      </c>
      <c r="S303" s="248" cm="1">
        <f t="array" ref="S303">SUMPRODUCT(  ( (ETMRoutes[StageCodes]=ETMRoutes[[#This Row],[StageCodes]])+0 )*1 )</f>
        <v>1</v>
      </c>
      <c r="T303" s="249" cm="1">
        <f t="array" ref="T303">SUMPRODUCT(  ( (ETMRoutes[ReverseStageCodes]=ETMRoutes[[#This Row],[StageCodes]])+0 )*1 )</f>
        <v>0</v>
      </c>
      <c r="U303" s="249" t="b" cm="1">
        <f t="array" ref="U303">AND(ETMRoutes[[#This Row],[StageCodes]]=ETMRoutes[[#This Row],[BaseStageCodes]], SUMPRODUCT( ( ($K$2:$K303=ETMRoutes[[#This Row],[StageCodes]])+0)*1) =1)</f>
        <v>1</v>
      </c>
      <c r="V303" s="245">
        <f>LEN(ETMRoutes[[#This Row],[StageCodes]])</f>
        <v>43</v>
      </c>
      <c r="W303" s="245">
        <f>COUNTIF([2]!Master[Full ETM Route No], C303)</f>
        <v>0</v>
      </c>
    </row>
    <row r="304" spans="1:23" ht="43.5">
      <c r="A304" s="246" t="s">
        <v>2202</v>
      </c>
      <c r="B304" s="247">
        <v>42</v>
      </c>
      <c r="C304" s="248" t="str">
        <f>ETMRoutes[[#This Row],[Depot]] &amp; ETMRoutes[[#This Row],[RouteNo]]</f>
        <v>PNJ42</v>
      </c>
      <c r="D304" s="249" t="str" cm="1">
        <f t="array" ref="D304">INDEX(ETMRoutes[Full ETM Route No], MATCH(1,(ETMRoutes[[#This Row],[BaseStageCodes]]=ETMRoutes[StageCodes])*1,0))</f>
        <v>PNJ42</v>
      </c>
      <c r="E304" s="249" t="s">
        <v>4507</v>
      </c>
      <c r="F304" s="249" t="str">
        <f>VLOOKUP(ETMRoutes[[#This Row],[LastStageCode]],Code2Loc,2,FALSE) &amp; "-" &amp; VLOOKUP(ETMRoutes[[#This Row],[FirstStageCode]],Code2Loc,2,FALSE)</f>
        <v>TONCA-SANKHALI</v>
      </c>
      <c r="G304" s="249" t="s">
        <v>1839</v>
      </c>
      <c r="H304" s="249">
        <v>12</v>
      </c>
      <c r="I304" s="249" t="s">
        <v>3518</v>
      </c>
      <c r="J304" s="250" t="s">
        <v>4508</v>
      </c>
      <c r="K304" s="250" t="s">
        <v>4509</v>
      </c>
      <c r="L304" s="245" t="s">
        <v>4510</v>
      </c>
      <c r="M304" t="s">
        <v>2551</v>
      </c>
      <c r="N304" t="s">
        <v>2889</v>
      </c>
      <c r="O304" s="245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49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49">
        <f>ETMRoutes[[#This Row],[RouteNo]]</f>
        <v>42</v>
      </c>
      <c r="S304" s="248" cm="1">
        <f t="array" ref="S304">SUMPRODUCT(  ( (ETMRoutes[StageCodes]=ETMRoutes[[#This Row],[StageCodes]])+0 )*1 )</f>
        <v>1</v>
      </c>
      <c r="T304" s="249" cm="1">
        <f t="array" ref="T304">SUMPRODUCT(  ( (ETMRoutes[ReverseStageCodes]=ETMRoutes[[#This Row],[StageCodes]])+0 )*1 )</f>
        <v>0</v>
      </c>
      <c r="U304" s="249" t="b" cm="1">
        <f t="array" ref="U304">AND(ETMRoutes[[#This Row],[StageCodes]]=ETMRoutes[[#This Row],[BaseStageCodes]], SUMPRODUCT( ( ($K$2:$K304=ETMRoutes[[#This Row],[StageCodes]])+0)*1) =1)</f>
        <v>1</v>
      </c>
      <c r="V304" s="245">
        <f>LEN(ETMRoutes[[#This Row],[StageCodes]])</f>
        <v>39</v>
      </c>
      <c r="W304" s="245">
        <f>COUNTIF([2]!Master[Full ETM Route No], C304)</f>
        <v>0</v>
      </c>
    </row>
    <row r="305" spans="1:23" ht="116">
      <c r="A305" s="246" t="s">
        <v>2202</v>
      </c>
      <c r="B305" s="247">
        <v>43</v>
      </c>
      <c r="C305" s="248" t="str">
        <f>ETMRoutes[[#This Row],[Depot]] &amp; ETMRoutes[[#This Row],[RouteNo]]</f>
        <v>PNJ43</v>
      </c>
      <c r="D305" s="249" t="str" cm="1">
        <f t="array" ref="D305">INDEX(ETMRoutes[Full ETM Route No], MATCH(1,(ETMRoutes[[#This Row],[BaseStageCodes]]=ETMRoutes[StageCodes])*1,0))</f>
        <v>PNJ43</v>
      </c>
      <c r="E305" s="249" t="s">
        <v>4511</v>
      </c>
      <c r="F305" s="249" t="str">
        <f>VLOOKUP(ETMRoutes[[#This Row],[LastStageCode]],Code2Loc,2,FALSE) &amp; "-" &amp; VLOOKUP(ETMRoutes[[#This Row],[FirstStageCode]],Code2Loc,2,FALSE)</f>
        <v>CIPLA-SANKHALI</v>
      </c>
      <c r="G305" s="249"/>
      <c r="H305" s="249">
        <v>42</v>
      </c>
      <c r="I305" s="249" t="s">
        <v>3518</v>
      </c>
      <c r="J305" s="250" t="s">
        <v>4512</v>
      </c>
      <c r="K305" s="250" t="s">
        <v>4513</v>
      </c>
      <c r="L305" s="245" t="s">
        <v>4514</v>
      </c>
      <c r="M305" t="s">
        <v>2551</v>
      </c>
      <c r="N305" t="s">
        <v>937</v>
      </c>
      <c r="O305" s="245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49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49">
        <f>ETMRoutes[[#This Row],[RouteNo]]</f>
        <v>43</v>
      </c>
      <c r="S305" s="248" cm="1">
        <f t="array" ref="S305">SUMPRODUCT(  ( (ETMRoutes[StageCodes]=ETMRoutes[[#This Row],[StageCodes]])+0 )*1 )</f>
        <v>1</v>
      </c>
      <c r="T305" s="249" cm="1">
        <f t="array" ref="T305">SUMPRODUCT(  ( (ETMRoutes[ReverseStageCodes]=ETMRoutes[[#This Row],[StageCodes]])+0 )*1 )</f>
        <v>0</v>
      </c>
      <c r="U305" s="249" t="b" cm="1">
        <f t="array" ref="U305">AND(ETMRoutes[[#This Row],[StageCodes]]=ETMRoutes[[#This Row],[BaseStageCodes]], SUMPRODUCT( ( ($K$2:$K305=ETMRoutes[[#This Row],[StageCodes]])+0)*1) =1)</f>
        <v>1</v>
      </c>
      <c r="V305" s="245">
        <f>LEN(ETMRoutes[[#This Row],[StageCodes]])</f>
        <v>119</v>
      </c>
      <c r="W305" s="245">
        <f>COUNTIF([2]!Master[Full ETM Route No], C305)</f>
        <v>4</v>
      </c>
    </row>
    <row r="306" spans="1:23" ht="116">
      <c r="A306" s="246" t="s">
        <v>2202</v>
      </c>
      <c r="B306" s="247">
        <v>44</v>
      </c>
      <c r="C306" s="248" t="str">
        <f>ETMRoutes[[#This Row],[Depot]] &amp; ETMRoutes[[#This Row],[RouteNo]]</f>
        <v>PNJ44</v>
      </c>
      <c r="D306" s="249" t="str" cm="1">
        <f t="array" ref="D306">INDEX(ETMRoutes[Full ETM Route No], MATCH(1,(ETMRoutes[[#This Row],[BaseStageCodes]]=ETMRoutes[StageCodes])*1,0))</f>
        <v>PNJ44</v>
      </c>
      <c r="E306" s="249" t="s">
        <v>4515</v>
      </c>
      <c r="F306" s="249" t="str">
        <f>VLOOKUP(ETMRoutes[[#This Row],[LastStageCode]],Code2Loc,2,FALSE) &amp; "-" &amp; VLOOKUP(ETMRoutes[[#This Row],[FirstStageCode]],Code2Loc,2,FALSE)</f>
        <v>DHARBANDORA-BICHOLIM</v>
      </c>
      <c r="G306" s="249"/>
      <c r="H306" s="249">
        <v>43</v>
      </c>
      <c r="I306" s="249" t="s">
        <v>3518</v>
      </c>
      <c r="J306" s="250" t="s">
        <v>4516</v>
      </c>
      <c r="K306" s="250" t="s">
        <v>4517</v>
      </c>
      <c r="L306" s="245" t="s">
        <v>4518</v>
      </c>
      <c r="M306" t="s">
        <v>751</v>
      </c>
      <c r="N306" t="s">
        <v>1094</v>
      </c>
      <c r="O306" s="245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49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49">
        <f>ETMRoutes[[#This Row],[RouteNo]]</f>
        <v>44</v>
      </c>
      <c r="S306" s="248" cm="1">
        <f t="array" ref="S306">SUMPRODUCT(  ( (ETMRoutes[StageCodes]=ETMRoutes[[#This Row],[StageCodes]])+0 )*1 )</f>
        <v>1</v>
      </c>
      <c r="T306" s="249" cm="1">
        <f t="array" ref="T306">SUMPRODUCT(  ( (ETMRoutes[ReverseStageCodes]=ETMRoutes[[#This Row],[StageCodes]])+0 )*1 )</f>
        <v>0</v>
      </c>
      <c r="U306" s="249" t="b" cm="1">
        <f t="array" ref="U306">AND(ETMRoutes[[#This Row],[StageCodes]]=ETMRoutes[[#This Row],[BaseStageCodes]], SUMPRODUCT( ( ($K$2:$K306=ETMRoutes[[#This Row],[StageCodes]])+0)*1) =1)</f>
        <v>1</v>
      </c>
      <c r="V306" s="245">
        <f>LEN(ETMRoutes[[#This Row],[StageCodes]])</f>
        <v>115</v>
      </c>
      <c r="W306" s="245">
        <f>COUNTIF([2]!Master[Full ETM Route No], C306)</f>
        <v>1</v>
      </c>
    </row>
    <row r="307" spans="1:23" ht="145">
      <c r="A307" s="246" t="s">
        <v>2202</v>
      </c>
      <c r="B307" s="247">
        <v>45</v>
      </c>
      <c r="C307" s="248" t="str">
        <f>ETMRoutes[[#This Row],[Depot]] &amp; ETMRoutes[[#This Row],[RouteNo]]</f>
        <v>PNJ45</v>
      </c>
      <c r="D307" s="249" t="str" cm="1">
        <f t="array" ref="D307">INDEX(ETMRoutes[Full ETM Route No], MATCH(1,(ETMRoutes[[#This Row],[BaseStageCodes]]=ETMRoutes[StageCodes])*1,0))</f>
        <v>PNJ45</v>
      </c>
      <c r="E307" s="249" t="s">
        <v>4519</v>
      </c>
      <c r="F307" s="249" t="str">
        <f>VLOOKUP(ETMRoutes[[#This Row],[LastStageCode]],Code2Loc,2,FALSE) &amp; "-" &amp; VLOOKUP(ETMRoutes[[#This Row],[FirstStageCode]],Code2Loc,2,FALSE)</f>
        <v>KUDCHRE TMP-PANAJI</v>
      </c>
      <c r="G307" s="249"/>
      <c r="H307" s="249">
        <v>40</v>
      </c>
      <c r="I307" s="249" t="s">
        <v>3518</v>
      </c>
      <c r="J307" s="250" t="s">
        <v>4520</v>
      </c>
      <c r="K307" s="250" t="s">
        <v>4521</v>
      </c>
      <c r="L307" s="245" t="s">
        <v>4522</v>
      </c>
      <c r="M307" t="s">
        <v>2202</v>
      </c>
      <c r="N307" t="s">
        <v>1692</v>
      </c>
      <c r="O307" s="245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49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49">
        <f>ETMRoutes[[#This Row],[RouteNo]]</f>
        <v>45</v>
      </c>
      <c r="S307" s="248" cm="1">
        <f t="array" ref="S307">SUMPRODUCT(  ( (ETMRoutes[StageCodes]=ETMRoutes[[#This Row],[StageCodes]])+0 )*1 )</f>
        <v>1</v>
      </c>
      <c r="T307" s="249" cm="1">
        <f t="array" ref="T307">SUMPRODUCT(  ( (ETMRoutes[ReverseStageCodes]=ETMRoutes[[#This Row],[StageCodes]])+0 )*1 )</f>
        <v>0</v>
      </c>
      <c r="U307" s="249" t="b" cm="1">
        <f t="array" ref="U307">AND(ETMRoutes[[#This Row],[StageCodes]]=ETMRoutes[[#This Row],[BaseStageCodes]], SUMPRODUCT( ( ($K$2:$K307=ETMRoutes[[#This Row],[StageCodes]])+0)*1) =1)</f>
        <v>1</v>
      </c>
      <c r="V307" s="245">
        <f>LEN(ETMRoutes[[#This Row],[StageCodes]])</f>
        <v>131</v>
      </c>
      <c r="W307" s="245">
        <f>COUNTIF([2]!Master[Full ETM Route No], C307)</f>
        <v>4</v>
      </c>
    </row>
    <row r="308" spans="1:23" ht="188.5">
      <c r="A308" s="246" t="s">
        <v>2202</v>
      </c>
      <c r="B308" s="247">
        <v>46</v>
      </c>
      <c r="C308" s="248" t="str">
        <f>ETMRoutes[[#This Row],[Depot]] &amp; ETMRoutes[[#This Row],[RouteNo]]</f>
        <v>PNJ46</v>
      </c>
      <c r="D308" s="249" t="str" cm="1">
        <f t="array" ref="D308">INDEX(ETMRoutes[Full ETM Route No], MATCH(1,(ETMRoutes[[#This Row],[BaseStageCodes]]=ETMRoutes[StageCodes])*1,0))</f>
        <v>PNJ46</v>
      </c>
      <c r="E308" s="249" t="s">
        <v>4523</v>
      </c>
      <c r="F308" s="249" t="str">
        <f>VLOOKUP(ETMRoutes[[#This Row],[LastStageCode]],Code2Loc,2,FALSE) &amp; "-" &amp; VLOOKUP(ETMRoutes[[#This Row],[FirstStageCode]],Code2Loc,2,FALSE)</f>
        <v>AMTHANE-PANAJI MKT</v>
      </c>
      <c r="G308" s="249"/>
      <c r="H308" s="249">
        <v>54</v>
      </c>
      <c r="I308" s="249" t="s">
        <v>3518</v>
      </c>
      <c r="J308" s="250" t="s">
        <v>4524</v>
      </c>
      <c r="K308" s="250" t="s">
        <v>4525</v>
      </c>
      <c r="L308" s="245" t="s">
        <v>4526</v>
      </c>
      <c r="M308" t="s">
        <v>2206</v>
      </c>
      <c r="N308" t="s">
        <v>505</v>
      </c>
      <c r="O308" s="245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49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49">
        <f>ETMRoutes[[#This Row],[RouteNo]]</f>
        <v>46</v>
      </c>
      <c r="S308" s="248" cm="1">
        <f t="array" ref="S308">SUMPRODUCT(  ( (ETMRoutes[StageCodes]=ETMRoutes[[#This Row],[StageCodes]])+0 )*1 )</f>
        <v>1</v>
      </c>
      <c r="T308" s="249" cm="1">
        <f t="array" ref="T308">SUMPRODUCT(  ( (ETMRoutes[ReverseStageCodes]=ETMRoutes[[#This Row],[StageCodes]])+0 )*1 )</f>
        <v>0</v>
      </c>
      <c r="U308" s="249" t="b" cm="1">
        <f t="array" ref="U308">AND(ETMRoutes[[#This Row],[StageCodes]]=ETMRoutes[[#This Row],[BaseStageCodes]], SUMPRODUCT( ( ($K$2:$K308=ETMRoutes[[#This Row],[StageCodes]])+0)*1) =1)</f>
        <v>1</v>
      </c>
      <c r="V308" s="245">
        <f>LEN(ETMRoutes[[#This Row],[StageCodes]])</f>
        <v>167</v>
      </c>
      <c r="W308" s="245">
        <f>COUNTIF([2]!Master[Full ETM Route No], C308)</f>
        <v>3</v>
      </c>
    </row>
    <row r="309" spans="1:23" ht="130.5">
      <c r="A309" s="246" t="s">
        <v>2202</v>
      </c>
      <c r="B309" s="247">
        <v>47</v>
      </c>
      <c r="C309" s="248" t="str">
        <f>ETMRoutes[[#This Row],[Depot]] &amp; ETMRoutes[[#This Row],[RouteNo]]</f>
        <v>PNJ47</v>
      </c>
      <c r="D309" s="249" t="str" cm="1">
        <f t="array" ref="D309">INDEX(ETMRoutes[Full ETM Route No], MATCH(1,(ETMRoutes[[#This Row],[BaseStageCodes]]=ETMRoutes[StageCodes])*1,0))</f>
        <v>PNJ47</v>
      </c>
      <c r="E309" s="249" t="s">
        <v>4527</v>
      </c>
      <c r="F309" s="249" t="str">
        <f>VLOOKUP(ETMRoutes[[#This Row],[LastStageCode]],Code2Loc,2,FALSE) &amp; "-" &amp; VLOOKUP(ETMRoutes[[#This Row],[FirstStageCode]],Code2Loc,2,FALSE)</f>
        <v>AMTHANE-PANAJI</v>
      </c>
      <c r="G309" s="249"/>
      <c r="H309" s="249">
        <v>36</v>
      </c>
      <c r="I309" s="249" t="s">
        <v>3518</v>
      </c>
      <c r="J309" s="250" t="s">
        <v>4528</v>
      </c>
      <c r="K309" s="250" t="s">
        <v>4529</v>
      </c>
      <c r="L309" s="245" t="s">
        <v>4530</v>
      </c>
      <c r="M309" t="s">
        <v>2202</v>
      </c>
      <c r="N309" t="s">
        <v>505</v>
      </c>
      <c r="O309" s="245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49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49">
        <f>ETMRoutes[[#This Row],[RouteNo]]</f>
        <v>47</v>
      </c>
      <c r="S309" s="248" cm="1">
        <f t="array" ref="S309">SUMPRODUCT(  ( (ETMRoutes[StageCodes]=ETMRoutes[[#This Row],[StageCodes]])+0 )*1 )</f>
        <v>1</v>
      </c>
      <c r="T309" s="249" cm="1">
        <f t="array" ref="T309">SUMPRODUCT(  ( (ETMRoutes[ReverseStageCodes]=ETMRoutes[[#This Row],[StageCodes]])+0 )*1 )</f>
        <v>0</v>
      </c>
      <c r="U309" s="249" t="b" cm="1">
        <f t="array" ref="U309">AND(ETMRoutes[[#This Row],[StageCodes]]=ETMRoutes[[#This Row],[BaseStageCodes]], SUMPRODUCT( ( ($K$2:$K309=ETMRoutes[[#This Row],[StageCodes]])+0)*1) =1)</f>
        <v>1</v>
      </c>
      <c r="V309" s="245">
        <f>LEN(ETMRoutes[[#This Row],[StageCodes]])</f>
        <v>119</v>
      </c>
      <c r="W309" s="245">
        <f>COUNTIF([2]!Master[Full ETM Route No], C309)</f>
        <v>1</v>
      </c>
    </row>
    <row r="310" spans="1:23" ht="116">
      <c r="A310" s="246" t="s">
        <v>2202</v>
      </c>
      <c r="B310" s="247">
        <v>48</v>
      </c>
      <c r="C310" s="248" t="str">
        <f>ETMRoutes[[#This Row],[Depot]] &amp; ETMRoutes[[#This Row],[RouteNo]]</f>
        <v>PNJ48</v>
      </c>
      <c r="D310" s="249" t="str" cm="1">
        <f t="array" ref="D310">INDEX(ETMRoutes[Full ETM Route No], MATCH(1,(ETMRoutes[[#This Row],[BaseStageCodes]]=ETMRoutes[StageCodes])*1,0))</f>
        <v>PNJ48</v>
      </c>
      <c r="E310" s="249" t="s">
        <v>4531</v>
      </c>
      <c r="F310" s="249" t="str">
        <f>VLOOKUP(ETMRoutes[[#This Row],[LastStageCode]],Code2Loc,2,FALSE) &amp; "-" &amp; VLOOKUP(ETMRoutes[[#This Row],[FirstStageCode]],Code2Loc,2,FALSE)</f>
        <v>SHEMECHADVN-PANAJI</v>
      </c>
      <c r="G310" s="249"/>
      <c r="H310" s="249">
        <v>34</v>
      </c>
      <c r="I310" s="249" t="s">
        <v>3518</v>
      </c>
      <c r="J310" s="250" t="s">
        <v>4532</v>
      </c>
      <c r="K310" s="250" t="s">
        <v>4533</v>
      </c>
      <c r="L310" s="245" t="s">
        <v>4534</v>
      </c>
      <c r="M310" t="s">
        <v>2202</v>
      </c>
      <c r="N310" t="s">
        <v>2635</v>
      </c>
      <c r="O310" s="245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49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49">
        <f>ETMRoutes[[#This Row],[RouteNo]]</f>
        <v>48</v>
      </c>
      <c r="S310" s="248" cm="1">
        <f t="array" ref="S310">SUMPRODUCT(  ( (ETMRoutes[StageCodes]=ETMRoutes[[#This Row],[StageCodes]])+0 )*1 )</f>
        <v>1</v>
      </c>
      <c r="T310" s="249" cm="1">
        <f t="array" ref="T310">SUMPRODUCT(  ( (ETMRoutes[ReverseStageCodes]=ETMRoutes[[#This Row],[StageCodes]])+0 )*1 )</f>
        <v>0</v>
      </c>
      <c r="U310" s="249" t="b" cm="1">
        <f t="array" ref="U310">AND(ETMRoutes[[#This Row],[StageCodes]]=ETMRoutes[[#This Row],[BaseStageCodes]], SUMPRODUCT( ( ($K$2:$K310=ETMRoutes[[#This Row],[StageCodes]])+0)*1) =1)</f>
        <v>1</v>
      </c>
      <c r="V310" s="245">
        <f>LEN(ETMRoutes[[#This Row],[StageCodes]])</f>
        <v>103</v>
      </c>
      <c r="W310" s="245">
        <f>COUNTIF([2]!Master[Full ETM Route No], C310)</f>
        <v>4</v>
      </c>
    </row>
    <row r="311" spans="1:23" ht="130.5">
      <c r="A311" s="246" t="s">
        <v>2202</v>
      </c>
      <c r="B311" s="247">
        <v>49</v>
      </c>
      <c r="C311" s="248" t="str">
        <f>ETMRoutes[[#This Row],[Depot]] &amp; ETMRoutes[[#This Row],[RouteNo]]</f>
        <v>PNJ49</v>
      </c>
      <c r="D311" s="249" t="str" cm="1">
        <f t="array" ref="D311">INDEX(ETMRoutes[Full ETM Route No], MATCH(1,(ETMRoutes[[#This Row],[BaseStageCodes]]=ETMRoutes[StageCodes])*1,0))</f>
        <v>PNJ49</v>
      </c>
      <c r="E311" s="249" t="s">
        <v>4535</v>
      </c>
      <c r="F311" s="249" t="str">
        <f>VLOOKUP(ETMRoutes[[#This Row],[LastStageCode]],Code2Loc,2,FALSE) &amp; "-" &amp; VLOOKUP(ETMRoutes[[#This Row],[FirstStageCode]],Code2Loc,2,FALSE)</f>
        <v>MOPA-PANAJI</v>
      </c>
      <c r="G311" s="249" t="s">
        <v>2266</v>
      </c>
      <c r="H311" s="249">
        <v>40</v>
      </c>
      <c r="I311" s="249" t="s">
        <v>3518</v>
      </c>
      <c r="J311" s="250" t="s">
        <v>4536</v>
      </c>
      <c r="K311" s="250" t="s">
        <v>4537</v>
      </c>
      <c r="L311" s="245" t="s">
        <v>4538</v>
      </c>
      <c r="M311" t="s">
        <v>2202</v>
      </c>
      <c r="N311" t="s">
        <v>1949</v>
      </c>
      <c r="O311" s="245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49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49">
        <f>ETMRoutes[[#This Row],[RouteNo]]</f>
        <v>49</v>
      </c>
      <c r="S311" s="248" cm="1">
        <f t="array" ref="S311">SUMPRODUCT(  ( (ETMRoutes[StageCodes]=ETMRoutes[[#This Row],[StageCodes]])+0 )*1 )</f>
        <v>1</v>
      </c>
      <c r="T311" s="249" cm="1">
        <f t="array" ref="T311">SUMPRODUCT(  ( (ETMRoutes[ReverseStageCodes]=ETMRoutes[[#This Row],[StageCodes]])+0 )*1 )</f>
        <v>0</v>
      </c>
      <c r="U311" s="249" t="b" cm="1">
        <f t="array" ref="U311">AND(ETMRoutes[[#This Row],[StageCodes]]=ETMRoutes[[#This Row],[BaseStageCodes]], SUMPRODUCT( ( ($K$2:$K311=ETMRoutes[[#This Row],[StageCodes]])+0)*1) =1)</f>
        <v>1</v>
      </c>
      <c r="V311" s="245">
        <f>LEN(ETMRoutes[[#This Row],[StageCodes]])</f>
        <v>127</v>
      </c>
      <c r="W311" s="245">
        <f>COUNTIF([2]!Master[Full ETM Route No], C311)</f>
        <v>4</v>
      </c>
    </row>
    <row r="312" spans="1:23" ht="130.5">
      <c r="A312" s="246" t="s">
        <v>2202</v>
      </c>
      <c r="B312" s="247">
        <v>50</v>
      </c>
      <c r="C312" s="248" t="str">
        <f>ETMRoutes[[#This Row],[Depot]] &amp; ETMRoutes[[#This Row],[RouteNo]]</f>
        <v>PNJ50</v>
      </c>
      <c r="D312" s="249" t="str" cm="1">
        <f t="array" ref="D312">INDEX(ETMRoutes[Full ETM Route No], MATCH(1,(ETMRoutes[[#This Row],[BaseStageCodes]]=ETMRoutes[StageCodes])*1,0))</f>
        <v>PNJ50</v>
      </c>
      <c r="E312" s="249" t="s">
        <v>4539</v>
      </c>
      <c r="F312" s="249" t="str">
        <f>VLOOKUP(ETMRoutes[[#This Row],[LastStageCode]],Code2Loc,2,FALSE) &amp; "-" &amp; VLOOKUP(ETMRoutes[[#This Row],[FirstStageCode]],Code2Loc,2,FALSE)</f>
        <v>PETECHAWADA-PANAJI</v>
      </c>
      <c r="G312" s="249" t="s">
        <v>2266</v>
      </c>
      <c r="H312" s="249">
        <v>40</v>
      </c>
      <c r="I312" s="249" t="s">
        <v>3518</v>
      </c>
      <c r="J312" s="250" t="s">
        <v>4540</v>
      </c>
      <c r="K312" s="250" t="s">
        <v>4541</v>
      </c>
      <c r="L312" s="245" t="s">
        <v>4542</v>
      </c>
      <c r="M312" t="s">
        <v>2202</v>
      </c>
      <c r="N312" t="s">
        <v>2277</v>
      </c>
      <c r="O312" s="245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49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49">
        <f>ETMRoutes[[#This Row],[RouteNo]]</f>
        <v>50</v>
      </c>
      <c r="S312" s="248" cm="1">
        <f t="array" ref="S312">SUMPRODUCT(  ( (ETMRoutes[StageCodes]=ETMRoutes[[#This Row],[StageCodes]])+0 )*1 )</f>
        <v>1</v>
      </c>
      <c r="T312" s="249" cm="1">
        <f t="array" ref="T312">SUMPRODUCT(  ( (ETMRoutes[ReverseStageCodes]=ETMRoutes[[#This Row],[StageCodes]])+0 )*1 )</f>
        <v>0</v>
      </c>
      <c r="U312" s="249" t="b" cm="1">
        <f t="array" ref="U312">AND(ETMRoutes[[#This Row],[StageCodes]]=ETMRoutes[[#This Row],[BaseStageCodes]], SUMPRODUCT( ( ($K$2:$K312=ETMRoutes[[#This Row],[StageCodes]])+0)*1) =1)</f>
        <v>1</v>
      </c>
      <c r="V312" s="245">
        <f>LEN(ETMRoutes[[#This Row],[StageCodes]])</f>
        <v>115</v>
      </c>
      <c r="W312" s="245">
        <f>COUNTIF([2]!Master[Full ETM Route No], C312)</f>
        <v>2</v>
      </c>
    </row>
    <row r="313" spans="1:23" ht="145">
      <c r="A313" s="246" t="s">
        <v>2202</v>
      </c>
      <c r="B313" s="247">
        <v>51</v>
      </c>
      <c r="C313" s="248" t="str">
        <f>ETMRoutes[[#This Row],[Depot]] &amp; ETMRoutes[[#This Row],[RouteNo]]</f>
        <v>PNJ51</v>
      </c>
      <c r="D313" s="249" t="str" cm="1">
        <f t="array" ref="D313">INDEX(ETMRoutes[Full ETM Route No], MATCH(1,(ETMRoutes[[#This Row],[BaseStageCodes]]=ETMRoutes[StageCodes])*1,0))</f>
        <v>PNJ51</v>
      </c>
      <c r="E313" s="249" t="s">
        <v>4543</v>
      </c>
      <c r="F313" s="249" t="str">
        <f>VLOOKUP(ETMRoutes[[#This Row],[LastStageCode]],Code2Loc,2,FALSE) &amp; "-" &amp; VLOOKUP(ETMRoutes[[#This Row],[FirstStageCode]],Code2Loc,2,FALSE)</f>
        <v>AGARWADA-PANAJI</v>
      </c>
      <c r="G313" s="249"/>
      <c r="H313" s="249">
        <v>39</v>
      </c>
      <c r="I313" s="249" t="s">
        <v>3518</v>
      </c>
      <c r="J313" s="250" t="s">
        <v>4544</v>
      </c>
      <c r="K313" s="250" t="s">
        <v>4545</v>
      </c>
      <c r="L313" s="245" t="s">
        <v>4546</v>
      </c>
      <c r="M313" t="s">
        <v>2202</v>
      </c>
      <c r="N313" t="s">
        <v>421</v>
      </c>
      <c r="O313" s="245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49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49">
        <f>ETMRoutes[[#This Row],[RouteNo]]</f>
        <v>51</v>
      </c>
      <c r="S313" s="248" cm="1">
        <f t="array" ref="S313">SUMPRODUCT(  ( (ETMRoutes[StageCodes]=ETMRoutes[[#This Row],[StageCodes]])+0 )*1 )</f>
        <v>1</v>
      </c>
      <c r="T313" s="249" cm="1">
        <f t="array" ref="T313">SUMPRODUCT(  ( (ETMRoutes[ReverseStageCodes]=ETMRoutes[[#This Row],[StageCodes]])+0 )*1 )</f>
        <v>0</v>
      </c>
      <c r="U313" s="249" t="b" cm="1">
        <f t="array" ref="U313">AND(ETMRoutes[[#This Row],[StageCodes]]=ETMRoutes[[#This Row],[BaseStageCodes]], SUMPRODUCT( ( ($K$2:$K313=ETMRoutes[[#This Row],[StageCodes]])+0)*1) =1)</f>
        <v>1</v>
      </c>
      <c r="V313" s="245">
        <f>LEN(ETMRoutes[[#This Row],[StageCodes]])</f>
        <v>131</v>
      </c>
      <c r="W313" s="245">
        <f>COUNTIF([2]!Master[Full ETM Route No], C313)</f>
        <v>4</v>
      </c>
    </row>
    <row r="314" spans="1:23" ht="58">
      <c r="A314" s="246" t="s">
        <v>2202</v>
      </c>
      <c r="B314" s="247">
        <v>52</v>
      </c>
      <c r="C314" s="248" t="str">
        <f>ETMRoutes[[#This Row],[Depot]] &amp; ETMRoutes[[#This Row],[RouteNo]]</f>
        <v>PNJ52</v>
      </c>
      <c r="D314" s="249" t="str" cm="1">
        <f t="array" ref="D314">INDEX(ETMRoutes[Full ETM Route No], MATCH(1,(ETMRoutes[[#This Row],[BaseStageCodes]]=ETMRoutes[StageCodes])*1,0))</f>
        <v>PNJ52</v>
      </c>
      <c r="E314" s="249" t="s">
        <v>4547</v>
      </c>
      <c r="F314" s="249" t="str">
        <f>VLOOKUP(ETMRoutes[[#This Row],[LastStageCode]],Code2Loc,2,FALSE) &amp; "-" &amp; VLOOKUP(ETMRoutes[[#This Row],[FirstStageCode]],Code2Loc,2,FALSE)</f>
        <v>CALANGUTE-PANAJI</v>
      </c>
      <c r="G314" s="249" t="s">
        <v>2282</v>
      </c>
      <c r="H314" s="249">
        <v>15</v>
      </c>
      <c r="I314" s="249" t="s">
        <v>3518</v>
      </c>
      <c r="J314" s="250" t="s">
        <v>4548</v>
      </c>
      <c r="K314" s="250" t="s">
        <v>4549</v>
      </c>
      <c r="L314" s="245" t="s">
        <v>4550</v>
      </c>
      <c r="M314" t="s">
        <v>2202</v>
      </c>
      <c r="N314" t="s">
        <v>819</v>
      </c>
      <c r="O314" s="245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49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49">
        <f>ETMRoutes[[#This Row],[RouteNo]]</f>
        <v>52</v>
      </c>
      <c r="S314" s="248" cm="1">
        <f t="array" ref="S314">SUMPRODUCT(  ( (ETMRoutes[StageCodes]=ETMRoutes[[#This Row],[StageCodes]])+0 )*1 )</f>
        <v>1</v>
      </c>
      <c r="T314" s="249" cm="1">
        <f t="array" ref="T314">SUMPRODUCT(  ( (ETMRoutes[ReverseStageCodes]=ETMRoutes[[#This Row],[StageCodes]])+0 )*1 )</f>
        <v>0</v>
      </c>
      <c r="U314" s="249" t="b" cm="1">
        <f t="array" ref="U314">AND(ETMRoutes[[#This Row],[StageCodes]]=ETMRoutes[[#This Row],[BaseStageCodes]], SUMPRODUCT( ( ($K$2:$K314=ETMRoutes[[#This Row],[StageCodes]])+0)*1) =1)</f>
        <v>1</v>
      </c>
      <c r="V314" s="245">
        <f>LEN(ETMRoutes[[#This Row],[StageCodes]])</f>
        <v>55</v>
      </c>
      <c r="W314" s="245">
        <f>COUNTIF([2]!Master[Full ETM Route No], C314)</f>
        <v>10</v>
      </c>
    </row>
    <row r="315" spans="1:23" ht="58">
      <c r="A315" s="246" t="s">
        <v>2202</v>
      </c>
      <c r="B315" s="247">
        <v>53</v>
      </c>
      <c r="C315" s="248" t="str">
        <f>ETMRoutes[[#This Row],[Depot]] &amp; ETMRoutes[[#This Row],[RouteNo]]</f>
        <v>PNJ53</v>
      </c>
      <c r="D315" s="249" t="str" cm="1">
        <f t="array" ref="D315">INDEX(ETMRoutes[Full ETM Route No], MATCH(1,(ETMRoutes[[#This Row],[BaseStageCodes]]=ETMRoutes[StageCodes])*1,0))</f>
        <v>PNJ53</v>
      </c>
      <c r="E315" s="249" t="s">
        <v>4547</v>
      </c>
      <c r="F315" s="249" t="str">
        <f>VLOOKUP(ETMRoutes[[#This Row],[LastStageCode]],Code2Loc,2,FALSE) &amp; "-" &amp; VLOOKUP(ETMRoutes[[#This Row],[FirstStageCode]],Code2Loc,2,FALSE)</f>
        <v>CALANGUTE-PANAJI</v>
      </c>
      <c r="G315" s="249" t="s">
        <v>2538</v>
      </c>
      <c r="H315" s="249">
        <v>15</v>
      </c>
      <c r="I315" s="249" t="s">
        <v>3518</v>
      </c>
      <c r="J315" s="250" t="s">
        <v>4551</v>
      </c>
      <c r="K315" s="250" t="s">
        <v>4552</v>
      </c>
      <c r="L315" s="245" t="s">
        <v>4553</v>
      </c>
      <c r="M315" t="s">
        <v>2202</v>
      </c>
      <c r="N315" t="s">
        <v>819</v>
      </c>
      <c r="O315" s="245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49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49">
        <f>ETMRoutes[[#This Row],[RouteNo]]</f>
        <v>53</v>
      </c>
      <c r="S315" s="248" cm="1">
        <f t="array" ref="S315">SUMPRODUCT(  ( (ETMRoutes[StageCodes]=ETMRoutes[[#This Row],[StageCodes]])+0 )*1 )</f>
        <v>1</v>
      </c>
      <c r="T315" s="249" cm="1">
        <f t="array" ref="T315">SUMPRODUCT(  ( (ETMRoutes[ReverseStageCodes]=ETMRoutes[[#This Row],[StageCodes]])+0 )*1 )</f>
        <v>0</v>
      </c>
      <c r="U315" s="249" t="b" cm="1">
        <f t="array" ref="U315">AND(ETMRoutes[[#This Row],[StageCodes]]=ETMRoutes[[#This Row],[BaseStageCodes]], SUMPRODUCT( ( ($K$2:$K315=ETMRoutes[[#This Row],[StageCodes]])+0)*1) =1)</f>
        <v>1</v>
      </c>
      <c r="V315" s="245">
        <f>LEN(ETMRoutes[[#This Row],[StageCodes]])</f>
        <v>47</v>
      </c>
      <c r="W315" s="245">
        <f>COUNTIF([2]!Master[Full ETM Route No], C315)</f>
        <v>1</v>
      </c>
    </row>
    <row r="316" spans="1:23" ht="101.5">
      <c r="A316" s="246" t="s">
        <v>2202</v>
      </c>
      <c r="B316" s="247">
        <v>54</v>
      </c>
      <c r="C316" s="248" t="str">
        <f>ETMRoutes[[#This Row],[Depot]] &amp; ETMRoutes[[#This Row],[RouteNo]]</f>
        <v>PNJ54</v>
      </c>
      <c r="D316" s="249" t="str" cm="1">
        <f t="array" ref="D316">INDEX(ETMRoutes[Full ETM Route No], MATCH(1,(ETMRoutes[[#This Row],[BaseStageCodes]]=ETMRoutes[StageCodes])*1,0))</f>
        <v>PNJ54</v>
      </c>
      <c r="E316" s="249" t="s">
        <v>4554</v>
      </c>
      <c r="F316" s="249" t="str">
        <f>VLOOKUP(ETMRoutes[[#This Row],[LastStageCode]],Code2Loc,2,FALSE) &amp; "-" &amp; VLOOKUP(ETMRoutes[[#This Row],[FirstStageCode]],Code2Loc,2,FALSE)</f>
        <v>BADEM-PANAJI MKT</v>
      </c>
      <c r="G316" s="249" t="s">
        <v>1835</v>
      </c>
      <c r="H316" s="249">
        <v>24</v>
      </c>
      <c r="I316" s="249" t="s">
        <v>3518</v>
      </c>
      <c r="J316" s="250" t="s">
        <v>4555</v>
      </c>
      <c r="K316" s="250" t="s">
        <v>4556</v>
      </c>
      <c r="L316" s="245" t="s">
        <v>4557</v>
      </c>
      <c r="M316" t="s">
        <v>2206</v>
      </c>
      <c r="N316" t="s">
        <v>603</v>
      </c>
      <c r="O316" s="245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49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49">
        <f>ETMRoutes[[#This Row],[RouteNo]]</f>
        <v>54</v>
      </c>
      <c r="S316" s="248" cm="1">
        <f t="array" ref="S316">SUMPRODUCT(  ( (ETMRoutes[StageCodes]=ETMRoutes[[#This Row],[StageCodes]])+0 )*1 )</f>
        <v>1</v>
      </c>
      <c r="T316" s="249" cm="1">
        <f t="array" ref="T316">SUMPRODUCT(  ( (ETMRoutes[ReverseStageCodes]=ETMRoutes[[#This Row],[StageCodes]])+0 )*1 )</f>
        <v>0</v>
      </c>
      <c r="U316" s="249" t="b" cm="1">
        <f t="array" ref="U316">AND(ETMRoutes[[#This Row],[StageCodes]]=ETMRoutes[[#This Row],[BaseStageCodes]], SUMPRODUCT( ( ($K$2:$K316=ETMRoutes[[#This Row],[StageCodes]])+0)*1) =1)</f>
        <v>1</v>
      </c>
      <c r="V316" s="245">
        <f>LEN(ETMRoutes[[#This Row],[StageCodes]])</f>
        <v>83</v>
      </c>
      <c r="W316" s="245">
        <f>COUNTIF([2]!Master[Full ETM Route No], C316)</f>
        <v>5</v>
      </c>
    </row>
    <row r="317" spans="1:23" ht="145">
      <c r="A317" s="246" t="s">
        <v>2202</v>
      </c>
      <c r="B317" s="247">
        <v>55</v>
      </c>
      <c r="C317" s="248" t="str">
        <f>ETMRoutes[[#This Row],[Depot]] &amp; ETMRoutes[[#This Row],[RouteNo]]</f>
        <v>PNJ55</v>
      </c>
      <c r="D317" s="249" t="str" cm="1">
        <f t="array" ref="D317">INDEX(ETMRoutes[Full ETM Route No], MATCH(1,(ETMRoutes[[#This Row],[BaseStageCodes]]=ETMRoutes[StageCodes])*1,0))</f>
        <v>PNJ55</v>
      </c>
      <c r="E317" s="249" t="s">
        <v>4558</v>
      </c>
      <c r="F317" s="249" t="str">
        <f>VLOOKUP(ETMRoutes[[#This Row],[LastStageCode]],Code2Loc,2,FALSE) &amp; "-" &amp; VLOOKUP(ETMRoutes[[#This Row],[FirstStageCode]],Code2Loc,2,FALSE)</f>
        <v>HARMAL-PANAJI</v>
      </c>
      <c r="G317" s="249" t="s">
        <v>818</v>
      </c>
      <c r="H317" s="249">
        <v>42</v>
      </c>
      <c r="I317" s="249" t="s">
        <v>3518</v>
      </c>
      <c r="J317" s="250" t="s">
        <v>4559</v>
      </c>
      <c r="K317" s="250" t="s">
        <v>4560</v>
      </c>
      <c r="L317" s="245" t="s">
        <v>4561</v>
      </c>
      <c r="M317" t="s">
        <v>2202</v>
      </c>
      <c r="N317" t="s">
        <v>1366</v>
      </c>
      <c r="O317" s="245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49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49">
        <f>ETMRoutes[[#This Row],[RouteNo]]</f>
        <v>55</v>
      </c>
      <c r="S317" s="248" cm="1">
        <f t="array" ref="S317">SUMPRODUCT(  ( (ETMRoutes[StageCodes]=ETMRoutes[[#This Row],[StageCodes]])+0 )*1 )</f>
        <v>1</v>
      </c>
      <c r="T317" s="249" cm="1">
        <f t="array" ref="T317">SUMPRODUCT(  ( (ETMRoutes[ReverseStageCodes]=ETMRoutes[[#This Row],[StageCodes]])+0 )*1 )</f>
        <v>0</v>
      </c>
      <c r="U317" s="249" t="b" cm="1">
        <f t="array" ref="U317">AND(ETMRoutes[[#This Row],[StageCodes]]=ETMRoutes[[#This Row],[BaseStageCodes]], SUMPRODUCT( ( ($K$2:$K317=ETMRoutes[[#This Row],[StageCodes]])+0)*1) =1)</f>
        <v>1</v>
      </c>
      <c r="V317" s="245">
        <f>LEN(ETMRoutes[[#This Row],[StageCodes]])</f>
        <v>135</v>
      </c>
      <c r="W317" s="245">
        <f>COUNTIF([2]!Master[Full ETM Route No], C317)</f>
        <v>4</v>
      </c>
    </row>
    <row r="318" spans="1:23" ht="87">
      <c r="A318" s="246" t="s">
        <v>2202</v>
      </c>
      <c r="B318" s="247">
        <v>56</v>
      </c>
      <c r="C318" s="248" t="str">
        <f>ETMRoutes[[#This Row],[Depot]] &amp; ETMRoutes[[#This Row],[RouteNo]]</f>
        <v>PNJ56</v>
      </c>
      <c r="D318" s="249" t="str" cm="1">
        <f t="array" ref="D318">INDEX(ETMRoutes[Full ETM Route No], MATCH(1,(ETMRoutes[[#This Row],[BaseStageCodes]]=ETMRoutes[StageCodes])*1,0))</f>
        <v>PNJ56</v>
      </c>
      <c r="E318" s="249" t="s">
        <v>4562</v>
      </c>
      <c r="F318" s="249" t="str">
        <f>VLOOKUP(ETMRoutes[[#This Row],[LastStageCode]],Code2Loc,2,FALSE) &amp; "-" &amp; VLOOKUP(ETMRoutes[[#This Row],[FirstStageCode]],Code2Loc,2,FALSE)</f>
        <v>HARMAL-MAPUSA</v>
      </c>
      <c r="G318" s="249" t="s">
        <v>2683</v>
      </c>
      <c r="H318" s="249">
        <v>23</v>
      </c>
      <c r="I318" s="249" t="s">
        <v>3518</v>
      </c>
      <c r="J318" s="250" t="s">
        <v>4563</v>
      </c>
      <c r="K318" s="250" t="s">
        <v>4564</v>
      </c>
      <c r="L318" s="245" t="s">
        <v>4565</v>
      </c>
      <c r="M318" t="s">
        <v>1836</v>
      </c>
      <c r="N318" t="s">
        <v>1366</v>
      </c>
      <c r="O318" s="245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49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49">
        <f>ETMRoutes[[#This Row],[RouteNo]]</f>
        <v>56</v>
      </c>
      <c r="S318" s="248" cm="1">
        <f t="array" ref="S318">SUMPRODUCT(  ( (ETMRoutes[StageCodes]=ETMRoutes[[#This Row],[StageCodes]])+0 )*1 )</f>
        <v>1</v>
      </c>
      <c r="T318" s="249" cm="1">
        <f t="array" ref="T318">SUMPRODUCT(  ( (ETMRoutes[ReverseStageCodes]=ETMRoutes[[#This Row],[StageCodes]])+0 )*1 )</f>
        <v>0</v>
      </c>
      <c r="U318" s="249" t="b" cm="1">
        <f t="array" ref="U318">AND(ETMRoutes[[#This Row],[StageCodes]]=ETMRoutes[[#This Row],[BaseStageCodes]], SUMPRODUCT( ( ($K$2:$K318=ETMRoutes[[#This Row],[StageCodes]])+0)*1) =1)</f>
        <v>1</v>
      </c>
      <c r="V318" s="245">
        <f>LEN(ETMRoutes[[#This Row],[StageCodes]])</f>
        <v>79</v>
      </c>
      <c r="W318" s="245">
        <f>COUNTIF([2]!Master[Full ETM Route No], C318)</f>
        <v>1</v>
      </c>
    </row>
    <row r="319" spans="1:23" ht="58">
      <c r="A319" s="246" t="s">
        <v>2202</v>
      </c>
      <c r="B319" s="247">
        <v>57</v>
      </c>
      <c r="C319" s="248" t="str">
        <f>ETMRoutes[[#This Row],[Depot]] &amp; ETMRoutes[[#This Row],[RouteNo]]</f>
        <v>PNJ57</v>
      </c>
      <c r="D319" s="249" t="str" cm="1">
        <f t="array" ref="D319">INDEX(ETMRoutes[Full ETM Route No], MATCH(1,(ETMRoutes[[#This Row],[BaseStageCodes]]=ETMRoutes[StageCodes])*1,0))</f>
        <v>PNJ57</v>
      </c>
      <c r="E319" s="249" t="s">
        <v>4566</v>
      </c>
      <c r="F319" s="249" t="str">
        <f>VLOOKUP(ETMRoutes[[#This Row],[LastStageCode]],Code2Loc,2,FALSE) &amp; "-" &amp; VLOOKUP(ETMRoutes[[#This Row],[FirstStageCode]],Code2Loc,2,FALSE)</f>
        <v>SIOLIM TAR-MAPUSA</v>
      </c>
      <c r="G319" s="249" t="s">
        <v>1853</v>
      </c>
      <c r="H319" s="249">
        <v>12</v>
      </c>
      <c r="I319" s="249" t="s">
        <v>3518</v>
      </c>
      <c r="J319" s="250" t="s">
        <v>4567</v>
      </c>
      <c r="K319" s="250" t="s">
        <v>4568</v>
      </c>
      <c r="L319" s="245" t="s">
        <v>4569</v>
      </c>
      <c r="M319" t="s">
        <v>1836</v>
      </c>
      <c r="N319" t="s">
        <v>2690</v>
      </c>
      <c r="O319" s="245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49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49">
        <f>ETMRoutes[[#This Row],[RouteNo]]</f>
        <v>57</v>
      </c>
      <c r="S319" s="248" cm="1">
        <f t="array" ref="S319">SUMPRODUCT(  ( (ETMRoutes[StageCodes]=ETMRoutes[[#This Row],[StageCodes]])+0 )*1 )</f>
        <v>1</v>
      </c>
      <c r="T319" s="249" cm="1">
        <f t="array" ref="T319">SUMPRODUCT(  ( (ETMRoutes[ReverseStageCodes]=ETMRoutes[[#This Row],[StageCodes]])+0 )*1 )</f>
        <v>0</v>
      </c>
      <c r="U319" s="249" t="b" cm="1">
        <f t="array" ref="U319">AND(ETMRoutes[[#This Row],[StageCodes]]=ETMRoutes[[#This Row],[BaseStageCodes]], SUMPRODUCT( ( ($K$2:$K319=ETMRoutes[[#This Row],[StageCodes]])+0)*1) =1)</f>
        <v>1</v>
      </c>
      <c r="V319" s="245">
        <f>LEN(ETMRoutes[[#This Row],[StageCodes]])</f>
        <v>51</v>
      </c>
      <c r="W319" s="245">
        <f>COUNTIF([2]!Master[Full ETM Route No], C319)</f>
        <v>1</v>
      </c>
    </row>
    <row r="320" spans="1:23" ht="43.5">
      <c r="A320" s="246" t="s">
        <v>2202</v>
      </c>
      <c r="B320" s="247">
        <v>58</v>
      </c>
      <c r="C320" s="248" t="str">
        <f>ETMRoutes[[#This Row],[Depot]] &amp; ETMRoutes[[#This Row],[RouteNo]]</f>
        <v>PNJ58</v>
      </c>
      <c r="D320" s="249" t="str" cm="1">
        <f t="array" ref="D320">INDEX(ETMRoutes[Full ETM Route No], MATCH(1,(ETMRoutes[[#This Row],[BaseStageCodes]]=ETMRoutes[StageCodes])*1,0))</f>
        <v>PNJ58</v>
      </c>
      <c r="E320" s="249" t="s">
        <v>4570</v>
      </c>
      <c r="F320" s="249" t="str">
        <f>VLOOKUP(ETMRoutes[[#This Row],[LastStageCode]],Code2Loc,2,FALSE) &amp; "-" &amp; VLOOKUP(ETMRoutes[[#This Row],[FirstStageCode]],Code2Loc,2,FALSE)</f>
        <v>BADEM-MAPUSA</v>
      </c>
      <c r="G320" s="249"/>
      <c r="H320" s="249">
        <v>9</v>
      </c>
      <c r="I320" s="249" t="s">
        <v>3518</v>
      </c>
      <c r="J320" s="250" t="s">
        <v>4571</v>
      </c>
      <c r="K320" s="250" t="s">
        <v>4572</v>
      </c>
      <c r="L320" s="245" t="s">
        <v>4573</v>
      </c>
      <c r="M320" t="s">
        <v>1836</v>
      </c>
      <c r="N320" t="s">
        <v>603</v>
      </c>
      <c r="O320" s="245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49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49">
        <f>ETMRoutes[[#This Row],[RouteNo]]</f>
        <v>58</v>
      </c>
      <c r="S320" s="248" cm="1">
        <f t="array" ref="S320">SUMPRODUCT(  ( (ETMRoutes[StageCodes]=ETMRoutes[[#This Row],[StageCodes]])+0 )*1 )</f>
        <v>2</v>
      </c>
      <c r="T320" s="249" cm="1">
        <f t="array" ref="T320">SUMPRODUCT(  ( (ETMRoutes[ReverseStageCodes]=ETMRoutes[[#This Row],[StageCodes]])+0 )*1 )</f>
        <v>0</v>
      </c>
      <c r="U320" s="249" t="b" cm="1">
        <f t="array" ref="U320">AND(ETMRoutes[[#This Row],[StageCodes]]=ETMRoutes[[#This Row],[BaseStageCodes]], SUMPRODUCT( ( ($K$2:$K320=ETMRoutes[[#This Row],[StageCodes]])+0)*1) =1)</f>
        <v>1</v>
      </c>
      <c r="V320" s="245">
        <f>LEN(ETMRoutes[[#This Row],[StageCodes]])</f>
        <v>35</v>
      </c>
      <c r="W320" s="245">
        <f>COUNTIF([2]!Master[Full ETM Route No], C320)</f>
        <v>3</v>
      </c>
    </row>
    <row r="321" spans="1:23" ht="43.5">
      <c r="A321" s="246" t="s">
        <v>2202</v>
      </c>
      <c r="B321" s="247">
        <v>59</v>
      </c>
      <c r="C321" s="248" t="str">
        <f>ETMRoutes[[#This Row],[Depot]] &amp; ETMRoutes[[#This Row],[RouteNo]]</f>
        <v>PNJ59</v>
      </c>
      <c r="D321" s="249" t="str" cm="1">
        <f t="array" ref="D321">INDEX(ETMRoutes[Full ETM Route No], MATCH(1,(ETMRoutes[[#This Row],[BaseStageCodes]]=ETMRoutes[StageCodes])*1,0))</f>
        <v>PNJ59</v>
      </c>
      <c r="E321" s="249" t="s">
        <v>4574</v>
      </c>
      <c r="F321" s="249" t="str">
        <f>VLOOKUP(ETMRoutes[[#This Row],[LastStageCode]],Code2Loc,2,FALSE) &amp; "-" &amp; VLOOKUP(ETMRoutes[[#This Row],[FirstStageCode]],Code2Loc,2,FALSE)</f>
        <v>CALANGUTE-MAPUSA</v>
      </c>
      <c r="G321" s="249" t="s">
        <v>2520</v>
      </c>
      <c r="H321" s="249">
        <v>12</v>
      </c>
      <c r="I321" s="249" t="s">
        <v>3518</v>
      </c>
      <c r="J321" s="250" t="s">
        <v>4575</v>
      </c>
      <c r="K321" s="250" t="s">
        <v>4576</v>
      </c>
      <c r="L321" s="245" t="s">
        <v>4577</v>
      </c>
      <c r="M321" t="s">
        <v>1836</v>
      </c>
      <c r="N321" t="s">
        <v>819</v>
      </c>
      <c r="O321" s="245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49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49">
        <f>ETMRoutes[[#This Row],[RouteNo]]</f>
        <v>59</v>
      </c>
      <c r="S321" s="248" cm="1">
        <f t="array" ref="S321">SUMPRODUCT(  ( (ETMRoutes[StageCodes]=ETMRoutes[[#This Row],[StageCodes]])+0 )*1 )</f>
        <v>1</v>
      </c>
      <c r="T321" s="249" cm="1">
        <f t="array" ref="T321">SUMPRODUCT(  ( (ETMRoutes[ReverseStageCodes]=ETMRoutes[[#This Row],[StageCodes]])+0 )*1 )</f>
        <v>0</v>
      </c>
      <c r="U321" s="249" t="b" cm="1">
        <f t="array" ref="U321">AND(ETMRoutes[[#This Row],[StageCodes]]=ETMRoutes[[#This Row],[BaseStageCodes]], SUMPRODUCT( ( ($K$2:$K321=ETMRoutes[[#This Row],[StageCodes]])+0)*1) =1)</f>
        <v>1</v>
      </c>
      <c r="V321" s="245">
        <f>LEN(ETMRoutes[[#This Row],[StageCodes]])</f>
        <v>35</v>
      </c>
      <c r="W321" s="245">
        <f>COUNTIF([2]!Master[Full ETM Route No], C321)</f>
        <v>9</v>
      </c>
    </row>
    <row r="322" spans="1:23" ht="145">
      <c r="A322" s="246" t="s">
        <v>2202</v>
      </c>
      <c r="B322" s="247">
        <v>60</v>
      </c>
      <c r="C322" s="248" t="str">
        <f>ETMRoutes[[#This Row],[Depot]] &amp; ETMRoutes[[#This Row],[RouteNo]]</f>
        <v>PNJ60</v>
      </c>
      <c r="D322" s="249" t="str" cm="1">
        <f t="array" ref="D322">INDEX(ETMRoutes[Full ETM Route No], MATCH(1,(ETMRoutes[[#This Row],[BaseStageCodes]]=ETMRoutes[StageCodes])*1,0))</f>
        <v>PNJ60</v>
      </c>
      <c r="E322" s="249" t="s">
        <v>4578</v>
      </c>
      <c r="F322" s="249" t="str">
        <f>VLOOKUP(ETMRoutes[[#This Row],[LastStageCode]],Code2Loc,2,FALSE) &amp; "-" &amp; VLOOKUP(ETMRoutes[[#This Row],[FirstStageCode]],Code2Loc,2,FALSE)</f>
        <v>MARCEL-PANAJI</v>
      </c>
      <c r="G322" s="249"/>
      <c r="H322" s="249">
        <v>55</v>
      </c>
      <c r="I322" s="249" t="s">
        <v>3518</v>
      </c>
      <c r="J322" s="250" t="s">
        <v>4579</v>
      </c>
      <c r="K322" s="250" t="s">
        <v>4580</v>
      </c>
      <c r="L322" s="245" t="s">
        <v>4581</v>
      </c>
      <c r="M322" t="s">
        <v>2202</v>
      </c>
      <c r="N322" t="s">
        <v>1840</v>
      </c>
      <c r="O322" s="245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49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49">
        <f>ETMRoutes[[#This Row],[RouteNo]]</f>
        <v>60</v>
      </c>
      <c r="S322" s="248" cm="1">
        <f t="array" ref="S322">SUMPRODUCT(  ( (ETMRoutes[StageCodes]=ETMRoutes[[#This Row],[StageCodes]])+0 )*1 )</f>
        <v>1</v>
      </c>
      <c r="T322" s="249" cm="1">
        <f t="array" ref="T322">SUMPRODUCT(  ( (ETMRoutes[ReverseStageCodes]=ETMRoutes[[#This Row],[StageCodes]])+0 )*1 )</f>
        <v>0</v>
      </c>
      <c r="U322" s="249" t="b" cm="1">
        <f t="array" ref="U322">AND(ETMRoutes[[#This Row],[StageCodes]]=ETMRoutes[[#This Row],[BaseStageCodes]], SUMPRODUCT( ( ($K$2:$K322=ETMRoutes[[#This Row],[StageCodes]])+0)*1) =1)</f>
        <v>1</v>
      </c>
      <c r="V322" s="245">
        <f>LEN(ETMRoutes[[#This Row],[StageCodes]])</f>
        <v>151</v>
      </c>
      <c r="W322" s="245">
        <f>COUNTIF([2]!Master[Full ETM Route No], C322)</f>
        <v>0</v>
      </c>
    </row>
    <row r="323" spans="1:23" ht="101.5">
      <c r="A323" s="246" t="s">
        <v>2202</v>
      </c>
      <c r="B323" s="247">
        <v>61</v>
      </c>
      <c r="C323" s="248" t="str">
        <f>ETMRoutes[[#This Row],[Depot]] &amp; ETMRoutes[[#This Row],[RouteNo]]</f>
        <v>PNJ61</v>
      </c>
      <c r="D323" s="249" t="str" cm="1">
        <f t="array" ref="D323">INDEX(ETMRoutes[Full ETM Route No], MATCH(1,(ETMRoutes[[#This Row],[BaseStageCodes]]=ETMRoutes[StageCodes])*1,0))</f>
        <v>PNJ61</v>
      </c>
      <c r="E323" s="249" t="s">
        <v>4582</v>
      </c>
      <c r="F323" s="249" t="str">
        <f>VLOOKUP(ETMRoutes[[#This Row],[LastStageCode]],Code2Loc,2,FALSE) &amp; "-" &amp; VLOOKUP(ETMRoutes[[#This Row],[FirstStageCode]],Code2Loc,2,FALSE)</f>
        <v>SHIRSHIRE-PANAJI MKT</v>
      </c>
      <c r="G323" s="249" t="s">
        <v>2328</v>
      </c>
      <c r="H323" s="249">
        <v>38</v>
      </c>
      <c r="I323" s="249" t="s">
        <v>3518</v>
      </c>
      <c r="J323" s="250" t="s">
        <v>4583</v>
      </c>
      <c r="K323" s="250" t="s">
        <v>4584</v>
      </c>
      <c r="L323" s="245" t="s">
        <v>4585</v>
      </c>
      <c r="M323" t="s">
        <v>2206</v>
      </c>
      <c r="N323" t="s">
        <v>2660</v>
      </c>
      <c r="O323" s="245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49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49">
        <f>ETMRoutes[[#This Row],[RouteNo]]</f>
        <v>61</v>
      </c>
      <c r="S323" s="248" cm="1">
        <f t="array" ref="S323">SUMPRODUCT(  ( (ETMRoutes[StageCodes]=ETMRoutes[[#This Row],[StageCodes]])+0 )*1 )</f>
        <v>1</v>
      </c>
      <c r="T323" s="249" cm="1">
        <f t="array" ref="T323">SUMPRODUCT(  ( (ETMRoutes[ReverseStageCodes]=ETMRoutes[[#This Row],[StageCodes]])+0 )*1 )</f>
        <v>0</v>
      </c>
      <c r="U323" s="249" t="b" cm="1">
        <f t="array" ref="U323">AND(ETMRoutes[[#This Row],[StageCodes]]=ETMRoutes[[#This Row],[BaseStageCodes]], SUMPRODUCT( ( ($K$2:$K323=ETMRoutes[[#This Row],[StageCodes]])+0)*1) =1)</f>
        <v>1</v>
      </c>
      <c r="V323" s="245">
        <f>LEN(ETMRoutes[[#This Row],[StageCodes]])</f>
        <v>103</v>
      </c>
      <c r="W323" s="245">
        <f>COUNTIF([2]!Master[Full ETM Route No], C323)</f>
        <v>4</v>
      </c>
    </row>
    <row r="324" spans="1:23" ht="130.5">
      <c r="A324" s="246" t="s">
        <v>2202</v>
      </c>
      <c r="B324" s="247">
        <v>62</v>
      </c>
      <c r="C324" s="248" t="str">
        <f>ETMRoutes[[#This Row],[Depot]] &amp; ETMRoutes[[#This Row],[RouteNo]]</f>
        <v>PNJ62</v>
      </c>
      <c r="D324" s="249" t="str" cm="1">
        <f t="array" ref="D324">INDEX(ETMRoutes[Full ETM Route No], MATCH(1,(ETMRoutes[[#This Row],[BaseStageCodes]]=ETMRoutes[StageCodes])*1,0))</f>
        <v>PNJ62</v>
      </c>
      <c r="E324" s="249" t="s">
        <v>4586</v>
      </c>
      <c r="F324" s="249" t="str">
        <f>VLOOKUP(ETMRoutes[[#This Row],[LastStageCode]],Code2Loc,2,FALSE) &amp; "-" &amp; VLOOKUP(ETMRoutes[[#This Row],[FirstStageCode]],Code2Loc,2,FALSE)</f>
        <v>GAVNE-PANAJI</v>
      </c>
      <c r="G324" s="249" t="s">
        <v>2328</v>
      </c>
      <c r="H324" s="249">
        <v>38</v>
      </c>
      <c r="I324" s="249" t="s">
        <v>3518</v>
      </c>
      <c r="J324" s="250" t="s">
        <v>4587</v>
      </c>
      <c r="K324" s="250" t="s">
        <v>4588</v>
      </c>
      <c r="L324" s="245" t="s">
        <v>4589</v>
      </c>
      <c r="M324" t="s">
        <v>2202</v>
      </c>
      <c r="N324" t="s">
        <v>1250</v>
      </c>
      <c r="O324" s="245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49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49">
        <f>ETMRoutes[[#This Row],[RouteNo]]</f>
        <v>62</v>
      </c>
      <c r="S324" s="248" cm="1">
        <f t="array" ref="S324">SUMPRODUCT(  ( (ETMRoutes[StageCodes]=ETMRoutes[[#This Row],[StageCodes]])+0 )*1 )</f>
        <v>1</v>
      </c>
      <c r="T324" s="249" cm="1">
        <f t="array" ref="T324">SUMPRODUCT(  ( (ETMRoutes[ReverseStageCodes]=ETMRoutes[[#This Row],[StageCodes]])+0 )*1 )</f>
        <v>0</v>
      </c>
      <c r="U324" s="249" t="b" cm="1">
        <f t="array" ref="U324">AND(ETMRoutes[[#This Row],[StageCodes]]=ETMRoutes[[#This Row],[BaseStageCodes]], SUMPRODUCT( ( ($K$2:$K324=ETMRoutes[[#This Row],[StageCodes]])+0)*1) =1)</f>
        <v>1</v>
      </c>
      <c r="V324" s="245">
        <f>LEN(ETMRoutes[[#This Row],[StageCodes]])</f>
        <v>115</v>
      </c>
      <c r="W324" s="245">
        <f>COUNTIF([2]!Master[Full ETM Route No], C324)</f>
        <v>2</v>
      </c>
    </row>
    <row r="325" spans="1:23" ht="145">
      <c r="A325" s="246" t="s">
        <v>2202</v>
      </c>
      <c r="B325" s="247">
        <v>63</v>
      </c>
      <c r="C325" s="248" t="str">
        <f>ETMRoutes[[#This Row],[Depot]] &amp; ETMRoutes[[#This Row],[RouteNo]]</f>
        <v>PNJ63</v>
      </c>
      <c r="D325" s="249" t="str" cm="1">
        <f t="array" ref="D325">INDEX(ETMRoutes[Full ETM Route No], MATCH(1,(ETMRoutes[[#This Row],[BaseStageCodes]]=ETMRoutes[StageCodes])*1,0))</f>
        <v>PNJ63</v>
      </c>
      <c r="E325" s="249" t="s">
        <v>4590</v>
      </c>
      <c r="F325" s="249" t="str">
        <f>VLOOKUP(ETMRoutes[[#This Row],[LastStageCode]],Code2Loc,2,FALSE) &amp; "-" &amp; VLOOKUP(ETMRoutes[[#This Row],[FirstStageCode]],Code2Loc,2,FALSE)</f>
        <v>CODLI TISK-PANAJI MKT</v>
      </c>
      <c r="G325" s="249" t="s">
        <v>2328</v>
      </c>
      <c r="H325" s="249">
        <v>48</v>
      </c>
      <c r="I325" s="249" t="s">
        <v>3518</v>
      </c>
      <c r="J325" s="250" t="s">
        <v>4591</v>
      </c>
      <c r="K325" s="250" t="s">
        <v>4592</v>
      </c>
      <c r="L325" s="245" t="s">
        <v>4593</v>
      </c>
      <c r="M325" t="s">
        <v>2206</v>
      </c>
      <c r="N325" t="s">
        <v>947</v>
      </c>
      <c r="O325" s="245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49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49">
        <f>ETMRoutes[[#This Row],[RouteNo]]</f>
        <v>63</v>
      </c>
      <c r="S325" s="248" cm="1">
        <f t="array" ref="S325">SUMPRODUCT(  ( (ETMRoutes[StageCodes]=ETMRoutes[[#This Row],[StageCodes]])+0 )*1 )</f>
        <v>1</v>
      </c>
      <c r="T325" s="249" cm="1">
        <f t="array" ref="T325">SUMPRODUCT(  ( (ETMRoutes[ReverseStageCodes]=ETMRoutes[[#This Row],[StageCodes]])+0 )*1 )</f>
        <v>0</v>
      </c>
      <c r="U325" s="249" t="b" cm="1">
        <f t="array" ref="U325">AND(ETMRoutes[[#This Row],[StageCodes]]=ETMRoutes[[#This Row],[BaseStageCodes]], SUMPRODUCT( ( ($K$2:$K325=ETMRoutes[[#This Row],[StageCodes]])+0)*1) =1)</f>
        <v>1</v>
      </c>
      <c r="V325" s="245">
        <f>LEN(ETMRoutes[[#This Row],[StageCodes]])</f>
        <v>139</v>
      </c>
      <c r="W325" s="245">
        <f>COUNTIF([2]!Master[Full ETM Route No], C325)</f>
        <v>1</v>
      </c>
    </row>
    <row r="326" spans="1:23" ht="130.5">
      <c r="A326" s="246" t="s">
        <v>2202</v>
      </c>
      <c r="B326" s="247">
        <v>64</v>
      </c>
      <c r="C326" s="248" t="str">
        <f>ETMRoutes[[#This Row],[Depot]] &amp; ETMRoutes[[#This Row],[RouteNo]]</f>
        <v>PNJ64</v>
      </c>
      <c r="D326" s="249" t="str" cm="1">
        <f t="array" ref="D326">INDEX(ETMRoutes[Full ETM Route No], MATCH(1,(ETMRoutes[[#This Row],[BaseStageCodes]]=ETMRoutes[StageCodes])*1,0))</f>
        <v>PNJ64</v>
      </c>
      <c r="E326" s="249" t="s">
        <v>4594</v>
      </c>
      <c r="F326" s="249" t="str">
        <f>VLOOKUP(ETMRoutes[[#This Row],[LastStageCode]],Code2Loc,2,FALSE) &amp; "-" &amp; VLOOKUP(ETMRoutes[[#This Row],[FirstStageCode]],Code2Loc,2,FALSE)</f>
        <v>VAGURME-PANAJI</v>
      </c>
      <c r="G326" s="249" t="s">
        <v>2328</v>
      </c>
      <c r="H326" s="249">
        <v>48</v>
      </c>
      <c r="I326" s="249" t="s">
        <v>3518</v>
      </c>
      <c r="J326" s="250" t="s">
        <v>4595</v>
      </c>
      <c r="K326" s="250" t="s">
        <v>4596</v>
      </c>
      <c r="L326" s="245" t="s">
        <v>4597</v>
      </c>
      <c r="M326" t="s">
        <v>2202</v>
      </c>
      <c r="N326" t="s">
        <v>2981</v>
      </c>
      <c r="O326" s="245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49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49">
        <f>ETMRoutes[[#This Row],[RouteNo]]</f>
        <v>64</v>
      </c>
      <c r="S326" s="248" cm="1">
        <f t="array" ref="S326">SUMPRODUCT(  ( (ETMRoutes[StageCodes]=ETMRoutes[[#This Row],[StageCodes]])+0 )*1 )</f>
        <v>1</v>
      </c>
      <c r="T326" s="249" cm="1">
        <f t="array" ref="T326">SUMPRODUCT(  ( (ETMRoutes[ReverseStageCodes]=ETMRoutes[[#This Row],[StageCodes]])+0 )*1 )</f>
        <v>0</v>
      </c>
      <c r="U326" s="249" t="b" cm="1">
        <f t="array" ref="U326">AND(ETMRoutes[[#This Row],[StageCodes]]=ETMRoutes[[#This Row],[BaseStageCodes]], SUMPRODUCT( ( ($K$2:$K326=ETMRoutes[[#This Row],[StageCodes]])+0)*1) =1)</f>
        <v>1</v>
      </c>
      <c r="V326" s="245">
        <f>LEN(ETMRoutes[[#This Row],[StageCodes]])</f>
        <v>131</v>
      </c>
      <c r="W326" s="245">
        <f>COUNTIF([2]!Master[Full ETM Route No], C326)</f>
        <v>3</v>
      </c>
    </row>
    <row r="327" spans="1:23" ht="159.5">
      <c r="A327" s="246" t="s">
        <v>2202</v>
      </c>
      <c r="B327" s="247">
        <v>65</v>
      </c>
      <c r="C327" s="248" t="str">
        <f>ETMRoutes[[#This Row],[Depot]] &amp; ETMRoutes[[#This Row],[RouteNo]]</f>
        <v>PNJ65</v>
      </c>
      <c r="D327" s="249" t="str" cm="1">
        <f t="array" ref="D327">INDEX(ETMRoutes[Full ETM Route No], MATCH(1,(ETMRoutes[[#This Row],[BaseStageCodes]]=ETMRoutes[StageCodes])*1,0))</f>
        <v>PNJ65</v>
      </c>
      <c r="E327" s="249" t="s">
        <v>4598</v>
      </c>
      <c r="F327" s="249" t="str">
        <f>VLOOKUP(ETMRoutes[[#This Row],[LastStageCode]],Code2Loc,2,FALSE) &amp; "-" &amp; VLOOKUP(ETMRoutes[[#This Row],[FirstStageCode]],Code2Loc,2,FALSE)</f>
        <v>MAINGINE-PANAJI</v>
      </c>
      <c r="G327" s="249" t="s">
        <v>2328</v>
      </c>
      <c r="H327" s="249">
        <v>60</v>
      </c>
      <c r="I327" s="249" t="s">
        <v>3518</v>
      </c>
      <c r="J327" s="250" t="s">
        <v>4599</v>
      </c>
      <c r="K327" s="250" t="s">
        <v>4600</v>
      </c>
      <c r="L327" s="245" t="s">
        <v>4601</v>
      </c>
      <c r="M327" t="s">
        <v>2202</v>
      </c>
      <c r="N327" t="s">
        <v>1790</v>
      </c>
      <c r="O327" s="245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49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49">
        <f>ETMRoutes[[#This Row],[RouteNo]]</f>
        <v>65</v>
      </c>
      <c r="S327" s="248" cm="1">
        <f t="array" ref="S327">SUMPRODUCT(  ( (ETMRoutes[StageCodes]=ETMRoutes[[#This Row],[StageCodes]])+0 )*1 )</f>
        <v>1</v>
      </c>
      <c r="T327" s="249" cm="1">
        <f t="array" ref="T327">SUMPRODUCT(  ( (ETMRoutes[ReverseStageCodes]=ETMRoutes[[#This Row],[StageCodes]])+0 )*1 )</f>
        <v>0</v>
      </c>
      <c r="U327" s="249" t="b" cm="1">
        <f t="array" ref="U327">AND(ETMRoutes[[#This Row],[StageCodes]]=ETMRoutes[[#This Row],[BaseStageCodes]], SUMPRODUCT( ( ($K$2:$K327=ETMRoutes[[#This Row],[StageCodes]])+0)*1) =1)</f>
        <v>1</v>
      </c>
      <c r="V327" s="245">
        <f>LEN(ETMRoutes[[#This Row],[StageCodes]])</f>
        <v>163</v>
      </c>
      <c r="W327" s="245">
        <f>COUNTIF([2]!Master[Full ETM Route No], C327)</f>
        <v>3</v>
      </c>
    </row>
    <row r="328" spans="1:23" ht="174">
      <c r="A328" s="246" t="s">
        <v>2202</v>
      </c>
      <c r="B328" s="247">
        <v>66</v>
      </c>
      <c r="C328" s="248" t="str">
        <f>ETMRoutes[[#This Row],[Depot]] &amp; ETMRoutes[[#This Row],[RouteNo]]</f>
        <v>PNJ66</v>
      </c>
      <c r="D328" s="249" t="str" cm="1">
        <f t="array" ref="D328">INDEX(ETMRoutes[Full ETM Route No], MATCH(1,(ETMRoutes[[#This Row],[BaseStageCodes]]=ETMRoutes[StageCodes])*1,0))</f>
        <v>PNJ66</v>
      </c>
      <c r="E328" s="249" t="s">
        <v>4602</v>
      </c>
      <c r="F328" s="249" t="str">
        <f>VLOOKUP(ETMRoutes[[#This Row],[LastStageCode]],Code2Loc,2,FALSE) &amp; "-" &amp; VLOOKUP(ETMRoutes[[#This Row],[FirstStageCode]],Code2Loc,2,FALSE)</f>
        <v>MALPAN-PANAJI</v>
      </c>
      <c r="G328" s="249" t="s">
        <v>2328</v>
      </c>
      <c r="H328" s="249">
        <v>65</v>
      </c>
      <c r="I328" s="249" t="s">
        <v>3518</v>
      </c>
      <c r="J328" s="250" t="s">
        <v>4603</v>
      </c>
      <c r="K328" s="250" t="s">
        <v>4604</v>
      </c>
      <c r="L328" s="245" t="s">
        <v>4605</v>
      </c>
      <c r="M328" t="s">
        <v>2202</v>
      </c>
      <c r="N328" t="s">
        <v>1808</v>
      </c>
      <c r="O328" s="245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49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49">
        <f>ETMRoutes[[#This Row],[RouteNo]]</f>
        <v>66</v>
      </c>
      <c r="S328" s="248" cm="1">
        <f t="array" ref="S328">SUMPRODUCT(  ( (ETMRoutes[StageCodes]=ETMRoutes[[#This Row],[StageCodes]])+0 )*1 )</f>
        <v>1</v>
      </c>
      <c r="T328" s="249" cm="1">
        <f t="array" ref="T328">SUMPRODUCT(  ( (ETMRoutes[ReverseStageCodes]=ETMRoutes[[#This Row],[StageCodes]])+0 )*1 )</f>
        <v>0</v>
      </c>
      <c r="U328" s="249" t="b" cm="1">
        <f t="array" ref="U328">AND(ETMRoutes[[#This Row],[StageCodes]]=ETMRoutes[[#This Row],[BaseStageCodes]], SUMPRODUCT( ( ($K$2:$K328=ETMRoutes[[#This Row],[StageCodes]])+0)*1) =1)</f>
        <v>1</v>
      </c>
      <c r="V328" s="245">
        <f>LEN(ETMRoutes[[#This Row],[StageCodes]])</f>
        <v>171</v>
      </c>
      <c r="W328" s="245">
        <f>COUNTIF([2]!Master[Full ETM Route No], C328)</f>
        <v>2</v>
      </c>
    </row>
    <row r="329" spans="1:23" ht="159.5">
      <c r="A329" s="246" t="s">
        <v>2202</v>
      </c>
      <c r="B329" s="247">
        <v>67</v>
      </c>
      <c r="C329" s="248" t="str">
        <f>ETMRoutes[[#This Row],[Depot]] &amp; ETMRoutes[[#This Row],[RouteNo]]</f>
        <v>PNJ67</v>
      </c>
      <c r="D329" s="249" t="str" cm="1">
        <f t="array" ref="D329">INDEX(ETMRoutes[Full ETM Route No], MATCH(1,(ETMRoutes[[#This Row],[BaseStageCodes]]=ETMRoutes[StageCodes])*1,0))</f>
        <v>PNJ67</v>
      </c>
      <c r="E329" s="249" t="s">
        <v>4606</v>
      </c>
      <c r="F329" s="249" t="str">
        <f>VLOOKUP(ETMRoutes[[#This Row],[LastStageCode]],Code2Loc,2,FALSE) &amp; "-" &amp; VLOOKUP(ETMRoutes[[#This Row],[FirstStageCode]],Code2Loc,2,FALSE)</f>
        <v>TAMDI SURLA-PANAJI</v>
      </c>
      <c r="G329" s="249" t="s">
        <v>2328</v>
      </c>
      <c r="H329" s="249">
        <v>66</v>
      </c>
      <c r="I329" s="249" t="s">
        <v>3518</v>
      </c>
      <c r="J329" s="250" t="s">
        <v>4607</v>
      </c>
      <c r="K329" s="250" t="s">
        <v>4608</v>
      </c>
      <c r="L329" s="245" t="s">
        <v>4609</v>
      </c>
      <c r="M329" t="s">
        <v>2202</v>
      </c>
      <c r="N329" t="s">
        <v>2812</v>
      </c>
      <c r="O329" s="245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49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49">
        <f>ETMRoutes[[#This Row],[RouteNo]]</f>
        <v>67</v>
      </c>
      <c r="S329" s="248" cm="1">
        <f t="array" ref="S329">SUMPRODUCT(  ( (ETMRoutes[StageCodes]=ETMRoutes[[#This Row],[StageCodes]])+0 )*1 )</f>
        <v>1</v>
      </c>
      <c r="T329" s="249" cm="1">
        <f t="array" ref="T329">SUMPRODUCT(  ( (ETMRoutes[ReverseStageCodes]=ETMRoutes[[#This Row],[StageCodes]])+0 )*1 )</f>
        <v>0</v>
      </c>
      <c r="U329" s="249" t="b" cm="1">
        <f t="array" ref="U329">AND(ETMRoutes[[#This Row],[StageCodes]]=ETMRoutes[[#This Row],[BaseStageCodes]], SUMPRODUCT( ( ($K$2:$K329=ETMRoutes[[#This Row],[StageCodes]])+0)*1) =1)</f>
        <v>1</v>
      </c>
      <c r="V329" s="245">
        <f>LEN(ETMRoutes[[#This Row],[StageCodes]])</f>
        <v>151</v>
      </c>
      <c r="W329" s="245">
        <f>COUNTIF([2]!Master[Full ETM Route No], C329)</f>
        <v>3</v>
      </c>
    </row>
    <row r="330" spans="1:23" ht="174">
      <c r="A330" s="246" t="s">
        <v>2202</v>
      </c>
      <c r="B330" s="247">
        <v>68</v>
      </c>
      <c r="C330" s="248" t="str">
        <f>ETMRoutes[[#This Row],[Depot]] &amp; ETMRoutes[[#This Row],[RouteNo]]</f>
        <v>PNJ68</v>
      </c>
      <c r="D330" s="249" t="str" cm="1">
        <f t="array" ref="D330">INDEX(ETMRoutes[Full ETM Route No], MATCH(1,(ETMRoutes[[#This Row],[BaseStageCodes]]=ETMRoutes[StageCodes])*1,0))</f>
        <v>PNJ68</v>
      </c>
      <c r="E330" s="249" t="s">
        <v>4610</v>
      </c>
      <c r="F330" s="249" t="str">
        <f>VLOOKUP(ETMRoutes[[#This Row],[LastStageCode]],Code2Loc,2,FALSE) &amp; "-" &amp; VLOOKUP(ETMRoutes[[#This Row],[FirstStageCode]],Code2Loc,2,FALSE)</f>
        <v>TAMDI SURLA-PANAJI MKT</v>
      </c>
      <c r="G330" s="249" t="s">
        <v>2328</v>
      </c>
      <c r="H330" s="249">
        <v>73</v>
      </c>
      <c r="I330" s="249" t="s">
        <v>3518</v>
      </c>
      <c r="J330" s="250" t="s">
        <v>4611</v>
      </c>
      <c r="K330" s="250" t="s">
        <v>4612</v>
      </c>
      <c r="L330" s="245" t="s">
        <v>4613</v>
      </c>
      <c r="M330" t="s">
        <v>2206</v>
      </c>
      <c r="N330" t="s">
        <v>2812</v>
      </c>
      <c r="O330" s="245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49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49">
        <f>ETMRoutes[[#This Row],[RouteNo]]</f>
        <v>68</v>
      </c>
      <c r="S330" s="248" cm="1">
        <f t="array" ref="S330">SUMPRODUCT(  ( (ETMRoutes[StageCodes]=ETMRoutes[[#This Row],[StageCodes]])+0 )*1 )</f>
        <v>1</v>
      </c>
      <c r="T330" s="249" cm="1">
        <f t="array" ref="T330">SUMPRODUCT(  ( (ETMRoutes[ReverseStageCodes]=ETMRoutes[[#This Row],[StageCodes]])+0 )*1 )</f>
        <v>0</v>
      </c>
      <c r="U330" s="249" t="b" cm="1">
        <f t="array" ref="U330">AND(ETMRoutes[[#This Row],[StageCodes]]=ETMRoutes[[#This Row],[BaseStageCodes]], SUMPRODUCT( ( ($K$2:$K330=ETMRoutes[[#This Row],[StageCodes]])+0)*1) =1)</f>
        <v>1</v>
      </c>
      <c r="V330" s="245">
        <f>LEN(ETMRoutes[[#This Row],[StageCodes]])</f>
        <v>171</v>
      </c>
      <c r="W330" s="245">
        <f>COUNTIF([2]!Master[Full ETM Route No], C330)</f>
        <v>1</v>
      </c>
    </row>
    <row r="331" spans="1:23" ht="203">
      <c r="A331" s="246" t="s">
        <v>2202</v>
      </c>
      <c r="B331" s="247">
        <v>69</v>
      </c>
      <c r="C331" s="248" t="str">
        <f>ETMRoutes[[#This Row],[Depot]] &amp; ETMRoutes[[#This Row],[RouteNo]]</f>
        <v>PNJ69</v>
      </c>
      <c r="D331" s="249" t="str" cm="1">
        <f t="array" ref="D331">INDEX(ETMRoutes[Full ETM Route No], MATCH(1,(ETMRoutes[[#This Row],[BaseStageCodes]]=ETMRoutes[StageCodes])*1,0))</f>
        <v>PNJ69</v>
      </c>
      <c r="E331" s="249" t="s">
        <v>4614</v>
      </c>
      <c r="F331" s="249" t="str">
        <f>VLOOKUP(ETMRoutes[[#This Row],[LastStageCode]],Code2Loc,2,FALSE) &amp; "-" &amp; VLOOKUP(ETMRoutes[[#This Row],[FirstStageCode]],Code2Loc,2,FALSE)</f>
        <v>MALPAN-RAJ BHAVAN</v>
      </c>
      <c r="G331" s="249" t="s">
        <v>2328</v>
      </c>
      <c r="H331" s="249">
        <v>80</v>
      </c>
      <c r="I331" s="249" t="s">
        <v>3518</v>
      </c>
      <c r="J331" s="250" t="s">
        <v>4615</v>
      </c>
      <c r="K331" s="250" t="s">
        <v>4616</v>
      </c>
      <c r="L331" s="245" t="s">
        <v>4617</v>
      </c>
      <c r="M331" t="s">
        <v>2402</v>
      </c>
      <c r="N331" t="s">
        <v>1808</v>
      </c>
      <c r="O331" s="245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49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49">
        <f>ETMRoutes[[#This Row],[RouteNo]]</f>
        <v>69</v>
      </c>
      <c r="S331" s="248" cm="1">
        <f t="array" ref="S331">SUMPRODUCT(  ( (ETMRoutes[StageCodes]=ETMRoutes[[#This Row],[StageCodes]])+0 )*1 )</f>
        <v>1</v>
      </c>
      <c r="T331" s="249" cm="1">
        <f t="array" ref="T331">SUMPRODUCT(  ( (ETMRoutes[ReverseStageCodes]=ETMRoutes[[#This Row],[StageCodes]])+0 )*1 )</f>
        <v>0</v>
      </c>
      <c r="U331" s="249" t="b" cm="1">
        <f t="array" ref="U331">AND(ETMRoutes[[#This Row],[StageCodes]]=ETMRoutes[[#This Row],[BaseStageCodes]], SUMPRODUCT( ( ($K$2:$K331=ETMRoutes[[#This Row],[StageCodes]])+0)*1) =1)</f>
        <v>1</v>
      </c>
      <c r="V331" s="245">
        <f>LEN(ETMRoutes[[#This Row],[StageCodes]])</f>
        <v>211</v>
      </c>
      <c r="W331" s="245">
        <f>COUNTIF([2]!Master[Full ETM Route No], C331)</f>
        <v>2</v>
      </c>
    </row>
    <row r="332" spans="1:23" ht="188.5">
      <c r="A332" s="246" t="s">
        <v>2202</v>
      </c>
      <c r="B332" s="247">
        <v>70</v>
      </c>
      <c r="C332" s="248" t="str">
        <f>ETMRoutes[[#This Row],[Depot]] &amp; ETMRoutes[[#This Row],[RouteNo]]</f>
        <v>PNJ70</v>
      </c>
      <c r="D332" s="249" t="str" cm="1">
        <f t="array" ref="D332">INDEX(ETMRoutes[Full ETM Route No], MATCH(1,(ETMRoutes[[#This Row],[BaseStageCodes]]=ETMRoutes[StageCodes])*1,0))</f>
        <v>PNJ70</v>
      </c>
      <c r="E332" s="249" t="s">
        <v>4182</v>
      </c>
      <c r="F332" s="249" t="str">
        <f>VLOOKUP(ETMRoutes[[#This Row],[LastStageCode]],Code2Loc,2,FALSE) &amp; "-" &amp; VLOOKUP(ETMRoutes[[#This Row],[FirstStageCode]],Code2Loc,2,FALSE)</f>
        <v>KALAY-PANAJI</v>
      </c>
      <c r="G332" s="249" t="s">
        <v>1001</v>
      </c>
      <c r="H332" s="249">
        <v>64</v>
      </c>
      <c r="I332" s="249" t="s">
        <v>3518</v>
      </c>
      <c r="J332" s="250" t="s">
        <v>4618</v>
      </c>
      <c r="K332" s="250" t="s">
        <v>4619</v>
      </c>
      <c r="L332" s="245" t="s">
        <v>4620</v>
      </c>
      <c r="M332" t="s">
        <v>2202</v>
      </c>
      <c r="N332" t="s">
        <v>1489</v>
      </c>
      <c r="O332" s="245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49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49">
        <f>ETMRoutes[[#This Row],[RouteNo]]</f>
        <v>70</v>
      </c>
      <c r="S332" s="248" cm="1">
        <f t="array" ref="S332">SUMPRODUCT(  ( (ETMRoutes[StageCodes]=ETMRoutes[[#This Row],[StageCodes]])+0 )*1 )</f>
        <v>1</v>
      </c>
      <c r="T332" s="249" cm="1">
        <f t="array" ref="T332">SUMPRODUCT(  ( (ETMRoutes[ReverseStageCodes]=ETMRoutes[[#This Row],[StageCodes]])+0 )*1 )</f>
        <v>0</v>
      </c>
      <c r="U332" s="249" t="b" cm="1">
        <f t="array" ref="U332">AND(ETMRoutes[[#This Row],[StageCodes]]=ETMRoutes[[#This Row],[BaseStageCodes]], SUMPRODUCT( ( ($K$2:$K332=ETMRoutes[[#This Row],[StageCodes]])+0)*1) =1)</f>
        <v>1</v>
      </c>
      <c r="V332" s="245">
        <f>LEN(ETMRoutes[[#This Row],[StageCodes]])</f>
        <v>187</v>
      </c>
      <c r="W332" s="245">
        <f>COUNTIF([2]!Master[Full ETM Route No], C332)</f>
        <v>2</v>
      </c>
    </row>
    <row r="333" spans="1:23" ht="159.5">
      <c r="A333" s="246" t="s">
        <v>2202</v>
      </c>
      <c r="B333" s="247">
        <v>71</v>
      </c>
      <c r="C333" s="248" t="str">
        <f>ETMRoutes[[#This Row],[Depot]] &amp; ETMRoutes[[#This Row],[RouteNo]]</f>
        <v>PNJ71</v>
      </c>
      <c r="D333" s="249" t="str" cm="1">
        <f t="array" ref="D333">INDEX(ETMRoutes[Full ETM Route No], MATCH(1,(ETMRoutes[[#This Row],[BaseStageCodes]]=ETMRoutes[StageCodes])*1,0))</f>
        <v>PNJ71</v>
      </c>
      <c r="E333" s="249" t="s">
        <v>4621</v>
      </c>
      <c r="F333" s="249" t="str">
        <f>VLOOKUP(ETMRoutes[[#This Row],[LastStageCode]],Code2Loc,2,FALSE) &amp; "-" &amp; VLOOKUP(ETMRoutes[[#This Row],[FirstStageCode]],Code2Loc,2,FALSE)</f>
        <v>PONDA-PANAJI MKT</v>
      </c>
      <c r="G333" s="249" t="s">
        <v>1723</v>
      </c>
      <c r="H333" s="249">
        <v>54</v>
      </c>
      <c r="I333" s="249" t="s">
        <v>3518</v>
      </c>
      <c r="J333" s="250" t="s">
        <v>4622</v>
      </c>
      <c r="K333" s="250" t="s">
        <v>4623</v>
      </c>
      <c r="L333" s="245" t="s">
        <v>4624</v>
      </c>
      <c r="M333" t="s">
        <v>2206</v>
      </c>
      <c r="N333" t="s">
        <v>2329</v>
      </c>
      <c r="O333" s="245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49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49">
        <f>ETMRoutes[[#This Row],[RouteNo]]</f>
        <v>71</v>
      </c>
      <c r="S333" s="248" cm="1">
        <f t="array" ref="S333">SUMPRODUCT(  ( (ETMRoutes[StageCodes]=ETMRoutes[[#This Row],[StageCodes]])+0 )*1 )</f>
        <v>1</v>
      </c>
      <c r="T333" s="249" cm="1">
        <f t="array" ref="T333">SUMPRODUCT(  ( (ETMRoutes[ReverseStageCodes]=ETMRoutes[[#This Row],[StageCodes]])+0 )*1 )</f>
        <v>0</v>
      </c>
      <c r="U333" s="249" t="b" cm="1">
        <f t="array" ref="U333">AND(ETMRoutes[[#This Row],[StageCodes]]=ETMRoutes[[#This Row],[BaseStageCodes]], SUMPRODUCT( ( ($K$2:$K333=ETMRoutes[[#This Row],[StageCodes]])+0)*1) =1)</f>
        <v>1</v>
      </c>
      <c r="V333" s="245">
        <f>LEN(ETMRoutes[[#This Row],[StageCodes]])</f>
        <v>147</v>
      </c>
      <c r="W333" s="245">
        <f>COUNTIF([2]!Master[Full ETM Route No], C333)</f>
        <v>2</v>
      </c>
    </row>
    <row r="334" spans="1:23" ht="87">
      <c r="A334" s="246" t="s">
        <v>2202</v>
      </c>
      <c r="B334" s="247">
        <v>72</v>
      </c>
      <c r="C334" s="248" t="str">
        <f>ETMRoutes[[#This Row],[Depot]] &amp; ETMRoutes[[#This Row],[RouteNo]]</f>
        <v>PNJ72</v>
      </c>
      <c r="D334" s="249" t="str" cm="1">
        <f t="array" ref="D334">INDEX(ETMRoutes[Full ETM Route No], MATCH(1,(ETMRoutes[[#This Row],[BaseStageCodes]]=ETMRoutes[StageCodes])*1,0))</f>
        <v>PNJ72</v>
      </c>
      <c r="E334" s="249" t="s">
        <v>4625</v>
      </c>
      <c r="F334" s="249" t="str">
        <f>VLOOKUP(ETMRoutes[[#This Row],[LastStageCode]],Code2Loc,2,FALSE) &amp; "-" &amp; VLOOKUP(ETMRoutes[[#This Row],[FirstStageCode]],Code2Loc,2,FALSE)</f>
        <v>MAINGINE-FARMAGUDI</v>
      </c>
      <c r="G334" s="249" t="s">
        <v>2328</v>
      </c>
      <c r="H334" s="249">
        <v>35</v>
      </c>
      <c r="I334" s="249" t="s">
        <v>3518</v>
      </c>
      <c r="J334" s="250" t="s">
        <v>4626</v>
      </c>
      <c r="K334" s="250" t="s">
        <v>4627</v>
      </c>
      <c r="L334" s="245" t="s">
        <v>4628</v>
      </c>
      <c r="M334" t="s">
        <v>1188</v>
      </c>
      <c r="N334" t="s">
        <v>1790</v>
      </c>
      <c r="O334" s="245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49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49">
        <f>ETMRoutes[[#This Row],[RouteNo]]</f>
        <v>72</v>
      </c>
      <c r="S334" s="248" cm="1">
        <f t="array" ref="S334">SUMPRODUCT(  ( (ETMRoutes[StageCodes]=ETMRoutes[[#This Row],[StageCodes]])+0 )*1 )</f>
        <v>1</v>
      </c>
      <c r="T334" s="249" cm="1">
        <f t="array" ref="T334">SUMPRODUCT(  ( (ETMRoutes[ReverseStageCodes]=ETMRoutes[[#This Row],[StageCodes]])+0 )*1 )</f>
        <v>0</v>
      </c>
      <c r="U334" s="249" t="b" cm="1">
        <f t="array" ref="U334">AND(ETMRoutes[[#This Row],[StageCodes]]=ETMRoutes[[#This Row],[BaseStageCodes]], SUMPRODUCT( ( ($K$2:$K334=ETMRoutes[[#This Row],[StageCodes]])+0)*1) =1)</f>
        <v>1</v>
      </c>
      <c r="V334" s="245">
        <f>LEN(ETMRoutes[[#This Row],[StageCodes]])</f>
        <v>95</v>
      </c>
      <c r="W334" s="245">
        <f>COUNTIF([2]!Master[Full ETM Route No], C334)</f>
        <v>1</v>
      </c>
    </row>
    <row r="335" spans="1:23" ht="58">
      <c r="A335" s="246" t="s">
        <v>2202</v>
      </c>
      <c r="B335" s="247">
        <v>73</v>
      </c>
      <c r="C335" s="248" t="str">
        <f>ETMRoutes[[#This Row],[Depot]] &amp; ETMRoutes[[#This Row],[RouteNo]]</f>
        <v>PNJ73</v>
      </c>
      <c r="D335" s="249" t="str" cm="1">
        <f t="array" ref="D335">INDEX(ETMRoutes[Full ETM Route No], MATCH(1,(ETMRoutes[[#This Row],[BaseStageCodes]]=ETMRoutes[StageCodes])*1,0))</f>
        <v>PNJ73</v>
      </c>
      <c r="E335" s="249" t="s">
        <v>4629</v>
      </c>
      <c r="F335" s="249" t="str">
        <f>VLOOKUP(ETMRoutes[[#This Row],[LastStageCode]],Code2Loc,2,FALSE) &amp; "-" &amp; VLOOKUP(ETMRoutes[[#This Row],[FirstStageCode]],Code2Loc,2,FALSE)</f>
        <v>SAVAI-PONDA</v>
      </c>
      <c r="G335" s="249"/>
      <c r="H335" s="249">
        <v>18</v>
      </c>
      <c r="I335" s="249" t="s">
        <v>3518</v>
      </c>
      <c r="J335" s="250" t="s">
        <v>4630</v>
      </c>
      <c r="K335" s="250" t="s">
        <v>4631</v>
      </c>
      <c r="L335" s="245" t="s">
        <v>4632</v>
      </c>
      <c r="M335" t="s">
        <v>2329</v>
      </c>
      <c r="N335" t="s">
        <v>2591</v>
      </c>
      <c r="O335" s="245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49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49">
        <f>ETMRoutes[[#This Row],[RouteNo]]</f>
        <v>73</v>
      </c>
      <c r="S335" s="248" cm="1">
        <f t="array" ref="S335">SUMPRODUCT(  ( (ETMRoutes[StageCodes]=ETMRoutes[[#This Row],[StageCodes]])+0 )*1 )</f>
        <v>1</v>
      </c>
      <c r="T335" s="249" cm="1">
        <f t="array" ref="T335">SUMPRODUCT(  ( (ETMRoutes[ReverseStageCodes]=ETMRoutes[[#This Row],[StageCodes]])+0 )*1 )</f>
        <v>0</v>
      </c>
      <c r="U335" s="249" t="b" cm="1">
        <f t="array" ref="U335">AND(ETMRoutes[[#This Row],[StageCodes]]=ETMRoutes[[#This Row],[BaseStageCodes]], SUMPRODUCT( ( ($K$2:$K335=ETMRoutes[[#This Row],[StageCodes]])+0)*1) =1)</f>
        <v>1</v>
      </c>
      <c r="V335" s="245">
        <f>LEN(ETMRoutes[[#This Row],[StageCodes]])</f>
        <v>55</v>
      </c>
      <c r="W335" s="245">
        <f>COUNTIF([2]!Master[Full ETM Route No], C335)</f>
        <v>8</v>
      </c>
    </row>
    <row r="336" spans="1:23" ht="29">
      <c r="A336" s="246" t="s">
        <v>2202</v>
      </c>
      <c r="B336" s="247">
        <v>74</v>
      </c>
      <c r="C336" s="248" t="str">
        <f>ETMRoutes[[#This Row],[Depot]] &amp; ETMRoutes[[#This Row],[RouteNo]]</f>
        <v>PNJ74</v>
      </c>
      <c r="D336" s="249" t="str" cm="1">
        <f t="array" ref="D336">INDEX(ETMRoutes[Full ETM Route No], MATCH(1,(ETMRoutes[[#This Row],[BaseStageCodes]]=ETMRoutes[StageCodes])*1,0))</f>
        <v>PNJ74</v>
      </c>
      <c r="E336" s="249" t="s">
        <v>4633</v>
      </c>
      <c r="F336" s="249" t="str">
        <f>VLOOKUP(ETMRoutes[[#This Row],[LastStageCode]],Code2Loc,2,FALSE) &amp; "-" &amp; VLOOKUP(ETMRoutes[[#This Row],[FirstStageCode]],Code2Loc,2,FALSE)</f>
        <v>VAGURME-PONDA</v>
      </c>
      <c r="G336" s="249" t="s">
        <v>1607</v>
      </c>
      <c r="H336" s="249">
        <v>12</v>
      </c>
      <c r="I336" s="249" t="s">
        <v>3518</v>
      </c>
      <c r="J336" s="250" t="s">
        <v>4634</v>
      </c>
      <c r="K336" s="250" t="s">
        <v>4635</v>
      </c>
      <c r="L336" s="245" t="s">
        <v>4636</v>
      </c>
      <c r="M336" t="s">
        <v>2329</v>
      </c>
      <c r="N336" t="s">
        <v>2981</v>
      </c>
      <c r="O336" s="245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49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49">
        <f>ETMRoutes[[#This Row],[RouteNo]]</f>
        <v>74</v>
      </c>
      <c r="S336" s="248" cm="1">
        <f t="array" ref="S336">SUMPRODUCT(  ( (ETMRoutes[StageCodes]=ETMRoutes[[#This Row],[StageCodes]])+0 )*1 )</f>
        <v>1</v>
      </c>
      <c r="T336" s="249" cm="1">
        <f t="array" ref="T336">SUMPRODUCT(  ( (ETMRoutes[ReverseStageCodes]=ETMRoutes[[#This Row],[StageCodes]])+0 )*1 )</f>
        <v>0</v>
      </c>
      <c r="U336" s="249" t="b" cm="1">
        <f t="array" ref="U336">AND(ETMRoutes[[#This Row],[StageCodes]]=ETMRoutes[[#This Row],[BaseStageCodes]], SUMPRODUCT( ( ($K$2:$K336=ETMRoutes[[#This Row],[StageCodes]])+0)*1) =1)</f>
        <v>1</v>
      </c>
      <c r="V336" s="245">
        <f>LEN(ETMRoutes[[#This Row],[StageCodes]])</f>
        <v>31</v>
      </c>
      <c r="W336" s="245">
        <f>COUNTIF([2]!Master[Full ETM Route No], C336)</f>
        <v>1</v>
      </c>
    </row>
    <row r="337" spans="1:23" ht="58">
      <c r="A337" s="246" t="s">
        <v>2202</v>
      </c>
      <c r="B337" s="247">
        <v>75</v>
      </c>
      <c r="C337" s="248" t="str">
        <f>ETMRoutes[[#This Row],[Depot]] &amp; ETMRoutes[[#This Row],[RouteNo]]</f>
        <v>PNJ75</v>
      </c>
      <c r="D337" s="249" t="str" cm="1">
        <f t="array" ref="D337">INDEX(ETMRoutes[Full ETM Route No], MATCH(1,(ETMRoutes[[#This Row],[BaseStageCodes]]=ETMRoutes[StageCodes])*1,0))</f>
        <v>PNJ75</v>
      </c>
      <c r="E337" s="249" t="s">
        <v>4637</v>
      </c>
      <c r="F337" s="249" t="str">
        <f>VLOOKUP(ETMRoutes[[#This Row],[LastStageCode]],Code2Loc,2,FALSE) &amp; "-" &amp; VLOOKUP(ETMRoutes[[#This Row],[FirstStageCode]],Code2Loc,2,FALSE)</f>
        <v>CODLI TISK-PONDA</v>
      </c>
      <c r="G337" s="249" t="s">
        <v>694</v>
      </c>
      <c r="H337" s="249">
        <v>17</v>
      </c>
      <c r="I337" s="249" t="s">
        <v>3518</v>
      </c>
      <c r="J337" s="250" t="s">
        <v>4638</v>
      </c>
      <c r="K337" s="250" t="s">
        <v>4639</v>
      </c>
      <c r="L337" s="245" t="s">
        <v>4640</v>
      </c>
      <c r="M337" t="s">
        <v>2329</v>
      </c>
      <c r="N337" t="s">
        <v>947</v>
      </c>
      <c r="O337" s="245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49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49">
        <f>ETMRoutes[[#This Row],[RouteNo]]</f>
        <v>75</v>
      </c>
      <c r="S337" s="248" cm="1">
        <f t="array" ref="S337">SUMPRODUCT(  ( (ETMRoutes[StageCodes]=ETMRoutes[[#This Row],[StageCodes]])+0 )*1 )</f>
        <v>1</v>
      </c>
      <c r="T337" s="249" cm="1">
        <f t="array" ref="T337">SUMPRODUCT(  ( (ETMRoutes[ReverseStageCodes]=ETMRoutes[[#This Row],[StageCodes]])+0 )*1 )</f>
        <v>0</v>
      </c>
      <c r="U337" s="249" t="b" cm="1">
        <f t="array" ref="U337">AND(ETMRoutes[[#This Row],[StageCodes]]=ETMRoutes[[#This Row],[BaseStageCodes]], SUMPRODUCT( ( ($K$2:$K337=ETMRoutes[[#This Row],[StageCodes]])+0)*1) =1)</f>
        <v>1</v>
      </c>
      <c r="V337" s="245">
        <f>LEN(ETMRoutes[[#This Row],[StageCodes]])</f>
        <v>55</v>
      </c>
      <c r="W337" s="245">
        <f>COUNTIF([2]!Master[Full ETM Route No], C337)</f>
        <v>2</v>
      </c>
    </row>
    <row r="338" spans="1:23" ht="29">
      <c r="A338" s="246" t="s">
        <v>2202</v>
      </c>
      <c r="B338" s="247">
        <v>76</v>
      </c>
      <c r="C338" s="248" t="str">
        <f>ETMRoutes[[#This Row],[Depot]] &amp; ETMRoutes[[#This Row],[RouteNo]]</f>
        <v>PNJ76</v>
      </c>
      <c r="D338" s="249" t="str" cm="1">
        <f t="array" ref="D338">INDEX(ETMRoutes[Full ETM Route No], MATCH(1,(ETMRoutes[[#This Row],[BaseStageCodes]]=ETMRoutes[StageCodes])*1,0))</f>
        <v>PNJ76</v>
      </c>
      <c r="E338" s="249" t="s">
        <v>4641</v>
      </c>
      <c r="F338" s="249" t="str">
        <f>VLOOKUP(ETMRoutes[[#This Row],[LastStageCode]],Code2Loc,2,FALSE) &amp; "-" &amp; VLOOKUP(ETMRoutes[[#This Row],[FirstStageCode]],Code2Loc,2,FALSE)</f>
        <v>SHIRSHIRE-PONDA</v>
      </c>
      <c r="G338" s="249" t="s">
        <v>2890</v>
      </c>
      <c r="H338" s="249">
        <v>7</v>
      </c>
      <c r="I338" s="249" t="s">
        <v>3518</v>
      </c>
      <c r="J338" s="250" t="s">
        <v>4642</v>
      </c>
      <c r="K338" s="250" t="s">
        <v>4643</v>
      </c>
      <c r="L338" s="245" t="s">
        <v>4644</v>
      </c>
      <c r="M338" t="s">
        <v>2329</v>
      </c>
      <c r="N338" t="s">
        <v>2660</v>
      </c>
      <c r="O338" s="245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49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49">
        <f>ETMRoutes[[#This Row],[RouteNo]]</f>
        <v>76</v>
      </c>
      <c r="S338" s="248" cm="1">
        <f t="array" ref="S338">SUMPRODUCT(  ( (ETMRoutes[StageCodes]=ETMRoutes[[#This Row],[StageCodes]])+0 )*1 )</f>
        <v>1</v>
      </c>
      <c r="T338" s="249" cm="1">
        <f t="array" ref="T338">SUMPRODUCT(  ( (ETMRoutes[ReverseStageCodes]=ETMRoutes[[#This Row],[StageCodes]])+0 )*1 )</f>
        <v>0</v>
      </c>
      <c r="U338" s="249" t="b" cm="1">
        <f t="array" ref="U338">AND(ETMRoutes[[#This Row],[StageCodes]]=ETMRoutes[[#This Row],[BaseStageCodes]], SUMPRODUCT( ( ($K$2:$K338=ETMRoutes[[#This Row],[StageCodes]])+0)*1) =1)</f>
        <v>1</v>
      </c>
      <c r="V338" s="245">
        <f>LEN(ETMRoutes[[#This Row],[StageCodes]])</f>
        <v>19</v>
      </c>
      <c r="W338" s="245">
        <f>COUNTIF([2]!Master[Full ETM Route No], C338)</f>
        <v>6</v>
      </c>
    </row>
    <row r="339" spans="1:23" ht="58">
      <c r="A339" s="246" t="s">
        <v>2202</v>
      </c>
      <c r="B339" s="247">
        <v>77</v>
      </c>
      <c r="C339" s="248" t="str">
        <f>ETMRoutes[[#This Row],[Depot]] &amp; ETMRoutes[[#This Row],[RouteNo]]</f>
        <v>PNJ77</v>
      </c>
      <c r="D339" s="249" t="str" cm="1">
        <f t="array" ref="D339">INDEX(ETMRoutes[Full ETM Route No], MATCH(1,(ETMRoutes[[#This Row],[BaseStageCodes]]=ETMRoutes[StageCodes])*1,0))</f>
        <v>PNJ77</v>
      </c>
      <c r="E339" s="249" t="s">
        <v>4645</v>
      </c>
      <c r="F339" s="249" t="str">
        <f>VLOOKUP(ETMRoutes[[#This Row],[LastStageCode]],Code2Loc,2,FALSE) &amp; "-" &amp; VLOOKUP(ETMRoutes[[#This Row],[FirstStageCode]],Code2Loc,2,FALSE)</f>
        <v>GAVNE-PONDA</v>
      </c>
      <c r="G339" s="249" t="s">
        <v>2409</v>
      </c>
      <c r="H339" s="249">
        <v>10</v>
      </c>
      <c r="I339" s="249" t="s">
        <v>3518</v>
      </c>
      <c r="J339" s="250" t="s">
        <v>4646</v>
      </c>
      <c r="K339" s="250" t="s">
        <v>4647</v>
      </c>
      <c r="L339" s="245" t="s">
        <v>4648</v>
      </c>
      <c r="M339" t="s">
        <v>2329</v>
      </c>
      <c r="N339" t="s">
        <v>1250</v>
      </c>
      <c r="O339" s="245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49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49">
        <f>ETMRoutes[[#This Row],[RouteNo]]</f>
        <v>77</v>
      </c>
      <c r="S339" s="248" cm="1">
        <f t="array" ref="S339">SUMPRODUCT(  ( (ETMRoutes[StageCodes]=ETMRoutes[[#This Row],[StageCodes]])+0 )*1 )</f>
        <v>1</v>
      </c>
      <c r="T339" s="249" cm="1">
        <f t="array" ref="T339">SUMPRODUCT(  ( (ETMRoutes[ReverseStageCodes]=ETMRoutes[[#This Row],[StageCodes]])+0 )*1 )</f>
        <v>0</v>
      </c>
      <c r="U339" s="249" t="b" cm="1">
        <f t="array" ref="U339">AND(ETMRoutes[[#This Row],[StageCodes]]=ETMRoutes[[#This Row],[BaseStageCodes]], SUMPRODUCT( ( ($K$2:$K339=ETMRoutes[[#This Row],[StageCodes]])+0)*1) =1)</f>
        <v>1</v>
      </c>
      <c r="V339" s="245">
        <f>LEN(ETMRoutes[[#This Row],[StageCodes]])</f>
        <v>39</v>
      </c>
      <c r="W339" s="245">
        <f>COUNTIF([2]!Master[Full ETM Route No], C339)</f>
        <v>10</v>
      </c>
    </row>
    <row r="340" spans="1:23" ht="43.5">
      <c r="A340" s="246" t="s">
        <v>2202</v>
      </c>
      <c r="B340" s="247">
        <v>78</v>
      </c>
      <c r="C340" s="248" t="str">
        <f>ETMRoutes[[#This Row],[Depot]] &amp; ETMRoutes[[#This Row],[RouteNo]]</f>
        <v>PNJ78</v>
      </c>
      <c r="D340" s="249" t="str" cm="1">
        <f t="array" ref="D340">INDEX(ETMRoutes[Full ETM Route No], MATCH(1,(ETMRoutes[[#This Row],[BaseStageCodes]]=ETMRoutes[StageCodes])*1,0))</f>
        <v>PNJ78</v>
      </c>
      <c r="E340" s="249" t="s">
        <v>4649</v>
      </c>
      <c r="F340" s="249" t="str">
        <f>VLOOKUP(ETMRoutes[[#This Row],[LastStageCode]],Code2Loc,2,FALSE) &amp; "-" &amp; VLOOKUP(ETMRoutes[[#This Row],[FirstStageCode]],Code2Loc,2,FALSE)</f>
        <v>AGAPUR SHMR-PONDA</v>
      </c>
      <c r="G340" s="249" t="s">
        <v>2793</v>
      </c>
      <c r="H340" s="249">
        <v>12</v>
      </c>
      <c r="I340" s="249" t="s">
        <v>3518</v>
      </c>
      <c r="J340" s="250" t="s">
        <v>4650</v>
      </c>
      <c r="K340" s="250" t="s">
        <v>4651</v>
      </c>
      <c r="L340" s="245" t="s">
        <v>4652</v>
      </c>
      <c r="M340" t="s">
        <v>2329</v>
      </c>
      <c r="N340" t="s">
        <v>417</v>
      </c>
      <c r="O340" s="245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49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49">
        <f>ETMRoutes[[#This Row],[RouteNo]]</f>
        <v>78</v>
      </c>
      <c r="S340" s="248" cm="1">
        <f t="array" ref="S340">SUMPRODUCT(  ( (ETMRoutes[StageCodes]=ETMRoutes[[#This Row],[StageCodes]])+0 )*1 )</f>
        <v>1</v>
      </c>
      <c r="T340" s="249" cm="1">
        <f t="array" ref="T340">SUMPRODUCT(  ( (ETMRoutes[ReverseStageCodes]=ETMRoutes[[#This Row],[StageCodes]])+0 )*1 )</f>
        <v>0</v>
      </c>
      <c r="U340" s="249" t="b" cm="1">
        <f t="array" ref="U340">AND(ETMRoutes[[#This Row],[StageCodes]]=ETMRoutes[[#This Row],[BaseStageCodes]], SUMPRODUCT( ( ($K$2:$K340=ETMRoutes[[#This Row],[StageCodes]])+0)*1) =1)</f>
        <v>1</v>
      </c>
      <c r="V340" s="245">
        <f>LEN(ETMRoutes[[#This Row],[StageCodes]])</f>
        <v>35</v>
      </c>
      <c r="W340" s="245">
        <f>COUNTIF([2]!Master[Full ETM Route No], C340)</f>
        <v>10</v>
      </c>
    </row>
    <row r="341" spans="1:23" ht="43.5">
      <c r="A341" s="246" t="s">
        <v>2202</v>
      </c>
      <c r="B341" s="247">
        <v>79</v>
      </c>
      <c r="C341" s="248" t="str">
        <f>ETMRoutes[[#This Row],[Depot]] &amp; ETMRoutes[[#This Row],[RouteNo]]</f>
        <v>PNJ79</v>
      </c>
      <c r="D341" s="249" t="str" cm="1">
        <f t="array" ref="D341">INDEX(ETMRoutes[Full ETM Route No], MATCH(1,(ETMRoutes[[#This Row],[BaseStageCodes]]=ETMRoutes[StageCodes])*1,0))</f>
        <v>PNJ79</v>
      </c>
      <c r="E341" s="249" t="s">
        <v>4653</v>
      </c>
      <c r="F341" s="249" t="str">
        <f>VLOOKUP(ETMRoutes[[#This Row],[LastStageCode]],Code2Loc,2,FALSE) &amp; "-" &amp; VLOOKUP(ETMRoutes[[#This Row],[FirstStageCode]],Code2Loc,2,FALSE)</f>
        <v>UNDIR-PONDA</v>
      </c>
      <c r="G341" s="249" t="s">
        <v>2409</v>
      </c>
      <c r="H341" s="249">
        <v>11</v>
      </c>
      <c r="I341" s="249" t="s">
        <v>3518</v>
      </c>
      <c r="J341" s="250" t="s">
        <v>4654</v>
      </c>
      <c r="K341" s="250" t="s">
        <v>4655</v>
      </c>
      <c r="L341" s="245" t="s">
        <v>4656</v>
      </c>
      <c r="M341" t="s">
        <v>2329</v>
      </c>
      <c r="N341" t="s">
        <v>2935</v>
      </c>
      <c r="O341" s="245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49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49">
        <f>ETMRoutes[[#This Row],[RouteNo]]</f>
        <v>79</v>
      </c>
      <c r="S341" s="248" cm="1">
        <f t="array" ref="S341">SUMPRODUCT(  ( (ETMRoutes[StageCodes]=ETMRoutes[[#This Row],[StageCodes]])+0 )*1 )</f>
        <v>1</v>
      </c>
      <c r="T341" s="249" cm="1">
        <f t="array" ref="T341">SUMPRODUCT(  ( (ETMRoutes[ReverseStageCodes]=ETMRoutes[[#This Row],[StageCodes]])+0 )*1 )</f>
        <v>0</v>
      </c>
      <c r="U341" s="249" t="b" cm="1">
        <f t="array" ref="U341">AND(ETMRoutes[[#This Row],[StageCodes]]=ETMRoutes[[#This Row],[BaseStageCodes]], SUMPRODUCT( ( ($K$2:$K341=ETMRoutes[[#This Row],[StageCodes]])+0)*1) =1)</f>
        <v>1</v>
      </c>
      <c r="V341" s="245">
        <f>LEN(ETMRoutes[[#This Row],[StageCodes]])</f>
        <v>43</v>
      </c>
      <c r="W341" s="245">
        <f>COUNTIF([2]!Master[Full ETM Route No], C341)</f>
        <v>4</v>
      </c>
    </row>
    <row r="342" spans="1:23">
      <c r="A342" s="246" t="s">
        <v>2202</v>
      </c>
      <c r="B342" s="247">
        <v>80</v>
      </c>
      <c r="C342" s="248" t="str">
        <f>ETMRoutes[[#This Row],[Depot]] &amp; ETMRoutes[[#This Row],[RouteNo]]</f>
        <v>PNJ80</v>
      </c>
      <c r="D342" s="249" t="str" cm="1">
        <f t="array" ref="D342">INDEX(ETMRoutes[Full ETM Route No], MATCH(1,(ETMRoutes[[#This Row],[BaseStageCodes]]=ETMRoutes[StageCodes])*1,0))</f>
        <v>PNJ80</v>
      </c>
      <c r="E342" s="249" t="s">
        <v>4657</v>
      </c>
      <c r="F342" s="249" t="str">
        <f>VLOOKUP(ETMRoutes[[#This Row],[LastStageCode]],Code2Loc,2,FALSE) &amp; "-" &amp; VLOOKUP(ETMRoutes[[#This Row],[FirstStageCode]],Code2Loc,2,FALSE)</f>
        <v>KNDRI VIDYA-PONDA</v>
      </c>
      <c r="G342" s="249" t="s">
        <v>1005</v>
      </c>
      <c r="H342" s="249">
        <v>4</v>
      </c>
      <c r="I342" s="249" t="s">
        <v>3518</v>
      </c>
      <c r="J342" s="250" t="s">
        <v>4658</v>
      </c>
      <c r="K342" s="250" t="s">
        <v>4659</v>
      </c>
      <c r="L342" s="245" t="s">
        <v>4660</v>
      </c>
      <c r="M342" t="s">
        <v>2329</v>
      </c>
      <c r="N342" t="s">
        <v>1650</v>
      </c>
      <c r="O342" s="245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49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49">
        <f>ETMRoutes[[#This Row],[RouteNo]]</f>
        <v>80</v>
      </c>
      <c r="S342" s="248" cm="1">
        <f t="array" ref="S342">SUMPRODUCT(  ( (ETMRoutes[StageCodes]=ETMRoutes[[#This Row],[StageCodes]])+0 )*1 )</f>
        <v>1</v>
      </c>
      <c r="T342" s="249" cm="1">
        <f t="array" ref="T342">SUMPRODUCT(  ( (ETMRoutes[ReverseStageCodes]=ETMRoutes[[#This Row],[StageCodes]])+0 )*1 )</f>
        <v>0</v>
      </c>
      <c r="U342" s="249" t="b" cm="1">
        <f t="array" ref="U342">AND(ETMRoutes[[#This Row],[StageCodes]]=ETMRoutes[[#This Row],[BaseStageCodes]], SUMPRODUCT( ( ($K$2:$K342=ETMRoutes[[#This Row],[StageCodes]])+0)*1) =1)</f>
        <v>1</v>
      </c>
      <c r="V342" s="245">
        <f>LEN(ETMRoutes[[#This Row],[StageCodes]])</f>
        <v>15</v>
      </c>
      <c r="W342" s="245">
        <f>COUNTIF([2]!Master[Full ETM Route No], C342)</f>
        <v>0</v>
      </c>
    </row>
    <row r="343" spans="1:23">
      <c r="A343" s="246" t="s">
        <v>2202</v>
      </c>
      <c r="B343" s="247">
        <v>81</v>
      </c>
      <c r="C343" s="248" t="str">
        <f>ETMRoutes[[#This Row],[Depot]] &amp; ETMRoutes[[#This Row],[RouteNo]]</f>
        <v>PNJ81</v>
      </c>
      <c r="D343" s="249" t="str" cm="1">
        <f t="array" ref="D343">INDEX(ETMRoutes[Full ETM Route No], MATCH(1,(ETMRoutes[[#This Row],[BaseStageCodes]]=ETMRoutes[StageCodes])*1,0))</f>
        <v>PNJ81</v>
      </c>
      <c r="E343" s="249" t="s">
        <v>4661</v>
      </c>
      <c r="F343" s="249" t="str">
        <f>VLOOKUP(ETMRoutes[[#This Row],[LastStageCode]],Code2Loc,2,FALSE) &amp; "-" &amp; VLOOKUP(ETMRoutes[[#This Row],[FirstStageCode]],Code2Loc,2,FALSE)</f>
        <v>BAMBOLI GMC-PONDA</v>
      </c>
      <c r="G343" s="249" t="s">
        <v>2201</v>
      </c>
      <c r="H343" s="249">
        <v>32</v>
      </c>
      <c r="I343" s="249" t="s">
        <v>3908</v>
      </c>
      <c r="J343" s="250" t="s">
        <v>4662</v>
      </c>
      <c r="K343" s="250" t="s">
        <v>4663</v>
      </c>
      <c r="L343" s="245" t="s">
        <v>4664</v>
      </c>
      <c r="M343" t="s">
        <v>2329</v>
      </c>
      <c r="N343" t="s">
        <v>627</v>
      </c>
      <c r="O343" s="245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49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49">
        <f>ETMRoutes[[#This Row],[RouteNo]]</f>
        <v>81</v>
      </c>
      <c r="S343" s="248" cm="1">
        <f t="array" ref="S343">SUMPRODUCT(  ( (ETMRoutes[StageCodes]=ETMRoutes[[#This Row],[StageCodes]])+0 )*1 )</f>
        <v>2</v>
      </c>
      <c r="T343" s="249" cm="1">
        <f t="array" ref="T343">SUMPRODUCT(  ( (ETMRoutes[ReverseStageCodes]=ETMRoutes[[#This Row],[StageCodes]])+0 )*1 )</f>
        <v>0</v>
      </c>
      <c r="U343" s="249" t="b" cm="1">
        <f t="array" ref="U343">AND(ETMRoutes[[#This Row],[StageCodes]]=ETMRoutes[[#This Row],[BaseStageCodes]], SUMPRODUCT( ( ($K$2:$K343=ETMRoutes[[#This Row],[StageCodes]])+0)*1) =1)</f>
        <v>1</v>
      </c>
      <c r="V343" s="245">
        <f>LEN(ETMRoutes[[#This Row],[StageCodes]])</f>
        <v>11</v>
      </c>
      <c r="W343" s="245">
        <f>COUNTIF([2]!Master[Full ETM Route No], C343)</f>
        <v>0</v>
      </c>
    </row>
    <row r="344" spans="1:23">
      <c r="A344" s="246" t="s">
        <v>2202</v>
      </c>
      <c r="B344" s="247">
        <v>82</v>
      </c>
      <c r="C344" s="248" t="str">
        <f>ETMRoutes[[#This Row],[Depot]] &amp; ETMRoutes[[#This Row],[RouteNo]]</f>
        <v>PNJ82</v>
      </c>
      <c r="D344" s="249" t="str" cm="1">
        <f t="array" ref="D344">INDEX(ETMRoutes[Full ETM Route No], MATCH(1,(ETMRoutes[[#This Row],[BaseStageCodes]]=ETMRoutes[StageCodes])*1,0))</f>
        <v>PNJ82</v>
      </c>
      <c r="E344" s="249" t="s">
        <v>4665</v>
      </c>
      <c r="F344" s="249" t="str">
        <f>VLOOKUP(ETMRoutes[[#This Row],[LastStageCode]],Code2Loc,2,FALSE) &amp; "-" &amp; VLOOKUP(ETMRoutes[[#This Row],[FirstStageCode]],Code2Loc,2,FALSE)</f>
        <v>ALTINHO-PONDA</v>
      </c>
      <c r="G344" s="249" t="s">
        <v>2201</v>
      </c>
      <c r="H344" s="249">
        <v>32</v>
      </c>
      <c r="I344" s="249" t="s">
        <v>3908</v>
      </c>
      <c r="J344" s="250" t="s">
        <v>4666</v>
      </c>
      <c r="K344" s="250" t="s">
        <v>4667</v>
      </c>
      <c r="L344" s="245" t="s">
        <v>4668</v>
      </c>
      <c r="M344" t="s">
        <v>2329</v>
      </c>
      <c r="N344" t="s">
        <v>466</v>
      </c>
      <c r="O344" s="245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49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49">
        <f>ETMRoutes[[#This Row],[RouteNo]]</f>
        <v>82</v>
      </c>
      <c r="S344" s="248" cm="1">
        <f t="array" ref="S344">SUMPRODUCT(  ( (ETMRoutes[StageCodes]=ETMRoutes[[#This Row],[StageCodes]])+0 )*1 )</f>
        <v>1</v>
      </c>
      <c r="T344" s="249" cm="1">
        <f t="array" ref="T344">SUMPRODUCT(  ( (ETMRoutes[ReverseStageCodes]=ETMRoutes[[#This Row],[StageCodes]])+0 )*1 )</f>
        <v>0</v>
      </c>
      <c r="U344" s="249" t="b" cm="1">
        <f t="array" ref="U344">AND(ETMRoutes[[#This Row],[StageCodes]]=ETMRoutes[[#This Row],[BaseStageCodes]], SUMPRODUCT( ( ($K$2:$K344=ETMRoutes[[#This Row],[StageCodes]])+0)*1) =1)</f>
        <v>1</v>
      </c>
      <c r="V344" s="245">
        <f>LEN(ETMRoutes[[#This Row],[StageCodes]])</f>
        <v>11</v>
      </c>
      <c r="W344" s="245">
        <f>COUNTIF([2]!Master[Full ETM Route No], C344)</f>
        <v>0</v>
      </c>
    </row>
    <row r="345" spans="1:23" ht="58">
      <c r="A345" s="246" t="s">
        <v>2202</v>
      </c>
      <c r="B345" s="247">
        <v>83</v>
      </c>
      <c r="C345" s="248" t="str">
        <f>ETMRoutes[[#This Row],[Depot]] &amp; ETMRoutes[[#This Row],[RouteNo]]</f>
        <v>PNJ83</v>
      </c>
      <c r="D345" s="249" t="str" cm="1">
        <f t="array" ref="D345">INDEX(ETMRoutes[Full ETM Route No], MATCH(1,(ETMRoutes[[#This Row],[BaseStageCodes]]=ETMRoutes[StageCodes])*1,0))</f>
        <v>PNJ83</v>
      </c>
      <c r="E345" s="249" t="s">
        <v>4669</v>
      </c>
      <c r="F345" s="249" t="str">
        <f>VLOOKUP(ETMRoutes[[#This Row],[LastStageCode]],Code2Loc,2,FALSE) &amp; "-" &amp; VLOOKUP(ETMRoutes[[#This Row],[FirstStageCode]],Code2Loc,2,FALSE)</f>
        <v>NARVA FERRY-PANAJI</v>
      </c>
      <c r="G345" s="249" t="s">
        <v>2139</v>
      </c>
      <c r="H345" s="249">
        <v>15</v>
      </c>
      <c r="I345" s="249" t="s">
        <v>3518</v>
      </c>
      <c r="J345" s="250" t="s">
        <v>4670</v>
      </c>
      <c r="K345" s="250" t="s">
        <v>4671</v>
      </c>
      <c r="L345" s="245" t="s">
        <v>4672</v>
      </c>
      <c r="M345" t="s">
        <v>2202</v>
      </c>
      <c r="N345" t="s">
        <v>2062</v>
      </c>
      <c r="O345" s="245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49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49">
        <f>ETMRoutes[[#This Row],[RouteNo]]</f>
        <v>83</v>
      </c>
      <c r="S345" s="248" cm="1">
        <f t="array" ref="S345">SUMPRODUCT(  ( (ETMRoutes[StageCodes]=ETMRoutes[[#This Row],[StageCodes]])+0 )*1 )</f>
        <v>1</v>
      </c>
      <c r="T345" s="249" cm="1">
        <f t="array" ref="T345">SUMPRODUCT(  ( (ETMRoutes[ReverseStageCodes]=ETMRoutes[[#This Row],[StageCodes]])+0 )*1 )</f>
        <v>0</v>
      </c>
      <c r="U345" s="249" t="b" cm="1">
        <f t="array" ref="U345">AND(ETMRoutes[[#This Row],[StageCodes]]=ETMRoutes[[#This Row],[BaseStageCodes]], SUMPRODUCT( ( ($K$2:$K345=ETMRoutes[[#This Row],[StageCodes]])+0)*1) =1)</f>
        <v>1</v>
      </c>
      <c r="V345" s="245">
        <f>LEN(ETMRoutes[[#This Row],[StageCodes]])</f>
        <v>51</v>
      </c>
      <c r="W345" s="245">
        <f>COUNTIF([2]!Master[Full ETM Route No], C345)</f>
        <v>0</v>
      </c>
    </row>
    <row r="346" spans="1:23" ht="58">
      <c r="A346" s="246" t="s">
        <v>2202</v>
      </c>
      <c r="B346" s="247">
        <v>84</v>
      </c>
      <c r="C346" s="248" t="str">
        <f>ETMRoutes[[#This Row],[Depot]] &amp; ETMRoutes[[#This Row],[RouteNo]]</f>
        <v>PNJ84</v>
      </c>
      <c r="D346" s="249" t="str" cm="1">
        <f t="array" ref="D346">INDEX(ETMRoutes[Full ETM Route No], MATCH(1,(ETMRoutes[[#This Row],[BaseStageCodes]]=ETMRoutes[StageCodes])*1,0))</f>
        <v>PNJ84</v>
      </c>
      <c r="E346" s="249" t="s">
        <v>4673</v>
      </c>
      <c r="F346" s="249" t="str">
        <f>VLOOKUP(ETMRoutes[[#This Row],[LastStageCode]],Code2Loc,2,FALSE) &amp; "-" &amp; VLOOKUP(ETMRoutes[[#This Row],[FirstStageCode]],Code2Loc,2,FALSE)</f>
        <v>VANXIM FERY-PANAJI</v>
      </c>
      <c r="G346" s="249"/>
      <c r="H346" s="249">
        <v>12</v>
      </c>
      <c r="I346" s="249" t="s">
        <v>3518</v>
      </c>
      <c r="J346" s="250" t="s">
        <v>4674</v>
      </c>
      <c r="K346" s="250" t="s">
        <v>4675</v>
      </c>
      <c r="L346" s="245" t="s">
        <v>4676</v>
      </c>
      <c r="M346" t="s">
        <v>2202</v>
      </c>
      <c r="N346" t="s">
        <v>2999</v>
      </c>
      <c r="O346" s="245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49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49">
        <f>ETMRoutes[[#This Row],[RouteNo]]</f>
        <v>84</v>
      </c>
      <c r="S346" s="248" cm="1">
        <f t="array" ref="S346">SUMPRODUCT(  ( (ETMRoutes[StageCodes]=ETMRoutes[[#This Row],[StageCodes]])+0 )*1 )</f>
        <v>1</v>
      </c>
      <c r="T346" s="249" cm="1">
        <f t="array" ref="T346">SUMPRODUCT(  ( (ETMRoutes[ReverseStageCodes]=ETMRoutes[[#This Row],[StageCodes]])+0 )*1 )</f>
        <v>0</v>
      </c>
      <c r="U346" s="249" t="b" cm="1">
        <f t="array" ref="U346">AND(ETMRoutes[[#This Row],[StageCodes]]=ETMRoutes[[#This Row],[BaseStageCodes]], SUMPRODUCT( ( ($K$2:$K346=ETMRoutes[[#This Row],[StageCodes]])+0)*1) =1)</f>
        <v>1</v>
      </c>
      <c r="V346" s="245">
        <f>LEN(ETMRoutes[[#This Row],[StageCodes]])</f>
        <v>43</v>
      </c>
      <c r="W346" s="245">
        <f>COUNTIF([2]!Master[Full ETM Route No], C346)</f>
        <v>0</v>
      </c>
    </row>
    <row r="347" spans="1:23" ht="29">
      <c r="A347" s="246" t="s">
        <v>2202</v>
      </c>
      <c r="B347" s="247">
        <v>85</v>
      </c>
      <c r="C347" s="248" t="str">
        <f>ETMRoutes[[#This Row],[Depot]] &amp; ETMRoutes[[#This Row],[RouteNo]]</f>
        <v>PNJ85</v>
      </c>
      <c r="D347" s="249" t="str" cm="1">
        <f t="array" ref="D347">INDEX(ETMRoutes[Full ETM Route No], MATCH(1,(ETMRoutes[[#This Row],[BaseStageCodes]]=ETMRoutes[StageCodes])*1,0))</f>
        <v>PNJ85</v>
      </c>
      <c r="E347" s="249" t="s">
        <v>4677</v>
      </c>
      <c r="F347" s="249" t="str">
        <f>VLOOKUP(ETMRoutes[[#This Row],[LastStageCode]],Code2Loc,2,FALSE) &amp; "-" &amp; VLOOKUP(ETMRoutes[[#This Row],[FirstStageCode]],Code2Loc,2,FALSE)</f>
        <v>NARVA FERRY-OLD GOA FRY</v>
      </c>
      <c r="G347" s="249" t="s">
        <v>1793</v>
      </c>
      <c r="H347" s="249">
        <v>6</v>
      </c>
      <c r="I347" s="249" t="s">
        <v>3518</v>
      </c>
      <c r="J347" s="250" t="s">
        <v>4678</v>
      </c>
      <c r="K347" s="250" t="s">
        <v>4679</v>
      </c>
      <c r="L347" s="245" t="s">
        <v>4680</v>
      </c>
      <c r="M347" t="s">
        <v>2142</v>
      </c>
      <c r="N347" t="s">
        <v>2062</v>
      </c>
      <c r="O347" s="245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49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49">
        <f>ETMRoutes[[#This Row],[RouteNo]]</f>
        <v>85</v>
      </c>
      <c r="S347" s="248" cm="1">
        <f t="array" ref="S347">SUMPRODUCT(  ( (ETMRoutes[StageCodes]=ETMRoutes[[#This Row],[StageCodes]])+0 )*1 )</f>
        <v>1</v>
      </c>
      <c r="T347" s="249" cm="1">
        <f t="array" ref="T347">SUMPRODUCT(  ( (ETMRoutes[ReverseStageCodes]=ETMRoutes[[#This Row],[StageCodes]])+0 )*1 )</f>
        <v>0</v>
      </c>
      <c r="U347" s="249" t="b" cm="1">
        <f t="array" ref="U347">AND(ETMRoutes[[#This Row],[StageCodes]]=ETMRoutes[[#This Row],[BaseStageCodes]], SUMPRODUCT( ( ($K$2:$K347=ETMRoutes[[#This Row],[StageCodes]])+0)*1) =1)</f>
        <v>1</v>
      </c>
      <c r="V347" s="245">
        <f>LEN(ETMRoutes[[#This Row],[StageCodes]])</f>
        <v>23</v>
      </c>
      <c r="W347" s="245">
        <f>COUNTIF([2]!Master[Full ETM Route No], C347)</f>
        <v>30</v>
      </c>
    </row>
    <row r="348" spans="1:23" ht="29">
      <c r="A348" s="246" t="s">
        <v>2202</v>
      </c>
      <c r="B348" s="247">
        <v>86</v>
      </c>
      <c r="C348" s="248" t="str">
        <f>ETMRoutes[[#This Row],[Depot]] &amp; ETMRoutes[[#This Row],[RouteNo]]</f>
        <v>PNJ86</v>
      </c>
      <c r="D348" s="249" t="str" cm="1">
        <f t="array" ref="D348">INDEX(ETMRoutes[Full ETM Route No], MATCH(1,(ETMRoutes[[#This Row],[BaseStageCodes]]=ETMRoutes[StageCodes])*1,0))</f>
        <v>PNJ86</v>
      </c>
      <c r="E348" s="249" t="s">
        <v>4681</v>
      </c>
      <c r="F348" s="249" t="str">
        <f>VLOOKUP(ETMRoutes[[#This Row],[LastStageCode]],Code2Loc,2,FALSE) &amp; "-" &amp; VLOOKUP(ETMRoutes[[#This Row],[FirstStageCode]],Code2Loc,2,FALSE)</f>
        <v>VANXIM FERY-ST.PEDRO</v>
      </c>
      <c r="G348" s="249"/>
      <c r="H348" s="249">
        <v>6</v>
      </c>
      <c r="I348" s="249" t="s">
        <v>3518</v>
      </c>
      <c r="J348" s="250" t="s">
        <v>4682</v>
      </c>
      <c r="K348" s="250" t="s">
        <v>4683</v>
      </c>
      <c r="L348" s="245" t="s">
        <v>4684</v>
      </c>
      <c r="M348" t="s">
        <v>2752</v>
      </c>
      <c r="N348" t="s">
        <v>2999</v>
      </c>
      <c r="O348" s="245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49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49">
        <f>ETMRoutes[[#This Row],[RouteNo]]</f>
        <v>86</v>
      </c>
      <c r="S348" s="248" cm="1">
        <f t="array" ref="S348">SUMPRODUCT(  ( (ETMRoutes[StageCodes]=ETMRoutes[[#This Row],[StageCodes]])+0 )*1 )</f>
        <v>1</v>
      </c>
      <c r="T348" s="249" cm="1">
        <f t="array" ref="T348">SUMPRODUCT(  ( (ETMRoutes[ReverseStageCodes]=ETMRoutes[[#This Row],[StageCodes]])+0 )*1 )</f>
        <v>0</v>
      </c>
      <c r="U348" s="249" t="b" cm="1">
        <f t="array" ref="U348">AND(ETMRoutes[[#This Row],[StageCodes]]=ETMRoutes[[#This Row],[BaseStageCodes]], SUMPRODUCT( ( ($K$2:$K348=ETMRoutes[[#This Row],[StageCodes]])+0)*1) =1)</f>
        <v>1</v>
      </c>
      <c r="V348" s="245">
        <f>LEN(ETMRoutes[[#This Row],[StageCodes]])</f>
        <v>23</v>
      </c>
      <c r="W348" s="245">
        <f>COUNTIF([2]!Master[Full ETM Route No], C348)</f>
        <v>8</v>
      </c>
    </row>
    <row r="349" spans="1:23" ht="29">
      <c r="A349" s="246" t="s">
        <v>2202</v>
      </c>
      <c r="B349" s="247">
        <v>87</v>
      </c>
      <c r="C349" s="248" t="str">
        <f>ETMRoutes[[#This Row],[Depot]] &amp; ETMRoutes[[#This Row],[RouteNo]]</f>
        <v>PNJ87</v>
      </c>
      <c r="D349" s="249" t="str" cm="1">
        <f t="array" ref="D349">INDEX(ETMRoutes[Full ETM Route No], MATCH(1,(ETMRoutes[[#This Row],[BaseStageCodes]]=ETMRoutes[StageCodes])*1,0))</f>
        <v>MRG99</v>
      </c>
      <c r="E349" s="249" t="s">
        <v>3873</v>
      </c>
      <c r="F349" s="249" t="str">
        <f>VLOOKUP(ETMRoutes[[#This Row],[LastStageCode]],Code2Loc,2,FALSE) &amp; "-" &amp; VLOOKUP(ETMRoutes[[#This Row],[FirstStageCode]],Code2Loc,2,FALSE)</f>
        <v>GOA UNVRSTY-PANAJI</v>
      </c>
      <c r="G349" s="249" t="s">
        <v>626</v>
      </c>
      <c r="H349" s="249">
        <v>9</v>
      </c>
      <c r="I349" s="249" t="s">
        <v>3518</v>
      </c>
      <c r="J349" s="250" t="s">
        <v>3874</v>
      </c>
      <c r="K349" s="250" t="s">
        <v>3875</v>
      </c>
      <c r="L349" s="245" t="s">
        <v>3876</v>
      </c>
      <c r="M349" t="s">
        <v>2202</v>
      </c>
      <c r="N349" t="s">
        <v>1290</v>
      </c>
      <c r="O349" s="245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49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49">
        <f>ETMRoutes[[#This Row],[RouteNo]]</f>
        <v>87</v>
      </c>
      <c r="S349" s="248" cm="1">
        <f t="array" ref="S349">SUMPRODUCT(  ( (ETMRoutes[StageCodes]=ETMRoutes[[#This Row],[StageCodes]])+0 )*1 )</f>
        <v>2</v>
      </c>
      <c r="T349" s="249" cm="1">
        <f t="array" ref="T349">SUMPRODUCT(  ( (ETMRoutes[ReverseStageCodes]=ETMRoutes[[#This Row],[StageCodes]])+0 )*1 )</f>
        <v>0</v>
      </c>
      <c r="U349" s="249" t="b" cm="1">
        <f t="array" ref="U349">AND(ETMRoutes[[#This Row],[StageCodes]]=ETMRoutes[[#This Row],[BaseStageCodes]], SUMPRODUCT( ( ($K$2:$K349=ETMRoutes[[#This Row],[StageCodes]])+0)*1) =1)</f>
        <v>0</v>
      </c>
      <c r="V349" s="245">
        <f>LEN(ETMRoutes[[#This Row],[StageCodes]])</f>
        <v>15</v>
      </c>
      <c r="W349" s="245">
        <f>COUNTIF([2]!Master[Full ETM Route No], C349)</f>
        <v>2</v>
      </c>
    </row>
    <row r="350" spans="1:23" ht="58">
      <c r="A350" s="246" t="s">
        <v>2202</v>
      </c>
      <c r="B350" s="247">
        <v>88</v>
      </c>
      <c r="C350" s="248" t="str">
        <f>ETMRoutes[[#This Row],[Depot]] &amp; ETMRoutes[[#This Row],[RouteNo]]</f>
        <v>PNJ88</v>
      </c>
      <c r="D350" s="249" t="str" cm="1">
        <f t="array" ref="D350">INDEX(ETMRoutes[Full ETM Route No], MATCH(1,(ETMRoutes[[#This Row],[BaseStageCodes]]=ETMRoutes[StageCodes])*1,0))</f>
        <v>MRG100</v>
      </c>
      <c r="E350" s="249" t="s">
        <v>3877</v>
      </c>
      <c r="F350" s="249" t="str">
        <f>VLOOKUP(ETMRoutes[[#This Row],[LastStageCode]],Code2Loc,2,FALSE) &amp; "-" &amp; VLOOKUP(ETMRoutes[[#This Row],[FirstStageCode]],Code2Loc,2,FALSE)</f>
        <v>CIPLA-PANAJI</v>
      </c>
      <c r="G350" s="249" t="s">
        <v>976</v>
      </c>
      <c r="H350" s="249">
        <v>23</v>
      </c>
      <c r="I350" s="249" t="s">
        <v>3518</v>
      </c>
      <c r="J350" s="250" t="s">
        <v>3878</v>
      </c>
      <c r="K350" s="250" t="s">
        <v>3879</v>
      </c>
      <c r="L350" s="245" t="s">
        <v>3880</v>
      </c>
      <c r="M350" t="s">
        <v>2202</v>
      </c>
      <c r="N350" t="s">
        <v>937</v>
      </c>
      <c r="O350" s="245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49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49">
        <f>ETMRoutes[[#This Row],[RouteNo]]</f>
        <v>88</v>
      </c>
      <c r="S350" s="248" cm="1">
        <f t="array" ref="S350">SUMPRODUCT(  ( (ETMRoutes[StageCodes]=ETMRoutes[[#This Row],[StageCodes]])+0 )*1 )</f>
        <v>4</v>
      </c>
      <c r="T350" s="249" cm="1">
        <f t="array" ref="T350">SUMPRODUCT(  ( (ETMRoutes[ReverseStageCodes]=ETMRoutes[[#This Row],[StageCodes]])+0 )*1 )</f>
        <v>0</v>
      </c>
      <c r="U350" s="249" t="b" cm="1">
        <f t="array" ref="U350">AND(ETMRoutes[[#This Row],[StageCodes]]=ETMRoutes[[#This Row],[BaseStageCodes]], SUMPRODUCT( ( ($K$2:$K350=ETMRoutes[[#This Row],[StageCodes]])+0)*1) =1)</f>
        <v>0</v>
      </c>
      <c r="V350" s="245">
        <f>LEN(ETMRoutes[[#This Row],[StageCodes]])</f>
        <v>51</v>
      </c>
      <c r="W350" s="245">
        <f>COUNTIF([2]!Master[Full ETM Route No], C350)</f>
        <v>4</v>
      </c>
    </row>
    <row r="351" spans="1:23" ht="29">
      <c r="A351" s="246" t="s">
        <v>2202</v>
      </c>
      <c r="B351" s="247">
        <v>89</v>
      </c>
      <c r="C351" s="248" t="str">
        <f>ETMRoutes[[#This Row],[Depot]] &amp; ETMRoutes[[#This Row],[RouteNo]]</f>
        <v>PNJ89</v>
      </c>
      <c r="D351" s="249" t="str" cm="1">
        <f t="array" ref="D351">INDEX(ETMRoutes[Full ETM Route No], MATCH(1,(ETMRoutes[[#This Row],[BaseStageCodes]]=ETMRoutes[StageCodes])*1,0))</f>
        <v>PNJ89</v>
      </c>
      <c r="E351" s="249" t="s">
        <v>4685</v>
      </c>
      <c r="F351" s="249" t="str">
        <f>VLOOKUP(ETMRoutes[[#This Row],[LastStageCode]],Code2Loc,2,FALSE) &amp; "-" &amp; VLOOKUP(ETMRoutes[[#This Row],[FirstStageCode]],Code2Loc,2,FALSE)</f>
        <v>FATORPA TMP-MAPUSA</v>
      </c>
      <c r="G351" s="249"/>
      <c r="H351" s="249">
        <v>63</v>
      </c>
      <c r="I351" s="249" t="s">
        <v>3908</v>
      </c>
      <c r="J351" s="250" t="s">
        <v>4686</v>
      </c>
      <c r="K351" s="250" t="s">
        <v>4687</v>
      </c>
      <c r="L351" s="245" t="s">
        <v>4688</v>
      </c>
      <c r="M351" t="s">
        <v>1836</v>
      </c>
      <c r="N351" t="s">
        <v>1194</v>
      </c>
      <c r="O351" s="245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49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49">
        <f>ETMRoutes[[#This Row],[RouteNo]]</f>
        <v>89</v>
      </c>
      <c r="S351" s="248" cm="1">
        <f t="array" ref="S351">SUMPRODUCT(  ( (ETMRoutes[StageCodes]=ETMRoutes[[#This Row],[StageCodes]])+0 )*1 )</f>
        <v>1</v>
      </c>
      <c r="T351" s="249" cm="1">
        <f t="array" ref="T351">SUMPRODUCT(  ( (ETMRoutes[ReverseStageCodes]=ETMRoutes[[#This Row],[StageCodes]])+0 )*1 )</f>
        <v>0</v>
      </c>
      <c r="U351" s="249" t="b" cm="1">
        <f t="array" ref="U351">AND(ETMRoutes[[#This Row],[StageCodes]]=ETMRoutes[[#This Row],[BaseStageCodes]], SUMPRODUCT( ( ($K$2:$K351=ETMRoutes[[#This Row],[StageCodes]])+0)*1) =1)</f>
        <v>1</v>
      </c>
      <c r="V351" s="245">
        <f>LEN(ETMRoutes[[#This Row],[StageCodes]])</f>
        <v>23</v>
      </c>
      <c r="W351" s="245">
        <f>COUNTIF([2]!Master[Full ETM Route No], C351)</f>
        <v>2</v>
      </c>
    </row>
    <row r="352" spans="1:23" ht="116">
      <c r="A352" s="246" t="s">
        <v>2202</v>
      </c>
      <c r="B352" s="247">
        <v>91</v>
      </c>
      <c r="C352" s="248" t="str">
        <f>ETMRoutes[[#This Row],[Depot]] &amp; ETMRoutes[[#This Row],[RouteNo]]</f>
        <v>PNJ91</v>
      </c>
      <c r="D352" s="249" t="str" cm="1">
        <f t="array" ref="D352">INDEX(ETMRoutes[Full ETM Route No], MATCH(1,(ETMRoutes[[#This Row],[BaseStageCodes]]=ETMRoutes[StageCodes])*1,0))</f>
        <v>PNJ91</v>
      </c>
      <c r="E352" s="249" t="s">
        <v>4689</v>
      </c>
      <c r="F352" s="249" t="str">
        <f>VLOOKUP(ETMRoutes[[#This Row],[LastStageCode]],Code2Loc,2,FALSE) &amp; "-" &amp; VLOOKUP(ETMRoutes[[#This Row],[FirstStageCode]],Code2Loc,2,FALSE)</f>
        <v>HIVRE-BICHOLIM</v>
      </c>
      <c r="G352" s="249" t="s">
        <v>2991</v>
      </c>
      <c r="H352" s="249">
        <v>37</v>
      </c>
      <c r="I352" s="249" t="s">
        <v>3518</v>
      </c>
      <c r="J352" s="250" t="s">
        <v>4690</v>
      </c>
      <c r="K352" s="250" t="s">
        <v>4691</v>
      </c>
      <c r="L352" s="245" t="s">
        <v>4692</v>
      </c>
      <c r="M352" t="s">
        <v>751</v>
      </c>
      <c r="N352" t="s">
        <v>1392</v>
      </c>
      <c r="O352" s="245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49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49">
        <f>ETMRoutes[[#This Row],[RouteNo]]</f>
        <v>91</v>
      </c>
      <c r="S352" s="248" cm="1">
        <f t="array" ref="S352">SUMPRODUCT(  ( (ETMRoutes[StageCodes]=ETMRoutes[[#This Row],[StageCodes]])+0 )*1 )</f>
        <v>1</v>
      </c>
      <c r="T352" s="249" cm="1">
        <f t="array" ref="T352">SUMPRODUCT(  ( (ETMRoutes[ReverseStageCodes]=ETMRoutes[[#This Row],[StageCodes]])+0 )*1 )</f>
        <v>0</v>
      </c>
      <c r="U352" s="249" t="b" cm="1">
        <f t="array" ref="U352">AND(ETMRoutes[[#This Row],[StageCodes]]=ETMRoutes[[#This Row],[BaseStageCodes]], SUMPRODUCT( ( ($K$2:$K352=ETMRoutes[[#This Row],[StageCodes]])+0)*1) =1)</f>
        <v>1</v>
      </c>
      <c r="V352" s="245">
        <f>LEN(ETMRoutes[[#This Row],[StageCodes]])</f>
        <v>103</v>
      </c>
      <c r="W352" s="245">
        <f>COUNTIF([2]!Master[Full ETM Route No], C352)</f>
        <v>0</v>
      </c>
    </row>
    <row r="353" spans="1:23" ht="72.5">
      <c r="A353" s="246" t="s">
        <v>2202</v>
      </c>
      <c r="B353" s="247">
        <v>92</v>
      </c>
      <c r="C353" s="248" t="str">
        <f>ETMRoutes[[#This Row],[Depot]] &amp; ETMRoutes[[#This Row],[RouteNo]]</f>
        <v>PNJ92</v>
      </c>
      <c r="D353" s="249" t="str" cm="1">
        <f t="array" ref="D353">INDEX(ETMRoutes[Full ETM Route No], MATCH(1,(ETMRoutes[[#This Row],[BaseStageCodes]]=ETMRoutes[StageCodes])*1,0))</f>
        <v>PNJ92</v>
      </c>
      <c r="E353" s="249" t="s">
        <v>4693</v>
      </c>
      <c r="F353" s="249" t="str">
        <f>VLOOKUP(ETMRoutes[[#This Row],[LastStageCode]],Code2Loc,2,FALSE) &amp; "-" &amp; VLOOKUP(ETMRoutes[[#This Row],[FirstStageCode]],Code2Loc,2,FALSE)</f>
        <v>VALPOI-SANKHALI</v>
      </c>
      <c r="G353" s="249" t="s">
        <v>410</v>
      </c>
      <c r="H353" s="249">
        <v>27</v>
      </c>
      <c r="I353" s="249" t="s">
        <v>3518</v>
      </c>
      <c r="J353" s="250" t="s">
        <v>4694</v>
      </c>
      <c r="K353" s="250" t="s">
        <v>4695</v>
      </c>
      <c r="L353" s="245" t="s">
        <v>4696</v>
      </c>
      <c r="M353" t="s">
        <v>2551</v>
      </c>
      <c r="N353" t="s">
        <v>2992</v>
      </c>
      <c r="O353" s="245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49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49">
        <f>ETMRoutes[[#This Row],[RouteNo]]</f>
        <v>92</v>
      </c>
      <c r="S353" s="248" cm="1">
        <f t="array" ref="S353">SUMPRODUCT(  ( (ETMRoutes[StageCodes]=ETMRoutes[[#This Row],[StageCodes]])+0 )*1 )</f>
        <v>1</v>
      </c>
      <c r="T353" s="249" cm="1">
        <f t="array" ref="T353">SUMPRODUCT(  ( (ETMRoutes[ReverseStageCodes]=ETMRoutes[[#This Row],[StageCodes]])+0 )*1 )</f>
        <v>0</v>
      </c>
      <c r="U353" s="249" t="b" cm="1">
        <f t="array" ref="U353">AND(ETMRoutes[[#This Row],[StageCodes]]=ETMRoutes[[#This Row],[BaseStageCodes]], SUMPRODUCT( ( ($K$2:$K353=ETMRoutes[[#This Row],[StageCodes]])+0)*1) =1)</f>
        <v>1</v>
      </c>
      <c r="V353" s="245">
        <f>LEN(ETMRoutes[[#This Row],[StageCodes]])</f>
        <v>75</v>
      </c>
      <c r="W353" s="245">
        <f>COUNTIF([2]!Master[Full ETM Route No], C353)</f>
        <v>4</v>
      </c>
    </row>
    <row r="354" spans="1:23" ht="43.5">
      <c r="A354" s="246" t="s">
        <v>2202</v>
      </c>
      <c r="B354" s="247">
        <v>93</v>
      </c>
      <c r="C354" s="248" t="str">
        <f>ETMRoutes[[#This Row],[Depot]] &amp; ETMRoutes[[#This Row],[RouteNo]]</f>
        <v>PNJ93</v>
      </c>
      <c r="D354" s="249" t="str" cm="1">
        <f t="array" ref="D354">INDEX(ETMRoutes[Full ETM Route No], MATCH(1,(ETMRoutes[[#This Row],[BaseStageCodes]]=ETMRoutes[StageCodes])*1,0))</f>
        <v>PNJ93</v>
      </c>
      <c r="E354" s="249" t="s">
        <v>4697</v>
      </c>
      <c r="F354" s="249" t="str">
        <f>VLOOKUP(ETMRoutes[[#This Row],[LastStageCode]],Code2Loc,2,FALSE) &amp; "-" &amp; VLOOKUP(ETMRoutes[[#This Row],[FirstStageCode]],Code2Loc,2,FALSE)</f>
        <v>PANAJI MKT-PANAJI</v>
      </c>
      <c r="G354" s="249" t="s">
        <v>2779</v>
      </c>
      <c r="H354" s="249">
        <v>9</v>
      </c>
      <c r="I354" s="249" t="s">
        <v>3518</v>
      </c>
      <c r="J354" s="250" t="s">
        <v>4698</v>
      </c>
      <c r="K354" s="250" t="s">
        <v>4699</v>
      </c>
      <c r="L354" s="245" t="s">
        <v>4700</v>
      </c>
      <c r="M354" t="s">
        <v>2202</v>
      </c>
      <c r="N354" t="s">
        <v>2206</v>
      </c>
      <c r="O354" s="245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49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49">
        <f>ETMRoutes[[#This Row],[RouteNo]]</f>
        <v>93</v>
      </c>
      <c r="S354" s="248" cm="1">
        <f t="array" ref="S354">SUMPRODUCT(  ( (ETMRoutes[StageCodes]=ETMRoutes[[#This Row],[StageCodes]])+0 )*1 )</f>
        <v>1</v>
      </c>
      <c r="T354" s="249" cm="1">
        <f t="array" ref="T354">SUMPRODUCT(  ( (ETMRoutes[ReverseStageCodes]=ETMRoutes[[#This Row],[StageCodes]])+0 )*1 )</f>
        <v>0</v>
      </c>
      <c r="U354" s="249" t="b" cm="1">
        <f t="array" ref="U354">AND(ETMRoutes[[#This Row],[StageCodes]]=ETMRoutes[[#This Row],[BaseStageCodes]], SUMPRODUCT( ( ($K$2:$K354=ETMRoutes[[#This Row],[StageCodes]])+0)*1) =1)</f>
        <v>1</v>
      </c>
      <c r="V354" s="245">
        <f>LEN(ETMRoutes[[#This Row],[StageCodes]])</f>
        <v>39</v>
      </c>
      <c r="W354" s="245">
        <f>COUNTIF([2]!Master[Full ETM Route No], C354)</f>
        <v>0</v>
      </c>
    </row>
    <row r="355" spans="1:23">
      <c r="A355" s="246" t="s">
        <v>2202</v>
      </c>
      <c r="B355" s="247">
        <v>94</v>
      </c>
      <c r="C355" s="248" t="str">
        <f>ETMRoutes[[#This Row],[Depot]] &amp; ETMRoutes[[#This Row],[RouteNo]]</f>
        <v>PNJ94</v>
      </c>
      <c r="D355" s="249" t="str" cm="1">
        <f t="array" ref="D355">INDEX(ETMRoutes[Full ETM Route No], MATCH(1,(ETMRoutes[[#This Row],[BaseStageCodes]]=ETMRoutes[StageCodes])*1,0))</f>
        <v>PNJ94</v>
      </c>
      <c r="E355" s="249" t="s">
        <v>4701</v>
      </c>
      <c r="F355" s="249" t="str">
        <f>VLOOKUP(ETMRoutes[[#This Row],[LastStageCode]],Code2Loc,2,FALSE) &amp; "-" &amp; VLOOKUP(ETMRoutes[[#This Row],[FirstStageCode]],Code2Loc,2,FALSE)</f>
        <v>SECRETARIAT-PANAJI</v>
      </c>
      <c r="G355" s="249" t="s">
        <v>2501</v>
      </c>
      <c r="H355" s="249">
        <v>3</v>
      </c>
      <c r="I355" s="249" t="s">
        <v>3518</v>
      </c>
      <c r="J355" s="250" t="s">
        <v>4702</v>
      </c>
      <c r="K355" s="250" t="s">
        <v>4703</v>
      </c>
      <c r="L355" s="245" t="s">
        <v>4704</v>
      </c>
      <c r="M355" t="s">
        <v>2202</v>
      </c>
      <c r="N355" t="s">
        <v>2619</v>
      </c>
      <c r="O355" s="245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49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49">
        <f>ETMRoutes[[#This Row],[RouteNo]]</f>
        <v>94</v>
      </c>
      <c r="S355" s="248" cm="1">
        <f t="array" ref="S355">SUMPRODUCT(  ( (ETMRoutes[StageCodes]=ETMRoutes[[#This Row],[StageCodes]])+0 )*1 )</f>
        <v>2</v>
      </c>
      <c r="T355" s="249" cm="1">
        <f t="array" ref="T355">SUMPRODUCT(  ( (ETMRoutes[ReverseStageCodes]=ETMRoutes[[#This Row],[StageCodes]])+0 )*1 )</f>
        <v>0</v>
      </c>
      <c r="U355" s="249" t="b" cm="1">
        <f t="array" ref="U355">AND(ETMRoutes[[#This Row],[StageCodes]]=ETMRoutes[[#This Row],[BaseStageCodes]], SUMPRODUCT( ( ($K$2:$K355=ETMRoutes[[#This Row],[StageCodes]])+0)*1) =1)</f>
        <v>1</v>
      </c>
      <c r="V355" s="245">
        <f>LEN(ETMRoutes[[#This Row],[StageCodes]])</f>
        <v>11</v>
      </c>
      <c r="W355" s="245">
        <f>COUNTIF([2]!Master[Full ETM Route No], C355)</f>
        <v>2</v>
      </c>
    </row>
    <row r="356" spans="1:23">
      <c r="A356" s="246" t="s">
        <v>2202</v>
      </c>
      <c r="B356" s="247">
        <v>95</v>
      </c>
      <c r="C356" s="248" t="str">
        <f>ETMRoutes[[#This Row],[Depot]] &amp; ETMRoutes[[#This Row],[RouteNo]]</f>
        <v>PNJ95</v>
      </c>
      <c r="D356" s="249" t="str" cm="1">
        <f t="array" ref="D356">INDEX(ETMRoutes[Full ETM Route No], MATCH(1,(ETMRoutes[[#This Row],[BaseStageCodes]]=ETMRoutes[StageCodes])*1,0))</f>
        <v>PNJ95</v>
      </c>
      <c r="E356" s="249" t="s">
        <v>4705</v>
      </c>
      <c r="F356" s="249" t="str">
        <f>VLOOKUP(ETMRoutes[[#This Row],[LastStageCode]],Code2Loc,2,FALSE) &amp; "-" &amp; VLOOKUP(ETMRoutes[[#This Row],[FirstStageCode]],Code2Loc,2,FALSE)</f>
        <v>TIN BLD/COL-PANAJI</v>
      </c>
      <c r="G356" s="249" t="s">
        <v>2501</v>
      </c>
      <c r="H356" s="249">
        <v>3</v>
      </c>
      <c r="I356" s="249" t="s">
        <v>3518</v>
      </c>
      <c r="J356" s="250" t="s">
        <v>4706</v>
      </c>
      <c r="K356" s="250" t="s">
        <v>4707</v>
      </c>
      <c r="L356" s="245" t="s">
        <v>4708</v>
      </c>
      <c r="M356" t="s">
        <v>2202</v>
      </c>
      <c r="N356" t="s">
        <v>2863</v>
      </c>
      <c r="O356" s="245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49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49">
        <f>ETMRoutes[[#This Row],[RouteNo]]</f>
        <v>95</v>
      </c>
      <c r="S356" s="248" cm="1">
        <f t="array" ref="S356">SUMPRODUCT(  ( (ETMRoutes[StageCodes]=ETMRoutes[[#This Row],[StageCodes]])+0 )*1 )</f>
        <v>1</v>
      </c>
      <c r="T356" s="249" cm="1">
        <f t="array" ref="T356">SUMPRODUCT(  ( (ETMRoutes[ReverseStageCodes]=ETMRoutes[[#This Row],[StageCodes]])+0 )*1 )</f>
        <v>0</v>
      </c>
      <c r="U356" s="249" t="b" cm="1">
        <f t="array" ref="U356">AND(ETMRoutes[[#This Row],[StageCodes]]=ETMRoutes[[#This Row],[BaseStageCodes]], SUMPRODUCT( ( ($K$2:$K356=ETMRoutes[[#This Row],[StageCodes]])+0)*1) =1)</f>
        <v>1</v>
      </c>
      <c r="V356" s="245">
        <f>LEN(ETMRoutes[[#This Row],[StageCodes]])</f>
        <v>11</v>
      </c>
      <c r="W356" s="245">
        <f>COUNTIF([2]!Master[Full ETM Route No], C356)</f>
        <v>3</v>
      </c>
    </row>
    <row r="357" spans="1:23" ht="58">
      <c r="A357" s="246" t="s">
        <v>2202</v>
      </c>
      <c r="B357" s="247">
        <v>96</v>
      </c>
      <c r="C357" s="248" t="str">
        <f>ETMRoutes[[#This Row],[Depot]] &amp; ETMRoutes[[#This Row],[RouteNo]]</f>
        <v>PNJ96</v>
      </c>
      <c r="D357" s="249" t="str" cm="1">
        <f t="array" ref="D357">INDEX(ETMRoutes[Full ETM Route No], MATCH(1,(ETMRoutes[[#This Row],[BaseStageCodes]]=ETMRoutes[StageCodes])*1,0))</f>
        <v>PNJ96</v>
      </c>
      <c r="E357" s="249" t="s">
        <v>4697</v>
      </c>
      <c r="F357" s="249" t="str">
        <f>VLOOKUP(ETMRoutes[[#This Row],[LastStageCode]],Code2Loc,2,FALSE) &amp; "-" &amp; VLOOKUP(ETMRoutes[[#This Row],[FirstStageCode]],Code2Loc,2,FALSE)</f>
        <v>NATINL CLUB-PANAJI</v>
      </c>
      <c r="G357" s="249" t="s">
        <v>862</v>
      </c>
      <c r="H357" s="249">
        <v>13</v>
      </c>
      <c r="I357" s="249" t="s">
        <v>3518</v>
      </c>
      <c r="J357" s="250" t="s">
        <v>4709</v>
      </c>
      <c r="K357" s="250" t="s">
        <v>4710</v>
      </c>
      <c r="L357" s="245" t="s">
        <v>4711</v>
      </c>
      <c r="M357" t="s">
        <v>2202</v>
      </c>
      <c r="N357" t="s">
        <v>2066</v>
      </c>
      <c r="O357" s="245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49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49">
        <f>ETMRoutes[[#This Row],[RouteNo]]</f>
        <v>96</v>
      </c>
      <c r="S357" s="248" cm="1">
        <f t="array" ref="S357">SUMPRODUCT(  ( (ETMRoutes[StageCodes]=ETMRoutes[[#This Row],[StageCodes]])+0 )*1 )</f>
        <v>1</v>
      </c>
      <c r="T357" s="249" cm="1">
        <f t="array" ref="T357">SUMPRODUCT(  ( (ETMRoutes[ReverseStageCodes]=ETMRoutes[[#This Row],[StageCodes]])+0 )*1 )</f>
        <v>0</v>
      </c>
      <c r="U357" s="249" t="b" cm="1">
        <f t="array" ref="U357">AND(ETMRoutes[[#This Row],[StageCodes]]=ETMRoutes[[#This Row],[BaseStageCodes]], SUMPRODUCT( ( ($K$2:$K357=ETMRoutes[[#This Row],[StageCodes]])+0)*1) =1)</f>
        <v>1</v>
      </c>
      <c r="V357" s="245">
        <f>LEN(ETMRoutes[[#This Row],[StageCodes]])</f>
        <v>51</v>
      </c>
      <c r="W357" s="245">
        <f>COUNTIF([2]!Master[Full ETM Route No], C357)</f>
        <v>0</v>
      </c>
    </row>
    <row r="358" spans="1:23">
      <c r="A358" s="246" t="s">
        <v>2202</v>
      </c>
      <c r="B358" s="247">
        <v>97</v>
      </c>
      <c r="C358" s="248" t="str">
        <f>ETMRoutes[[#This Row],[Depot]] &amp; ETMRoutes[[#This Row],[RouteNo]]</f>
        <v>PNJ97</v>
      </c>
      <c r="D358" s="249" t="str" cm="1">
        <f t="array" ref="D358">INDEX(ETMRoutes[Full ETM Route No], MATCH(1,(ETMRoutes[[#This Row],[BaseStageCodes]]=ETMRoutes[StageCodes])*1,0))</f>
        <v>PNJ97</v>
      </c>
      <c r="E358" s="249" t="s">
        <v>4712</v>
      </c>
      <c r="F358" s="249" t="str">
        <f>VLOOKUP(ETMRoutes[[#This Row],[LastStageCode]],Code2Loc,2,FALSE) &amp; "-" &amp; VLOOKUP(ETMRoutes[[#This Row],[FirstStageCode]],Code2Loc,2,FALSE)</f>
        <v>SOLIEM-CURCHOREM</v>
      </c>
      <c r="G358" s="249" t="s">
        <v>1482</v>
      </c>
      <c r="H358" s="249">
        <v>6</v>
      </c>
      <c r="I358" s="249" t="s">
        <v>3928</v>
      </c>
      <c r="J358" s="250" t="s">
        <v>4713</v>
      </c>
      <c r="K358" s="250" t="s">
        <v>4714</v>
      </c>
      <c r="L358" s="245" t="s">
        <v>4715</v>
      </c>
      <c r="M358" t="s">
        <v>1002</v>
      </c>
      <c r="N358" t="s">
        <v>2718</v>
      </c>
      <c r="O358" s="245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49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49">
        <f>ETMRoutes[[#This Row],[RouteNo]]</f>
        <v>97</v>
      </c>
      <c r="S358" s="248" cm="1">
        <f t="array" ref="S358">SUMPRODUCT(  ( (ETMRoutes[StageCodes]=ETMRoutes[[#This Row],[StageCodes]])+0 )*1 )</f>
        <v>1</v>
      </c>
      <c r="T358" s="249" cm="1">
        <f t="array" ref="T358">SUMPRODUCT(  ( (ETMRoutes[ReverseStageCodes]=ETMRoutes[[#This Row],[StageCodes]])+0 )*1 )</f>
        <v>0</v>
      </c>
      <c r="U358" s="249" t="b" cm="1">
        <f t="array" ref="U358">AND(ETMRoutes[[#This Row],[StageCodes]]=ETMRoutes[[#This Row],[BaseStageCodes]], SUMPRODUCT( ( ($K$2:$K358=ETMRoutes[[#This Row],[StageCodes]])+0)*1) =1)</f>
        <v>1</v>
      </c>
      <c r="V358" s="245">
        <f>LEN(ETMRoutes[[#This Row],[StageCodes]])</f>
        <v>15</v>
      </c>
      <c r="W358" s="245">
        <f>COUNTIF([2]!Master[Full ETM Route No], C358)</f>
        <v>0</v>
      </c>
    </row>
    <row r="359" spans="1:23" ht="101.5">
      <c r="A359" s="246" t="s">
        <v>2202</v>
      </c>
      <c r="B359" s="247">
        <v>98</v>
      </c>
      <c r="C359" s="248" t="str">
        <f>ETMRoutes[[#This Row],[Depot]] &amp; ETMRoutes[[#This Row],[RouteNo]]</f>
        <v>PNJ98</v>
      </c>
      <c r="D359" s="249" t="str" cm="1">
        <f t="array" ref="D359">INDEX(ETMRoutes[Full ETM Route No], MATCH(1,(ETMRoutes[[#This Row],[BaseStageCodes]]=ETMRoutes[StageCodes])*1,0))</f>
        <v>PNJ98</v>
      </c>
      <c r="E359" s="249" t="s">
        <v>4716</v>
      </c>
      <c r="F359" s="249" t="str">
        <f>VLOOKUP(ETMRoutes[[#This Row],[LastStageCode]],Code2Loc,2,FALSE) &amp; "-" &amp; VLOOKUP(ETMRoutes[[#This Row],[FirstStageCode]],Code2Loc,2,FALSE)</f>
        <v>FMD ENG CLG-PANAJI</v>
      </c>
      <c r="G359" s="249"/>
      <c r="H359" s="249">
        <v>32</v>
      </c>
      <c r="I359" s="249" t="s">
        <v>3518</v>
      </c>
      <c r="J359" s="250" t="s">
        <v>4717</v>
      </c>
      <c r="K359" s="250" t="s">
        <v>4718</v>
      </c>
      <c r="L359" s="245" t="s">
        <v>4719</v>
      </c>
      <c r="M359" t="s">
        <v>2202</v>
      </c>
      <c r="N359" t="s">
        <v>1200</v>
      </c>
      <c r="O359" s="245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49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49">
        <f>ETMRoutes[[#This Row],[RouteNo]]</f>
        <v>98</v>
      </c>
      <c r="S359" s="248" cm="1">
        <f t="array" ref="S359">SUMPRODUCT(  ( (ETMRoutes[StageCodes]=ETMRoutes[[#This Row],[StageCodes]])+0 )*1 )</f>
        <v>1</v>
      </c>
      <c r="T359" s="249" cm="1">
        <f t="array" ref="T359">SUMPRODUCT(  ( (ETMRoutes[ReverseStageCodes]=ETMRoutes[[#This Row],[StageCodes]])+0 )*1 )</f>
        <v>0</v>
      </c>
      <c r="U359" s="249" t="b" cm="1">
        <f t="array" ref="U359">AND(ETMRoutes[[#This Row],[StageCodes]]=ETMRoutes[[#This Row],[BaseStageCodes]], SUMPRODUCT( ( ($K$2:$K359=ETMRoutes[[#This Row],[StageCodes]])+0)*1) =1)</f>
        <v>1</v>
      </c>
      <c r="V359" s="245">
        <f>LEN(ETMRoutes[[#This Row],[StageCodes]])</f>
        <v>91</v>
      </c>
      <c r="W359" s="245">
        <f>COUNTIF([2]!Master[Full ETM Route No], C359)</f>
        <v>0</v>
      </c>
    </row>
    <row r="360" spans="1:23" ht="116">
      <c r="A360" s="246" t="s">
        <v>2202</v>
      </c>
      <c r="B360" s="247">
        <v>99</v>
      </c>
      <c r="C360" s="248" t="str">
        <f>ETMRoutes[[#This Row],[Depot]] &amp; ETMRoutes[[#This Row],[RouteNo]]</f>
        <v>PNJ99</v>
      </c>
      <c r="D360" s="249" t="str" cm="1">
        <f t="array" ref="D360">INDEX(ETMRoutes[Full ETM Route No], MATCH(1,(ETMRoutes[[#This Row],[BaseStageCodes]]=ETMRoutes[StageCodes])*1,0))</f>
        <v>PNJ99</v>
      </c>
      <c r="E360" s="249" t="s">
        <v>4720</v>
      </c>
      <c r="F360" s="249" t="str">
        <f>VLOOKUP(ETMRoutes[[#This Row],[LastStageCode]],Code2Loc,2,FALSE) &amp; "-" &amp; VLOOKUP(ETMRoutes[[#This Row],[FirstStageCode]],Code2Loc,2,FALSE)</f>
        <v>RITE COLAGE-PANAJI</v>
      </c>
      <c r="G360" s="249"/>
      <c r="H360" s="249">
        <v>42</v>
      </c>
      <c r="I360" s="249" t="s">
        <v>3518</v>
      </c>
      <c r="J360" s="250" t="s">
        <v>4721</v>
      </c>
      <c r="K360" s="250" t="s">
        <v>4722</v>
      </c>
      <c r="L360" s="245" t="s">
        <v>4723</v>
      </c>
      <c r="M360" t="s">
        <v>2202</v>
      </c>
      <c r="N360" t="s">
        <v>2450</v>
      </c>
      <c r="O360" s="245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49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49">
        <f>ETMRoutes[[#This Row],[RouteNo]]</f>
        <v>99</v>
      </c>
      <c r="S360" s="248" cm="1">
        <f t="array" ref="S360">SUMPRODUCT(  ( (ETMRoutes[StageCodes]=ETMRoutes[[#This Row],[StageCodes]])+0 )*1 )</f>
        <v>2</v>
      </c>
      <c r="T360" s="249" cm="1">
        <f t="array" ref="T360">SUMPRODUCT(  ( (ETMRoutes[ReverseStageCodes]=ETMRoutes[[#This Row],[StageCodes]])+0 )*1 )</f>
        <v>0</v>
      </c>
      <c r="U360" s="249" t="b" cm="1">
        <f t="array" ref="U360">AND(ETMRoutes[[#This Row],[StageCodes]]=ETMRoutes[[#This Row],[BaseStageCodes]], SUMPRODUCT( ( ($K$2:$K360=ETMRoutes[[#This Row],[StageCodes]])+0)*1) =1)</f>
        <v>1</v>
      </c>
      <c r="V360" s="245">
        <f>LEN(ETMRoutes[[#This Row],[StageCodes]])</f>
        <v>115</v>
      </c>
      <c r="W360" s="245">
        <f>COUNTIF([2]!Master[Full ETM Route No], C360)</f>
        <v>9</v>
      </c>
    </row>
    <row r="361" spans="1:23" ht="58">
      <c r="A361" s="246" t="s">
        <v>2202</v>
      </c>
      <c r="B361" s="247">
        <v>100</v>
      </c>
      <c r="C361" s="248" t="str">
        <f>ETMRoutes[[#This Row],[Depot]] &amp; ETMRoutes[[#This Row],[RouteNo]]</f>
        <v>PNJ100</v>
      </c>
      <c r="D361" s="249" t="str" cm="1">
        <f t="array" ref="D361">INDEX(ETMRoutes[Full ETM Route No], MATCH(1,(ETMRoutes[[#This Row],[BaseStageCodes]]=ETMRoutes[StageCodes])*1,0))</f>
        <v>PNJ100</v>
      </c>
      <c r="E361" s="249" t="s">
        <v>4724</v>
      </c>
      <c r="F361" s="249" t="str">
        <f>VLOOKUP(ETMRoutes[[#This Row],[LastStageCode]],Code2Loc,2,FALSE) &amp; "-" &amp; VLOOKUP(ETMRoutes[[#This Row],[FirstStageCode]],Code2Loc,2,FALSE)</f>
        <v>RITE COLAGE-MARGAO</v>
      </c>
      <c r="G361" s="249"/>
      <c r="H361" s="249">
        <v>16</v>
      </c>
      <c r="I361" s="249" t="s">
        <v>3518</v>
      </c>
      <c r="J361" s="250" t="s">
        <v>4725</v>
      </c>
      <c r="K361" s="250" t="s">
        <v>4726</v>
      </c>
      <c r="L361" s="245" t="s">
        <v>4727</v>
      </c>
      <c r="M361" t="s">
        <v>1844</v>
      </c>
      <c r="N361" t="s">
        <v>2450</v>
      </c>
      <c r="O361" s="245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49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49">
        <f>ETMRoutes[[#This Row],[RouteNo]]</f>
        <v>100</v>
      </c>
      <c r="S361" s="248" cm="1">
        <f t="array" ref="S361">SUMPRODUCT(  ( (ETMRoutes[StageCodes]=ETMRoutes[[#This Row],[StageCodes]])+0 )*1 )</f>
        <v>1</v>
      </c>
      <c r="T361" s="249" cm="1">
        <f t="array" ref="T361">SUMPRODUCT(  ( (ETMRoutes[ReverseStageCodes]=ETMRoutes[[#This Row],[StageCodes]])+0 )*1 )</f>
        <v>0</v>
      </c>
      <c r="U361" s="249" t="b" cm="1">
        <f t="array" ref="U361">AND(ETMRoutes[[#This Row],[StageCodes]]=ETMRoutes[[#This Row],[BaseStageCodes]], SUMPRODUCT( ( ($K$2:$K361=ETMRoutes[[#This Row],[StageCodes]])+0)*1) =1)</f>
        <v>1</v>
      </c>
      <c r="V361" s="245">
        <f>LEN(ETMRoutes[[#This Row],[StageCodes]])</f>
        <v>55</v>
      </c>
      <c r="W361" s="245">
        <f>COUNTIF([2]!Master[Full ETM Route No], C361)</f>
        <v>2</v>
      </c>
    </row>
    <row r="362" spans="1:23" ht="159.5">
      <c r="A362" s="246" t="s">
        <v>2202</v>
      </c>
      <c r="B362" s="247">
        <v>101</v>
      </c>
      <c r="C362" s="248" t="str">
        <f>ETMRoutes[[#This Row],[Depot]] &amp; ETMRoutes[[#This Row],[RouteNo]]</f>
        <v>PNJ101</v>
      </c>
      <c r="D362" s="249" t="str" cm="1">
        <f t="array" ref="D362">INDEX(ETMRoutes[Full ETM Route No], MATCH(1,(ETMRoutes[[#This Row],[BaseStageCodes]]=ETMRoutes[StageCodes])*1,0))</f>
        <v>PNJ101</v>
      </c>
      <c r="E362" s="249" t="s">
        <v>4728</v>
      </c>
      <c r="F362" s="249" t="str">
        <f>VLOOKUP(ETMRoutes[[#This Row],[LastStageCode]],Code2Loc,2,FALSE) &amp; "-" &amp; VLOOKUP(ETMRoutes[[#This Row],[FirstStageCode]],Code2Loc,2,FALSE)</f>
        <v>RITE COLAGE-MAPUSA</v>
      </c>
      <c r="G362" s="249"/>
      <c r="H362" s="249">
        <v>54</v>
      </c>
      <c r="I362" s="249" t="s">
        <v>3518</v>
      </c>
      <c r="J362" s="250" t="s">
        <v>4729</v>
      </c>
      <c r="K362" s="250" t="s">
        <v>4730</v>
      </c>
      <c r="L362" s="245" t="s">
        <v>4731</v>
      </c>
      <c r="M362" t="s">
        <v>1836</v>
      </c>
      <c r="N362" t="s">
        <v>2450</v>
      </c>
      <c r="O362" s="245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49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49">
        <f>ETMRoutes[[#This Row],[RouteNo]]</f>
        <v>101</v>
      </c>
      <c r="S362" s="248" cm="1">
        <f t="array" ref="S362">SUMPRODUCT(  ( (ETMRoutes[StageCodes]=ETMRoutes[[#This Row],[StageCodes]])+0 )*1 )</f>
        <v>1</v>
      </c>
      <c r="T362" s="249" cm="1">
        <f t="array" ref="T362">SUMPRODUCT(  ( (ETMRoutes[ReverseStageCodes]=ETMRoutes[[#This Row],[StageCodes]])+0 )*1 )</f>
        <v>0</v>
      </c>
      <c r="U362" s="249" t="b" cm="1">
        <f t="array" ref="U362">AND(ETMRoutes[[#This Row],[StageCodes]]=ETMRoutes[[#This Row],[BaseStageCodes]], SUMPRODUCT( ( ($K$2:$K362=ETMRoutes[[#This Row],[StageCodes]])+0)*1) =1)</f>
        <v>1</v>
      </c>
      <c r="V362" s="245">
        <f>LEN(ETMRoutes[[#This Row],[StageCodes]])</f>
        <v>155</v>
      </c>
      <c r="W362" s="245">
        <f>COUNTIF([2]!Master[Full ETM Route No], C362)</f>
        <v>0</v>
      </c>
    </row>
    <row r="363" spans="1:23" ht="101.5">
      <c r="A363" s="246" t="s">
        <v>2202</v>
      </c>
      <c r="B363" s="247">
        <v>102</v>
      </c>
      <c r="C363" s="248" t="str">
        <f>ETMRoutes[[#This Row],[Depot]] &amp; ETMRoutes[[#This Row],[RouteNo]]</f>
        <v>PNJ102</v>
      </c>
      <c r="D363" s="249" t="str" cm="1">
        <f t="array" ref="D363">INDEX(ETMRoutes[Full ETM Route No], MATCH(1,(ETMRoutes[[#This Row],[BaseStageCodes]]=ETMRoutes[StageCodes])*1,0))</f>
        <v>PNJ102</v>
      </c>
      <c r="E363" s="249" t="s">
        <v>4732</v>
      </c>
      <c r="F363" s="249" t="str">
        <f>VLOOKUP(ETMRoutes[[#This Row],[LastStageCode]],Code2Loc,2,FALSE) &amp; "-" &amp; VLOOKUP(ETMRoutes[[#This Row],[FirstStageCode]],Code2Loc,2,FALSE)</f>
        <v>RITE COLAGE-AKHADA</v>
      </c>
      <c r="G363" s="249"/>
      <c r="H363" s="249">
        <v>38</v>
      </c>
      <c r="I363" s="249" t="s">
        <v>3518</v>
      </c>
      <c r="J363" s="250" t="s">
        <v>4733</v>
      </c>
      <c r="K363" s="250" t="s">
        <v>4734</v>
      </c>
      <c r="L363" s="245" t="s">
        <v>4735</v>
      </c>
      <c r="M363" t="s">
        <v>450</v>
      </c>
      <c r="N363" t="s">
        <v>2450</v>
      </c>
      <c r="O363" s="245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49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49">
        <f>ETMRoutes[[#This Row],[RouteNo]]</f>
        <v>102</v>
      </c>
      <c r="S363" s="248" cm="1">
        <f t="array" ref="S363">SUMPRODUCT(  ( (ETMRoutes[StageCodes]=ETMRoutes[[#This Row],[StageCodes]])+0 )*1 )</f>
        <v>1</v>
      </c>
      <c r="T363" s="249" cm="1">
        <f t="array" ref="T363">SUMPRODUCT(  ( (ETMRoutes[ReverseStageCodes]=ETMRoutes[[#This Row],[StageCodes]])+0 )*1 )</f>
        <v>0</v>
      </c>
      <c r="U363" s="249" t="b" cm="1">
        <f t="array" ref="U363">AND(ETMRoutes[[#This Row],[StageCodes]]=ETMRoutes[[#This Row],[BaseStageCodes]], SUMPRODUCT( ( ($K$2:$K363=ETMRoutes[[#This Row],[StageCodes]])+0)*1) =1)</f>
        <v>1</v>
      </c>
      <c r="V363" s="245">
        <f>LEN(ETMRoutes[[#This Row],[StageCodes]])</f>
        <v>99</v>
      </c>
      <c r="W363" s="245">
        <f>COUNTIF([2]!Master[Full ETM Route No], C363)</f>
        <v>0</v>
      </c>
    </row>
    <row r="364" spans="1:23" ht="246.5">
      <c r="A364" s="246" t="s">
        <v>2202</v>
      </c>
      <c r="B364" s="247">
        <v>103</v>
      </c>
      <c r="C364" s="248" t="str">
        <f>ETMRoutes[[#This Row],[Depot]] &amp; ETMRoutes[[#This Row],[RouteNo]]</f>
        <v>PNJ103</v>
      </c>
      <c r="D364" s="249" t="str" cm="1">
        <f t="array" ref="D364">INDEX(ETMRoutes[Full ETM Route No], MATCH(1,(ETMRoutes[[#This Row],[BaseStageCodes]]=ETMRoutes[StageCodes])*1,0))</f>
        <v>PNJ103</v>
      </c>
      <c r="E364" s="249" t="s">
        <v>4720</v>
      </c>
      <c r="F364" s="249" t="str">
        <f>VLOOKUP(ETMRoutes[[#This Row],[LastStageCode]],Code2Loc,2,FALSE) &amp; "-" &amp; VLOOKUP(ETMRoutes[[#This Row],[FirstStageCode]],Code2Loc,2,FALSE)</f>
        <v>RITE COLAGE-PANAJI</v>
      </c>
      <c r="G364" s="249"/>
      <c r="H364" s="249">
        <v>80</v>
      </c>
      <c r="I364" s="249" t="s">
        <v>3518</v>
      </c>
      <c r="J364" s="250" t="s">
        <v>4736</v>
      </c>
      <c r="K364" s="250" t="s">
        <v>4737</v>
      </c>
      <c r="L364" s="245" t="s">
        <v>4738</v>
      </c>
      <c r="M364" t="s">
        <v>2202</v>
      </c>
      <c r="N364" t="s">
        <v>2450</v>
      </c>
      <c r="O364" s="245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49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49">
        <f>ETMRoutes[[#This Row],[RouteNo]]</f>
        <v>103</v>
      </c>
      <c r="S364" s="248" cm="1">
        <f t="array" ref="S364">SUMPRODUCT(  ( (ETMRoutes[StageCodes]=ETMRoutes[[#This Row],[StageCodes]])+0 )*1 )</f>
        <v>1</v>
      </c>
      <c r="T364" s="249" cm="1">
        <f t="array" ref="T364">SUMPRODUCT(  ( (ETMRoutes[ReverseStageCodes]=ETMRoutes[[#This Row],[StageCodes]])+0 )*1 )</f>
        <v>0</v>
      </c>
      <c r="U364" s="249" t="b" cm="1">
        <f t="array" ref="U364">AND(ETMRoutes[[#This Row],[StageCodes]]=ETMRoutes[[#This Row],[BaseStageCodes]], SUMPRODUCT( ( ($K$2:$K364=ETMRoutes[[#This Row],[StageCodes]])+0)*1) =1)</f>
        <v>1</v>
      </c>
      <c r="V364" s="245">
        <f>LEN(ETMRoutes[[#This Row],[StageCodes]])</f>
        <v>243</v>
      </c>
      <c r="W364" s="245">
        <f>COUNTIF([2]!Master[Full ETM Route No], C364)</f>
        <v>2</v>
      </c>
    </row>
    <row r="365" spans="1:23">
      <c r="A365" s="246" t="s">
        <v>2202</v>
      </c>
      <c r="B365" s="247">
        <v>104</v>
      </c>
      <c r="C365" s="248" t="str">
        <f>ETMRoutes[[#This Row],[Depot]] &amp; ETMRoutes[[#This Row],[RouteNo]]</f>
        <v>PNJ104</v>
      </c>
      <c r="D365" s="249" t="str" cm="1">
        <f t="array" ref="D365">INDEX(ETMRoutes[Full ETM Route No], MATCH(1,(ETMRoutes[[#This Row],[BaseStageCodes]]=ETMRoutes[StageCodes])*1,0))</f>
        <v>PNJ104</v>
      </c>
      <c r="E365" s="249" t="s">
        <v>4367</v>
      </c>
      <c r="F365" s="249" t="str">
        <f>VLOOKUP(ETMRoutes[[#This Row],[LastStageCode]],Code2Loc,2,FALSE) &amp; "-" &amp; VLOOKUP(ETMRoutes[[#This Row],[FirstStageCode]],Code2Loc,2,FALSE)</f>
        <v>MARGAO-PANAJI</v>
      </c>
      <c r="G365" s="249"/>
      <c r="H365" s="249">
        <v>32</v>
      </c>
      <c r="I365" s="249" t="s">
        <v>3908</v>
      </c>
      <c r="J365" s="250" t="s">
        <v>4367</v>
      </c>
      <c r="K365" s="250" t="s">
        <v>3910</v>
      </c>
      <c r="L365" s="245" t="s">
        <v>3909</v>
      </c>
      <c r="M365" t="s">
        <v>2202</v>
      </c>
      <c r="N365" t="s">
        <v>1844</v>
      </c>
      <c r="O365" s="245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49">
        <f>ETMRoutes[[#This Row],[RouteNo]]</f>
        <v>104</v>
      </c>
      <c r="S365" s="248" cm="1">
        <f t="array" ref="S365">SUMPRODUCT(  ( (ETMRoutes[StageCodes]=ETMRoutes[[#This Row],[StageCodes]])+0 )*1 )</f>
        <v>4</v>
      </c>
      <c r="T365" s="249" cm="1">
        <f t="array" ref="T365">SUMPRODUCT(  ( (ETMRoutes[ReverseStageCodes]=ETMRoutes[[#This Row],[StageCodes]])+0 )*1 )</f>
        <v>2</v>
      </c>
      <c r="U365" s="249" t="b" cm="1">
        <f t="array" ref="U365">AND(ETMRoutes[[#This Row],[StageCodes]]=ETMRoutes[[#This Row],[BaseStageCodes]], SUMPRODUCT( ( ($K$2:$K365=ETMRoutes[[#This Row],[StageCodes]])+0)*1) =1)</f>
        <v>1</v>
      </c>
      <c r="V365" s="245">
        <f>LEN(ETMRoutes[[#This Row],[StageCodes]])</f>
        <v>7</v>
      </c>
      <c r="W365" s="245">
        <f>COUNTIF([2]!Master[Full ETM Route No], C365)</f>
        <v>46</v>
      </c>
    </row>
    <row r="366" spans="1:23">
      <c r="A366" s="246" t="s">
        <v>2202</v>
      </c>
      <c r="B366" s="247">
        <v>105</v>
      </c>
      <c r="C366" s="248" t="str">
        <f>ETMRoutes[[#This Row],[Depot]] &amp; ETMRoutes[[#This Row],[RouteNo]]</f>
        <v>PNJ105</v>
      </c>
      <c r="D366" s="249" t="str" cm="1">
        <f t="array" ref="D366">INDEX(ETMRoutes[Full ETM Route No], MATCH(1,(ETMRoutes[[#This Row],[BaseStageCodes]]=ETMRoutes[StageCodes])*1,0))</f>
        <v>PNJ105</v>
      </c>
      <c r="E366" s="249" t="s">
        <v>3551</v>
      </c>
      <c r="F366" s="249" t="str">
        <f>VLOOKUP(ETMRoutes[[#This Row],[LastStageCode]],Code2Loc,2,FALSE) &amp; "-" &amp; VLOOKUP(ETMRoutes[[#This Row],[FirstStageCode]],Code2Loc,2,FALSE)</f>
        <v>VASCO-PANAJI</v>
      </c>
      <c r="G366" s="249"/>
      <c r="H366" s="249">
        <v>31</v>
      </c>
      <c r="I366" s="249" t="s">
        <v>3908</v>
      </c>
      <c r="J366" s="250" t="s">
        <v>3551</v>
      </c>
      <c r="K366" s="250" t="s">
        <v>4739</v>
      </c>
      <c r="L366" s="245" t="s">
        <v>4740</v>
      </c>
      <c r="M366" t="s">
        <v>2202</v>
      </c>
      <c r="N366" t="s">
        <v>3003</v>
      </c>
      <c r="O366" s="245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49">
        <f>ETMRoutes[[#This Row],[RouteNo]]</f>
        <v>105</v>
      </c>
      <c r="S366" s="248" cm="1">
        <f t="array" ref="S366">SUMPRODUCT(  ( (ETMRoutes[StageCodes]=ETMRoutes[[#This Row],[StageCodes]])+0 )*1 )</f>
        <v>3</v>
      </c>
      <c r="T366" s="249" cm="1">
        <f t="array" ref="T366">SUMPRODUCT(  ( (ETMRoutes[ReverseStageCodes]=ETMRoutes[[#This Row],[StageCodes]])+0 )*1 )</f>
        <v>2</v>
      </c>
      <c r="U366" s="249" t="b" cm="1">
        <f t="array" ref="U366">AND(ETMRoutes[[#This Row],[StageCodes]]=ETMRoutes[[#This Row],[BaseStageCodes]], SUMPRODUCT( ( ($K$2:$K366=ETMRoutes[[#This Row],[StageCodes]])+0)*1) =1)</f>
        <v>1</v>
      </c>
      <c r="V366" s="245">
        <f>LEN(ETMRoutes[[#This Row],[StageCodes]])</f>
        <v>7</v>
      </c>
      <c r="W366" s="245">
        <f>COUNTIF([2]!Master[Full ETM Route No], C366)</f>
        <v>48</v>
      </c>
    </row>
    <row r="367" spans="1:23">
      <c r="A367" s="246" t="s">
        <v>2202</v>
      </c>
      <c r="B367" s="247">
        <v>106</v>
      </c>
      <c r="C367" s="248" t="str">
        <f>ETMRoutes[[#This Row],[Depot]] &amp; ETMRoutes[[#This Row],[RouteNo]]</f>
        <v>PNJ106</v>
      </c>
      <c r="D367" s="249" t="str" cm="1">
        <f t="array" ref="D367">INDEX(ETMRoutes[Full ETM Route No], MATCH(1,(ETMRoutes[[#This Row],[BaseStageCodes]]=ETMRoutes[StageCodes])*1,0))</f>
        <v>PRV205</v>
      </c>
      <c r="E367" s="249" t="s">
        <v>4382</v>
      </c>
      <c r="F367" s="249" t="str">
        <f>VLOOKUP(ETMRoutes[[#This Row],[LastStageCode]],Code2Loc,2,FALSE) &amp; "-" &amp; VLOOKUP(ETMRoutes[[#This Row],[FirstStageCode]],Code2Loc,2,FALSE)</f>
        <v>MAPUSA-PANAJI</v>
      </c>
      <c r="G367" s="249"/>
      <c r="H367" s="249">
        <v>12</v>
      </c>
      <c r="I367" s="249" t="s">
        <v>3908</v>
      </c>
      <c r="J367" s="250" t="s">
        <v>4382</v>
      </c>
      <c r="K367" s="250" t="s">
        <v>4741</v>
      </c>
      <c r="L367" s="245" t="s">
        <v>4742</v>
      </c>
      <c r="M367" t="s">
        <v>2202</v>
      </c>
      <c r="N367" t="s">
        <v>1836</v>
      </c>
      <c r="O367" s="245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49">
        <f>ETMRoutes[[#This Row],[RouteNo]]</f>
        <v>106</v>
      </c>
      <c r="S367" s="248" cm="1">
        <f t="array" ref="S367">SUMPRODUCT(  ( (ETMRoutes[StageCodes]=ETMRoutes[[#This Row],[StageCodes]])+0 )*1 )</f>
        <v>1</v>
      </c>
      <c r="T367" s="249" cm="1">
        <f t="array" ref="T367">SUMPRODUCT(  ( (ETMRoutes[ReverseStageCodes]=ETMRoutes[[#This Row],[StageCodes]])+0 )*1 )</f>
        <v>1</v>
      </c>
      <c r="U367" s="249" t="b" cm="1">
        <f t="array" ref="U367">AND(ETMRoutes[[#This Row],[StageCodes]]=ETMRoutes[[#This Row],[BaseStageCodes]], SUMPRODUCT( ( ($K$2:$K367=ETMRoutes[[#This Row],[StageCodes]])+0)*1) =1)</f>
        <v>0</v>
      </c>
      <c r="V367" s="245">
        <f>LEN(ETMRoutes[[#This Row],[StageCodes]])</f>
        <v>7</v>
      </c>
      <c r="W367" s="245">
        <f>COUNTIF([2]!Master[Full ETM Route No], C367)</f>
        <v>0</v>
      </c>
    </row>
    <row r="368" spans="1:23">
      <c r="A368" s="246" t="s">
        <v>2202</v>
      </c>
      <c r="B368" s="247">
        <v>107</v>
      </c>
      <c r="C368" s="248" t="str">
        <f>ETMRoutes[[#This Row],[Depot]] &amp; ETMRoutes[[#This Row],[RouteNo]]</f>
        <v>PNJ107</v>
      </c>
      <c r="D368" s="249" t="str" cm="1">
        <f t="array" ref="D368">INDEX(ETMRoutes[Full ETM Route No], MATCH(1,(ETMRoutes[[#This Row],[BaseStageCodes]]=ETMRoutes[StageCodes])*1,0))</f>
        <v>MRG187</v>
      </c>
      <c r="E368" s="249" t="s">
        <v>3563</v>
      </c>
      <c r="F368" s="249" t="str">
        <f>VLOOKUP(ETMRoutes[[#This Row],[LastStageCode]],Code2Loc,2,FALSE) &amp; "-" &amp; VLOOKUP(ETMRoutes[[#This Row],[FirstStageCode]],Code2Loc,2,FALSE)</f>
        <v>CURCHOREM-PANAJI</v>
      </c>
      <c r="G368" s="249" t="s">
        <v>1843</v>
      </c>
      <c r="H368" s="249">
        <v>53</v>
      </c>
      <c r="I368" s="249" t="s">
        <v>3908</v>
      </c>
      <c r="J368" s="250" t="s">
        <v>4743</v>
      </c>
      <c r="K368" s="250" t="s">
        <v>4144</v>
      </c>
      <c r="L368" s="245" t="s">
        <v>4143</v>
      </c>
      <c r="M368" t="s">
        <v>2202</v>
      </c>
      <c r="N368" t="s">
        <v>1002</v>
      </c>
      <c r="O368" s="245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49">
        <f>ETMRoutes[[#This Row],[RouteNo]]</f>
        <v>107</v>
      </c>
      <c r="S368" s="248" cm="1">
        <f t="array" ref="S368">SUMPRODUCT(  ( (ETMRoutes[StageCodes]=ETMRoutes[[#This Row],[StageCodes]])+0 )*1 )</f>
        <v>1</v>
      </c>
      <c r="T368" s="249" cm="1">
        <f t="array" ref="T368">SUMPRODUCT(  ( (ETMRoutes[ReverseStageCodes]=ETMRoutes[[#This Row],[StageCodes]])+0 )*1 )</f>
        <v>1</v>
      </c>
      <c r="U368" s="249" t="b" cm="1">
        <f t="array" ref="U368">AND(ETMRoutes[[#This Row],[StageCodes]]=ETMRoutes[[#This Row],[BaseStageCodes]], SUMPRODUCT( ( ($K$2:$K368=ETMRoutes[[#This Row],[StageCodes]])+0)*1) =1)</f>
        <v>0</v>
      </c>
      <c r="V368" s="245">
        <f>LEN(ETMRoutes[[#This Row],[StageCodes]])</f>
        <v>11</v>
      </c>
      <c r="W368" s="245">
        <f>COUNTIF([2]!Master[Full ETM Route No], C368)</f>
        <v>0</v>
      </c>
    </row>
    <row r="369" spans="1:23">
      <c r="A369" s="246" t="s">
        <v>2202</v>
      </c>
      <c r="B369" s="247">
        <v>108</v>
      </c>
      <c r="C369" s="248" t="str">
        <f>ETMRoutes[[#This Row],[Depot]] &amp; ETMRoutes[[#This Row],[RouteNo]]</f>
        <v>PNJ108</v>
      </c>
      <c r="D369" s="249" t="str" cm="1">
        <f t="array" ref="D369">INDEX(ETMRoutes[Full ETM Route No], MATCH(1,(ETMRoutes[[#This Row],[BaseStageCodes]]=ETMRoutes[StageCodes])*1,0))</f>
        <v>PNJ108</v>
      </c>
      <c r="E369" s="249" t="s">
        <v>4621</v>
      </c>
      <c r="F369" s="249" t="str">
        <f>VLOOKUP(ETMRoutes[[#This Row],[LastStageCode]],Code2Loc,2,FALSE) &amp; "-" &amp; VLOOKUP(ETMRoutes[[#This Row],[FirstStageCode]],Code2Loc,2,FALSE)</f>
        <v>PONDA-PANAJI MKT</v>
      </c>
      <c r="G369" s="249"/>
      <c r="H369" s="249">
        <v>31</v>
      </c>
      <c r="I369" s="249" t="s">
        <v>3908</v>
      </c>
      <c r="J369" s="250" t="s">
        <v>4744</v>
      </c>
      <c r="K369" s="250" t="s">
        <v>4745</v>
      </c>
      <c r="L369" s="245" t="s">
        <v>4746</v>
      </c>
      <c r="M369" t="s">
        <v>2206</v>
      </c>
      <c r="N369" t="s">
        <v>2329</v>
      </c>
      <c r="O369" s="245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49">
        <f>ETMRoutes[[#This Row],[RouteNo]]</f>
        <v>108</v>
      </c>
      <c r="S369" s="248" cm="1">
        <f t="array" ref="S369">SUMPRODUCT(  ( (ETMRoutes[StageCodes]=ETMRoutes[[#This Row],[StageCodes]])+0 )*1 )</f>
        <v>1</v>
      </c>
      <c r="T369" s="249" cm="1">
        <f t="array" ref="T369">SUMPRODUCT(  ( (ETMRoutes[ReverseStageCodes]=ETMRoutes[[#This Row],[StageCodes]])+0 )*1 )</f>
        <v>0</v>
      </c>
      <c r="U369" s="249" t="b" cm="1">
        <f t="array" ref="U369">AND(ETMRoutes[[#This Row],[StageCodes]]=ETMRoutes[[#This Row],[BaseStageCodes]], SUMPRODUCT( ( ($K$2:$K369=ETMRoutes[[#This Row],[StageCodes]])+0)*1) =1)</f>
        <v>1</v>
      </c>
      <c r="V369" s="245">
        <f>LEN(ETMRoutes[[#This Row],[StageCodes]])</f>
        <v>11</v>
      </c>
      <c r="W369" s="245">
        <f>COUNTIF([2]!Master[Full ETM Route No], C369)</f>
        <v>8</v>
      </c>
    </row>
    <row r="370" spans="1:23" ht="58">
      <c r="A370" s="246" t="s">
        <v>2202</v>
      </c>
      <c r="B370" s="247">
        <v>109</v>
      </c>
      <c r="C370" s="248" t="str">
        <f>ETMRoutes[[#This Row],[Depot]] &amp; ETMRoutes[[#This Row],[RouteNo]]</f>
        <v>PNJ109</v>
      </c>
      <c r="D370" s="249" t="str" cm="1">
        <f t="array" ref="D370">INDEX(ETMRoutes[Full ETM Route No], MATCH(1,(ETMRoutes[[#This Row],[BaseStageCodes]]=ETMRoutes[StageCodes])*1,0))</f>
        <v>PNJ109</v>
      </c>
      <c r="E370" s="249" t="s">
        <v>4747</v>
      </c>
      <c r="F370" s="249" t="str">
        <f>VLOOKUP(ETMRoutes[[#This Row],[LastStageCode]],Code2Loc,2,FALSE) &amp; "-" &amp; VLOOKUP(ETMRoutes[[#This Row],[FirstStageCode]],Code2Loc,2,FALSE)</f>
        <v>GAWANDALI-DON BOSCO</v>
      </c>
      <c r="G370" s="249" t="s">
        <v>2201</v>
      </c>
      <c r="H370" s="249">
        <v>16</v>
      </c>
      <c r="I370" s="249" t="s">
        <v>3518</v>
      </c>
      <c r="J370" s="250" t="s">
        <v>4748</v>
      </c>
      <c r="K370" s="250" t="s">
        <v>4749</v>
      </c>
      <c r="L370" s="245" t="s">
        <v>4750</v>
      </c>
      <c r="M370" t="s">
        <v>1149</v>
      </c>
      <c r="N370" t="s">
        <v>1254</v>
      </c>
      <c r="O370" s="245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49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49">
        <f>ETMRoutes[[#This Row],[RouteNo]]</f>
        <v>109</v>
      </c>
      <c r="S370" s="248" cm="1">
        <f t="array" ref="S370">SUMPRODUCT(  ( (ETMRoutes[StageCodes]=ETMRoutes[[#This Row],[StageCodes]])+0 )*1 )</f>
        <v>1</v>
      </c>
      <c r="T370" s="249" cm="1">
        <f t="array" ref="T370">SUMPRODUCT(  ( (ETMRoutes[ReverseStageCodes]=ETMRoutes[[#This Row],[StageCodes]])+0 )*1 )</f>
        <v>0</v>
      </c>
      <c r="U370" s="249" t="b" cm="1">
        <f t="array" ref="U370">AND(ETMRoutes[[#This Row],[StageCodes]]=ETMRoutes[[#This Row],[BaseStageCodes]], SUMPRODUCT( ( ($K$2:$K370=ETMRoutes[[#This Row],[StageCodes]])+0)*1) =1)</f>
        <v>1</v>
      </c>
      <c r="V370" s="245">
        <f>LEN(ETMRoutes[[#This Row],[StageCodes]])</f>
        <v>51</v>
      </c>
      <c r="W370" s="245">
        <f>COUNTIF([2]!Master[Full ETM Route No], C370)</f>
        <v>0</v>
      </c>
    </row>
    <row r="371" spans="1:23" ht="29">
      <c r="A371" s="246" t="s">
        <v>2202</v>
      </c>
      <c r="B371" s="247">
        <v>110</v>
      </c>
      <c r="C371" s="248" t="str">
        <f>ETMRoutes[[#This Row],[Depot]] &amp; ETMRoutes[[#This Row],[RouteNo]]</f>
        <v>PNJ110</v>
      </c>
      <c r="D371" s="249" t="str" cm="1">
        <f t="array" ref="D371">INDEX(ETMRoutes[Full ETM Route No], MATCH(1,(ETMRoutes[[#This Row],[BaseStageCodes]]=ETMRoutes[StageCodes])*1,0))</f>
        <v>PNJ110</v>
      </c>
      <c r="E371" s="249" t="s">
        <v>4751</v>
      </c>
      <c r="F371" s="249" t="str">
        <f>VLOOKUP(ETMRoutes[[#This Row],[LastStageCode]],Code2Loc,2,FALSE) &amp; "-" &amp; VLOOKUP(ETMRoutes[[#This Row],[FirstStageCode]],Code2Loc,2,FALSE)</f>
        <v>PANAJI-PANAJI</v>
      </c>
      <c r="G371" s="249" t="s">
        <v>465</v>
      </c>
      <c r="H371" s="249">
        <v>8</v>
      </c>
      <c r="I371" s="249" t="s">
        <v>3518</v>
      </c>
      <c r="J371" s="250" t="s">
        <v>4752</v>
      </c>
      <c r="K371" s="250" t="s">
        <v>4753</v>
      </c>
      <c r="L371" s="245" t="s">
        <v>4754</v>
      </c>
      <c r="M371" t="s">
        <v>2202</v>
      </c>
      <c r="N371" t="s">
        <v>2202</v>
      </c>
      <c r="O371" s="245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49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49">
        <f>ETMRoutes[[#This Row],[RouteNo]]</f>
        <v>110</v>
      </c>
      <c r="S371" s="248" cm="1">
        <f t="array" ref="S371">SUMPRODUCT(  ( (ETMRoutes[StageCodes]=ETMRoutes[[#This Row],[StageCodes]])+0 )*1 )</f>
        <v>1</v>
      </c>
      <c r="T371" s="249" cm="1">
        <f t="array" ref="T371">SUMPRODUCT(  ( (ETMRoutes[ReverseStageCodes]=ETMRoutes[[#This Row],[StageCodes]])+0 )*1 )</f>
        <v>0</v>
      </c>
      <c r="U371" s="249" t="b" cm="1">
        <f t="array" ref="U371">AND(ETMRoutes[[#This Row],[StageCodes]]=ETMRoutes[[#This Row],[BaseStageCodes]], SUMPRODUCT( ( ($K$2:$K371=ETMRoutes[[#This Row],[StageCodes]])+0)*1) =1)</f>
        <v>1</v>
      </c>
      <c r="V371" s="245">
        <f>LEN(ETMRoutes[[#This Row],[StageCodes]])</f>
        <v>27</v>
      </c>
      <c r="W371" s="245">
        <f>COUNTIF([2]!Master[Full ETM Route No], C371)</f>
        <v>15</v>
      </c>
    </row>
    <row r="372" spans="1:23" ht="174">
      <c r="A372" s="246" t="s">
        <v>2202</v>
      </c>
      <c r="B372" s="247">
        <v>111</v>
      </c>
      <c r="C372" s="248" t="str">
        <f>ETMRoutes[[#This Row],[Depot]] &amp; ETMRoutes[[#This Row],[RouteNo]]</f>
        <v>PNJ111</v>
      </c>
      <c r="D372" s="249" t="str" cm="1">
        <f t="array" ref="D372">INDEX(ETMRoutes[Full ETM Route No], MATCH(1,(ETMRoutes[[#This Row],[BaseStageCodes]]=ETMRoutes[StageCodes])*1,0))</f>
        <v>PNJ111</v>
      </c>
      <c r="E372" s="249" t="s">
        <v>4755</v>
      </c>
      <c r="F372" s="249" t="str">
        <f>VLOOKUP(ETMRoutes[[#This Row],[LastStageCode]],Code2Loc,2,FALSE) &amp; "-" &amp; VLOOKUP(ETMRoutes[[#This Row],[FirstStageCode]],Code2Loc,2,FALSE)</f>
        <v>AMONA PNCHY-PANAJI</v>
      </c>
      <c r="G372" s="249" t="s">
        <v>1835</v>
      </c>
      <c r="H372" s="249">
        <v>46</v>
      </c>
      <c r="I372" s="249" t="s">
        <v>3518</v>
      </c>
      <c r="J372" s="250" t="s">
        <v>4756</v>
      </c>
      <c r="K372" s="250" t="s">
        <v>4757</v>
      </c>
      <c r="L372" s="245" t="s">
        <v>4758</v>
      </c>
      <c r="M372" t="s">
        <v>2202</v>
      </c>
      <c r="N372" t="s">
        <v>499</v>
      </c>
      <c r="O372" s="245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49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49">
        <f>ETMRoutes[[#This Row],[RouteNo]]</f>
        <v>111</v>
      </c>
      <c r="S372" s="248" cm="1">
        <f t="array" ref="S372">SUMPRODUCT(  ( (ETMRoutes[StageCodes]=ETMRoutes[[#This Row],[StageCodes]])+0 )*1 )</f>
        <v>1</v>
      </c>
      <c r="T372" s="249" cm="1">
        <f t="array" ref="T372">SUMPRODUCT(  ( (ETMRoutes[ReverseStageCodes]=ETMRoutes[[#This Row],[StageCodes]])+0 )*1 )</f>
        <v>0</v>
      </c>
      <c r="U372" s="249" t="b" cm="1">
        <f t="array" ref="U372">AND(ETMRoutes[[#This Row],[StageCodes]]=ETMRoutes[[#This Row],[BaseStageCodes]], SUMPRODUCT( ( ($K$2:$K372=ETMRoutes[[#This Row],[StageCodes]])+0)*1) =1)</f>
        <v>1</v>
      </c>
      <c r="V372" s="245">
        <f>LEN(ETMRoutes[[#This Row],[StageCodes]])</f>
        <v>155</v>
      </c>
      <c r="W372" s="245">
        <f>COUNTIF([2]!Master[Full ETM Route No], C372)</f>
        <v>0</v>
      </c>
    </row>
    <row r="373" spans="1:23" ht="116">
      <c r="A373" s="246" t="s">
        <v>2202</v>
      </c>
      <c r="B373" s="247">
        <v>112</v>
      </c>
      <c r="C373" s="248" t="str">
        <f>ETMRoutes[[#This Row],[Depot]] &amp; ETMRoutes[[#This Row],[RouteNo]]</f>
        <v>PNJ112</v>
      </c>
      <c r="D373" s="249" t="str" cm="1">
        <f t="array" ref="D373">INDEX(ETMRoutes[Full ETM Route No], MATCH(1,(ETMRoutes[[#This Row],[BaseStageCodes]]=ETMRoutes[StageCodes])*1,0))</f>
        <v>PNJ112</v>
      </c>
      <c r="E373" s="249" t="s">
        <v>4759</v>
      </c>
      <c r="F373" s="249" t="str">
        <f>VLOOKUP(ETMRoutes[[#This Row],[LastStageCode]],Code2Loc,2,FALSE) &amp; "-" &amp; VLOOKUP(ETMRoutes[[#This Row],[FirstStageCode]],Code2Loc,2,FALSE)</f>
        <v>BICHOLIM-PANAJI</v>
      </c>
      <c r="G373" s="249" t="s">
        <v>1839</v>
      </c>
      <c r="H373" s="249">
        <v>36</v>
      </c>
      <c r="I373" s="249" t="s">
        <v>3518</v>
      </c>
      <c r="J373" s="250" t="s">
        <v>4760</v>
      </c>
      <c r="K373" s="250" t="s">
        <v>4761</v>
      </c>
      <c r="L373" s="245" t="s">
        <v>4762</v>
      </c>
      <c r="M373" t="s">
        <v>2202</v>
      </c>
      <c r="N373" t="s">
        <v>751</v>
      </c>
      <c r="O373" s="245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49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49">
        <f>ETMRoutes[[#This Row],[RouteNo]]</f>
        <v>112</v>
      </c>
      <c r="S373" s="248" cm="1">
        <f t="array" ref="S373">SUMPRODUCT(  ( (ETMRoutes[StageCodes]=ETMRoutes[[#This Row],[StageCodes]])+0 )*1 )</f>
        <v>2</v>
      </c>
      <c r="T373" s="249" cm="1">
        <f t="array" ref="T373">SUMPRODUCT(  ( (ETMRoutes[ReverseStageCodes]=ETMRoutes[[#This Row],[StageCodes]])+0 )*1 )</f>
        <v>0</v>
      </c>
      <c r="U373" s="249" t="b" cm="1">
        <f t="array" ref="U373">AND(ETMRoutes[[#This Row],[StageCodes]]=ETMRoutes[[#This Row],[BaseStageCodes]], SUMPRODUCT( ( ($K$2:$K373=ETMRoutes[[#This Row],[StageCodes]])+0)*1) =1)</f>
        <v>1</v>
      </c>
      <c r="V373" s="245">
        <f>LEN(ETMRoutes[[#This Row],[StageCodes]])</f>
        <v>115</v>
      </c>
      <c r="W373" s="245">
        <f>COUNTIF([2]!Master[Full ETM Route No], C373)</f>
        <v>1</v>
      </c>
    </row>
    <row r="374" spans="1:23" ht="87">
      <c r="A374" s="246" t="s">
        <v>2202</v>
      </c>
      <c r="B374" s="247">
        <v>113</v>
      </c>
      <c r="C374" s="248" t="str">
        <f>ETMRoutes[[#This Row],[Depot]] &amp; ETMRoutes[[#This Row],[RouteNo]]</f>
        <v>PNJ113</v>
      </c>
      <c r="D374" s="249" t="str" cm="1">
        <f t="array" ref="D374">INDEX(ETMRoutes[Full ETM Route No], MATCH(1,(ETMRoutes[[#This Row],[BaseStageCodes]]=ETMRoutes[StageCodes])*1,0))</f>
        <v>PNJ113</v>
      </c>
      <c r="E374" s="249" t="s">
        <v>4763</v>
      </c>
      <c r="F374" s="249" t="str">
        <f>VLOOKUP(ETMRoutes[[#This Row],[LastStageCode]],Code2Loc,2,FALSE) &amp; "-" &amp; VLOOKUP(ETMRoutes[[#This Row],[FirstStageCode]],Code2Loc,2,FALSE)</f>
        <v>MARGAO-PANAJI MKT</v>
      </c>
      <c r="G374" s="249" t="s">
        <v>976</v>
      </c>
      <c r="H374" s="249">
        <v>33</v>
      </c>
      <c r="I374" s="249" t="s">
        <v>3518</v>
      </c>
      <c r="J374" s="250" t="s">
        <v>4764</v>
      </c>
      <c r="K374" s="250" t="s">
        <v>4765</v>
      </c>
      <c r="L374" s="245" t="s">
        <v>4766</v>
      </c>
      <c r="M374" t="s">
        <v>2206</v>
      </c>
      <c r="N374" t="s">
        <v>1844</v>
      </c>
      <c r="O374" s="245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49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49">
        <f>ETMRoutes[[#This Row],[RouteNo]]</f>
        <v>113</v>
      </c>
      <c r="S374" s="248" cm="1">
        <f t="array" ref="S374">SUMPRODUCT(  ( (ETMRoutes[StageCodes]=ETMRoutes[[#This Row],[StageCodes]])+0 )*1 )</f>
        <v>1</v>
      </c>
      <c r="T374" s="249" cm="1">
        <f t="array" ref="T374">SUMPRODUCT(  ( (ETMRoutes[ReverseStageCodes]=ETMRoutes[[#This Row],[StageCodes]])+0 )*1 )</f>
        <v>0</v>
      </c>
      <c r="U374" s="249" t="b" cm="1">
        <f t="array" ref="U374">AND(ETMRoutes[[#This Row],[StageCodes]]=ETMRoutes[[#This Row],[BaseStageCodes]], SUMPRODUCT( ( ($K$2:$K374=ETMRoutes[[#This Row],[StageCodes]])+0)*1) =1)</f>
        <v>1</v>
      </c>
      <c r="V374" s="245">
        <f>LEN(ETMRoutes[[#This Row],[StageCodes]])</f>
        <v>83</v>
      </c>
      <c r="W374" s="245">
        <f>COUNTIF([2]!Master[Full ETM Route No], C374)</f>
        <v>0</v>
      </c>
    </row>
    <row r="375" spans="1:23" ht="188.5">
      <c r="A375" s="246" t="s">
        <v>2202</v>
      </c>
      <c r="B375" s="247">
        <v>114</v>
      </c>
      <c r="C375" s="248" t="str">
        <f>ETMRoutes[[#This Row],[Depot]] &amp; ETMRoutes[[#This Row],[RouteNo]]</f>
        <v>PNJ114</v>
      </c>
      <c r="D375" s="249" t="str" cm="1">
        <f t="array" ref="D375">INDEX(ETMRoutes[Full ETM Route No], MATCH(1,(ETMRoutes[[#This Row],[BaseStageCodes]]=ETMRoutes[StageCodes])*1,0))</f>
        <v>PNJ114</v>
      </c>
      <c r="E375" s="249" t="s">
        <v>4767</v>
      </c>
      <c r="F375" s="249" t="str">
        <f>VLOOKUP(ETMRoutes[[#This Row],[LastStageCode]],Code2Loc,2,FALSE) &amp; "-" &amp; VLOOKUP(ETMRoutes[[#This Row],[FirstStageCode]],Code2Loc,2,FALSE)</f>
        <v>DODAMARG-PANAJI</v>
      </c>
      <c r="G375" s="249"/>
      <c r="H375" s="249">
        <v>66</v>
      </c>
      <c r="I375" s="249" t="s">
        <v>3950</v>
      </c>
      <c r="J375" s="250" t="s">
        <v>4768</v>
      </c>
      <c r="K375" s="250" t="s">
        <v>4769</v>
      </c>
      <c r="L375" s="245" t="s">
        <v>4770</v>
      </c>
      <c r="M375" t="s">
        <v>2202</v>
      </c>
      <c r="N375" t="s">
        <v>1145</v>
      </c>
      <c r="O375" s="245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49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49">
        <f>ETMRoutes[[#This Row],[RouteNo]]</f>
        <v>114</v>
      </c>
      <c r="S375" s="248" cm="1">
        <f t="array" ref="S375">SUMPRODUCT(  ( (ETMRoutes[StageCodes]=ETMRoutes[[#This Row],[StageCodes]])+0 )*1 )</f>
        <v>1</v>
      </c>
      <c r="T375" s="249" cm="1">
        <f t="array" ref="T375">SUMPRODUCT(  ( (ETMRoutes[ReverseStageCodes]=ETMRoutes[[#This Row],[StageCodes]])+0 )*1 )</f>
        <v>0</v>
      </c>
      <c r="U375" s="249" t="b" cm="1">
        <f t="array" ref="U375">AND(ETMRoutes[[#This Row],[StageCodes]]=ETMRoutes[[#This Row],[BaseStageCodes]], SUMPRODUCT( ( ($K$2:$K375=ETMRoutes[[#This Row],[StageCodes]])+0)*1) =1)</f>
        <v>1</v>
      </c>
      <c r="V375" s="245">
        <f>LEN(ETMRoutes[[#This Row],[StageCodes]])</f>
        <v>167</v>
      </c>
      <c r="W375" s="245">
        <f>COUNTIF([2]!Master[Full ETM Route No], C375)</f>
        <v>4</v>
      </c>
    </row>
    <row r="376" spans="1:23" ht="159.5">
      <c r="A376" s="246" t="s">
        <v>2202</v>
      </c>
      <c r="B376" s="247">
        <v>115</v>
      </c>
      <c r="C376" s="248" t="str">
        <f>ETMRoutes[[#This Row],[Depot]] &amp; ETMRoutes[[#This Row],[RouteNo]]</f>
        <v>PNJ115</v>
      </c>
      <c r="D376" s="249" t="str" cm="1">
        <f t="array" ref="D376">INDEX(ETMRoutes[Full ETM Route No], MATCH(1,(ETMRoutes[[#This Row],[BaseStageCodes]]=ETMRoutes[StageCodes])*1,0))</f>
        <v>PNJ115</v>
      </c>
      <c r="E376" s="249" t="s">
        <v>4771</v>
      </c>
      <c r="F376" s="249" t="str">
        <f>VLOOKUP(ETMRoutes[[#This Row],[LastStageCode]],Code2Loc,2,FALSE) &amp; "-" &amp; VLOOKUP(ETMRoutes[[#This Row],[FirstStageCode]],Code2Loc,2,FALSE)</f>
        <v>TEREKHOL-PANAJI</v>
      </c>
      <c r="G376" s="249" t="s">
        <v>1795</v>
      </c>
      <c r="H376" s="249">
        <v>56</v>
      </c>
      <c r="I376" s="249" t="s">
        <v>3950</v>
      </c>
      <c r="J376" s="250" t="s">
        <v>4772</v>
      </c>
      <c r="K376" s="250" t="s">
        <v>4773</v>
      </c>
      <c r="L376" s="245" t="s">
        <v>4774</v>
      </c>
      <c r="M376" t="s">
        <v>2202</v>
      </c>
      <c r="N376" t="s">
        <v>2847</v>
      </c>
      <c r="O376" s="245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49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49">
        <f>ETMRoutes[[#This Row],[RouteNo]]</f>
        <v>115</v>
      </c>
      <c r="S376" s="248" cm="1">
        <f t="array" ref="S376">SUMPRODUCT(  ( (ETMRoutes[StageCodes]=ETMRoutes[[#This Row],[StageCodes]])+0 )*1 )</f>
        <v>1</v>
      </c>
      <c r="T376" s="249" cm="1">
        <f t="array" ref="T376">SUMPRODUCT(  ( (ETMRoutes[ReverseStageCodes]=ETMRoutes[[#This Row],[StageCodes]])+0 )*1 )</f>
        <v>0</v>
      </c>
      <c r="U376" s="249" t="b" cm="1">
        <f t="array" ref="U376">AND(ETMRoutes[[#This Row],[StageCodes]]=ETMRoutes[[#This Row],[BaseStageCodes]], SUMPRODUCT( ( ($K$2:$K376=ETMRoutes[[#This Row],[StageCodes]])+0)*1) =1)</f>
        <v>1</v>
      </c>
      <c r="V376" s="245">
        <f>LEN(ETMRoutes[[#This Row],[StageCodes]])</f>
        <v>151</v>
      </c>
      <c r="W376" s="245">
        <f>COUNTIF([2]!Master[Full ETM Route No], C376)</f>
        <v>2</v>
      </c>
    </row>
    <row r="377" spans="1:23" ht="174">
      <c r="A377" s="246" t="s">
        <v>2202</v>
      </c>
      <c r="B377" s="247">
        <v>116</v>
      </c>
      <c r="C377" s="248" t="str">
        <f>ETMRoutes[[#This Row],[Depot]] &amp; ETMRoutes[[#This Row],[RouteNo]]</f>
        <v>PNJ116</v>
      </c>
      <c r="D377" s="249" t="str" cm="1">
        <f t="array" ref="D377">INDEX(ETMRoutes[Full ETM Route No], MATCH(1,(ETMRoutes[[#This Row],[BaseStageCodes]]=ETMRoutes[StageCodes])*1,0))</f>
        <v>PNJ116</v>
      </c>
      <c r="E377" s="249" t="s">
        <v>4775</v>
      </c>
      <c r="F377" s="249" t="str">
        <f>VLOOKUP(ETMRoutes[[#This Row],[LastStageCode]],Code2Loc,2,FALSE) &amp; "-" &amp; VLOOKUP(ETMRoutes[[#This Row],[FirstStageCode]],Code2Loc,2,FALSE)</f>
        <v>VENGURLA-PANAJI</v>
      </c>
      <c r="G377" s="249" t="s">
        <v>1795</v>
      </c>
      <c r="H377" s="249">
        <v>63</v>
      </c>
      <c r="I377" s="249" t="s">
        <v>3950</v>
      </c>
      <c r="J377" s="250" t="s">
        <v>4776</v>
      </c>
      <c r="K377" s="250" t="s">
        <v>4777</v>
      </c>
      <c r="L377" s="245" t="s">
        <v>4778</v>
      </c>
      <c r="M377" t="s">
        <v>2202</v>
      </c>
      <c r="N377" t="s">
        <v>3033</v>
      </c>
      <c r="O377" s="245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49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49">
        <f>ETMRoutes[[#This Row],[RouteNo]]</f>
        <v>116</v>
      </c>
      <c r="S377" s="248" cm="1">
        <f t="array" ref="S377">SUMPRODUCT(  ( (ETMRoutes[StageCodes]=ETMRoutes[[#This Row],[StageCodes]])+0 )*1 )</f>
        <v>1</v>
      </c>
      <c r="T377" s="249" cm="1">
        <f t="array" ref="T377">SUMPRODUCT(  ( (ETMRoutes[ReverseStageCodes]=ETMRoutes[[#This Row],[StageCodes]])+0 )*1 )</f>
        <v>0</v>
      </c>
      <c r="U377" s="249" t="b" cm="1">
        <f t="array" ref="U377">AND(ETMRoutes[[#This Row],[StageCodes]]=ETMRoutes[[#This Row],[BaseStageCodes]], SUMPRODUCT( ( ($K$2:$K377=ETMRoutes[[#This Row],[StageCodes]])+0)*1) =1)</f>
        <v>1</v>
      </c>
      <c r="V377" s="245">
        <f>LEN(ETMRoutes[[#This Row],[StageCodes]])</f>
        <v>163</v>
      </c>
      <c r="W377" s="245">
        <f>COUNTIF([2]!Master[Full ETM Route No], C377)</f>
        <v>2</v>
      </c>
    </row>
    <row r="378" spans="1:23" ht="203">
      <c r="A378" s="246" t="s">
        <v>2202</v>
      </c>
      <c r="B378" s="247">
        <v>117</v>
      </c>
      <c r="C378" s="248" t="str">
        <f>ETMRoutes[[#This Row],[Depot]] &amp; ETMRoutes[[#This Row],[RouteNo]]</f>
        <v>PNJ117</v>
      </c>
      <c r="D378" s="249" t="str" cm="1">
        <f t="array" ref="D378">INDEX(ETMRoutes[Full ETM Route No], MATCH(1,(ETMRoutes[[#This Row],[BaseStageCodes]]=ETMRoutes[StageCodes])*1,0))</f>
        <v>PNJ117</v>
      </c>
      <c r="E378" s="249" t="s">
        <v>4779</v>
      </c>
      <c r="F378" s="249" t="str">
        <f>VLOOKUP(ETMRoutes[[#This Row],[LastStageCode]],Code2Loc,2,FALSE) &amp; "-" &amp; VLOOKUP(ETMRoutes[[#This Row],[FirstStageCode]],Code2Loc,2,FALSE)</f>
        <v>MALVAN-PANAJI</v>
      </c>
      <c r="G378" s="249"/>
      <c r="H378" s="249">
        <v>137</v>
      </c>
      <c r="I378" s="249" t="s">
        <v>3963</v>
      </c>
      <c r="J378" s="250" t="s">
        <v>4780</v>
      </c>
      <c r="K378" s="250" t="s">
        <v>4781</v>
      </c>
      <c r="L378" s="245" t="s">
        <v>4782</v>
      </c>
      <c r="M378" t="s">
        <v>2202</v>
      </c>
      <c r="N378" t="s">
        <v>1812</v>
      </c>
      <c r="O378" s="245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49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49">
        <f>ETMRoutes[[#This Row],[RouteNo]]</f>
        <v>117</v>
      </c>
      <c r="S378" s="248" cm="1">
        <f t="array" ref="S378">SUMPRODUCT(  ( (ETMRoutes[StageCodes]=ETMRoutes[[#This Row],[StageCodes]])+0 )*1 )</f>
        <v>1</v>
      </c>
      <c r="T378" s="249" cm="1">
        <f t="array" ref="T378">SUMPRODUCT(  ( (ETMRoutes[ReverseStageCodes]=ETMRoutes[[#This Row],[StageCodes]])+0 )*1 )</f>
        <v>0</v>
      </c>
      <c r="U378" s="249" t="b" cm="1">
        <f t="array" ref="U378">AND(ETMRoutes[[#This Row],[StageCodes]]=ETMRoutes[[#This Row],[BaseStageCodes]], SUMPRODUCT( ( ($K$2:$K378=ETMRoutes[[#This Row],[StageCodes]])+0)*1) =1)</f>
        <v>1</v>
      </c>
      <c r="V378" s="245">
        <f>LEN(ETMRoutes[[#This Row],[StageCodes]])</f>
        <v>187</v>
      </c>
      <c r="W378" s="245">
        <f>COUNTIF([2]!Master[Full ETM Route No], C378)</f>
        <v>2</v>
      </c>
    </row>
    <row r="379" spans="1:23" ht="174">
      <c r="A379" s="246" t="s">
        <v>2202</v>
      </c>
      <c r="B379" s="247">
        <v>118</v>
      </c>
      <c r="C379" s="248" t="str">
        <f>ETMRoutes[[#This Row],[Depot]] &amp; ETMRoutes[[#This Row],[RouteNo]]</f>
        <v>PNJ118</v>
      </c>
      <c r="D379" s="249" t="str" cm="1">
        <f t="array" ref="D379">INDEX(ETMRoutes[Full ETM Route No], MATCH(1,(ETMRoutes[[#This Row],[BaseStageCodes]]=ETMRoutes[StageCodes])*1,0))</f>
        <v>PNJ118</v>
      </c>
      <c r="E379" s="249" t="s">
        <v>4783</v>
      </c>
      <c r="F379" s="249" t="str">
        <f>VLOOKUP(ETMRoutes[[#This Row],[LastStageCode]],Code2Loc,2,FALSE) &amp; "-" &amp; VLOOKUP(ETMRoutes[[#This Row],[FirstStageCode]],Code2Loc,2,FALSE)</f>
        <v>SAWANTWADI-PANAJI</v>
      </c>
      <c r="G379" s="249" t="s">
        <v>2251</v>
      </c>
      <c r="H379" s="249">
        <v>59</v>
      </c>
      <c r="I379" s="249" t="s">
        <v>3950</v>
      </c>
      <c r="J379" s="250" t="s">
        <v>4784</v>
      </c>
      <c r="K379" s="250" t="s">
        <v>4785</v>
      </c>
      <c r="L379" s="245" t="s">
        <v>4786</v>
      </c>
      <c r="M379" t="s">
        <v>2202</v>
      </c>
      <c r="N379" t="s">
        <v>2607</v>
      </c>
      <c r="O379" s="245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49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49">
        <f>ETMRoutes[[#This Row],[RouteNo]]</f>
        <v>118</v>
      </c>
      <c r="S379" s="248" cm="1">
        <f t="array" ref="S379">SUMPRODUCT(  ( (ETMRoutes[StageCodes]=ETMRoutes[[#This Row],[StageCodes]])+0 )*1 )</f>
        <v>2</v>
      </c>
      <c r="T379" s="249" cm="1">
        <f t="array" ref="T379">SUMPRODUCT(  ( (ETMRoutes[ReverseStageCodes]=ETMRoutes[[#This Row],[StageCodes]])+0 )*1 )</f>
        <v>0</v>
      </c>
      <c r="U379" s="249" t="b" cm="1">
        <f t="array" ref="U379">AND(ETMRoutes[[#This Row],[StageCodes]]=ETMRoutes[[#This Row],[BaseStageCodes]], SUMPRODUCT( ( ($K$2:$K379=ETMRoutes[[#This Row],[StageCodes]])+0)*1) =1)</f>
        <v>1</v>
      </c>
      <c r="V379" s="245">
        <f>LEN(ETMRoutes[[#This Row],[StageCodes]])</f>
        <v>159</v>
      </c>
      <c r="W379" s="245">
        <f>COUNTIF([2]!Master[Full ETM Route No], C379)</f>
        <v>4</v>
      </c>
    </row>
    <row r="380" spans="1:23" ht="174">
      <c r="A380" s="246" t="s">
        <v>2202</v>
      </c>
      <c r="B380" s="247">
        <v>119</v>
      </c>
      <c r="C380" s="248" t="str">
        <f>ETMRoutes[[#This Row],[Depot]] &amp; ETMRoutes[[#This Row],[RouteNo]]</f>
        <v>PNJ119</v>
      </c>
      <c r="D380" s="249" t="str" cm="1">
        <f t="array" ref="D380">INDEX(ETMRoutes[Full ETM Route No], MATCH(1,(ETMRoutes[[#This Row],[BaseStageCodes]]=ETMRoutes[StageCodes])*1,0))</f>
        <v>PNJ119</v>
      </c>
      <c r="E380" s="249" t="s">
        <v>4787</v>
      </c>
      <c r="F380" s="249" t="str">
        <f>VLOOKUP(ETMRoutes[[#This Row],[LastStageCode]],Code2Loc,2,FALSE) &amp; "-" &amp; VLOOKUP(ETMRoutes[[#This Row],[FirstStageCode]],Code2Loc,2,FALSE)</f>
        <v>MORLE-PANAJI</v>
      </c>
      <c r="G380" s="249" t="s">
        <v>1144</v>
      </c>
      <c r="H380" s="249">
        <v>58</v>
      </c>
      <c r="I380" s="249" t="s">
        <v>3950</v>
      </c>
      <c r="J380" s="250" t="s">
        <v>4788</v>
      </c>
      <c r="K380" s="250" t="s">
        <v>4789</v>
      </c>
      <c r="L380" s="245" t="s">
        <v>4790</v>
      </c>
      <c r="M380" t="s">
        <v>2202</v>
      </c>
      <c r="N380" t="s">
        <v>1959</v>
      </c>
      <c r="O380" s="245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49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49">
        <f>ETMRoutes[[#This Row],[RouteNo]]</f>
        <v>119</v>
      </c>
      <c r="S380" s="248" cm="1">
        <f t="array" ref="S380">SUMPRODUCT(  ( (ETMRoutes[StageCodes]=ETMRoutes[[#This Row],[StageCodes]])+0 )*1 )</f>
        <v>1</v>
      </c>
      <c r="T380" s="249" cm="1">
        <f t="array" ref="T380">SUMPRODUCT(  ( (ETMRoutes[ReverseStageCodes]=ETMRoutes[[#This Row],[StageCodes]])+0 )*1 )</f>
        <v>0</v>
      </c>
      <c r="U380" s="249" t="b" cm="1">
        <f t="array" ref="U380">AND(ETMRoutes[[#This Row],[StageCodes]]=ETMRoutes[[#This Row],[BaseStageCodes]], SUMPRODUCT( ( ($K$2:$K380=ETMRoutes[[#This Row],[StageCodes]])+0)*1) =1)</f>
        <v>1</v>
      </c>
      <c r="V380" s="245">
        <f>LEN(ETMRoutes[[#This Row],[StageCodes]])</f>
        <v>155</v>
      </c>
      <c r="W380" s="245">
        <f>COUNTIF([2]!Master[Full ETM Route No], C380)</f>
        <v>2</v>
      </c>
    </row>
    <row r="381" spans="1:23" ht="130.5">
      <c r="A381" s="246" t="s">
        <v>2202</v>
      </c>
      <c r="B381" s="247">
        <v>120</v>
      </c>
      <c r="C381" s="248" t="str">
        <f>ETMRoutes[[#This Row],[Depot]] &amp; ETMRoutes[[#This Row],[RouteNo]]</f>
        <v>PNJ120</v>
      </c>
      <c r="D381" s="249" t="str" cm="1">
        <f t="array" ref="D381">INDEX(ETMRoutes[Full ETM Route No], MATCH(1,(ETMRoutes[[#This Row],[BaseStageCodes]]=ETMRoutes[StageCodes])*1,0))</f>
        <v>PNJ120</v>
      </c>
      <c r="E381" s="249" t="s">
        <v>4791</v>
      </c>
      <c r="F381" s="249" t="str">
        <f>VLOOKUP(ETMRoutes[[#This Row],[LastStageCode]],Code2Loc,2,FALSE) &amp; "-" &amp; VLOOKUP(ETMRoutes[[#This Row],[FirstStageCode]],Code2Loc,2,FALSE)</f>
        <v>BELGAVI CBT-PANAJI</v>
      </c>
      <c r="G381" s="249" t="s">
        <v>2606</v>
      </c>
      <c r="H381" s="249">
        <v>160</v>
      </c>
      <c r="I381" s="249" t="s">
        <v>3963</v>
      </c>
      <c r="J381" s="250" t="s">
        <v>4792</v>
      </c>
      <c r="K381" s="250" t="s">
        <v>4793</v>
      </c>
      <c r="L381" s="245" t="s">
        <v>4794</v>
      </c>
      <c r="M381" t="s">
        <v>2202</v>
      </c>
      <c r="N381" t="s">
        <v>673</v>
      </c>
      <c r="O381" s="245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49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49">
        <f>ETMRoutes[[#This Row],[RouteNo]]</f>
        <v>120</v>
      </c>
      <c r="S381" s="248" cm="1">
        <f t="array" ref="S381">SUMPRODUCT(  ( (ETMRoutes[StageCodes]=ETMRoutes[[#This Row],[StageCodes]])+0 )*1 )</f>
        <v>1</v>
      </c>
      <c r="T381" s="249" cm="1">
        <f t="array" ref="T381">SUMPRODUCT(  ( (ETMRoutes[ReverseStageCodes]=ETMRoutes[[#This Row],[StageCodes]])+0 )*1 )</f>
        <v>0</v>
      </c>
      <c r="U381" s="249" t="b" cm="1">
        <f t="array" ref="U381">AND(ETMRoutes[[#This Row],[StageCodes]]=ETMRoutes[[#This Row],[BaseStageCodes]], SUMPRODUCT( ( ($K$2:$K381=ETMRoutes[[#This Row],[StageCodes]])+0)*1) =1)</f>
        <v>1</v>
      </c>
      <c r="V381" s="245">
        <f>LEN(ETMRoutes[[#This Row],[StageCodes]])</f>
        <v>119</v>
      </c>
      <c r="W381" s="245">
        <f>COUNTIF([2]!Master[Full ETM Route No], C381)</f>
        <v>2</v>
      </c>
    </row>
    <row r="382" spans="1:23" ht="101.5">
      <c r="A382" s="252" t="s">
        <v>2202</v>
      </c>
      <c r="B382" s="253">
        <v>121</v>
      </c>
      <c r="C382" s="254" t="str">
        <f>ETMRoutes[[#This Row],[Depot]] &amp; ETMRoutes[[#This Row],[RouteNo]]</f>
        <v>PNJ121</v>
      </c>
      <c r="D382" s="249" t="str" cm="1">
        <f t="array" ref="D382">INDEX(ETMRoutes[Full ETM Route No], MATCH(1,(ETMRoutes[[#This Row],[BaseStageCodes]]=ETMRoutes[StageCodes])*1,0))</f>
        <v>PNJ121</v>
      </c>
      <c r="E382" s="255" t="s">
        <v>4791</v>
      </c>
      <c r="F382" s="255" t="str">
        <f>VLOOKUP(ETMRoutes[[#This Row],[LastStageCode]],Code2Loc,2,FALSE) &amp; "-" &amp; VLOOKUP(ETMRoutes[[#This Row],[FirstStageCode]],Code2Loc,2,FALSE)</f>
        <v>BELGAVI CBT-PANAJI</v>
      </c>
      <c r="G382" s="255" t="s">
        <v>918</v>
      </c>
      <c r="H382" s="255">
        <v>126</v>
      </c>
      <c r="I382" s="255" t="s">
        <v>3963</v>
      </c>
      <c r="J382" s="250" t="s">
        <v>4795</v>
      </c>
      <c r="K382" s="250" t="s">
        <v>4796</v>
      </c>
      <c r="L382" s="245" t="s">
        <v>4797</v>
      </c>
      <c r="M382" t="s">
        <v>2202</v>
      </c>
      <c r="N382" t="s">
        <v>673</v>
      </c>
      <c r="O382" s="245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55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55">
        <f>ETMRoutes[[#This Row],[RouteNo]]</f>
        <v>121</v>
      </c>
      <c r="S382" s="254" cm="1">
        <f t="array" ref="S382">SUMPRODUCT(  ( (ETMRoutes[StageCodes]=ETMRoutes[[#This Row],[StageCodes]])+0 )*1 )</f>
        <v>3</v>
      </c>
      <c r="T382" s="249" cm="1">
        <f t="array" ref="T382">SUMPRODUCT(  ( (ETMRoutes[ReverseStageCodes]=ETMRoutes[[#This Row],[StageCodes]])+0 )*1 )</f>
        <v>0</v>
      </c>
      <c r="U382" s="249" t="b" cm="1">
        <f t="array" ref="U382">AND(ETMRoutes[[#This Row],[StageCodes]]=ETMRoutes[[#This Row],[BaseStageCodes]], SUMPRODUCT( ( ($K$2:$K382=ETMRoutes[[#This Row],[StageCodes]])+0)*1) =1)</f>
        <v>1</v>
      </c>
      <c r="V382" s="245">
        <f>LEN(ETMRoutes[[#This Row],[StageCodes]])</f>
        <v>107</v>
      </c>
      <c r="W382" s="245">
        <f>COUNTIF([2]!Master[Full ETM Route No], C382)</f>
        <v>0</v>
      </c>
    </row>
    <row r="383" spans="1:23" ht="159.5">
      <c r="A383" s="246" t="s">
        <v>2202</v>
      </c>
      <c r="B383" s="247">
        <v>123</v>
      </c>
      <c r="C383" s="248" t="str">
        <f>ETMRoutes[[#This Row],[Depot]] &amp; ETMRoutes[[#This Row],[RouteNo]]</f>
        <v>PNJ123</v>
      </c>
      <c r="D383" s="249" t="str" cm="1">
        <f t="array" ref="D383">INDEX(ETMRoutes[Full ETM Route No], MATCH(1,(ETMRoutes[[#This Row],[BaseStageCodes]]=ETMRoutes[StageCodes])*1,0))</f>
        <v>PNJ123</v>
      </c>
      <c r="E383" s="249" t="s">
        <v>4798</v>
      </c>
      <c r="F383" s="249" t="str">
        <f>VLOOKUP(ETMRoutes[[#This Row],[LastStageCode]],Code2Loc,2,FALSE) &amp; "-" &amp; VLOOKUP(ETMRoutes[[#This Row],[FirstStageCode]],Code2Loc,2,FALSE)</f>
        <v>BADAMI-PANAJI</v>
      </c>
      <c r="G383" s="249" t="s">
        <v>918</v>
      </c>
      <c r="H383" s="249">
        <v>313</v>
      </c>
      <c r="I383" s="249" t="s">
        <v>3963</v>
      </c>
      <c r="J383" s="250" t="s">
        <v>4799</v>
      </c>
      <c r="K383" s="250" t="s">
        <v>4800</v>
      </c>
      <c r="L383" s="245" t="s">
        <v>4801</v>
      </c>
      <c r="M383" t="s">
        <v>2202</v>
      </c>
      <c r="N383" t="s">
        <v>601</v>
      </c>
      <c r="O383" s="245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49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49">
        <f>ETMRoutes[[#This Row],[RouteNo]]</f>
        <v>123</v>
      </c>
      <c r="S383" s="248" cm="1">
        <f t="array" ref="S383">SUMPRODUCT(  ( (ETMRoutes[StageCodes]=ETMRoutes[[#This Row],[StageCodes]])+0 )*1 )</f>
        <v>1</v>
      </c>
      <c r="T383" s="249" cm="1">
        <f t="array" ref="T383">SUMPRODUCT(  ( (ETMRoutes[ReverseStageCodes]=ETMRoutes[[#This Row],[StageCodes]])+0 )*1 )</f>
        <v>0</v>
      </c>
      <c r="U383" s="249" t="b" cm="1">
        <f t="array" ref="U383">AND(ETMRoutes[[#This Row],[StageCodes]]=ETMRoutes[[#This Row],[BaseStageCodes]], SUMPRODUCT( ( ($K$2:$K383=ETMRoutes[[#This Row],[StageCodes]])+0)*1) =1)</f>
        <v>1</v>
      </c>
      <c r="V383" s="245">
        <f>LEN(ETMRoutes[[#This Row],[StageCodes]])</f>
        <v>155</v>
      </c>
      <c r="W383" s="245">
        <f>COUNTIF([2]!Master[Full ETM Route No], C383)</f>
        <v>1</v>
      </c>
    </row>
    <row r="384" spans="1:23" ht="130.5">
      <c r="A384" s="246" t="s">
        <v>2202</v>
      </c>
      <c r="B384" s="247">
        <v>124</v>
      </c>
      <c r="C384" s="248" t="str">
        <f>ETMRoutes[[#This Row],[Depot]] &amp; ETMRoutes[[#This Row],[RouteNo]]</f>
        <v>PNJ124</v>
      </c>
      <c r="D384" s="249" t="str" cm="1">
        <f t="array" ref="D384">INDEX(ETMRoutes[Full ETM Route No], MATCH(1,(ETMRoutes[[#This Row],[BaseStageCodes]]=ETMRoutes[StageCodes])*1,0))</f>
        <v>PNJ124</v>
      </c>
      <c r="E384" s="249" t="s">
        <v>4798</v>
      </c>
      <c r="F384" s="249" t="str">
        <f>VLOOKUP(ETMRoutes[[#This Row],[LastStageCode]],Code2Loc,2,FALSE) &amp; "-" &amp; VLOOKUP(ETMRoutes[[#This Row],[FirstStageCode]],Code2Loc,2,FALSE)</f>
        <v>BADAMI-PANAJI</v>
      </c>
      <c r="G384" s="249" t="s">
        <v>520</v>
      </c>
      <c r="H384" s="249">
        <v>341</v>
      </c>
      <c r="I384" s="249" t="s">
        <v>3963</v>
      </c>
      <c r="J384" s="250" t="s">
        <v>4802</v>
      </c>
      <c r="K384" s="250" t="s">
        <v>4803</v>
      </c>
      <c r="L384" s="245" t="s">
        <v>4804</v>
      </c>
      <c r="M384" t="s">
        <v>2202</v>
      </c>
      <c r="N384" t="s">
        <v>601</v>
      </c>
      <c r="O384" s="245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49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49">
        <f>ETMRoutes[[#This Row],[RouteNo]]</f>
        <v>124</v>
      </c>
      <c r="S384" s="248" cm="1">
        <f t="array" ref="S384">SUMPRODUCT(  ( (ETMRoutes[StageCodes]=ETMRoutes[[#This Row],[StageCodes]])+0 )*1 )</f>
        <v>1</v>
      </c>
      <c r="T384" s="249" cm="1">
        <f t="array" ref="T384">SUMPRODUCT(  ( (ETMRoutes[ReverseStageCodes]=ETMRoutes[[#This Row],[StageCodes]])+0 )*1 )</f>
        <v>0</v>
      </c>
      <c r="U384" s="249" t="b" cm="1">
        <f t="array" ref="U384">AND(ETMRoutes[[#This Row],[StageCodes]]=ETMRoutes[[#This Row],[BaseStageCodes]], SUMPRODUCT( ( ($K$2:$K384=ETMRoutes[[#This Row],[StageCodes]])+0)*1) =1)</f>
        <v>1</v>
      </c>
      <c r="V384" s="245">
        <f>LEN(ETMRoutes[[#This Row],[StageCodes]])</f>
        <v>123</v>
      </c>
      <c r="W384" s="245">
        <f>COUNTIF([2]!Master[Full ETM Route No], C384)</f>
        <v>1</v>
      </c>
    </row>
    <row r="385" spans="1:23" ht="87">
      <c r="A385" s="246" t="s">
        <v>2202</v>
      </c>
      <c r="B385" s="247">
        <v>125</v>
      </c>
      <c r="C385" s="248" t="str">
        <f>ETMRoutes[[#This Row],[Depot]] &amp; ETMRoutes[[#This Row],[RouteNo]]</f>
        <v>PNJ125</v>
      </c>
      <c r="D385" s="249" t="str" cm="1">
        <f t="array" ref="D385">INDEX(ETMRoutes[Full ETM Route No], MATCH(1,(ETMRoutes[[#This Row],[BaseStageCodes]]=ETMRoutes[StageCodes])*1,0))</f>
        <v>PNJ125</v>
      </c>
      <c r="E385" s="249" t="s">
        <v>4791</v>
      </c>
      <c r="F385" s="249" t="str">
        <f>VLOOKUP(ETMRoutes[[#This Row],[LastStageCode]],Code2Loc,2,FALSE) &amp; "-" &amp; VLOOKUP(ETMRoutes[[#This Row],[FirstStageCode]],Code2Loc,2,FALSE)</f>
        <v>BELGAVI CBT-PANAJI</v>
      </c>
      <c r="G385" s="249" t="s">
        <v>520</v>
      </c>
      <c r="H385" s="249">
        <v>155</v>
      </c>
      <c r="I385" s="249" t="s">
        <v>3963</v>
      </c>
      <c r="J385" s="250" t="s">
        <v>4805</v>
      </c>
      <c r="K385" s="250" t="s">
        <v>4806</v>
      </c>
      <c r="L385" s="245" t="s">
        <v>4807</v>
      </c>
      <c r="M385" t="s">
        <v>2202</v>
      </c>
      <c r="N385" t="s">
        <v>673</v>
      </c>
      <c r="O385" s="245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49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49">
        <f>ETMRoutes[[#This Row],[RouteNo]]</f>
        <v>125</v>
      </c>
      <c r="S385" s="248" cm="1">
        <f t="array" ref="S385">SUMPRODUCT(  ( (ETMRoutes[StageCodes]=ETMRoutes[[#This Row],[StageCodes]])+0 )*1 )</f>
        <v>2</v>
      </c>
      <c r="T385" s="249" cm="1">
        <f t="array" ref="T385">SUMPRODUCT(  ( (ETMRoutes[ReverseStageCodes]=ETMRoutes[[#This Row],[StageCodes]])+0 )*1 )</f>
        <v>0</v>
      </c>
      <c r="U385" s="249" t="b" cm="1">
        <f t="array" ref="U385">AND(ETMRoutes[[#This Row],[StageCodes]]=ETMRoutes[[#This Row],[BaseStageCodes]], SUMPRODUCT( ( ($K$2:$K385=ETMRoutes[[#This Row],[StageCodes]])+0)*1) =1)</f>
        <v>1</v>
      </c>
      <c r="V385" s="245">
        <f>LEN(ETMRoutes[[#This Row],[StageCodes]])</f>
        <v>75</v>
      </c>
      <c r="W385" s="245">
        <f>COUNTIF([2]!Master[Full ETM Route No], C385)</f>
        <v>5</v>
      </c>
    </row>
    <row r="386" spans="1:23" ht="72.5">
      <c r="A386" s="246" t="s">
        <v>2202</v>
      </c>
      <c r="B386" s="247">
        <v>126</v>
      </c>
      <c r="C386" s="248" t="str">
        <f>ETMRoutes[[#This Row],[Depot]] &amp; ETMRoutes[[#This Row],[RouteNo]]</f>
        <v>PNJ126</v>
      </c>
      <c r="D386" s="249" t="str" cm="1">
        <f t="array" ref="D386">INDEX(ETMRoutes[Full ETM Route No], MATCH(1,(ETMRoutes[[#This Row],[BaseStageCodes]]=ETMRoutes[StageCodes])*1,0))</f>
        <v>MRG125</v>
      </c>
      <c r="E386" s="249" t="s">
        <v>3967</v>
      </c>
      <c r="F386" s="249" t="str">
        <f>VLOOKUP(ETMRoutes[[#This Row],[LastStageCode]],Code2Loc,2,FALSE) &amp; "-" &amp; VLOOKUP(ETMRoutes[[#This Row],[FirstStageCode]],Code2Loc,2,FALSE)</f>
        <v>BELGAVI CBT-MARGAO</v>
      </c>
      <c r="G386" s="249" t="s">
        <v>520</v>
      </c>
      <c r="H386" s="249">
        <v>145</v>
      </c>
      <c r="I386" s="249" t="s">
        <v>3963</v>
      </c>
      <c r="J386" s="250" t="s">
        <v>3971</v>
      </c>
      <c r="K386" s="250" t="s">
        <v>3972</v>
      </c>
      <c r="L386" s="245" t="s">
        <v>3973</v>
      </c>
      <c r="M386" t="s">
        <v>1844</v>
      </c>
      <c r="N386" t="s">
        <v>673</v>
      </c>
      <c r="O386" s="245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49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49">
        <f>ETMRoutes[[#This Row],[RouteNo]]</f>
        <v>126</v>
      </c>
      <c r="S386" s="248" cm="1">
        <f t="array" ref="S386">SUMPRODUCT(  ( (ETMRoutes[StageCodes]=ETMRoutes[[#This Row],[StageCodes]])+0 )*1 )</f>
        <v>2</v>
      </c>
      <c r="T386" s="249" cm="1">
        <f t="array" ref="T386">SUMPRODUCT(  ( (ETMRoutes[ReverseStageCodes]=ETMRoutes[[#This Row],[StageCodes]])+0 )*1 )</f>
        <v>0</v>
      </c>
      <c r="U386" s="249" t="b" cm="1">
        <f t="array" ref="U386">AND(ETMRoutes[[#This Row],[StageCodes]]=ETMRoutes[[#This Row],[BaseStageCodes]], SUMPRODUCT( ( ($K$2:$K386=ETMRoutes[[#This Row],[StageCodes]])+0)*1) =1)</f>
        <v>0</v>
      </c>
      <c r="V386" s="245">
        <f>LEN(ETMRoutes[[#This Row],[StageCodes]])</f>
        <v>71</v>
      </c>
      <c r="W386" s="245">
        <f>COUNTIF([2]!Master[Full ETM Route No], C386)</f>
        <v>1</v>
      </c>
    </row>
    <row r="387" spans="1:23" ht="87">
      <c r="A387" s="246" t="s">
        <v>2202</v>
      </c>
      <c r="B387" s="247">
        <v>127</v>
      </c>
      <c r="C387" s="248" t="str">
        <f>ETMRoutes[[#This Row],[Depot]] &amp; ETMRoutes[[#This Row],[RouteNo]]</f>
        <v>PNJ127</v>
      </c>
      <c r="D387" s="249" t="str" cm="1">
        <f t="array" ref="D387">INDEX(ETMRoutes[Full ETM Route No], MATCH(1,(ETMRoutes[[#This Row],[BaseStageCodes]]=ETMRoutes[StageCodes])*1,0))</f>
        <v>PNJ127</v>
      </c>
      <c r="E387" s="249" t="s">
        <v>4808</v>
      </c>
      <c r="F387" s="249" t="str">
        <f>VLOOKUP(ETMRoutes[[#This Row],[LastStageCode]],Code2Loc,2,FALSE) &amp; "-" &amp; VLOOKUP(ETMRoutes[[#This Row],[FirstStageCode]],Code2Loc,2,FALSE)</f>
        <v>HUBALI-PANAJI</v>
      </c>
      <c r="G387" s="249" t="s">
        <v>520</v>
      </c>
      <c r="H387" s="249">
        <v>194</v>
      </c>
      <c r="I387" s="249" t="s">
        <v>3963</v>
      </c>
      <c r="J387" s="250" t="s">
        <v>4809</v>
      </c>
      <c r="K387" s="250" t="s">
        <v>4810</v>
      </c>
      <c r="L387" s="245" t="s">
        <v>4811</v>
      </c>
      <c r="M387" t="s">
        <v>2202</v>
      </c>
      <c r="N387" t="s">
        <v>1414</v>
      </c>
      <c r="O387" s="245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49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49">
        <f>ETMRoutes[[#This Row],[RouteNo]]</f>
        <v>127</v>
      </c>
      <c r="S387" s="248" cm="1">
        <f t="array" ref="S387">SUMPRODUCT(  ( (ETMRoutes[StageCodes]=ETMRoutes[[#This Row],[StageCodes]])+0 )*1 )</f>
        <v>2</v>
      </c>
      <c r="T387" s="249" cm="1">
        <f t="array" ref="T387">SUMPRODUCT(  ( (ETMRoutes[ReverseStageCodes]=ETMRoutes[[#This Row],[StageCodes]])+0 )*1 )</f>
        <v>0</v>
      </c>
      <c r="U387" s="249" t="b" cm="1">
        <f t="array" ref="U387">AND(ETMRoutes[[#This Row],[StageCodes]]=ETMRoutes[[#This Row],[BaseStageCodes]], SUMPRODUCT( ( ($K$2:$K387=ETMRoutes[[#This Row],[StageCodes]])+0)*1) =1)</f>
        <v>1</v>
      </c>
      <c r="V387" s="245">
        <f>LEN(ETMRoutes[[#This Row],[StageCodes]])</f>
        <v>79</v>
      </c>
      <c r="W387" s="245">
        <f>COUNTIF([2]!Master[Full ETM Route No], C387)</f>
        <v>0</v>
      </c>
    </row>
    <row r="388" spans="1:23" ht="116">
      <c r="A388" s="246" t="s">
        <v>2202</v>
      </c>
      <c r="B388" s="247">
        <v>128</v>
      </c>
      <c r="C388" s="248" t="str">
        <f>ETMRoutes[[#This Row],[Depot]] &amp; ETMRoutes[[#This Row],[RouteNo]]</f>
        <v>PNJ128</v>
      </c>
      <c r="D388" s="249" t="str" cm="1">
        <f t="array" ref="D388">INDEX(ETMRoutes[Full ETM Route No], MATCH(1,(ETMRoutes[[#This Row],[BaseStageCodes]]=ETMRoutes[StageCodes])*1,0))</f>
        <v>PNJ128</v>
      </c>
      <c r="E388" s="249" t="s">
        <v>4812</v>
      </c>
      <c r="F388" s="249" t="str">
        <f>VLOOKUP(ETMRoutes[[#This Row],[LastStageCode]],Code2Loc,2,FALSE) &amp; "-" &amp; VLOOKUP(ETMRoutes[[#This Row],[FirstStageCode]],Code2Loc,2,FALSE)</f>
        <v>HOSPET-PANAJI</v>
      </c>
      <c r="G388" s="249" t="s">
        <v>520</v>
      </c>
      <c r="H388" s="249">
        <v>355</v>
      </c>
      <c r="I388" s="249" t="s">
        <v>3963</v>
      </c>
      <c r="J388" s="250" t="s">
        <v>4813</v>
      </c>
      <c r="K388" s="250" t="s">
        <v>4814</v>
      </c>
      <c r="L388" s="245" t="s">
        <v>4815</v>
      </c>
      <c r="M388" t="s">
        <v>2202</v>
      </c>
      <c r="N388" t="s">
        <v>1406</v>
      </c>
      <c r="O388" s="245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49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49">
        <f>ETMRoutes[[#This Row],[RouteNo]]</f>
        <v>128</v>
      </c>
      <c r="S388" s="248" cm="1">
        <f t="array" ref="S388">SUMPRODUCT(  ( (ETMRoutes[StageCodes]=ETMRoutes[[#This Row],[StageCodes]])+0 )*1 )</f>
        <v>1</v>
      </c>
      <c r="T388" s="249" cm="1">
        <f t="array" ref="T388">SUMPRODUCT(  ( (ETMRoutes[ReverseStageCodes]=ETMRoutes[[#This Row],[StageCodes]])+0 )*1 )</f>
        <v>0</v>
      </c>
      <c r="U388" s="249" t="b" cm="1">
        <f t="array" ref="U388">AND(ETMRoutes[[#This Row],[StageCodes]]=ETMRoutes[[#This Row],[BaseStageCodes]], SUMPRODUCT( ( ($K$2:$K388=ETMRoutes[[#This Row],[StageCodes]])+0)*1) =1)</f>
        <v>1</v>
      </c>
      <c r="V388" s="245">
        <f>LEN(ETMRoutes[[#This Row],[StageCodes]])</f>
        <v>115</v>
      </c>
      <c r="W388" s="245">
        <f>COUNTIF([2]!Master[Full ETM Route No], C388)</f>
        <v>2</v>
      </c>
    </row>
    <row r="389" spans="1:23" ht="203">
      <c r="A389" s="246" t="s">
        <v>2202</v>
      </c>
      <c r="B389" s="247">
        <v>129</v>
      </c>
      <c r="C389" s="248" t="str">
        <f>ETMRoutes[[#This Row],[Depot]] &amp; ETMRoutes[[#This Row],[RouteNo]]</f>
        <v>PNJ129</v>
      </c>
      <c r="D389" s="249" t="str" cm="1">
        <f t="array" ref="D389">INDEX(ETMRoutes[Full ETM Route No], MATCH(1,(ETMRoutes[[#This Row],[BaseStageCodes]]=ETMRoutes[StageCodes])*1,0))</f>
        <v>MRG120</v>
      </c>
      <c r="E389" s="249" t="s">
        <v>3949</v>
      </c>
      <c r="F389" s="249" t="str">
        <f>VLOOKUP(ETMRoutes[[#This Row],[LastStageCode]],Code2Loc,2,FALSE) &amp; "-" &amp; VLOOKUP(ETMRoutes[[#This Row],[FirstStageCode]],Code2Loc,2,FALSE)</f>
        <v>KARWAR-PANAJI</v>
      </c>
      <c r="G389" s="249" t="s">
        <v>830</v>
      </c>
      <c r="H389" s="249">
        <v>106</v>
      </c>
      <c r="I389" s="249" t="s">
        <v>3963</v>
      </c>
      <c r="J389" s="250" t="s">
        <v>4816</v>
      </c>
      <c r="K389" s="250" t="s">
        <v>3952</v>
      </c>
      <c r="L389" s="245" t="s">
        <v>3953</v>
      </c>
      <c r="M389" t="s">
        <v>2202</v>
      </c>
      <c r="N389" t="s">
        <v>1553</v>
      </c>
      <c r="O389" s="245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49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49">
        <f>ETMRoutes[[#This Row],[RouteNo]]</f>
        <v>129</v>
      </c>
      <c r="S389" s="248" cm="1">
        <f t="array" ref="S389">SUMPRODUCT(  ( (ETMRoutes[StageCodes]=ETMRoutes[[#This Row],[StageCodes]])+0 )*1 )</f>
        <v>2</v>
      </c>
      <c r="T389" s="249" cm="1">
        <f t="array" ref="T389">SUMPRODUCT(  ( (ETMRoutes[ReverseStageCodes]=ETMRoutes[[#This Row],[StageCodes]])+0 )*1 )</f>
        <v>0</v>
      </c>
      <c r="U389" s="249" t="b" cm="1">
        <f t="array" ref="U389">AND(ETMRoutes[[#This Row],[StageCodes]]=ETMRoutes[[#This Row],[BaseStageCodes]], SUMPRODUCT( ( ($K$2:$K389=ETMRoutes[[#This Row],[StageCodes]])+0)*1) =1)</f>
        <v>0</v>
      </c>
      <c r="V389" s="245">
        <f>LEN(ETMRoutes[[#This Row],[StageCodes]])</f>
        <v>207</v>
      </c>
      <c r="W389" s="245">
        <f>COUNTIF([2]!Master[Full ETM Route No], C389)</f>
        <v>2</v>
      </c>
    </row>
    <row r="390" spans="1:23" ht="72.5">
      <c r="A390" s="246" t="s">
        <v>2202</v>
      </c>
      <c r="B390" s="247">
        <v>130</v>
      </c>
      <c r="C390" s="248" t="str">
        <f>ETMRoutes[[#This Row],[Depot]] &amp; ETMRoutes[[#This Row],[RouteNo]]</f>
        <v>PNJ130</v>
      </c>
      <c r="D390" s="249" t="str" cm="1">
        <f t="array" ref="D390">INDEX(ETMRoutes[Full ETM Route No], MATCH(1,(ETMRoutes[[#This Row],[BaseStageCodes]]=ETMRoutes[StageCodes])*1,0))</f>
        <v>PNJ130</v>
      </c>
      <c r="E390" s="249" t="s">
        <v>3967</v>
      </c>
      <c r="F390" s="249" t="str">
        <f>VLOOKUP(ETMRoutes[[#This Row],[LastStageCode]],Code2Loc,2,FALSE) &amp; "-" &amp; VLOOKUP(ETMRoutes[[#This Row],[FirstStageCode]],Code2Loc,2,FALSE)</f>
        <v>BELGAVI CBT-MARGAO</v>
      </c>
      <c r="G390" s="249"/>
      <c r="H390" s="249">
        <v>140</v>
      </c>
      <c r="I390" s="249" t="s">
        <v>3963</v>
      </c>
      <c r="J390" s="250" t="s">
        <v>4817</v>
      </c>
      <c r="K390" s="250" t="s">
        <v>4818</v>
      </c>
      <c r="L390" s="245" t="s">
        <v>4819</v>
      </c>
      <c r="M390" t="s">
        <v>1844</v>
      </c>
      <c r="N390" t="s">
        <v>673</v>
      </c>
      <c r="O390" s="245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49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49">
        <f>ETMRoutes[[#This Row],[RouteNo]]</f>
        <v>130</v>
      </c>
      <c r="S390" s="248" cm="1">
        <f t="array" ref="S390">SUMPRODUCT(  ( (ETMRoutes[StageCodes]=ETMRoutes[[#This Row],[StageCodes]])+0 )*1 )</f>
        <v>1</v>
      </c>
      <c r="T390" s="249" cm="1">
        <f t="array" ref="T390">SUMPRODUCT(  ( (ETMRoutes[ReverseStageCodes]=ETMRoutes[[#This Row],[StageCodes]])+0 )*1 )</f>
        <v>0</v>
      </c>
      <c r="U390" s="249" t="b" cm="1">
        <f t="array" ref="U390">AND(ETMRoutes[[#This Row],[StageCodes]]=ETMRoutes[[#This Row],[BaseStageCodes]], SUMPRODUCT( ( ($K$2:$K390=ETMRoutes[[#This Row],[StageCodes]])+0)*1) =1)</f>
        <v>1</v>
      </c>
      <c r="V390" s="245">
        <f>LEN(ETMRoutes[[#This Row],[StageCodes]])</f>
        <v>79</v>
      </c>
      <c r="W390" s="245">
        <f>COUNTIF([2]!Master[Full ETM Route No], C390)</f>
        <v>0</v>
      </c>
    </row>
    <row r="391" spans="1:23" ht="87">
      <c r="A391" s="246" t="s">
        <v>2202</v>
      </c>
      <c r="B391" s="247">
        <v>131</v>
      </c>
      <c r="C391" s="248" t="str">
        <f>ETMRoutes[[#This Row],[Depot]] &amp; ETMRoutes[[#This Row],[RouteNo]]</f>
        <v>PNJ131</v>
      </c>
      <c r="D391" s="249" t="str" cm="1">
        <f t="array" ref="D391">INDEX(ETMRoutes[Full ETM Route No], MATCH(1,(ETMRoutes[[#This Row],[BaseStageCodes]]=ETMRoutes[StageCodes])*1,0))</f>
        <v>MRG1</v>
      </c>
      <c r="E391" s="249" t="s">
        <v>3932</v>
      </c>
      <c r="F391" s="249" t="str">
        <f>VLOOKUP(ETMRoutes[[#This Row],[LastStageCode]],Code2Loc,2,FALSE) &amp; "-" &amp; VLOOKUP(ETMRoutes[[#This Row],[FirstStageCode]],Code2Loc,2,FALSE)</f>
        <v>PANAJI-MARGAO</v>
      </c>
      <c r="G391" s="249" t="s">
        <v>4089</v>
      </c>
      <c r="H391" s="249">
        <v>31</v>
      </c>
      <c r="I391" s="249" t="s">
        <v>3928</v>
      </c>
      <c r="J391" s="250" t="s">
        <v>4090</v>
      </c>
      <c r="K391" s="250" t="s">
        <v>3520</v>
      </c>
      <c r="L391" s="245" t="s">
        <v>3521</v>
      </c>
      <c r="M391" t="s">
        <v>1844</v>
      </c>
      <c r="N391" t="s">
        <v>2202</v>
      </c>
      <c r="O391" s="245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49">
        <f>ETMRoutes[[#This Row],[RouteNo]]</f>
        <v>131</v>
      </c>
      <c r="S391" s="248" cm="1">
        <f t="array" ref="S391">SUMPRODUCT(  ( (ETMRoutes[StageCodes]=ETMRoutes[[#This Row],[StageCodes]])+0 )*1 )</f>
        <v>5</v>
      </c>
      <c r="T391" s="249" cm="1">
        <f t="array" ref="T391">SUMPRODUCT(  ( (ETMRoutes[ReverseStageCodes]=ETMRoutes[[#This Row],[StageCodes]])+0 )*1 )</f>
        <v>3</v>
      </c>
      <c r="U391" s="249" t="b" cm="1">
        <f t="array" ref="U391">AND(ETMRoutes[[#This Row],[StageCodes]]=ETMRoutes[[#This Row],[BaseStageCodes]], SUMPRODUCT( ( ($K$2:$K391=ETMRoutes[[#This Row],[StageCodes]])+0)*1) =1)</f>
        <v>0</v>
      </c>
      <c r="V391" s="245">
        <f>LEN(ETMRoutes[[#This Row],[StageCodes]])</f>
        <v>75</v>
      </c>
      <c r="W391" s="245">
        <f>COUNTIF([2]!Master[Full ETM Route No], C391)</f>
        <v>29</v>
      </c>
    </row>
    <row r="392" spans="1:23" ht="101.5">
      <c r="A392" s="246" t="s">
        <v>2202</v>
      </c>
      <c r="B392" s="247">
        <v>155</v>
      </c>
      <c r="C392" s="248" t="str">
        <f>ETMRoutes[[#This Row],[Depot]] &amp; ETMRoutes[[#This Row],[RouteNo]]</f>
        <v>PNJ155</v>
      </c>
      <c r="D392" s="249" t="str" cm="1">
        <f t="array" ref="D392">INDEX(ETMRoutes[Full ETM Route No], MATCH(1,(ETMRoutes[[#This Row],[BaseStageCodes]]=ETMRoutes[StageCodes])*1,0))</f>
        <v>PNJ121</v>
      </c>
      <c r="E392" s="249" t="s">
        <v>4791</v>
      </c>
      <c r="F392" s="249" t="str">
        <f>VLOOKUP(ETMRoutes[[#This Row],[LastStageCode]],Code2Loc,2,FALSE) &amp; "-" &amp; VLOOKUP(ETMRoutes[[#This Row],[FirstStageCode]],Code2Loc,2,FALSE)</f>
        <v>BELGAVI CBT-PANAJI</v>
      </c>
      <c r="G392" s="249" t="s">
        <v>918</v>
      </c>
      <c r="H392" s="249">
        <v>126</v>
      </c>
      <c r="I392" s="249" t="s">
        <v>3963</v>
      </c>
      <c r="J392" s="250" t="s">
        <v>4795</v>
      </c>
      <c r="K392" s="250" t="s">
        <v>4796</v>
      </c>
      <c r="L392" s="245" t="s">
        <v>4797</v>
      </c>
      <c r="M392" t="s">
        <v>2202</v>
      </c>
      <c r="N392" t="s">
        <v>673</v>
      </c>
      <c r="O392" s="245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49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49">
        <f>ETMRoutes[[#This Row],[RouteNo]]</f>
        <v>155</v>
      </c>
      <c r="S392" s="248" cm="1">
        <f t="array" ref="S392">SUMPRODUCT(  ( (ETMRoutes[StageCodes]=ETMRoutes[[#This Row],[StageCodes]])+0 )*1 )</f>
        <v>3</v>
      </c>
      <c r="T392" s="249" cm="1">
        <f t="array" ref="T392">SUMPRODUCT(  ( (ETMRoutes[ReverseStageCodes]=ETMRoutes[[#This Row],[StageCodes]])+0 )*1 )</f>
        <v>0</v>
      </c>
      <c r="U392" s="249" t="b" cm="1">
        <f t="array" ref="U392">AND(ETMRoutes[[#This Row],[StageCodes]]=ETMRoutes[[#This Row],[BaseStageCodes]], SUMPRODUCT( ( ($K$2:$K392=ETMRoutes[[#This Row],[StageCodes]])+0)*1) =1)</f>
        <v>0</v>
      </c>
      <c r="V392" s="245">
        <f>LEN(ETMRoutes[[#This Row],[StageCodes]])</f>
        <v>107</v>
      </c>
      <c r="W392" s="245">
        <f>COUNTIF([2]!Master[Full ETM Route No], C392)</f>
        <v>0</v>
      </c>
    </row>
    <row r="393" spans="1:23" ht="145">
      <c r="A393" s="246" t="s">
        <v>2202</v>
      </c>
      <c r="B393" s="247">
        <v>162</v>
      </c>
      <c r="C393" s="248" t="str">
        <f>ETMRoutes[[#This Row],[Depot]] &amp; ETMRoutes[[#This Row],[RouteNo]]</f>
        <v>PNJ162</v>
      </c>
      <c r="D393" s="249" t="str" cm="1">
        <f t="array" ref="D393">INDEX(ETMRoutes[Full ETM Route No], MATCH(1,(ETMRoutes[[#This Row],[BaseStageCodes]]=ETMRoutes[StageCodes])*1,0))</f>
        <v>PNJ162</v>
      </c>
      <c r="E393" s="249" t="s">
        <v>4820</v>
      </c>
      <c r="F393" s="249" t="str">
        <f>VLOOKUP(ETMRoutes[[#This Row],[LastStageCode]],Code2Loc,2,FALSE) &amp; "-" &amp; VLOOKUP(ETMRoutes[[#This Row],[FirstStageCode]],Code2Loc,2,FALSE)</f>
        <v>MENKURE-PANAJI MKT</v>
      </c>
      <c r="G393" s="249"/>
      <c r="H393" s="249">
        <v>36</v>
      </c>
      <c r="I393" s="249" t="s">
        <v>3518</v>
      </c>
      <c r="J393" s="250" t="s">
        <v>4821</v>
      </c>
      <c r="K393" s="250" t="s">
        <v>4822</v>
      </c>
      <c r="L393" s="245" t="s">
        <v>4823</v>
      </c>
      <c r="M393" t="s">
        <v>2206</v>
      </c>
      <c r="N393" t="s">
        <v>1893</v>
      </c>
      <c r="O393" s="245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49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49">
        <f>ETMRoutes[[#This Row],[RouteNo]]</f>
        <v>162</v>
      </c>
      <c r="S393" s="248" cm="1">
        <f t="array" ref="S393">SUMPRODUCT(  ( (ETMRoutes[StageCodes]=ETMRoutes[[#This Row],[StageCodes]])+0 )*1 )</f>
        <v>2</v>
      </c>
      <c r="T393" s="249" cm="1">
        <f t="array" ref="T393">SUMPRODUCT(  ( (ETMRoutes[ReverseStageCodes]=ETMRoutes[[#This Row],[StageCodes]])+0 )*1 )</f>
        <v>0</v>
      </c>
      <c r="U393" s="249" t="b" cm="1">
        <f t="array" ref="U393">AND(ETMRoutes[[#This Row],[StageCodes]]=ETMRoutes[[#This Row],[BaseStageCodes]], SUMPRODUCT( ( ($K$2:$K393=ETMRoutes[[#This Row],[StageCodes]])+0)*1) =1)</f>
        <v>1</v>
      </c>
      <c r="V393" s="245">
        <f>LEN(ETMRoutes[[#This Row],[StageCodes]])</f>
        <v>123</v>
      </c>
      <c r="W393" s="245">
        <f>COUNTIF([2]!Master[Full ETM Route No], C393)</f>
        <v>0</v>
      </c>
    </row>
    <row r="394" spans="1:23">
      <c r="A394" s="246" t="s">
        <v>2202</v>
      </c>
      <c r="B394" s="247">
        <v>164</v>
      </c>
      <c r="C394" s="248" t="str">
        <f>ETMRoutes[[#This Row],[Depot]] &amp; ETMRoutes[[#This Row],[RouteNo]]</f>
        <v>PNJ164</v>
      </c>
      <c r="D394" s="249" t="str" cm="1">
        <f t="array" ref="D394">INDEX(ETMRoutes[Full ETM Route No], MATCH(1,(ETMRoutes[[#This Row],[BaseStageCodes]]=ETMRoutes[StageCodes])*1,0))</f>
        <v>PNJ164</v>
      </c>
      <c r="E394" s="249" t="s">
        <v>4824</v>
      </c>
      <c r="F394" s="249" t="str">
        <f>VLOOKUP(ETMRoutes[[#This Row],[LastStageCode]],Code2Loc,2,FALSE) &amp; "-" &amp; VLOOKUP(ETMRoutes[[#This Row],[FirstStageCode]],Code2Loc,2,FALSE)</f>
        <v>O GOA XVR A-PONDA</v>
      </c>
      <c r="G394" s="249"/>
      <c r="H394" s="249">
        <v>20</v>
      </c>
      <c r="I394" s="249" t="s">
        <v>3908</v>
      </c>
      <c r="J394" s="250" t="s">
        <v>4824</v>
      </c>
      <c r="K394" s="250" t="s">
        <v>4825</v>
      </c>
      <c r="L394" s="245" t="s">
        <v>4826</v>
      </c>
      <c r="M394" t="s">
        <v>2329</v>
      </c>
      <c r="N394" t="s">
        <v>2132</v>
      </c>
      <c r="O394" s="245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49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49">
        <f>ETMRoutes[[#This Row],[RouteNo]]</f>
        <v>164</v>
      </c>
      <c r="S394" s="248" cm="1">
        <f t="array" ref="S394">SUMPRODUCT(  ( (ETMRoutes[StageCodes]=ETMRoutes[[#This Row],[StageCodes]])+0 )*1 )</f>
        <v>1</v>
      </c>
      <c r="T394" s="249" cm="1">
        <f t="array" ref="T394">SUMPRODUCT(  ( (ETMRoutes[ReverseStageCodes]=ETMRoutes[[#This Row],[StageCodes]])+0 )*1 )</f>
        <v>0</v>
      </c>
      <c r="U394" s="249" t="b" cm="1">
        <f t="array" ref="U394">AND(ETMRoutes[[#This Row],[StageCodes]]=ETMRoutes[[#This Row],[BaseStageCodes]], SUMPRODUCT( ( ($K$2:$K394=ETMRoutes[[#This Row],[StageCodes]])+0)*1) =1)</f>
        <v>1</v>
      </c>
      <c r="V394" s="245">
        <f>LEN(ETMRoutes[[#This Row],[StageCodes]])</f>
        <v>7</v>
      </c>
      <c r="W394" s="245">
        <f>COUNTIF([2]!Master[Full ETM Route No], C394)</f>
        <v>0</v>
      </c>
    </row>
    <row r="395" spans="1:23" ht="116">
      <c r="A395" s="246" t="s">
        <v>2202</v>
      </c>
      <c r="B395" s="247">
        <v>170</v>
      </c>
      <c r="C395" s="248" t="str">
        <f>ETMRoutes[[#This Row],[Depot]] &amp; ETMRoutes[[#This Row],[RouteNo]]</f>
        <v>PNJ170</v>
      </c>
      <c r="D395" s="249" t="str" cm="1">
        <f t="array" ref="D395">INDEX(ETMRoutes[Full ETM Route No], MATCH(1,(ETMRoutes[[#This Row],[BaseStageCodes]]=ETMRoutes[StageCodes])*1,0))</f>
        <v>PNJ170</v>
      </c>
      <c r="E395" s="249" t="s">
        <v>4827</v>
      </c>
      <c r="F395" s="249" t="str">
        <f>VLOOKUP(ETMRoutes[[#This Row],[LastStageCode]],Code2Loc,2,FALSE) &amp; "-" &amp; VLOOKUP(ETMRoutes[[#This Row],[FirstStageCode]],Code2Loc,2,FALSE)</f>
        <v>BETORA IND-SANKHALI</v>
      </c>
      <c r="G395" s="249" t="s">
        <v>2187</v>
      </c>
      <c r="H395" s="249">
        <v>42</v>
      </c>
      <c r="I395" s="249" t="s">
        <v>3518</v>
      </c>
      <c r="J395" s="250" t="s">
        <v>4828</v>
      </c>
      <c r="K395" s="250" t="s">
        <v>4829</v>
      </c>
      <c r="L395" s="245" t="s">
        <v>4830</v>
      </c>
      <c r="M395" t="s">
        <v>2551</v>
      </c>
      <c r="N395" t="s">
        <v>701</v>
      </c>
      <c r="O395" s="245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49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49">
        <f>ETMRoutes[[#This Row],[RouteNo]]</f>
        <v>170</v>
      </c>
      <c r="S395" s="248" cm="1">
        <f t="array" ref="S395">SUMPRODUCT(  ( (ETMRoutes[StageCodes]=ETMRoutes[[#This Row],[StageCodes]])+0 )*1 )</f>
        <v>1</v>
      </c>
      <c r="T395" s="249" cm="1">
        <f t="array" ref="T395">SUMPRODUCT(  ( (ETMRoutes[ReverseStageCodes]=ETMRoutes[[#This Row],[StageCodes]])+0 )*1 )</f>
        <v>0</v>
      </c>
      <c r="U395" s="249" t="b" cm="1">
        <f t="array" ref="U395">AND(ETMRoutes[[#This Row],[StageCodes]]=ETMRoutes[[#This Row],[BaseStageCodes]], SUMPRODUCT( ( ($K$2:$K395=ETMRoutes[[#This Row],[StageCodes]])+0)*1) =1)</f>
        <v>1</v>
      </c>
      <c r="V395" s="245">
        <f>LEN(ETMRoutes[[#This Row],[StageCodes]])</f>
        <v>115</v>
      </c>
      <c r="W395" s="245">
        <f>COUNTIF([2]!Master[Full ETM Route No], C395)</f>
        <v>0</v>
      </c>
    </row>
    <row r="396" spans="1:23" ht="29">
      <c r="A396" s="246" t="s">
        <v>2202</v>
      </c>
      <c r="B396" s="247">
        <v>171</v>
      </c>
      <c r="C396" s="248" t="str">
        <f>ETMRoutes[[#This Row],[Depot]] &amp; ETMRoutes[[#This Row],[RouteNo]]</f>
        <v>PNJ171</v>
      </c>
      <c r="D396" s="249" t="str" cm="1">
        <f t="array" ref="D396">INDEX(ETMRoutes[Full ETM Route No], MATCH(1,(ETMRoutes[[#This Row],[BaseStageCodes]]=ETMRoutes[StageCodes])*1,0))</f>
        <v>PNJ171</v>
      </c>
      <c r="E396" s="249" t="s">
        <v>4831</v>
      </c>
      <c r="F396" s="249" t="str">
        <f>VLOOKUP(ETMRoutes[[#This Row],[LastStageCode]],Code2Loc,2,FALSE) &amp; "-" &amp; VLOOKUP(ETMRoutes[[#This Row],[FirstStageCode]],Code2Loc,2,FALSE)</f>
        <v>THANE-VALPOI</v>
      </c>
      <c r="G396" s="249" t="s">
        <v>1385</v>
      </c>
      <c r="H396" s="249">
        <v>9</v>
      </c>
      <c r="I396" s="249" t="s">
        <v>3518</v>
      </c>
      <c r="J396" s="250" t="s">
        <v>4832</v>
      </c>
      <c r="K396" s="250" t="s">
        <v>4833</v>
      </c>
      <c r="L396" s="245" t="s">
        <v>4834</v>
      </c>
      <c r="M396" t="s">
        <v>2992</v>
      </c>
      <c r="N396" t="s">
        <v>2853</v>
      </c>
      <c r="O396" s="245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49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49">
        <f>ETMRoutes[[#This Row],[RouteNo]]</f>
        <v>171</v>
      </c>
      <c r="S396" s="248" cm="1">
        <f t="array" ref="S396">SUMPRODUCT(  ( (ETMRoutes[StageCodes]=ETMRoutes[[#This Row],[StageCodes]])+0 )*1 )</f>
        <v>1</v>
      </c>
      <c r="T396" s="249" cm="1">
        <f t="array" ref="T396">SUMPRODUCT(  ( (ETMRoutes[ReverseStageCodes]=ETMRoutes[[#This Row],[StageCodes]])+0 )*1 )</f>
        <v>0</v>
      </c>
      <c r="U396" s="249" t="b" cm="1">
        <f t="array" ref="U396">AND(ETMRoutes[[#This Row],[StageCodes]]=ETMRoutes[[#This Row],[BaseStageCodes]], SUMPRODUCT( ( ($K$2:$K396=ETMRoutes[[#This Row],[StageCodes]])+0)*1) =1)</f>
        <v>1</v>
      </c>
      <c r="V396" s="245">
        <f>LEN(ETMRoutes[[#This Row],[StageCodes]])</f>
        <v>23</v>
      </c>
      <c r="W396" s="245">
        <f>COUNTIF([2]!Master[Full ETM Route No], C396)</f>
        <v>2</v>
      </c>
    </row>
    <row r="397" spans="1:23" ht="43.5">
      <c r="A397" s="246" t="s">
        <v>2202</v>
      </c>
      <c r="B397" s="247">
        <v>172</v>
      </c>
      <c r="C397" s="248" t="str">
        <f>ETMRoutes[[#This Row],[Depot]] &amp; ETMRoutes[[#This Row],[RouteNo]]</f>
        <v>PNJ172</v>
      </c>
      <c r="D397" s="249" t="str" cm="1">
        <f t="array" ref="D397">INDEX(ETMRoutes[Full ETM Route No], MATCH(1,(ETMRoutes[[#This Row],[BaseStageCodes]]=ETMRoutes[StageCodes])*1,0))</f>
        <v>PNJ172</v>
      </c>
      <c r="E397" s="249" t="s">
        <v>4835</v>
      </c>
      <c r="F397" s="249" t="str">
        <f>VLOOKUP(ETMRoutes[[#This Row],[LastStageCode]],Code2Loc,2,FALSE) &amp; "-" &amp; VLOOKUP(ETMRoutes[[#This Row],[FirstStageCode]],Code2Loc,2,FALSE)</f>
        <v>KARANZOL-VALPOI</v>
      </c>
      <c r="G397" s="249" t="s">
        <v>3018</v>
      </c>
      <c r="H397" s="249">
        <v>18</v>
      </c>
      <c r="I397" s="249" t="s">
        <v>3518</v>
      </c>
      <c r="J397" s="250" t="s">
        <v>4836</v>
      </c>
      <c r="K397" s="250" t="s">
        <v>4837</v>
      </c>
      <c r="L397" s="245" t="s">
        <v>4838</v>
      </c>
      <c r="M397" t="s">
        <v>2992</v>
      </c>
      <c r="N397" t="s">
        <v>1525</v>
      </c>
      <c r="O397" s="245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49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49">
        <f>ETMRoutes[[#This Row],[RouteNo]]</f>
        <v>172</v>
      </c>
      <c r="S397" s="248" cm="1">
        <f t="array" ref="S397">SUMPRODUCT(  ( (ETMRoutes[StageCodes]=ETMRoutes[[#This Row],[StageCodes]])+0 )*1 )</f>
        <v>2</v>
      </c>
      <c r="T397" s="249" cm="1">
        <f t="array" ref="T397">SUMPRODUCT(  ( (ETMRoutes[ReverseStageCodes]=ETMRoutes[[#This Row],[StageCodes]])+0 )*1 )</f>
        <v>0</v>
      </c>
      <c r="U397" s="249" t="b" cm="1">
        <f t="array" ref="U397">AND(ETMRoutes[[#This Row],[StageCodes]]=ETMRoutes[[#This Row],[BaseStageCodes]], SUMPRODUCT( ( ($K$2:$K397=ETMRoutes[[#This Row],[StageCodes]])+0)*1) =1)</f>
        <v>1</v>
      </c>
      <c r="V397" s="245">
        <f>LEN(ETMRoutes[[#This Row],[StageCodes]])</f>
        <v>39</v>
      </c>
      <c r="W397" s="245">
        <f>COUNTIF([2]!Master[Full ETM Route No], C397)</f>
        <v>2</v>
      </c>
    </row>
    <row r="398" spans="1:23">
      <c r="A398" s="246" t="s">
        <v>2202</v>
      </c>
      <c r="B398" s="247">
        <v>173</v>
      </c>
      <c r="C398" s="248" t="str">
        <f>ETMRoutes[[#This Row],[Depot]] &amp; ETMRoutes[[#This Row],[RouteNo]]</f>
        <v>PNJ173</v>
      </c>
      <c r="D398" s="249" t="str" cm="1">
        <f t="array" ref="D398">INDEX(ETMRoutes[Full ETM Route No], MATCH(1,(ETMRoutes[[#This Row],[BaseStageCodes]]=ETMRoutes[StageCodes])*1,0))</f>
        <v>PNJ104</v>
      </c>
      <c r="E398" s="249" t="s">
        <v>4130</v>
      </c>
      <c r="F398" s="249" t="str">
        <f>VLOOKUP(ETMRoutes[[#This Row],[LastStageCode]],Code2Loc,2,FALSE) &amp; "-" &amp; VLOOKUP(ETMRoutes[[#This Row],[FirstStageCode]],Code2Loc,2,FALSE)</f>
        <v>MARGAO-PANAJI</v>
      </c>
      <c r="G398" s="249"/>
      <c r="H398" s="249">
        <v>33</v>
      </c>
      <c r="I398" s="249" t="s">
        <v>4097</v>
      </c>
      <c r="J398" s="250" t="s">
        <v>4367</v>
      </c>
      <c r="K398" s="250" t="s">
        <v>3910</v>
      </c>
      <c r="L398" s="245" t="s">
        <v>3909</v>
      </c>
      <c r="M398" t="s">
        <v>2202</v>
      </c>
      <c r="N398" t="s">
        <v>1844</v>
      </c>
      <c r="O398" s="245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49">
        <f>ETMRoutes[[#This Row],[RouteNo]]</f>
        <v>173</v>
      </c>
      <c r="S398" s="248" cm="1">
        <f t="array" ref="S398">SUMPRODUCT(  ( (ETMRoutes[StageCodes]=ETMRoutes[[#This Row],[StageCodes]])+0 )*1 )</f>
        <v>4</v>
      </c>
      <c r="T398" s="249" cm="1">
        <f t="array" ref="T398">SUMPRODUCT(  ( (ETMRoutes[ReverseStageCodes]=ETMRoutes[[#This Row],[StageCodes]])+0 )*1 )</f>
        <v>2</v>
      </c>
      <c r="U398" s="249" t="b" cm="1">
        <f t="array" ref="U398">AND(ETMRoutes[[#This Row],[StageCodes]]=ETMRoutes[[#This Row],[BaseStageCodes]], SUMPRODUCT( ( ($K$2:$K398=ETMRoutes[[#This Row],[StageCodes]])+0)*1) =1)</f>
        <v>0</v>
      </c>
      <c r="V398" s="245">
        <f>LEN(ETMRoutes[[#This Row],[StageCodes]])</f>
        <v>7</v>
      </c>
      <c r="W398" s="245">
        <f>COUNTIF([2]!Master[Full ETM Route No], C398)</f>
        <v>2</v>
      </c>
    </row>
    <row r="399" spans="1:23" ht="87">
      <c r="A399" s="246" t="s">
        <v>2202</v>
      </c>
      <c r="B399" s="247">
        <v>174</v>
      </c>
      <c r="C399" s="248" t="str">
        <f>ETMRoutes[[#This Row],[Depot]] &amp; ETMRoutes[[#This Row],[RouteNo]]</f>
        <v>PNJ174</v>
      </c>
      <c r="D399" s="249" t="str" cm="1">
        <f t="array" ref="D399">INDEX(ETMRoutes[Full ETM Route No], MATCH(1,(ETMRoutes[[#This Row],[BaseStageCodes]]=ETMRoutes[StageCodes])*1,0))</f>
        <v>PNJ174</v>
      </c>
      <c r="E399" s="249" t="s">
        <v>4751</v>
      </c>
      <c r="F399" s="249" t="str">
        <f>VLOOKUP(ETMRoutes[[#This Row],[LastStageCode]],Code2Loc,2,FALSE) &amp; "-" &amp; VLOOKUP(ETMRoutes[[#This Row],[FirstStageCode]],Code2Loc,2,FALSE)</f>
        <v>PANAJI-PANAJI</v>
      </c>
      <c r="G399" s="249"/>
      <c r="H399" s="249">
        <v>33</v>
      </c>
      <c r="I399" s="249" t="s">
        <v>3518</v>
      </c>
      <c r="J399" s="250" t="s">
        <v>4839</v>
      </c>
      <c r="K399" s="250" t="s">
        <v>4840</v>
      </c>
      <c r="L399" s="245" t="s">
        <v>4841</v>
      </c>
      <c r="M399" t="s">
        <v>2202</v>
      </c>
      <c r="N399" t="s">
        <v>2202</v>
      </c>
      <c r="O399" s="245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49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49">
        <f>ETMRoutes[[#This Row],[RouteNo]]</f>
        <v>174</v>
      </c>
      <c r="S399" s="248" cm="1">
        <f t="array" ref="S399">SUMPRODUCT(  ( (ETMRoutes[StageCodes]=ETMRoutes[[#This Row],[StageCodes]])+0 )*1 )</f>
        <v>1</v>
      </c>
      <c r="T399" s="249" cm="1">
        <f t="array" ref="T399">SUMPRODUCT(  ( (ETMRoutes[ReverseStageCodes]=ETMRoutes[[#This Row],[StageCodes]])+0 )*1 )</f>
        <v>0</v>
      </c>
      <c r="U399" s="249" t="b" cm="1">
        <f t="array" ref="U399">AND(ETMRoutes[[#This Row],[StageCodes]]=ETMRoutes[[#This Row],[BaseStageCodes]], SUMPRODUCT( ( ($K$2:$K399=ETMRoutes[[#This Row],[StageCodes]])+0)*1) =1)</f>
        <v>1</v>
      </c>
      <c r="V399" s="245">
        <f>LEN(ETMRoutes[[#This Row],[StageCodes]])</f>
        <v>87</v>
      </c>
      <c r="W399" s="245">
        <f>COUNTIF([2]!Master[Full ETM Route No], C399)</f>
        <v>5</v>
      </c>
    </row>
    <row r="400" spans="1:23" ht="72.5">
      <c r="A400" s="246" t="s">
        <v>2202</v>
      </c>
      <c r="B400" s="247">
        <v>175</v>
      </c>
      <c r="C400" s="248" t="str">
        <f>ETMRoutes[[#This Row],[Depot]] &amp; ETMRoutes[[#This Row],[RouteNo]]</f>
        <v>PNJ175</v>
      </c>
      <c r="D400" s="249" t="str" cm="1">
        <f t="array" ref="D400">INDEX(ETMRoutes[Full ETM Route No], MATCH(1,(ETMRoutes[[#This Row],[BaseStageCodes]]=ETMRoutes[StageCodes])*1,0))</f>
        <v>PNJ175</v>
      </c>
      <c r="E400" s="249" t="s">
        <v>4842</v>
      </c>
      <c r="F400" s="249" t="str">
        <f>VLOOKUP(ETMRoutes[[#This Row],[LastStageCode]],Code2Loc,2,FALSE) &amp; "-" &amp; VLOOKUP(ETMRoutes[[#This Row],[FirstStageCode]],Code2Loc,2,FALSE)</f>
        <v>NEURA-PANAJI MKT</v>
      </c>
      <c r="G400" s="249" t="s">
        <v>2139</v>
      </c>
      <c r="H400" s="249">
        <v>22</v>
      </c>
      <c r="I400" s="249" t="s">
        <v>3518</v>
      </c>
      <c r="J400" s="250" t="s">
        <v>4843</v>
      </c>
      <c r="K400" s="250" t="s">
        <v>4844</v>
      </c>
      <c r="L400" s="245" t="s">
        <v>4845</v>
      </c>
      <c r="M400" t="s">
        <v>2206</v>
      </c>
      <c r="N400" t="s">
        <v>2096</v>
      </c>
      <c r="O400" s="245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49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49">
        <f>ETMRoutes[[#This Row],[RouteNo]]</f>
        <v>175</v>
      </c>
      <c r="S400" s="248" cm="1">
        <f t="array" ref="S400">SUMPRODUCT(  ( (ETMRoutes[StageCodes]=ETMRoutes[[#This Row],[StageCodes]])+0 )*1 )</f>
        <v>1</v>
      </c>
      <c r="T400" s="249" cm="1">
        <f t="array" ref="T400">SUMPRODUCT(  ( (ETMRoutes[ReverseStageCodes]=ETMRoutes[[#This Row],[StageCodes]])+0 )*1 )</f>
        <v>0</v>
      </c>
      <c r="U400" s="249" t="b" cm="1">
        <f t="array" ref="U400">AND(ETMRoutes[[#This Row],[StageCodes]]=ETMRoutes[[#This Row],[BaseStageCodes]], SUMPRODUCT( ( ($K$2:$K400=ETMRoutes[[#This Row],[StageCodes]])+0)*1) =1)</f>
        <v>1</v>
      </c>
      <c r="V400" s="245">
        <f>LEN(ETMRoutes[[#This Row],[StageCodes]])</f>
        <v>67</v>
      </c>
      <c r="W400" s="245">
        <f>COUNTIF([2]!Master[Full ETM Route No], C400)</f>
        <v>1</v>
      </c>
    </row>
    <row r="401" spans="1:23" ht="58">
      <c r="A401" s="246" t="s">
        <v>2202</v>
      </c>
      <c r="B401" s="247">
        <v>176</v>
      </c>
      <c r="C401" s="248" t="str">
        <f>ETMRoutes[[#This Row],[Depot]] &amp; ETMRoutes[[#This Row],[RouteNo]]</f>
        <v>PNJ176</v>
      </c>
      <c r="D401" s="249" t="str" cm="1">
        <f t="array" ref="D401">INDEX(ETMRoutes[Full ETM Route No], MATCH(1,(ETMRoutes[[#This Row],[BaseStageCodes]]=ETMRoutes[StageCodes])*1,0))</f>
        <v>PNJ176</v>
      </c>
      <c r="E401" s="249" t="s">
        <v>4846</v>
      </c>
      <c r="F401" s="249" t="str">
        <f>VLOOKUP(ETMRoutes[[#This Row],[LastStageCode]],Code2Loc,2,FALSE) &amp; "-" &amp; VLOOKUP(ETMRoutes[[#This Row],[FirstStageCode]],Code2Loc,2,FALSE)</f>
        <v>AZOSHI-PANAJI</v>
      </c>
      <c r="G401" s="249"/>
      <c r="H401" s="249">
        <v>22</v>
      </c>
      <c r="I401" s="249" t="s">
        <v>3518</v>
      </c>
      <c r="J401" s="250" t="s">
        <v>4847</v>
      </c>
      <c r="K401" s="250" t="s">
        <v>4848</v>
      </c>
      <c r="L401" s="245" t="s">
        <v>4849</v>
      </c>
      <c r="M401" t="s">
        <v>2202</v>
      </c>
      <c r="N401" t="s">
        <v>595</v>
      </c>
      <c r="O401" s="245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49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49">
        <f>ETMRoutes[[#This Row],[RouteNo]]</f>
        <v>176</v>
      </c>
      <c r="S401" s="248" cm="1">
        <f t="array" ref="S401">SUMPRODUCT(  ( (ETMRoutes[StageCodes]=ETMRoutes[[#This Row],[StageCodes]])+0 )*1 )</f>
        <v>1</v>
      </c>
      <c r="T401" s="249" cm="1">
        <f t="array" ref="T401">SUMPRODUCT(  ( (ETMRoutes[ReverseStageCodes]=ETMRoutes[[#This Row],[StageCodes]])+0 )*1 )</f>
        <v>0</v>
      </c>
      <c r="U401" s="249" t="b" cm="1">
        <f t="array" ref="U401">AND(ETMRoutes[[#This Row],[StageCodes]]=ETMRoutes[[#This Row],[BaseStageCodes]], SUMPRODUCT( ( ($K$2:$K401=ETMRoutes[[#This Row],[StageCodes]])+0)*1) =1)</f>
        <v>1</v>
      </c>
      <c r="V401" s="245">
        <f>LEN(ETMRoutes[[#This Row],[StageCodes]])</f>
        <v>55</v>
      </c>
      <c r="W401" s="245">
        <f>COUNTIF([2]!Master[Full ETM Route No], C401)</f>
        <v>1</v>
      </c>
    </row>
    <row r="402" spans="1:23" ht="101.5">
      <c r="A402" s="246" t="s">
        <v>2202</v>
      </c>
      <c r="B402" s="247">
        <v>177</v>
      </c>
      <c r="C402" s="248" t="str">
        <f>ETMRoutes[[#This Row],[Depot]] &amp; ETMRoutes[[#This Row],[RouteNo]]</f>
        <v>PNJ177</v>
      </c>
      <c r="D402" s="249" t="str" cm="1">
        <f t="array" ref="D402">INDEX(ETMRoutes[Full ETM Route No], MATCH(1,(ETMRoutes[[#This Row],[BaseStageCodes]]=ETMRoutes[StageCodes])*1,0))</f>
        <v>PNJ177</v>
      </c>
      <c r="E402" s="249" t="s">
        <v>4751</v>
      </c>
      <c r="F402" s="249" t="str">
        <f>VLOOKUP(ETMRoutes[[#This Row],[LastStageCode]],Code2Loc,2,FALSE) &amp; "-" &amp; VLOOKUP(ETMRoutes[[#This Row],[FirstStageCode]],Code2Loc,2,FALSE)</f>
        <v>PATTO-PANAJI</v>
      </c>
      <c r="G402" s="249"/>
      <c r="H402" s="249">
        <v>35</v>
      </c>
      <c r="I402" s="249" t="s">
        <v>3518</v>
      </c>
      <c r="J402" s="250" t="s">
        <v>4850</v>
      </c>
      <c r="K402" s="250" t="s">
        <v>4851</v>
      </c>
      <c r="L402" s="245" t="s">
        <v>4852</v>
      </c>
      <c r="M402" t="s">
        <v>2202</v>
      </c>
      <c r="N402" t="s">
        <v>2254</v>
      </c>
      <c r="O402" s="245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49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49">
        <f>ETMRoutes[[#This Row],[RouteNo]]</f>
        <v>177</v>
      </c>
      <c r="S402" s="248" cm="1">
        <f t="array" ref="S402">SUMPRODUCT(  ( (ETMRoutes[StageCodes]=ETMRoutes[[#This Row],[StageCodes]])+0 )*1 )</f>
        <v>1</v>
      </c>
      <c r="T402" s="249" cm="1">
        <f t="array" ref="T402">SUMPRODUCT(  ( (ETMRoutes[ReverseStageCodes]=ETMRoutes[[#This Row],[StageCodes]])+0 )*1 )</f>
        <v>0</v>
      </c>
      <c r="U402" s="249" t="b" cm="1">
        <f t="array" ref="U402">AND(ETMRoutes[[#This Row],[StageCodes]]=ETMRoutes[[#This Row],[BaseStageCodes]], SUMPRODUCT( ( ($K$2:$K402=ETMRoutes[[#This Row],[StageCodes]])+0)*1) =1)</f>
        <v>1</v>
      </c>
      <c r="V402" s="245">
        <f>LEN(ETMRoutes[[#This Row],[StageCodes]])</f>
        <v>95</v>
      </c>
      <c r="W402" s="245">
        <f>COUNTIF([2]!Master[Full ETM Route No], C402)</f>
        <v>2</v>
      </c>
    </row>
    <row r="403" spans="1:23">
      <c r="A403" s="246" t="s">
        <v>2202</v>
      </c>
      <c r="B403" s="247">
        <v>178</v>
      </c>
      <c r="C403" s="248" t="str">
        <f>ETMRoutes[[#This Row],[Depot]] &amp; ETMRoutes[[#This Row],[RouteNo]]</f>
        <v>PNJ178</v>
      </c>
      <c r="D403" s="249" t="str" cm="1">
        <f t="array" ref="D403">INDEX(ETMRoutes[Full ETM Route No], MATCH(1,(ETMRoutes[[#This Row],[BaseStageCodes]]=ETMRoutes[StageCodes])*1,0))</f>
        <v>PNJ104</v>
      </c>
      <c r="E403" s="249" t="s">
        <v>4130</v>
      </c>
      <c r="F403" s="249" t="str">
        <f>VLOOKUP(ETMRoutes[[#This Row],[LastStageCode]],Code2Loc,2,FALSE) &amp; "-" &amp; VLOOKUP(ETMRoutes[[#This Row],[FirstStageCode]],Code2Loc,2,FALSE)</f>
        <v>MARGAO-PANAJI</v>
      </c>
      <c r="G403" s="249"/>
      <c r="H403" s="249">
        <v>33</v>
      </c>
      <c r="I403" s="249" t="s">
        <v>4097</v>
      </c>
      <c r="J403" s="250" t="s">
        <v>4367</v>
      </c>
      <c r="K403" s="250" t="s">
        <v>3910</v>
      </c>
      <c r="L403" s="245" t="s">
        <v>3909</v>
      </c>
      <c r="M403" t="s">
        <v>2202</v>
      </c>
      <c r="N403" t="s">
        <v>1844</v>
      </c>
      <c r="O403" s="245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49">
        <f>ETMRoutes[[#This Row],[RouteNo]]</f>
        <v>178</v>
      </c>
      <c r="S403" s="248" cm="1">
        <f t="array" ref="S403">SUMPRODUCT(  ( (ETMRoutes[StageCodes]=ETMRoutes[[#This Row],[StageCodes]])+0 )*1 )</f>
        <v>4</v>
      </c>
      <c r="T403" s="249" cm="1">
        <f t="array" ref="T403">SUMPRODUCT(  ( (ETMRoutes[ReverseStageCodes]=ETMRoutes[[#This Row],[StageCodes]])+0 )*1 )</f>
        <v>2</v>
      </c>
      <c r="U403" s="249" t="b" cm="1">
        <f t="array" ref="U403">AND(ETMRoutes[[#This Row],[StageCodes]]=ETMRoutes[[#This Row],[BaseStageCodes]], SUMPRODUCT( ( ($K$2:$K403=ETMRoutes[[#This Row],[StageCodes]])+0)*1) =1)</f>
        <v>0</v>
      </c>
      <c r="V403" s="245">
        <f>LEN(ETMRoutes[[#This Row],[StageCodes]])</f>
        <v>7</v>
      </c>
      <c r="W403" s="245">
        <f>COUNTIF([2]!Master[Full ETM Route No], C403)</f>
        <v>0</v>
      </c>
    </row>
    <row r="404" spans="1:23" ht="58">
      <c r="A404" s="246" t="s">
        <v>2202</v>
      </c>
      <c r="B404" s="247">
        <v>179</v>
      </c>
      <c r="C404" s="248" t="str">
        <f>ETMRoutes[[#This Row],[Depot]] &amp; ETMRoutes[[#This Row],[RouteNo]]</f>
        <v>PNJ179</v>
      </c>
      <c r="D404" s="249" t="str" cm="1">
        <f t="array" ref="D404">INDEX(ETMRoutes[Full ETM Route No], MATCH(1,(ETMRoutes[[#This Row],[BaseStageCodes]]=ETMRoutes[StageCodes])*1,0))</f>
        <v>PNJ179</v>
      </c>
      <c r="E404" s="249" t="s">
        <v>4853</v>
      </c>
      <c r="F404" s="249" t="str">
        <f>VLOOKUP(ETMRoutes[[#This Row],[LastStageCode]],Code2Loc,2,FALSE) &amp; "-" &amp; VLOOKUP(ETMRoutes[[#This Row],[FirstStageCode]],Code2Loc,2,FALSE)</f>
        <v>HRVL SIYA G-KUDCHRE TMP</v>
      </c>
      <c r="G404" s="249" t="s">
        <v>2550</v>
      </c>
      <c r="H404" s="249">
        <v>14</v>
      </c>
      <c r="I404" s="249" t="s">
        <v>3518</v>
      </c>
      <c r="J404" s="250" t="s">
        <v>4854</v>
      </c>
      <c r="K404" s="250" t="s">
        <v>4855</v>
      </c>
      <c r="L404" s="245" t="s">
        <v>4856</v>
      </c>
      <c r="M404" t="s">
        <v>1692</v>
      </c>
      <c r="N404" t="s">
        <v>1412</v>
      </c>
      <c r="O404" s="245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49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49">
        <f>ETMRoutes[[#This Row],[RouteNo]]</f>
        <v>179</v>
      </c>
      <c r="S404" s="248" cm="1">
        <f t="array" ref="S404">SUMPRODUCT(  ( (ETMRoutes[StageCodes]=ETMRoutes[[#This Row],[StageCodes]])+0 )*1 )</f>
        <v>1</v>
      </c>
      <c r="T404" s="249" cm="1">
        <f t="array" ref="T404">SUMPRODUCT(  ( (ETMRoutes[ReverseStageCodes]=ETMRoutes[[#This Row],[StageCodes]])+0 )*1 )</f>
        <v>0</v>
      </c>
      <c r="U404" s="249" t="b" cm="1">
        <f t="array" ref="U404">AND(ETMRoutes[[#This Row],[StageCodes]]=ETMRoutes[[#This Row],[BaseStageCodes]], SUMPRODUCT( ( ($K$2:$K404=ETMRoutes[[#This Row],[StageCodes]])+0)*1) =1)</f>
        <v>1</v>
      </c>
      <c r="V404" s="245">
        <f>LEN(ETMRoutes[[#This Row],[StageCodes]])</f>
        <v>39</v>
      </c>
      <c r="W404" s="245">
        <f>COUNTIF([2]!Master[Full ETM Route No], C404)</f>
        <v>1</v>
      </c>
    </row>
    <row r="405" spans="1:23" ht="116">
      <c r="A405" s="246" t="s">
        <v>2202</v>
      </c>
      <c r="B405" s="247">
        <v>180</v>
      </c>
      <c r="C405" s="248" t="str">
        <f>ETMRoutes[[#This Row],[Depot]] &amp; ETMRoutes[[#This Row],[RouteNo]]</f>
        <v>PNJ180</v>
      </c>
      <c r="D405" s="249" t="str" cm="1">
        <f t="array" ref="D405">INDEX(ETMRoutes[Full ETM Route No], MATCH(1,(ETMRoutes[[#This Row],[BaseStageCodes]]=ETMRoutes[StageCodes])*1,0))</f>
        <v>PNJ180</v>
      </c>
      <c r="E405" s="249" t="s">
        <v>4857</v>
      </c>
      <c r="F405" s="249" t="str">
        <f>VLOOKUP(ETMRoutes[[#This Row],[LastStageCode]],Code2Loc,2,FALSE) &amp; "-" &amp; VLOOKUP(ETMRoutes[[#This Row],[FirstStageCode]],Code2Loc,2,FALSE)</f>
        <v>HRVL SIYA G-PANAJI</v>
      </c>
      <c r="G405" s="249"/>
      <c r="H405" s="249">
        <v>33</v>
      </c>
      <c r="I405" s="249" t="s">
        <v>3518</v>
      </c>
      <c r="J405" s="250" t="s">
        <v>4858</v>
      </c>
      <c r="K405" s="250" t="s">
        <v>4859</v>
      </c>
      <c r="L405" s="245" t="s">
        <v>4860</v>
      </c>
      <c r="M405" t="s">
        <v>2202</v>
      </c>
      <c r="N405" t="s">
        <v>1412</v>
      </c>
      <c r="O405" s="245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49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49">
        <f>ETMRoutes[[#This Row],[RouteNo]]</f>
        <v>180</v>
      </c>
      <c r="S405" s="248" cm="1">
        <f t="array" ref="S405">SUMPRODUCT(  ( (ETMRoutes[StageCodes]=ETMRoutes[[#This Row],[StageCodes]])+0 )*1 )</f>
        <v>1</v>
      </c>
      <c r="T405" s="249" cm="1">
        <f t="array" ref="T405">SUMPRODUCT(  ( (ETMRoutes[ReverseStageCodes]=ETMRoutes[[#This Row],[StageCodes]])+0 )*1 )</f>
        <v>0</v>
      </c>
      <c r="U405" s="249" t="b" cm="1">
        <f t="array" ref="U405">AND(ETMRoutes[[#This Row],[StageCodes]]=ETMRoutes[[#This Row],[BaseStageCodes]], SUMPRODUCT( ( ($K$2:$K405=ETMRoutes[[#This Row],[StageCodes]])+0)*1) =1)</f>
        <v>1</v>
      </c>
      <c r="V405" s="245">
        <f>LEN(ETMRoutes[[#This Row],[StageCodes]])</f>
        <v>107</v>
      </c>
      <c r="W405" s="245">
        <f>COUNTIF([2]!Master[Full ETM Route No], C405)</f>
        <v>3</v>
      </c>
    </row>
    <row r="406" spans="1:23" ht="116">
      <c r="A406" s="246" t="s">
        <v>2202</v>
      </c>
      <c r="B406" s="247">
        <v>181</v>
      </c>
      <c r="C406" s="248" t="str">
        <f>ETMRoutes[[#This Row],[Depot]] &amp; ETMRoutes[[#This Row],[RouteNo]]</f>
        <v>PNJ181</v>
      </c>
      <c r="D406" s="249" t="str" cm="1">
        <f t="array" ref="D406">INDEX(ETMRoutes[Full ETM Route No], MATCH(1,(ETMRoutes[[#This Row],[BaseStageCodes]]=ETMRoutes[StageCodes])*1,0))</f>
        <v>PNJ181</v>
      </c>
      <c r="E406" s="249" t="s">
        <v>4519</v>
      </c>
      <c r="F406" s="249" t="str">
        <f>VLOOKUP(ETMRoutes[[#This Row],[LastStageCode]],Code2Loc,2,FALSE) &amp; "-" &amp; VLOOKUP(ETMRoutes[[#This Row],[FirstStageCode]],Code2Loc,2,FALSE)</f>
        <v>KUDCHRE TMP-PANAJI</v>
      </c>
      <c r="G406" s="251"/>
      <c r="H406" s="249">
        <v>36</v>
      </c>
      <c r="I406" s="249" t="s">
        <v>3518</v>
      </c>
      <c r="J406" s="250" t="s">
        <v>4861</v>
      </c>
      <c r="K406" s="250" t="s">
        <v>4862</v>
      </c>
      <c r="L406" s="245" t="s">
        <v>4863</v>
      </c>
      <c r="M406" t="s">
        <v>2202</v>
      </c>
      <c r="N406" t="s">
        <v>1692</v>
      </c>
      <c r="O406" s="245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49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49">
        <f>ETMRoutes[[#This Row],[RouteNo]]</f>
        <v>181</v>
      </c>
      <c r="S406" s="248" cm="1">
        <f t="array" ref="S406">SUMPRODUCT(  ( (ETMRoutes[StageCodes]=ETMRoutes[[#This Row],[StageCodes]])+0 )*1 )</f>
        <v>1</v>
      </c>
      <c r="T406" s="249" cm="1">
        <f t="array" ref="T406">SUMPRODUCT(  ( (ETMRoutes[ReverseStageCodes]=ETMRoutes[[#This Row],[StageCodes]])+0 )*1 )</f>
        <v>0</v>
      </c>
      <c r="U406" s="249" t="b" cm="1">
        <f t="array" ref="U406">AND(ETMRoutes[[#This Row],[StageCodes]]=ETMRoutes[[#This Row],[BaseStageCodes]], SUMPRODUCT( ( ($K$2:$K406=ETMRoutes[[#This Row],[StageCodes]])+0)*1) =1)</f>
        <v>1</v>
      </c>
      <c r="V406" s="245">
        <f>LEN(ETMRoutes[[#This Row],[StageCodes]])</f>
        <v>107</v>
      </c>
      <c r="W406" s="245">
        <f>COUNTIF([2]!Master[Full ETM Route No], C406)</f>
        <v>1</v>
      </c>
    </row>
    <row r="407" spans="1:23">
      <c r="A407" s="246" t="s">
        <v>2202</v>
      </c>
      <c r="B407" s="247">
        <v>182</v>
      </c>
      <c r="C407" s="248" t="str">
        <f>ETMRoutes[[#This Row],[Depot]] &amp; ETMRoutes[[#This Row],[RouteNo]]</f>
        <v>PNJ182</v>
      </c>
      <c r="D407" s="249" t="str" cm="1">
        <f t="array" ref="D407">INDEX(ETMRoutes[Full ETM Route No], MATCH(1,(ETMRoutes[[#This Row],[BaseStageCodes]]=ETMRoutes[StageCodes])*1,0))</f>
        <v>PNJ105</v>
      </c>
      <c r="E407" s="249" t="s">
        <v>4110</v>
      </c>
      <c r="F407" s="249" t="str">
        <f>VLOOKUP(ETMRoutes[[#This Row],[LastStageCode]],Code2Loc,2,FALSE) &amp; "-" &amp; VLOOKUP(ETMRoutes[[#This Row],[FirstStageCode]],Code2Loc,2,FALSE)</f>
        <v>VASCO-PANAJI</v>
      </c>
      <c r="G407" s="249"/>
      <c r="H407" s="249">
        <v>31</v>
      </c>
      <c r="I407" s="249" t="s">
        <v>4097</v>
      </c>
      <c r="J407" s="250" t="s">
        <v>3551</v>
      </c>
      <c r="K407" s="250" t="s">
        <v>4739</v>
      </c>
      <c r="L407" s="245" t="s">
        <v>4740</v>
      </c>
      <c r="M407" t="s">
        <v>2202</v>
      </c>
      <c r="N407" t="s">
        <v>3003</v>
      </c>
      <c r="O407" s="245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49">
        <f>ETMRoutes[[#This Row],[RouteNo]]</f>
        <v>182</v>
      </c>
      <c r="S407" s="248" cm="1">
        <f t="array" ref="S407">SUMPRODUCT(  ( (ETMRoutes[StageCodes]=ETMRoutes[[#This Row],[StageCodes]])+0 )*1 )</f>
        <v>3</v>
      </c>
      <c r="T407" s="249" cm="1">
        <f t="array" ref="T407">SUMPRODUCT(  ( (ETMRoutes[ReverseStageCodes]=ETMRoutes[[#This Row],[StageCodes]])+0 )*1 )</f>
        <v>2</v>
      </c>
      <c r="U407" s="249" t="b" cm="1">
        <f t="array" ref="U407">AND(ETMRoutes[[#This Row],[StageCodes]]=ETMRoutes[[#This Row],[BaseStageCodes]], SUMPRODUCT( ( ($K$2:$K407=ETMRoutes[[#This Row],[StageCodes]])+0)*1) =1)</f>
        <v>0</v>
      </c>
      <c r="V407" s="245">
        <f>LEN(ETMRoutes[[#This Row],[StageCodes]])</f>
        <v>7</v>
      </c>
      <c r="W407" s="245">
        <f>COUNTIF([2]!Master[Full ETM Route No], C407)</f>
        <v>5</v>
      </c>
    </row>
    <row r="408" spans="1:23">
      <c r="A408" s="246" t="s">
        <v>2202</v>
      </c>
      <c r="B408" s="247">
        <v>183</v>
      </c>
      <c r="C408" s="248" t="str">
        <f>ETMRoutes[[#This Row],[Depot]] &amp; ETMRoutes[[#This Row],[RouteNo]]</f>
        <v>PNJ183</v>
      </c>
      <c r="D408" s="249" t="str" cm="1">
        <f t="array" ref="D408">INDEX(ETMRoutes[Full ETM Route No], MATCH(1,(ETMRoutes[[#This Row],[BaseStageCodes]]=ETMRoutes[StageCodes])*1,0))</f>
        <v>PNJ105</v>
      </c>
      <c r="E408" s="249" t="s">
        <v>4110</v>
      </c>
      <c r="F408" s="249" t="str">
        <f>VLOOKUP(ETMRoutes[[#This Row],[LastStageCode]],Code2Loc,2,FALSE) &amp; "-" &amp; VLOOKUP(ETMRoutes[[#This Row],[FirstStageCode]],Code2Loc,2,FALSE)</f>
        <v>VASCO-PANAJI</v>
      </c>
      <c r="G408" s="249"/>
      <c r="H408" s="249">
        <v>31</v>
      </c>
      <c r="I408" s="249" t="s">
        <v>4097</v>
      </c>
      <c r="J408" s="250" t="s">
        <v>3551</v>
      </c>
      <c r="K408" s="250" t="s">
        <v>4739</v>
      </c>
      <c r="L408" s="245" t="s">
        <v>4740</v>
      </c>
      <c r="M408" t="s">
        <v>2202</v>
      </c>
      <c r="N408" t="s">
        <v>3003</v>
      </c>
      <c r="O408" s="245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49">
        <f>ETMRoutes[[#This Row],[RouteNo]]</f>
        <v>183</v>
      </c>
      <c r="S408" s="248" cm="1">
        <f t="array" ref="S408">SUMPRODUCT(  ( (ETMRoutes[StageCodes]=ETMRoutes[[#This Row],[StageCodes]])+0 )*1 )</f>
        <v>3</v>
      </c>
      <c r="T408" s="249" cm="1">
        <f t="array" ref="T408">SUMPRODUCT(  ( (ETMRoutes[ReverseStageCodes]=ETMRoutes[[#This Row],[StageCodes]])+0 )*1 )</f>
        <v>2</v>
      </c>
      <c r="U408" s="249" t="b" cm="1">
        <f t="array" ref="U408">AND(ETMRoutes[[#This Row],[StageCodes]]=ETMRoutes[[#This Row],[BaseStageCodes]], SUMPRODUCT( ( ($K$2:$K408=ETMRoutes[[#This Row],[StageCodes]])+0)*1) =1)</f>
        <v>0</v>
      </c>
      <c r="V408" s="245">
        <f>LEN(ETMRoutes[[#This Row],[StageCodes]])</f>
        <v>7</v>
      </c>
      <c r="W408" s="245">
        <f>COUNTIF([2]!Master[Full ETM Route No], C408)</f>
        <v>0</v>
      </c>
    </row>
    <row r="409" spans="1:23" ht="72.5">
      <c r="A409" s="246" t="s">
        <v>2202</v>
      </c>
      <c r="B409" s="247">
        <v>184</v>
      </c>
      <c r="C409" s="248" t="str">
        <f>ETMRoutes[[#This Row],[Depot]] &amp; ETMRoutes[[#This Row],[RouteNo]]</f>
        <v>PNJ184</v>
      </c>
      <c r="D409" s="249" t="str" cm="1">
        <f t="array" ref="D409">INDEX(ETMRoutes[Full ETM Route No], MATCH(1,(ETMRoutes[[#This Row],[BaseStageCodes]]=ETMRoutes[StageCodes])*1,0))</f>
        <v>PNJ184</v>
      </c>
      <c r="E409" s="249" t="s">
        <v>4110</v>
      </c>
      <c r="F409" s="249" t="str">
        <f>VLOOKUP(ETMRoutes[[#This Row],[LastStageCode]],Code2Loc,2,FALSE) &amp; "-" &amp; VLOOKUP(ETMRoutes[[#This Row],[FirstStageCode]],Code2Loc,2,FALSE)</f>
        <v>HARBOUR-PANAJI</v>
      </c>
      <c r="G409" s="249"/>
      <c r="H409" s="249">
        <v>34</v>
      </c>
      <c r="I409" s="249" t="s">
        <v>3928</v>
      </c>
      <c r="J409" s="250" t="s">
        <v>4864</v>
      </c>
      <c r="K409" s="250" t="s">
        <v>4865</v>
      </c>
      <c r="L409" s="245" t="s">
        <v>4866</v>
      </c>
      <c r="M409" t="s">
        <v>2202</v>
      </c>
      <c r="N409" t="s">
        <v>1364</v>
      </c>
      <c r="O409" s="245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49">
        <f>ETMRoutes[[#This Row],[RouteNo]]</f>
        <v>184</v>
      </c>
      <c r="S409" s="248" cm="1">
        <f t="array" ref="S409">SUMPRODUCT(  ( (ETMRoutes[StageCodes]=ETMRoutes[[#This Row],[StageCodes]])+0 )*1 )</f>
        <v>1</v>
      </c>
      <c r="T409" s="249" cm="1">
        <f t="array" ref="T409">SUMPRODUCT(  ( (ETMRoutes[ReverseStageCodes]=ETMRoutes[[#This Row],[StageCodes]])+0 )*1 )</f>
        <v>0</v>
      </c>
      <c r="U409" s="249" t="b" cm="1">
        <f t="array" ref="U409">AND(ETMRoutes[[#This Row],[StageCodes]]=ETMRoutes[[#This Row],[BaseStageCodes]], SUMPRODUCT( ( ($K$2:$K409=ETMRoutes[[#This Row],[StageCodes]])+0)*1) =1)</f>
        <v>1</v>
      </c>
      <c r="V409" s="245">
        <f>LEN(ETMRoutes[[#This Row],[StageCodes]])</f>
        <v>75</v>
      </c>
      <c r="W409" s="245">
        <f>COUNTIF([2]!Master[Full ETM Route No], C409)</f>
        <v>2</v>
      </c>
    </row>
    <row r="410" spans="1:23" ht="72.5">
      <c r="A410" s="246" t="s">
        <v>2202</v>
      </c>
      <c r="B410" s="247">
        <v>185</v>
      </c>
      <c r="C410" s="248" t="str">
        <f>ETMRoutes[[#This Row],[Depot]] &amp; ETMRoutes[[#This Row],[RouteNo]]</f>
        <v>PNJ185</v>
      </c>
      <c r="D410" s="249" t="str" cm="1">
        <f t="array" ref="D410">INDEX(ETMRoutes[Full ETM Route No], MATCH(1,(ETMRoutes[[#This Row],[BaseStageCodes]]=ETMRoutes[StageCodes])*1,0))</f>
        <v>PNJ4</v>
      </c>
      <c r="E410" s="249" t="s">
        <v>4867</v>
      </c>
      <c r="F410" s="249" t="str">
        <f>VLOOKUP(ETMRoutes[[#This Row],[LastStageCode]],Code2Loc,2,FALSE) &amp; "-" &amp; VLOOKUP(ETMRoutes[[#This Row],[FirstStageCode]],Code2Loc,2,FALSE)</f>
        <v>HARBOUR-PANAJI</v>
      </c>
      <c r="G410" s="249"/>
      <c r="H410" s="249">
        <v>34</v>
      </c>
      <c r="I410" s="249" t="s">
        <v>3928</v>
      </c>
      <c r="J410" s="250" t="s">
        <v>4373</v>
      </c>
      <c r="K410" s="250" t="s">
        <v>4374</v>
      </c>
      <c r="L410" s="245" t="s">
        <v>4375</v>
      </c>
      <c r="M410" t="s">
        <v>2202</v>
      </c>
      <c r="N410" t="s">
        <v>1364</v>
      </c>
      <c r="O410" s="245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49">
        <f>ETMRoutes[[#This Row],[RouteNo]]</f>
        <v>185</v>
      </c>
      <c r="S410" s="248" cm="1">
        <f t="array" ref="S410">SUMPRODUCT(  ( (ETMRoutes[StageCodes]=ETMRoutes[[#This Row],[StageCodes]])+0 )*1 )</f>
        <v>2</v>
      </c>
      <c r="T410" s="249" cm="1">
        <f t="array" ref="T410">SUMPRODUCT(  ( (ETMRoutes[ReverseStageCodes]=ETMRoutes[[#This Row],[StageCodes]])+0 )*1 )</f>
        <v>1</v>
      </c>
      <c r="U410" s="249" t="b" cm="1">
        <f t="array" ref="U410">AND(ETMRoutes[[#This Row],[StageCodes]]=ETMRoutes[[#This Row],[BaseStageCodes]], SUMPRODUCT( ( ($K$2:$K410=ETMRoutes[[#This Row],[StageCodes]])+0)*1) =1)</f>
        <v>0</v>
      </c>
      <c r="V410" s="245">
        <f>LEN(ETMRoutes[[#This Row],[StageCodes]])</f>
        <v>79</v>
      </c>
      <c r="W410" s="245">
        <f>COUNTIF([2]!Master[Full ETM Route No], C410)</f>
        <v>9</v>
      </c>
    </row>
    <row r="411" spans="1:23" ht="29">
      <c r="A411" s="246" t="s">
        <v>2202</v>
      </c>
      <c r="B411" s="247">
        <v>186</v>
      </c>
      <c r="C411" s="248" t="str">
        <f>ETMRoutes[[#This Row],[Depot]] &amp; ETMRoutes[[#This Row],[RouteNo]]</f>
        <v>PNJ186</v>
      </c>
      <c r="D411" s="249" t="str" cm="1">
        <f t="array" ref="D411">INDEX(ETMRoutes[Full ETM Route No], MATCH(1,(ETMRoutes[[#This Row],[BaseStageCodes]]=ETMRoutes[StageCodes])*1,0))</f>
        <v>PNJ186</v>
      </c>
      <c r="E411" s="249" t="s">
        <v>4868</v>
      </c>
      <c r="F411" s="249" t="str">
        <f>VLOOKUP(ETMRoutes[[#This Row],[LastStageCode]],Code2Loc,2,FALSE) &amp; "-" &amp; VLOOKUP(ETMRoutes[[#This Row],[FirstStageCode]],Code2Loc,2,FALSE)</f>
        <v>BMBOLI IPHB-PONDA</v>
      </c>
      <c r="G411" s="249"/>
      <c r="H411" s="249">
        <v>35</v>
      </c>
      <c r="I411" s="249" t="s">
        <v>4097</v>
      </c>
      <c r="J411" s="250" t="s">
        <v>4869</v>
      </c>
      <c r="K411" s="250" t="s">
        <v>4870</v>
      </c>
      <c r="L411" s="245" t="s">
        <v>4871</v>
      </c>
      <c r="M411" t="s">
        <v>2329</v>
      </c>
      <c r="N411" t="s">
        <v>767</v>
      </c>
      <c r="O411" s="245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49">
        <f>ETMRoutes[[#This Row],[RouteNo]]</f>
        <v>186</v>
      </c>
      <c r="S411" s="248" cm="1">
        <f t="array" ref="S411">SUMPRODUCT(  ( (ETMRoutes[StageCodes]=ETMRoutes[[#This Row],[StageCodes]])+0 )*1 )</f>
        <v>1</v>
      </c>
      <c r="T411" s="249" cm="1">
        <f t="array" ref="T411">SUMPRODUCT(  ( (ETMRoutes[ReverseStageCodes]=ETMRoutes[[#This Row],[StageCodes]])+0 )*1 )</f>
        <v>0</v>
      </c>
      <c r="U411" s="249" t="b" cm="1">
        <f t="array" ref="U411">AND(ETMRoutes[[#This Row],[StageCodes]]=ETMRoutes[[#This Row],[BaseStageCodes]], SUMPRODUCT( ( ($K$2:$K411=ETMRoutes[[#This Row],[StageCodes]])+0)*1) =1)</f>
        <v>1</v>
      </c>
      <c r="V411" s="245">
        <f>LEN(ETMRoutes[[#This Row],[StageCodes]])</f>
        <v>15</v>
      </c>
      <c r="W411" s="245">
        <f>COUNTIF([2]!Master[Full ETM Route No], C411)</f>
        <v>0</v>
      </c>
    </row>
    <row r="412" spans="1:23" ht="101.5">
      <c r="A412" s="246" t="s">
        <v>2202</v>
      </c>
      <c r="B412" s="247">
        <v>187</v>
      </c>
      <c r="C412" s="248" t="str">
        <f>ETMRoutes[[#This Row],[Depot]] &amp; ETMRoutes[[#This Row],[RouteNo]]</f>
        <v>PNJ187</v>
      </c>
      <c r="D412" s="249" t="str" cm="1">
        <f t="array" ref="D412">INDEX(ETMRoutes[Full ETM Route No], MATCH(1,(ETMRoutes[[#This Row],[BaseStageCodes]]=ETMRoutes[StageCodes])*1,0))</f>
        <v>MRG177</v>
      </c>
      <c r="E412" s="249" t="s">
        <v>4118</v>
      </c>
      <c r="F412" s="249" t="str">
        <f>VLOOKUP(ETMRoutes[[#This Row],[LastStageCode]],Code2Loc,2,FALSE) &amp; "-" &amp; VLOOKUP(ETMRoutes[[#This Row],[FirstStageCode]],Code2Loc,2,FALSE)</f>
        <v>VASCO-MARGAO</v>
      </c>
      <c r="G412" s="249"/>
      <c r="H412" s="249">
        <v>29</v>
      </c>
      <c r="I412" s="249" t="s">
        <v>3928</v>
      </c>
      <c r="J412" s="250" t="s">
        <v>4119</v>
      </c>
      <c r="K412" s="250" t="s">
        <v>4120</v>
      </c>
      <c r="L412" s="245" t="s">
        <v>4121</v>
      </c>
      <c r="M412" t="s">
        <v>1844</v>
      </c>
      <c r="N412" t="s">
        <v>3003</v>
      </c>
      <c r="O412" s="245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49">
        <f>ETMRoutes[[#This Row],[RouteNo]]</f>
        <v>187</v>
      </c>
      <c r="S412" s="248" cm="1">
        <f t="array" ref="S412">SUMPRODUCT(  ( (ETMRoutes[StageCodes]=ETMRoutes[[#This Row],[StageCodes]])+0 )*1 )</f>
        <v>2</v>
      </c>
      <c r="T412" s="249" cm="1">
        <f t="array" ref="T412">SUMPRODUCT(  ( (ETMRoutes[ReverseStageCodes]=ETMRoutes[[#This Row],[StageCodes]])+0 )*1 )</f>
        <v>0</v>
      </c>
      <c r="U412" s="249" t="b" cm="1">
        <f t="array" ref="U412">AND(ETMRoutes[[#This Row],[StageCodes]]=ETMRoutes[[#This Row],[BaseStageCodes]], SUMPRODUCT( ( ($K$2:$K412=ETMRoutes[[#This Row],[StageCodes]])+0)*1) =1)</f>
        <v>0</v>
      </c>
      <c r="V412" s="245">
        <f>LEN(ETMRoutes[[#This Row],[StageCodes]])</f>
        <v>79</v>
      </c>
      <c r="W412" s="245">
        <f>COUNTIF([2]!Master[Full ETM Route No], C412)</f>
        <v>2</v>
      </c>
    </row>
    <row r="413" spans="1:23">
      <c r="A413" s="246" t="s">
        <v>2202</v>
      </c>
      <c r="B413" s="247">
        <v>188</v>
      </c>
      <c r="C413" s="248" t="str">
        <f>ETMRoutes[[#This Row],[Depot]] &amp; ETMRoutes[[#This Row],[RouteNo]]</f>
        <v>PNJ188</v>
      </c>
      <c r="D413" s="249" t="str" cm="1">
        <f t="array" ref="D413">INDEX(ETMRoutes[Full ETM Route No], MATCH(1,(ETMRoutes[[#This Row],[BaseStageCodes]]=ETMRoutes[StageCodes])*1,0))</f>
        <v>PNJ81</v>
      </c>
      <c r="E413" s="249" t="s">
        <v>4872</v>
      </c>
      <c r="F413" s="249" t="str">
        <f>VLOOKUP(ETMRoutes[[#This Row],[LastStageCode]],Code2Loc,2,FALSE) &amp; "-" &amp; VLOOKUP(ETMRoutes[[#This Row],[FirstStageCode]],Code2Loc,2,FALSE)</f>
        <v>BAMBOLI GMC-PONDA</v>
      </c>
      <c r="G413" s="249"/>
      <c r="H413" s="249">
        <v>32</v>
      </c>
      <c r="I413" s="249" t="s">
        <v>4097</v>
      </c>
      <c r="J413" s="250" t="s">
        <v>4662</v>
      </c>
      <c r="K413" s="250" t="s">
        <v>4663</v>
      </c>
      <c r="L413" s="245" t="s">
        <v>4664</v>
      </c>
      <c r="M413" t="s">
        <v>2329</v>
      </c>
      <c r="N413" t="s">
        <v>627</v>
      </c>
      <c r="O413" s="245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49">
        <f>ETMRoutes[[#This Row],[RouteNo]]</f>
        <v>188</v>
      </c>
      <c r="S413" s="248" cm="1">
        <f t="array" ref="S413">SUMPRODUCT(  ( (ETMRoutes[StageCodes]=ETMRoutes[[#This Row],[StageCodes]])+0 )*1 )</f>
        <v>2</v>
      </c>
      <c r="T413" s="249" cm="1">
        <f t="array" ref="T413">SUMPRODUCT(  ( (ETMRoutes[ReverseStageCodes]=ETMRoutes[[#This Row],[StageCodes]])+0 )*1 )</f>
        <v>0</v>
      </c>
      <c r="U413" s="249" t="b" cm="1">
        <f t="array" ref="U413">AND(ETMRoutes[[#This Row],[StageCodes]]=ETMRoutes[[#This Row],[BaseStageCodes]], SUMPRODUCT( ( ($K$2:$K413=ETMRoutes[[#This Row],[StageCodes]])+0)*1) =1)</f>
        <v>0</v>
      </c>
      <c r="V413" s="245">
        <f>LEN(ETMRoutes[[#This Row],[StageCodes]])</f>
        <v>11</v>
      </c>
      <c r="W413" s="245">
        <f>COUNTIF([2]!Master[Full ETM Route No], C413)</f>
        <v>4</v>
      </c>
    </row>
    <row r="414" spans="1:23">
      <c r="A414" s="246" t="s">
        <v>2202</v>
      </c>
      <c r="B414" s="247">
        <v>189</v>
      </c>
      <c r="C414" s="248" t="str">
        <f>ETMRoutes[[#This Row],[Depot]] &amp; ETMRoutes[[#This Row],[RouteNo]]</f>
        <v>PNJ189</v>
      </c>
      <c r="D414" s="249" t="str" cm="1">
        <f t="array" ref="D414">INDEX(ETMRoutes[Full ETM Route No], MATCH(1,(ETMRoutes[[#This Row],[BaseStageCodes]]=ETMRoutes[StageCodes])*1,0))</f>
        <v>PNJ189</v>
      </c>
      <c r="E414" s="249" t="s">
        <v>4873</v>
      </c>
      <c r="F414" s="249" t="str">
        <f>VLOOKUP(ETMRoutes[[#This Row],[LastStageCode]],Code2Loc,2,FALSE) &amp; "-" &amp; VLOOKUP(ETMRoutes[[#This Row],[FirstStageCode]],Code2Loc,2,FALSE)</f>
        <v>OLD GOA-PANAJI</v>
      </c>
      <c r="G414" s="249"/>
      <c r="H414" s="249">
        <v>14</v>
      </c>
      <c r="I414" s="249" t="s">
        <v>3908</v>
      </c>
      <c r="J414" s="250" t="s">
        <v>4873</v>
      </c>
      <c r="K414" s="250" t="s">
        <v>4874</v>
      </c>
      <c r="L414" s="245" t="s">
        <v>4875</v>
      </c>
      <c r="M414" t="s">
        <v>2202</v>
      </c>
      <c r="N414" t="s">
        <v>2140</v>
      </c>
      <c r="O414" s="245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49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49">
        <f>ETMRoutes[[#This Row],[RouteNo]]</f>
        <v>189</v>
      </c>
      <c r="S414" s="248" cm="1">
        <f t="array" ref="S414">SUMPRODUCT(  ( (ETMRoutes[StageCodes]=ETMRoutes[[#This Row],[StageCodes]])+0 )*1 )</f>
        <v>3</v>
      </c>
      <c r="T414" s="249" cm="1">
        <f t="array" ref="T414">SUMPRODUCT(  ( (ETMRoutes[ReverseStageCodes]=ETMRoutes[[#This Row],[StageCodes]])+0 )*1 )</f>
        <v>0</v>
      </c>
      <c r="U414" s="249" t="b" cm="1">
        <f t="array" ref="U414">AND(ETMRoutes[[#This Row],[StageCodes]]=ETMRoutes[[#This Row],[BaseStageCodes]], SUMPRODUCT( ( ($K$2:$K414=ETMRoutes[[#This Row],[StageCodes]])+0)*1) =1)</f>
        <v>1</v>
      </c>
      <c r="V414" s="245">
        <f>LEN(ETMRoutes[[#This Row],[StageCodes]])</f>
        <v>7</v>
      </c>
      <c r="W414" s="245">
        <f>COUNTIF([2]!Master[Full ETM Route No], C414)</f>
        <v>0</v>
      </c>
    </row>
    <row r="415" spans="1:23">
      <c r="A415" s="252" t="s">
        <v>2202</v>
      </c>
      <c r="B415" s="253">
        <v>190</v>
      </c>
      <c r="C415" s="254" t="str">
        <f>ETMRoutes[[#This Row],[Depot]] &amp; ETMRoutes[[#This Row],[RouteNo]]</f>
        <v>PNJ190</v>
      </c>
      <c r="D415" s="249" t="str" cm="1">
        <f t="array" ref="D415">INDEX(ETMRoutes[Full ETM Route No], MATCH(1,(ETMRoutes[[#This Row],[BaseStageCodes]]=ETMRoutes[StageCodes])*1,0))</f>
        <v>PNJ190</v>
      </c>
      <c r="E415" s="255" t="s">
        <v>4876</v>
      </c>
      <c r="F415" s="255" t="str">
        <f>VLOOKUP(ETMRoutes[[#This Row],[LastStageCode]],Code2Loc,2,FALSE) &amp; "-" &amp; VLOOKUP(ETMRoutes[[#This Row],[FirstStageCode]],Code2Loc,2,FALSE)</f>
        <v>ELA FARM-OLD GOA</v>
      </c>
      <c r="G415" s="255"/>
      <c r="H415" s="255">
        <v>2</v>
      </c>
      <c r="I415" s="255" t="s">
        <v>3518</v>
      </c>
      <c r="J415" s="250" t="s">
        <v>4876</v>
      </c>
      <c r="K415" s="250" t="s">
        <v>4877</v>
      </c>
      <c r="L415" s="245" t="s">
        <v>4878</v>
      </c>
      <c r="M415" t="s">
        <v>2140</v>
      </c>
      <c r="N415" t="s">
        <v>3155</v>
      </c>
      <c r="O415" s="245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55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55">
        <f>ETMRoutes[[#This Row],[RouteNo]]</f>
        <v>190</v>
      </c>
      <c r="S415" s="254" cm="1">
        <f t="array" ref="S415">SUMPRODUCT(  ( (ETMRoutes[StageCodes]=ETMRoutes[[#This Row],[StageCodes]])+0 )*1 )</f>
        <v>3</v>
      </c>
      <c r="T415" s="249" cm="1">
        <f t="array" ref="T415">SUMPRODUCT(  ( (ETMRoutes[ReverseStageCodes]=ETMRoutes[[#This Row],[StageCodes]])+0 )*1 )</f>
        <v>0</v>
      </c>
      <c r="U415" s="249" t="b" cm="1">
        <f t="array" ref="U415">AND(ETMRoutes[[#This Row],[StageCodes]]=ETMRoutes[[#This Row],[BaseStageCodes]], SUMPRODUCT( ( ($K$2:$K415=ETMRoutes[[#This Row],[StageCodes]])+0)*1) =1)</f>
        <v>1</v>
      </c>
      <c r="V415" s="245">
        <f>LEN(ETMRoutes[[#This Row],[StageCodes]])</f>
        <v>7</v>
      </c>
      <c r="W415" s="245">
        <f>COUNTIF([2]!Master[Full ETM Route No], C415)</f>
        <v>0</v>
      </c>
    </row>
    <row r="416" spans="1:23">
      <c r="A416" s="246" t="s">
        <v>2202</v>
      </c>
      <c r="B416" s="247">
        <v>191</v>
      </c>
      <c r="C416" s="248" t="str">
        <f>ETMRoutes[[#This Row],[Depot]] &amp; ETMRoutes[[#This Row],[RouteNo]]</f>
        <v>PNJ191</v>
      </c>
      <c r="D416" s="249" t="str" cm="1">
        <f t="array" ref="D416">INDEX(ETMRoutes[Full ETM Route No], MATCH(1,(ETMRoutes[[#This Row],[BaseStageCodes]]=ETMRoutes[StageCodes])*1,0))</f>
        <v>PNJ191</v>
      </c>
      <c r="E416" s="249" t="s">
        <v>4879</v>
      </c>
      <c r="F416" s="249" t="str">
        <f>VLOOKUP(ETMRoutes[[#This Row],[LastStageCode]],Code2Loc,2,FALSE) &amp; "-" &amp; VLOOKUP(ETMRoutes[[#This Row],[FirstStageCode]],Code2Loc,2,FALSE)</f>
        <v>PINTO GARAGE-OLD GOA</v>
      </c>
      <c r="G416" s="249"/>
      <c r="H416" s="249">
        <v>2</v>
      </c>
      <c r="I416" s="249" t="s">
        <v>3518</v>
      </c>
      <c r="J416" s="250" t="s">
        <v>4879</v>
      </c>
      <c r="K416" s="250" t="s">
        <v>4880</v>
      </c>
      <c r="L416" s="245" t="s">
        <v>4881</v>
      </c>
      <c r="M416" t="s">
        <v>2140</v>
      </c>
      <c r="N416" t="s">
        <v>3163</v>
      </c>
      <c r="O416" s="245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49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49">
        <f>ETMRoutes[[#This Row],[RouteNo]]</f>
        <v>191</v>
      </c>
      <c r="S416" s="248" cm="1">
        <f t="array" ref="S416">SUMPRODUCT(  ( (ETMRoutes[StageCodes]=ETMRoutes[[#This Row],[StageCodes]])+0 )*1 )</f>
        <v>3</v>
      </c>
      <c r="T416" s="249" cm="1">
        <f t="array" ref="T416">SUMPRODUCT(  ( (ETMRoutes[ReverseStageCodes]=ETMRoutes[[#This Row],[StageCodes]])+0 )*1 )</f>
        <v>0</v>
      </c>
      <c r="U416" s="249" t="b" cm="1">
        <f t="array" ref="U416">AND(ETMRoutes[[#This Row],[StageCodes]]=ETMRoutes[[#This Row],[BaseStageCodes]], SUMPRODUCT( ( ($K$2:$K416=ETMRoutes[[#This Row],[StageCodes]])+0)*1) =1)</f>
        <v>1</v>
      </c>
      <c r="V416" s="245">
        <f>LEN(ETMRoutes[[#This Row],[StageCodes]])</f>
        <v>7</v>
      </c>
      <c r="W416" s="245">
        <f>COUNTIF([2]!Master[Full ETM Route No], C416)</f>
        <v>0</v>
      </c>
    </row>
    <row r="417" spans="1:23">
      <c r="A417" s="246" t="s">
        <v>2202</v>
      </c>
      <c r="B417" s="247">
        <v>192</v>
      </c>
      <c r="C417" s="248" t="str">
        <f>ETMRoutes[[#This Row],[Depot]] &amp; ETMRoutes[[#This Row],[RouteNo]]</f>
        <v>PNJ192</v>
      </c>
      <c r="D417" s="249" t="str" cm="1">
        <f t="array" ref="D417">INDEX(ETMRoutes[Full ETM Route No], MATCH(1,(ETMRoutes[[#This Row],[BaseStageCodes]]=ETMRoutes[StageCodes])*1,0))</f>
        <v>PNJ192</v>
      </c>
      <c r="E417" s="249" t="s">
        <v>4882</v>
      </c>
      <c r="F417" s="249" t="str">
        <f>VLOOKUP(ETMRoutes[[#This Row],[LastStageCode]],Code2Loc,2,FALSE) &amp; "-" &amp; VLOOKUP(ETMRoutes[[#This Row],[FirstStageCode]],Code2Loc,2,FALSE)</f>
        <v>OLD GOA-BAKIA PARKING</v>
      </c>
      <c r="G417" s="249"/>
      <c r="H417" s="249">
        <v>1</v>
      </c>
      <c r="I417" s="249" t="s">
        <v>3518</v>
      </c>
      <c r="J417" s="250" t="s">
        <v>4882</v>
      </c>
      <c r="K417" s="250" t="s">
        <v>4883</v>
      </c>
      <c r="L417" s="245" t="s">
        <v>4884</v>
      </c>
      <c r="M417" t="s">
        <v>3153</v>
      </c>
      <c r="N417" t="s">
        <v>2140</v>
      </c>
      <c r="O417" s="245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49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49">
        <f>ETMRoutes[[#This Row],[RouteNo]]</f>
        <v>192</v>
      </c>
      <c r="S417" s="248" cm="1">
        <f t="array" ref="S417">SUMPRODUCT(  ( (ETMRoutes[StageCodes]=ETMRoutes[[#This Row],[StageCodes]])+0 )*1 )</f>
        <v>3</v>
      </c>
      <c r="T417" s="249" cm="1">
        <f t="array" ref="T417">SUMPRODUCT(  ( (ETMRoutes[ReverseStageCodes]=ETMRoutes[[#This Row],[StageCodes]])+0 )*1 )</f>
        <v>0</v>
      </c>
      <c r="U417" s="249" t="b" cm="1">
        <f t="array" ref="U417">AND(ETMRoutes[[#This Row],[StageCodes]]=ETMRoutes[[#This Row],[BaseStageCodes]], SUMPRODUCT( ( ($K$2:$K417=ETMRoutes[[#This Row],[StageCodes]])+0)*1) =1)</f>
        <v>1</v>
      </c>
      <c r="V417" s="245">
        <f>LEN(ETMRoutes[[#This Row],[StageCodes]])</f>
        <v>7</v>
      </c>
      <c r="W417" s="245">
        <f>COUNTIF([2]!Master[Full ETM Route No], C417)</f>
        <v>0</v>
      </c>
    </row>
    <row r="418" spans="1:23" ht="29">
      <c r="A418" s="246" t="s">
        <v>2202</v>
      </c>
      <c r="B418" s="247">
        <v>193</v>
      </c>
      <c r="C418" s="248" t="str">
        <f>ETMRoutes[[#This Row],[Depot]] &amp; ETMRoutes[[#This Row],[RouteNo]]</f>
        <v>PNJ193</v>
      </c>
      <c r="D418" s="249" t="str" cm="1">
        <f t="array" ref="D418">INDEX(ETMRoutes[Full ETM Route No], MATCH(1,(ETMRoutes[[#This Row],[BaseStageCodes]]=ETMRoutes[StageCodes])*1,0))</f>
        <v>MRG194</v>
      </c>
      <c r="E418" s="249" t="s">
        <v>4163</v>
      </c>
      <c r="F418" s="249" t="str">
        <f>VLOOKUP(ETMRoutes[[#This Row],[LastStageCode]],Code2Loc,2,FALSE) &amp; "-" &amp; VLOOKUP(ETMRoutes[[#This Row],[FirstStageCode]],Code2Loc,2,FALSE)</f>
        <v>MOPA AIRPORT-COLVA</v>
      </c>
      <c r="G418" s="249"/>
      <c r="H418" s="249">
        <v>69</v>
      </c>
      <c r="I418" s="249" t="s">
        <v>3928</v>
      </c>
      <c r="J418" s="250" t="s">
        <v>4165</v>
      </c>
      <c r="K418" s="250" t="s">
        <v>4166</v>
      </c>
      <c r="L418" s="245" t="s">
        <v>4167</v>
      </c>
      <c r="M418" t="s">
        <v>953</v>
      </c>
      <c r="N418" t="s">
        <v>3207</v>
      </c>
      <c r="O418" s="245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49">
        <f>ETMRoutes[[#This Row],[RouteNo]]</f>
        <v>193</v>
      </c>
      <c r="S418" s="248" cm="1">
        <f t="array" ref="S418">SUMPRODUCT(  ( (ETMRoutes[StageCodes]=ETMRoutes[[#This Row],[StageCodes]])+0 )*1 )</f>
        <v>3</v>
      </c>
      <c r="T418" s="249" cm="1">
        <f t="array" ref="T418">SUMPRODUCT(  ( (ETMRoutes[ReverseStageCodes]=ETMRoutes[[#This Row],[StageCodes]])+0 )*1 )</f>
        <v>0</v>
      </c>
      <c r="U418" s="249" t="b" cm="1">
        <f t="array" ref="U418">AND(ETMRoutes[[#This Row],[StageCodes]]=ETMRoutes[[#This Row],[BaseStageCodes]], SUMPRODUCT( ( ($K$2:$K418=ETMRoutes[[#This Row],[StageCodes]])+0)*1) =1)</f>
        <v>0</v>
      </c>
      <c r="V418" s="245">
        <f>LEN(ETMRoutes[[#This Row],[StageCodes]])</f>
        <v>19</v>
      </c>
      <c r="W418" s="245">
        <f>COUNTIF([2]!Master[Full ETM Route No], C418)</f>
        <v>0</v>
      </c>
    </row>
    <row r="419" spans="1:23" ht="29">
      <c r="A419" s="246" t="s">
        <v>2202</v>
      </c>
      <c r="B419" s="247">
        <v>194</v>
      </c>
      <c r="C419" s="248" t="str">
        <f>ETMRoutes[[#This Row],[Depot]] &amp; ETMRoutes[[#This Row],[RouteNo]]</f>
        <v>PNJ194</v>
      </c>
      <c r="D419" s="249" t="str" cm="1">
        <f t="array" ref="D419">INDEX(ETMRoutes[Full ETM Route No], MATCH(1,(ETMRoutes[[#This Row],[BaseStageCodes]]=ETMRoutes[StageCodes])*1,0))</f>
        <v>MRG195</v>
      </c>
      <c r="E419" s="249" t="s">
        <v>4168</v>
      </c>
      <c r="F419" s="249" t="str">
        <f>VLOOKUP(ETMRoutes[[#This Row],[LastStageCode]],Code2Loc,2,FALSE) &amp; "-" &amp; VLOOKUP(ETMRoutes[[#This Row],[FirstStageCode]],Code2Loc,2,FALSE)</f>
        <v>MOPA AIRPORT-SINQUERIM</v>
      </c>
      <c r="G419" s="249"/>
      <c r="H419" s="249">
        <v>33</v>
      </c>
      <c r="I419" s="249" t="s">
        <v>3928</v>
      </c>
      <c r="J419" s="250" t="s">
        <v>4169</v>
      </c>
      <c r="K419" s="250" t="s">
        <v>4170</v>
      </c>
      <c r="L419" s="245" t="s">
        <v>4171</v>
      </c>
      <c r="M419" t="s">
        <v>2678</v>
      </c>
      <c r="N419" t="s">
        <v>3207</v>
      </c>
      <c r="O419" s="245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49">
        <f>ETMRoutes[[#This Row],[RouteNo]]</f>
        <v>194</v>
      </c>
      <c r="S419" s="248" cm="1">
        <f t="array" ref="S419">SUMPRODUCT(  ( (ETMRoutes[StageCodes]=ETMRoutes[[#This Row],[StageCodes]])+0 )*1 )</f>
        <v>3</v>
      </c>
      <c r="T419" s="249" cm="1">
        <f t="array" ref="T419">SUMPRODUCT(  ( (ETMRoutes[ReverseStageCodes]=ETMRoutes[[#This Row],[StageCodes]])+0 )*1 )</f>
        <v>0</v>
      </c>
      <c r="U419" s="249" t="b" cm="1">
        <f t="array" ref="U419">AND(ETMRoutes[[#This Row],[StageCodes]]=ETMRoutes[[#This Row],[BaseStageCodes]], SUMPRODUCT( ( ($K$2:$K419=ETMRoutes[[#This Row],[StageCodes]])+0)*1) =1)</f>
        <v>0</v>
      </c>
      <c r="V419" s="245">
        <f>LEN(ETMRoutes[[#This Row],[StageCodes]])</f>
        <v>19</v>
      </c>
      <c r="W419" s="245">
        <f>COUNTIF([2]!Master[Full ETM Route No], C419)</f>
        <v>0</v>
      </c>
    </row>
    <row r="420" spans="1:23" ht="58">
      <c r="A420" s="246" t="s">
        <v>2202</v>
      </c>
      <c r="B420" s="247">
        <v>195</v>
      </c>
      <c r="C420" s="248" t="str">
        <f>ETMRoutes[[#This Row],[Depot]] &amp; ETMRoutes[[#This Row],[RouteNo]]</f>
        <v>PNJ195</v>
      </c>
      <c r="D420" s="249" t="str" cm="1">
        <f t="array" ref="D420">INDEX(ETMRoutes[Full ETM Route No], MATCH(1,(ETMRoutes[[#This Row],[BaseStageCodes]]=ETMRoutes[StageCodes])*1,0))</f>
        <v>PNJ195</v>
      </c>
      <c r="E420" s="249" t="s">
        <v>4885</v>
      </c>
      <c r="F420" s="249" t="str">
        <f>VLOOKUP(ETMRoutes[[#This Row],[LastStageCode]],Code2Loc,2,FALSE) &amp; "-" &amp; VLOOKUP(ETMRoutes[[#This Row],[FirstStageCode]],Code2Loc,2,FALSE)</f>
        <v>QUITLA-PANAJI</v>
      </c>
      <c r="G420" s="249"/>
      <c r="H420" s="249">
        <v>18</v>
      </c>
      <c r="I420" s="249" t="s">
        <v>3518</v>
      </c>
      <c r="J420" s="250" t="s">
        <v>4886</v>
      </c>
      <c r="K420" s="250" t="s">
        <v>4887</v>
      </c>
      <c r="L420" s="245" t="s">
        <v>4888</v>
      </c>
      <c r="M420" t="s">
        <v>2202</v>
      </c>
      <c r="N420" t="s">
        <v>2381</v>
      </c>
      <c r="O420" s="245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49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49">
        <f>ETMRoutes[[#This Row],[RouteNo]]</f>
        <v>195</v>
      </c>
      <c r="S420" s="248" cm="1">
        <f t="array" ref="S420">SUMPRODUCT(  ( (ETMRoutes[StageCodes]=ETMRoutes[[#This Row],[StageCodes]])+0 )*1 )</f>
        <v>2</v>
      </c>
      <c r="T420" s="249" cm="1">
        <f t="array" ref="T420">SUMPRODUCT(  ( (ETMRoutes[ReverseStageCodes]=ETMRoutes[[#This Row],[StageCodes]])+0 )*1 )</f>
        <v>0</v>
      </c>
      <c r="U420" s="249" t="b" cm="1">
        <f t="array" ref="U420">AND(ETMRoutes[[#This Row],[StageCodes]]=ETMRoutes[[#This Row],[BaseStageCodes]], SUMPRODUCT( ( ($K$2:$K420=ETMRoutes[[#This Row],[StageCodes]])+0)*1) =1)</f>
        <v>1</v>
      </c>
      <c r="V420" s="245">
        <f>LEN(ETMRoutes[[#This Row],[StageCodes]])</f>
        <v>59</v>
      </c>
      <c r="W420" s="245">
        <f>COUNTIF([2]!Master[Full ETM Route No], C420)</f>
        <v>0</v>
      </c>
    </row>
    <row r="421" spans="1:23" ht="101.5">
      <c r="A421" s="246" t="s">
        <v>2202</v>
      </c>
      <c r="B421" s="247">
        <v>196</v>
      </c>
      <c r="C421" s="248" t="str">
        <f>ETMRoutes[[#This Row],[Depot]] &amp; ETMRoutes[[#This Row],[RouteNo]]</f>
        <v>PNJ196</v>
      </c>
      <c r="D421" s="249" t="str" cm="1">
        <f t="array" ref="D421">INDEX(ETMRoutes[Full ETM Route No], MATCH(1,(ETMRoutes[[#This Row],[BaseStageCodes]]=ETMRoutes[StageCodes])*1,0))</f>
        <v>PNJ196</v>
      </c>
      <c r="E421" s="249" t="s">
        <v>4885</v>
      </c>
      <c r="F421" s="249" t="str">
        <f>VLOOKUP(ETMRoutes[[#This Row],[LastStageCode]],Code2Loc,2,FALSE) &amp; "-" &amp; VLOOKUP(ETMRoutes[[#This Row],[FirstStageCode]],Code2Loc,2,FALSE)</f>
        <v>QUITLA-PANAJI</v>
      </c>
      <c r="G421" s="249"/>
      <c r="H421" s="249">
        <v>24</v>
      </c>
      <c r="I421" s="249" t="s">
        <v>3518</v>
      </c>
      <c r="J421" s="250" t="s">
        <v>4889</v>
      </c>
      <c r="K421" s="250" t="s">
        <v>4890</v>
      </c>
      <c r="L421" s="245" t="s">
        <v>4891</v>
      </c>
      <c r="M421" t="s">
        <v>2202</v>
      </c>
      <c r="N421" t="s">
        <v>2381</v>
      </c>
      <c r="O421" s="245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49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49">
        <f>ETMRoutes[[#This Row],[RouteNo]]</f>
        <v>196</v>
      </c>
      <c r="S421" s="248" cm="1">
        <f t="array" ref="S421">SUMPRODUCT(  ( (ETMRoutes[StageCodes]=ETMRoutes[[#This Row],[StageCodes]])+0 )*1 )</f>
        <v>1</v>
      </c>
      <c r="T421" s="249" cm="1">
        <f t="array" ref="T421">SUMPRODUCT(  ( (ETMRoutes[ReverseStageCodes]=ETMRoutes[[#This Row],[StageCodes]])+0 )*1 )</f>
        <v>0</v>
      </c>
      <c r="U421" s="249" t="b" cm="1">
        <f t="array" ref="U421">AND(ETMRoutes[[#This Row],[StageCodes]]=ETMRoutes[[#This Row],[BaseStageCodes]], SUMPRODUCT( ( ($K$2:$K421=ETMRoutes[[#This Row],[StageCodes]])+0)*1) =1)</f>
        <v>1</v>
      </c>
      <c r="V421" s="245">
        <f>LEN(ETMRoutes[[#This Row],[StageCodes]])</f>
        <v>83</v>
      </c>
      <c r="W421" s="245">
        <f>COUNTIF([2]!Master[Full ETM Route No], C421)</f>
        <v>0</v>
      </c>
    </row>
    <row r="422" spans="1:23" ht="145">
      <c r="A422" s="246" t="s">
        <v>2202</v>
      </c>
      <c r="B422" s="247">
        <v>197</v>
      </c>
      <c r="C422" s="248" t="str">
        <f>ETMRoutes[[#This Row],[Depot]] &amp; ETMRoutes[[#This Row],[RouteNo]]</f>
        <v>PNJ197</v>
      </c>
      <c r="D422" s="249" t="str" cm="1">
        <f t="array" ref="D422">INDEX(ETMRoutes[Full ETM Route No], MATCH(1,(ETMRoutes[[#This Row],[BaseStageCodes]]=ETMRoutes[StageCodes])*1,0))</f>
        <v>PNJ197</v>
      </c>
      <c r="E422" s="249" t="s">
        <v>4892</v>
      </c>
      <c r="F422" s="249" t="str">
        <f>VLOOKUP(ETMRoutes[[#This Row],[LastStageCode]],Code2Loc,2,FALSE) &amp; "-" &amp; VLOOKUP(ETMRoutes[[#This Row],[FirstStageCode]],Code2Loc,2,FALSE)</f>
        <v>BANDA-PANAJI</v>
      </c>
      <c r="G422" s="249"/>
      <c r="H422" s="249">
        <v>54</v>
      </c>
      <c r="I422" s="249" t="s">
        <v>4099</v>
      </c>
      <c r="J422" s="250" t="s">
        <v>4893</v>
      </c>
      <c r="K422" s="250" t="s">
        <v>4894</v>
      </c>
      <c r="L422" s="245" t="s">
        <v>4895</v>
      </c>
      <c r="M422" t="s">
        <v>2202</v>
      </c>
      <c r="N422" t="s">
        <v>635</v>
      </c>
      <c r="O422" s="245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49">
        <f>ETMRoutes[[#This Row],[RouteNo]]</f>
        <v>197</v>
      </c>
      <c r="S422" s="248" cm="1">
        <f t="array" ref="S422">SUMPRODUCT(  ( (ETMRoutes[StageCodes]=ETMRoutes[[#This Row],[StageCodes]])+0 )*1 )</f>
        <v>2</v>
      </c>
      <c r="T422" s="249" cm="1">
        <f t="array" ref="T422">SUMPRODUCT(  ( (ETMRoutes[ReverseStageCodes]=ETMRoutes[[#This Row],[StageCodes]])+0 )*1 )</f>
        <v>0</v>
      </c>
      <c r="U422" s="249" t="b" cm="1">
        <f t="array" ref="U422">AND(ETMRoutes[[#This Row],[StageCodes]]=ETMRoutes[[#This Row],[BaseStageCodes]], SUMPRODUCT( ( ($K$2:$K422=ETMRoutes[[#This Row],[StageCodes]])+0)*1) =1)</f>
        <v>1</v>
      </c>
      <c r="V422" s="245">
        <f>LEN(ETMRoutes[[#This Row],[StageCodes]])</f>
        <v>147</v>
      </c>
      <c r="W422" s="245">
        <f>COUNTIF([2]!Master[Full ETM Route No], C422)</f>
        <v>0</v>
      </c>
    </row>
    <row r="423" spans="1:23" ht="87">
      <c r="A423" s="246" t="s">
        <v>2202</v>
      </c>
      <c r="B423" s="247">
        <v>198</v>
      </c>
      <c r="C423" s="248" t="str">
        <f>ETMRoutes[[#This Row],[Depot]] &amp; ETMRoutes[[#This Row],[RouteNo]]</f>
        <v>PNJ198</v>
      </c>
      <c r="D423" s="249" t="str" cm="1">
        <f t="array" ref="D423">INDEX(ETMRoutes[Full ETM Route No], MATCH(1,(ETMRoutes[[#This Row],[BaseStageCodes]]=ETMRoutes[StageCodes])*1,0))</f>
        <v>PNJ198</v>
      </c>
      <c r="E423" s="249" t="s">
        <v>4896</v>
      </c>
      <c r="F423" s="249" t="str">
        <f>VLOOKUP(ETMRoutes[[#This Row],[LastStageCode]],Code2Loc,2,FALSE) &amp; "-" &amp; VLOOKUP(ETMRoutes[[#This Row],[FirstStageCode]],Code2Loc,2,FALSE)</f>
        <v>SANKHALI-DHARBANDORA</v>
      </c>
      <c r="G423" s="249"/>
      <c r="H423" s="249">
        <v>35</v>
      </c>
      <c r="I423" s="249" t="s">
        <v>3518</v>
      </c>
      <c r="J423" s="250" t="s">
        <v>4897</v>
      </c>
      <c r="K423" s="250" t="s">
        <v>4898</v>
      </c>
      <c r="L423" s="245" t="s">
        <v>4899</v>
      </c>
      <c r="M423" t="s">
        <v>1094</v>
      </c>
      <c r="N423" t="s">
        <v>2551</v>
      </c>
      <c r="O423" s="245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49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49">
        <f>ETMRoutes[[#This Row],[RouteNo]]</f>
        <v>198</v>
      </c>
      <c r="S423" s="248" cm="1">
        <f t="array" ref="S423">SUMPRODUCT(  ( (ETMRoutes[StageCodes]=ETMRoutes[[#This Row],[StageCodes]])+0 )*1 )</f>
        <v>1</v>
      </c>
      <c r="T423" s="249" cm="1">
        <f t="array" ref="T423">SUMPRODUCT(  ( (ETMRoutes[ReverseStageCodes]=ETMRoutes[[#This Row],[StageCodes]])+0 )*1 )</f>
        <v>0</v>
      </c>
      <c r="U423" s="249" t="b" cm="1">
        <f t="array" ref="U423">AND(ETMRoutes[[#This Row],[StageCodes]]=ETMRoutes[[#This Row],[BaseStageCodes]], SUMPRODUCT( ( ($K$2:$K423=ETMRoutes[[#This Row],[StageCodes]])+0)*1) =1)</f>
        <v>1</v>
      </c>
      <c r="V423" s="245">
        <f>LEN(ETMRoutes[[#This Row],[StageCodes]])</f>
        <v>91</v>
      </c>
      <c r="W423" s="245">
        <f>COUNTIF([2]!Master[Full ETM Route No], C423)</f>
        <v>1</v>
      </c>
    </row>
    <row r="424" spans="1:23" ht="29">
      <c r="A424" s="246" t="s">
        <v>2202</v>
      </c>
      <c r="B424" s="247">
        <v>199</v>
      </c>
      <c r="C424" s="248" t="str">
        <f>ETMRoutes[[#This Row],[Depot]] &amp; ETMRoutes[[#This Row],[RouteNo]]</f>
        <v>PNJ199</v>
      </c>
      <c r="D424" s="249" t="str" cm="1">
        <f t="array" ref="D424">INDEX(ETMRoutes[Full ETM Route No], MATCH(1,(ETMRoutes[[#This Row],[BaseStageCodes]]=ETMRoutes[StageCodes])*1,0))</f>
        <v>PNJ199</v>
      </c>
      <c r="E424" s="249" t="s">
        <v>4900</v>
      </c>
      <c r="F424" s="249" t="str">
        <f>VLOOKUP(ETMRoutes[[#This Row],[LastStageCode]],Code2Loc,2,FALSE) &amp; "-" &amp; VLOOKUP(ETMRoutes[[#This Row],[FirstStageCode]],Code2Loc,2,FALSE)</f>
        <v>SAVAI-MARCEL</v>
      </c>
      <c r="G424" s="249"/>
      <c r="H424" s="249">
        <v>9</v>
      </c>
      <c r="I424" s="249" t="s">
        <v>3518</v>
      </c>
      <c r="J424" s="250" t="s">
        <v>4901</v>
      </c>
      <c r="K424" s="250" t="s">
        <v>4902</v>
      </c>
      <c r="L424" s="245" t="s">
        <v>4903</v>
      </c>
      <c r="M424" t="s">
        <v>1840</v>
      </c>
      <c r="N424" t="s">
        <v>2591</v>
      </c>
      <c r="O424" s="245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49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49">
        <f>ETMRoutes[[#This Row],[RouteNo]]</f>
        <v>199</v>
      </c>
      <c r="S424" s="248" cm="1">
        <f t="array" ref="S424">SUMPRODUCT(  ( (ETMRoutes[StageCodes]=ETMRoutes[[#This Row],[StageCodes]])+0 )*1 )</f>
        <v>1</v>
      </c>
      <c r="T424" s="249" cm="1">
        <f t="array" ref="T424">SUMPRODUCT(  ( (ETMRoutes[ReverseStageCodes]=ETMRoutes[[#This Row],[StageCodes]])+0 )*1 )</f>
        <v>0</v>
      </c>
      <c r="U424" s="249" t="b" cm="1">
        <f t="array" ref="U424">AND(ETMRoutes[[#This Row],[StageCodes]]=ETMRoutes[[#This Row],[BaseStageCodes]], SUMPRODUCT( ( ($K$2:$K424=ETMRoutes[[#This Row],[StageCodes]])+0)*1) =1)</f>
        <v>1</v>
      </c>
      <c r="V424" s="245">
        <f>LEN(ETMRoutes[[#This Row],[StageCodes]])</f>
        <v>23</v>
      </c>
      <c r="W424" s="245">
        <f>COUNTIF([2]!Master[Full ETM Route No], C424)</f>
        <v>1</v>
      </c>
    </row>
    <row r="425" spans="1:23" ht="116">
      <c r="A425" s="246" t="s">
        <v>2202</v>
      </c>
      <c r="B425" s="247">
        <v>200</v>
      </c>
      <c r="C425" s="248" t="str">
        <f>ETMRoutes[[#This Row],[Depot]] &amp; ETMRoutes[[#This Row],[RouteNo]]</f>
        <v>PNJ200</v>
      </c>
      <c r="D425" s="249" t="str" cm="1">
        <f t="array" ref="D425">INDEX(ETMRoutes[Full ETM Route No], MATCH(1,(ETMRoutes[[#This Row],[BaseStageCodes]]=ETMRoutes[StageCodes])*1,0))</f>
        <v>PNJ200</v>
      </c>
      <c r="E425" s="249" t="s">
        <v>4594</v>
      </c>
      <c r="F425" s="249" t="str">
        <f>VLOOKUP(ETMRoutes[[#This Row],[LastStageCode]],Code2Loc,2,FALSE) &amp; "-" &amp; VLOOKUP(ETMRoutes[[#This Row],[FirstStageCode]],Code2Loc,2,FALSE)</f>
        <v>VAGURME-PANAJI</v>
      </c>
      <c r="G425" s="249"/>
      <c r="H425" s="249">
        <v>40</v>
      </c>
      <c r="I425" s="249" t="s">
        <v>3518</v>
      </c>
      <c r="J425" s="250" t="s">
        <v>4904</v>
      </c>
      <c r="K425" s="250" t="s">
        <v>4905</v>
      </c>
      <c r="L425" s="245" t="s">
        <v>4906</v>
      </c>
      <c r="M425" t="s">
        <v>2202</v>
      </c>
      <c r="N425" t="s">
        <v>2981</v>
      </c>
      <c r="O425" s="245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49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49">
        <f>ETMRoutes[[#This Row],[RouteNo]]</f>
        <v>200</v>
      </c>
      <c r="S425" s="248" cm="1">
        <f t="array" ref="S425">SUMPRODUCT(  ( (ETMRoutes[StageCodes]=ETMRoutes[[#This Row],[StageCodes]])+0 )*1 )</f>
        <v>1</v>
      </c>
      <c r="T425" s="249" cm="1">
        <f t="array" ref="T425">SUMPRODUCT(  ( (ETMRoutes[ReverseStageCodes]=ETMRoutes[[#This Row],[StageCodes]])+0 )*1 )</f>
        <v>0</v>
      </c>
      <c r="U425" s="249" t="b" cm="1">
        <f t="array" ref="U425">AND(ETMRoutes[[#This Row],[StageCodes]]=ETMRoutes[[#This Row],[BaseStageCodes]], SUMPRODUCT( ( ($K$2:$K425=ETMRoutes[[#This Row],[StageCodes]])+0)*1) =1)</f>
        <v>1</v>
      </c>
      <c r="V425" s="245">
        <f>LEN(ETMRoutes[[#This Row],[StageCodes]])</f>
        <v>107</v>
      </c>
      <c r="W425" s="245">
        <f>COUNTIF([2]!Master[Full ETM Route No], C425)</f>
        <v>0</v>
      </c>
    </row>
    <row r="426" spans="1:23" ht="72.5">
      <c r="A426" s="246" t="s">
        <v>2361</v>
      </c>
      <c r="B426" s="247">
        <v>1</v>
      </c>
      <c r="C426" s="248" t="str">
        <f>ETMRoutes[[#This Row],[Depot]] &amp; ETMRoutes[[#This Row],[RouteNo]]</f>
        <v>PRV1</v>
      </c>
      <c r="D426" s="249" t="str" cm="1">
        <f t="array" ref="D426">INDEX(ETMRoutes[Full ETM Route No], MATCH(1,(ETMRoutes[[#This Row],[BaseStageCodes]]=ETMRoutes[StageCodes])*1,0))</f>
        <v>MRG1</v>
      </c>
      <c r="E426" s="249" t="s">
        <v>4367</v>
      </c>
      <c r="F426" s="249" t="str">
        <f>VLOOKUP(ETMRoutes[[#This Row],[LastStageCode]],Code2Loc,2,FALSE) &amp; "-" &amp; VLOOKUP(ETMRoutes[[#This Row],[FirstStageCode]],Code2Loc,2,FALSE)</f>
        <v>MARGAO-PANAJI</v>
      </c>
      <c r="G426" s="249" t="s">
        <v>976</v>
      </c>
      <c r="H426" s="249">
        <v>31</v>
      </c>
      <c r="I426" s="249" t="s">
        <v>3518</v>
      </c>
      <c r="J426" s="250" t="s">
        <v>4368</v>
      </c>
      <c r="K426" s="250" t="s">
        <v>3521</v>
      </c>
      <c r="L426" s="245" t="s">
        <v>3520</v>
      </c>
      <c r="M426" t="s">
        <v>2202</v>
      </c>
      <c r="N426" t="s">
        <v>1844</v>
      </c>
      <c r="O426" s="245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49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49">
        <f>ETMRoutes[[#This Row],[RouteNo]]</f>
        <v>1</v>
      </c>
      <c r="S426" s="248" cm="1">
        <f t="array" ref="S426">SUMPRODUCT(  ( (ETMRoutes[StageCodes]=ETMRoutes[[#This Row],[StageCodes]])+0 )*1 )</f>
        <v>3</v>
      </c>
      <c r="T426" s="249" cm="1">
        <f t="array" ref="T426">SUMPRODUCT(  ( (ETMRoutes[ReverseStageCodes]=ETMRoutes[[#This Row],[StageCodes]])+0 )*1 )</f>
        <v>5</v>
      </c>
      <c r="U426" s="249" t="b" cm="1">
        <f t="array" ref="U426">AND(ETMRoutes[[#This Row],[StageCodes]]=ETMRoutes[[#This Row],[BaseStageCodes]], SUMPRODUCT( ( ($K$2:$K426=ETMRoutes[[#This Row],[StageCodes]])+0)*1) =1)</f>
        <v>0</v>
      </c>
      <c r="V426" s="245">
        <f>LEN(ETMRoutes[[#This Row],[StageCodes]])</f>
        <v>75</v>
      </c>
      <c r="W426" s="245">
        <f>COUNTIF([2]!Master[Full ETM Route No], C426)</f>
        <v>14</v>
      </c>
    </row>
    <row r="427" spans="1:23" ht="72.5">
      <c r="A427" s="246" t="s">
        <v>2361</v>
      </c>
      <c r="B427" s="247">
        <v>2</v>
      </c>
      <c r="C427" s="248" t="str">
        <f>ETMRoutes[[#This Row],[Depot]] &amp; ETMRoutes[[#This Row],[RouteNo]]</f>
        <v>PRV2</v>
      </c>
      <c r="D427" s="249" t="str" cm="1">
        <f t="array" ref="D427">INDEX(ETMRoutes[Full ETM Route No], MATCH(1,(ETMRoutes[[#This Row],[BaseStageCodes]]=ETMRoutes[StageCodes])*1,0))</f>
        <v>PRV2</v>
      </c>
      <c r="E427" s="249" t="s">
        <v>3551</v>
      </c>
      <c r="F427" s="249" t="str">
        <f>VLOOKUP(ETMRoutes[[#This Row],[LastStageCode]],Code2Loc,2,FALSE) &amp; "-" &amp; VLOOKUP(ETMRoutes[[#This Row],[FirstStageCode]],Code2Loc,2,FALSE)</f>
        <v>VASCO-PANAJI</v>
      </c>
      <c r="G427" s="249" t="s">
        <v>976</v>
      </c>
      <c r="H427" s="249">
        <v>30</v>
      </c>
      <c r="I427" s="249" t="s">
        <v>3518</v>
      </c>
      <c r="J427" s="250" t="s">
        <v>4907</v>
      </c>
      <c r="K427" s="250" t="s">
        <v>4908</v>
      </c>
      <c r="L427" s="245" t="s">
        <v>4909</v>
      </c>
      <c r="M427" t="s">
        <v>2202</v>
      </c>
      <c r="N427" t="s">
        <v>3003</v>
      </c>
      <c r="O427" s="245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50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50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49">
        <f>ETMRoutes[[#This Row],[RouteNo]]</f>
        <v>2</v>
      </c>
      <c r="S427" s="248" cm="1">
        <f t="array" ref="S427">SUMPRODUCT(  ( (ETMRoutes[StageCodes]=ETMRoutes[[#This Row],[StageCodes]])+0 )*1 )</f>
        <v>1</v>
      </c>
      <c r="T427" s="249" cm="1">
        <f t="array" ref="T427">SUMPRODUCT(  ( (ETMRoutes[ReverseStageCodes]=ETMRoutes[[#This Row],[StageCodes]])+0 )*1 )</f>
        <v>0</v>
      </c>
      <c r="U427" s="249" t="b" cm="1">
        <f t="array" ref="U427">AND(ETMRoutes[[#This Row],[StageCodes]]=ETMRoutes[[#This Row],[BaseStageCodes]], SUMPRODUCT( ( ($K$2:$K427=ETMRoutes[[#This Row],[StageCodes]])+0)*1) =1)</f>
        <v>1</v>
      </c>
      <c r="V427" s="245">
        <f>LEN(ETMRoutes[[#This Row],[StageCodes]])</f>
        <v>71</v>
      </c>
      <c r="W427" s="245">
        <f>COUNTIF([2]!Master[Full ETM Route No], C427)</f>
        <v>26</v>
      </c>
    </row>
    <row r="428" spans="1:23" ht="87">
      <c r="A428" s="246" t="s">
        <v>2361</v>
      </c>
      <c r="B428" s="247">
        <v>3</v>
      </c>
      <c r="C428" s="248" t="str">
        <f>ETMRoutes[[#This Row],[Depot]] &amp; ETMRoutes[[#This Row],[RouteNo]]</f>
        <v>PRV3</v>
      </c>
      <c r="D428" s="249" t="str" cm="1">
        <f t="array" ref="D428">INDEX(ETMRoutes[Full ETM Route No], MATCH(1,(ETMRoutes[[#This Row],[BaseStageCodes]]=ETMRoutes[StageCodes])*1,0))</f>
        <v>PRV3</v>
      </c>
      <c r="E428" s="249" t="s">
        <v>4372</v>
      </c>
      <c r="F428" s="249" t="str">
        <f>VLOOKUP(ETMRoutes[[#This Row],[LastStageCode]],Code2Loc,2,FALSE) &amp; "-" &amp; VLOOKUP(ETMRoutes[[#This Row],[FirstStageCode]],Code2Loc,2,FALSE)</f>
        <v>HARBOUR-PANAJI</v>
      </c>
      <c r="G428" s="249" t="s">
        <v>976</v>
      </c>
      <c r="H428" s="249">
        <v>34</v>
      </c>
      <c r="I428" s="249" t="s">
        <v>3518</v>
      </c>
      <c r="J428" s="250" t="s">
        <v>4910</v>
      </c>
      <c r="K428" s="250" t="s">
        <v>4911</v>
      </c>
      <c r="L428" s="245" t="s">
        <v>4912</v>
      </c>
      <c r="M428" t="s">
        <v>2202</v>
      </c>
      <c r="N428" t="s">
        <v>1364</v>
      </c>
      <c r="O428" s="245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49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49">
        <f>ETMRoutes[[#This Row],[RouteNo]]</f>
        <v>3</v>
      </c>
      <c r="S428" s="248" cm="1">
        <f t="array" ref="S428">SUMPRODUCT(  ( (ETMRoutes[StageCodes]=ETMRoutes[[#This Row],[StageCodes]])+0 )*1 )</f>
        <v>1</v>
      </c>
      <c r="T428" s="249" cm="1">
        <f t="array" ref="T428">SUMPRODUCT(  ( (ETMRoutes[ReverseStageCodes]=ETMRoutes[[#This Row],[StageCodes]])+0 )*1 )</f>
        <v>0</v>
      </c>
      <c r="U428" s="249" t="b" cm="1">
        <f t="array" ref="U428">AND(ETMRoutes[[#This Row],[StageCodes]]=ETMRoutes[[#This Row],[BaseStageCodes]], SUMPRODUCT( ( ($K$2:$K428=ETMRoutes[[#This Row],[StageCodes]])+0)*1) =1)</f>
        <v>1</v>
      </c>
      <c r="V428" s="245">
        <f>LEN(ETMRoutes[[#This Row],[StageCodes]])</f>
        <v>79</v>
      </c>
      <c r="W428" s="245">
        <f>COUNTIF([2]!Master[Full ETM Route No], C428)</f>
        <v>6</v>
      </c>
    </row>
    <row r="429" spans="1:23" ht="58">
      <c r="A429" s="246" t="s">
        <v>2361</v>
      </c>
      <c r="B429" s="247">
        <v>4</v>
      </c>
      <c r="C429" s="248" t="str">
        <f>ETMRoutes[[#This Row],[Depot]] &amp; ETMRoutes[[#This Row],[RouteNo]]</f>
        <v>PRV4</v>
      </c>
      <c r="D429" s="249" t="str" cm="1">
        <f t="array" ref="D429">INDEX(ETMRoutes[Full ETM Route No], MATCH(1,(ETMRoutes[[#This Row],[BaseStageCodes]]=ETMRoutes[StageCodes])*1,0))</f>
        <v>PNJ7</v>
      </c>
      <c r="E429" s="249" t="s">
        <v>4382</v>
      </c>
      <c r="F429" s="249" t="str">
        <f>VLOOKUP(ETMRoutes[[#This Row],[LastStageCode]],Code2Loc,2,FALSE) &amp; "-" &amp; VLOOKUP(ETMRoutes[[#This Row],[FirstStageCode]],Code2Loc,2,FALSE)</f>
        <v>MAPUSA-PANAJI</v>
      </c>
      <c r="G429" s="249"/>
      <c r="H429" s="249">
        <v>12</v>
      </c>
      <c r="I429" s="249" t="s">
        <v>3518</v>
      </c>
      <c r="J429" s="250" t="s">
        <v>4383</v>
      </c>
      <c r="K429" s="250" t="s">
        <v>4384</v>
      </c>
      <c r="L429" s="245" t="s">
        <v>4385</v>
      </c>
      <c r="M429" t="s">
        <v>2202</v>
      </c>
      <c r="N429" t="s">
        <v>1836</v>
      </c>
      <c r="O429" s="245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49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49">
        <f>ETMRoutes[[#This Row],[RouteNo]]</f>
        <v>4</v>
      </c>
      <c r="S429" s="248" cm="1">
        <f t="array" ref="S429">SUMPRODUCT(  ( (ETMRoutes[StageCodes]=ETMRoutes[[#This Row],[StageCodes]])+0 )*1 )</f>
        <v>2</v>
      </c>
      <c r="T429" s="249" cm="1">
        <f t="array" ref="T429">SUMPRODUCT(  ( (ETMRoutes[ReverseStageCodes]=ETMRoutes[[#This Row],[StageCodes]])+0 )*1 )</f>
        <v>0</v>
      </c>
      <c r="U429" s="249" t="b" cm="1">
        <f t="array" ref="U429">AND(ETMRoutes[[#This Row],[StageCodes]]=ETMRoutes[[#This Row],[BaseStageCodes]], SUMPRODUCT( ( ($K$2:$K429=ETMRoutes[[#This Row],[StageCodes]])+0)*1) =1)</f>
        <v>0</v>
      </c>
      <c r="V429" s="245">
        <f>LEN(ETMRoutes[[#This Row],[StageCodes]])</f>
        <v>43</v>
      </c>
      <c r="W429" s="245">
        <f>COUNTIF([2]!Master[Full ETM Route No], C429)</f>
        <v>36</v>
      </c>
    </row>
    <row r="430" spans="1:23" ht="261">
      <c r="A430" s="246" t="s">
        <v>2361</v>
      </c>
      <c r="B430" s="247">
        <v>5</v>
      </c>
      <c r="C430" s="248" t="str">
        <f>ETMRoutes[[#This Row],[Depot]] &amp; ETMRoutes[[#This Row],[RouteNo]]</f>
        <v>PRV5</v>
      </c>
      <c r="D430" s="249" t="str" cm="1">
        <f t="array" ref="D430">INDEX(ETMRoutes[Full ETM Route No], MATCH(1,(ETMRoutes[[#This Row],[BaseStageCodes]]=ETMRoutes[StageCodes])*1,0))</f>
        <v>PRV5</v>
      </c>
      <c r="E430" s="249" t="s">
        <v>4367</v>
      </c>
      <c r="F430" s="249" t="str">
        <f>VLOOKUP(ETMRoutes[[#This Row],[LastStageCode]],Code2Loc,2,FALSE) &amp; "-" &amp; VLOOKUP(ETMRoutes[[#This Row],[FirstStageCode]],Code2Loc,2,FALSE)</f>
        <v>MARGAO-PANAJI</v>
      </c>
      <c r="G430" s="249"/>
      <c r="H430" s="249">
        <v>84</v>
      </c>
      <c r="I430" s="249" t="s">
        <v>3518</v>
      </c>
      <c r="J430" s="250" t="s">
        <v>4913</v>
      </c>
      <c r="K430" s="250" t="s">
        <v>4914</v>
      </c>
      <c r="L430" s="245" t="s">
        <v>4915</v>
      </c>
      <c r="M430" t="s">
        <v>2202</v>
      </c>
      <c r="N430" t="s">
        <v>1844</v>
      </c>
      <c r="O430" s="245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49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49">
        <f>ETMRoutes[[#This Row],[RouteNo]]</f>
        <v>5</v>
      </c>
      <c r="S430" s="248" cm="1">
        <f t="array" ref="S430">SUMPRODUCT(  ( (ETMRoutes[StageCodes]=ETMRoutes[[#This Row],[StageCodes]])+0 )*1 )</f>
        <v>1</v>
      </c>
      <c r="T430" s="249" cm="1">
        <f t="array" ref="T430">SUMPRODUCT(  ( (ETMRoutes[ReverseStageCodes]=ETMRoutes[[#This Row],[StageCodes]])+0 )*1 )</f>
        <v>0</v>
      </c>
      <c r="U430" s="249" t="b" cm="1">
        <f t="array" ref="U430">AND(ETMRoutes[[#This Row],[StageCodes]]=ETMRoutes[[#This Row],[BaseStageCodes]], SUMPRODUCT( ( ($K$2:$K430=ETMRoutes[[#This Row],[StageCodes]])+0)*1) =1)</f>
        <v>1</v>
      </c>
      <c r="V430" s="245">
        <f>LEN(ETMRoutes[[#This Row],[StageCodes]])</f>
        <v>263</v>
      </c>
      <c r="W430" s="245">
        <f>COUNTIF([2]!Master[Full ETM Route No], C430)</f>
        <v>0</v>
      </c>
    </row>
    <row r="431" spans="1:23" ht="130.5">
      <c r="A431" s="246" t="s">
        <v>2361</v>
      </c>
      <c r="B431" s="247">
        <v>6</v>
      </c>
      <c r="C431" s="248" t="str">
        <f>ETMRoutes[[#This Row],[Depot]] &amp; ETMRoutes[[#This Row],[RouteNo]]</f>
        <v>PRV6</v>
      </c>
      <c r="D431" s="249" t="str" cm="1">
        <f t="array" ref="D431">INDEX(ETMRoutes[Full ETM Route No], MATCH(1,(ETMRoutes[[#This Row],[BaseStageCodes]]=ETMRoutes[StageCodes])*1,0))</f>
        <v>PNJ5</v>
      </c>
      <c r="E431" s="249" t="s">
        <v>4367</v>
      </c>
      <c r="F431" s="249" t="str">
        <f>VLOOKUP(ETMRoutes[[#This Row],[LastStageCode]],Code2Loc,2,FALSE) &amp; "-" &amp; VLOOKUP(ETMRoutes[[#This Row],[FirstStageCode]],Code2Loc,2,FALSE)</f>
        <v>MARGAO-PANAJI</v>
      </c>
      <c r="G431" s="249" t="s">
        <v>2328</v>
      </c>
      <c r="H431" s="249">
        <v>46</v>
      </c>
      <c r="I431" s="249" t="s">
        <v>3518</v>
      </c>
      <c r="J431" s="250" t="s">
        <v>4376</v>
      </c>
      <c r="K431" s="250" t="s">
        <v>4377</v>
      </c>
      <c r="L431" s="245" t="s">
        <v>4378</v>
      </c>
      <c r="M431" t="s">
        <v>2202</v>
      </c>
      <c r="N431" t="s">
        <v>1844</v>
      </c>
      <c r="O431" s="245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49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49">
        <f>ETMRoutes[[#This Row],[RouteNo]]</f>
        <v>6</v>
      </c>
      <c r="S431" s="248" cm="1">
        <f t="array" ref="S431">SUMPRODUCT(  ( (ETMRoutes[StageCodes]=ETMRoutes[[#This Row],[StageCodes]])+0 )*1 )</f>
        <v>2</v>
      </c>
      <c r="T431" s="249" cm="1">
        <f t="array" ref="T431">SUMPRODUCT(  ( (ETMRoutes[ReverseStageCodes]=ETMRoutes[[#This Row],[StageCodes]])+0 )*1 )</f>
        <v>0</v>
      </c>
      <c r="U431" s="249" t="b" cm="1">
        <f t="array" ref="U431">AND(ETMRoutes[[#This Row],[StageCodes]]=ETMRoutes[[#This Row],[BaseStageCodes]], SUMPRODUCT( ( ($K$2:$K431=ETMRoutes[[#This Row],[StageCodes]])+0)*1) =1)</f>
        <v>0</v>
      </c>
      <c r="V431" s="245">
        <f>LEN(ETMRoutes[[#This Row],[StageCodes]])</f>
        <v>135</v>
      </c>
      <c r="W431" s="245">
        <f>COUNTIF([2]!Master[Full ETM Route No], C431)</f>
        <v>0</v>
      </c>
    </row>
    <row r="432" spans="1:23" ht="174">
      <c r="A432" s="246" t="s">
        <v>2361</v>
      </c>
      <c r="B432" s="247">
        <v>7</v>
      </c>
      <c r="C432" s="248" t="str">
        <f>ETMRoutes[[#This Row],[Depot]] &amp; ETMRoutes[[#This Row],[RouteNo]]</f>
        <v>PRV7</v>
      </c>
      <c r="D432" s="249" t="str" cm="1">
        <f t="array" ref="D432">INDEX(ETMRoutes[Full ETM Route No], MATCH(1,(ETMRoutes[[#This Row],[BaseStageCodes]]=ETMRoutes[StageCodes])*1,0))</f>
        <v>MRG180</v>
      </c>
      <c r="E432" s="249" t="s">
        <v>4367</v>
      </c>
      <c r="F432" s="249" t="str">
        <f>VLOOKUP(ETMRoutes[[#This Row],[LastStageCode]],Code2Loc,2,FALSE) &amp; "-" &amp; VLOOKUP(ETMRoutes[[#This Row],[FirstStageCode]],Code2Loc,2,FALSE)</f>
        <v>MARGAO-PANAJI</v>
      </c>
      <c r="G432" s="249"/>
      <c r="H432" s="249">
        <v>68</v>
      </c>
      <c r="I432" s="249" t="s">
        <v>3518</v>
      </c>
      <c r="J432" s="250" t="s">
        <v>4916</v>
      </c>
      <c r="K432" s="250" t="s">
        <v>4132</v>
      </c>
      <c r="L432" s="245" t="s">
        <v>4133</v>
      </c>
      <c r="M432" t="s">
        <v>2202</v>
      </c>
      <c r="N432" t="s">
        <v>1844</v>
      </c>
      <c r="O432" s="245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49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49">
        <f>ETMRoutes[[#This Row],[RouteNo]]</f>
        <v>7</v>
      </c>
      <c r="S432" s="248" cm="1">
        <f t="array" ref="S432">SUMPRODUCT(  ( (ETMRoutes[StageCodes]=ETMRoutes[[#This Row],[StageCodes]])+0 )*1 )</f>
        <v>2</v>
      </c>
      <c r="T432" s="249" cm="1">
        <f t="array" ref="T432">SUMPRODUCT(  ( (ETMRoutes[ReverseStageCodes]=ETMRoutes[[#This Row],[StageCodes]])+0 )*1 )</f>
        <v>0</v>
      </c>
      <c r="U432" s="249" t="b" cm="1">
        <f t="array" ref="U432">AND(ETMRoutes[[#This Row],[StageCodes]]=ETMRoutes[[#This Row],[BaseStageCodes]], SUMPRODUCT( ( ($K$2:$K432=ETMRoutes[[#This Row],[StageCodes]])+0)*1) =1)</f>
        <v>0</v>
      </c>
      <c r="V432" s="245">
        <f>LEN(ETMRoutes[[#This Row],[StageCodes]])</f>
        <v>175</v>
      </c>
      <c r="W432" s="245">
        <f>COUNTIF([2]!Master[Full ETM Route No], C432)</f>
        <v>0</v>
      </c>
    </row>
    <row r="433" spans="1:23" ht="275.5">
      <c r="A433" s="246" t="s">
        <v>2361</v>
      </c>
      <c r="B433" s="247">
        <v>8</v>
      </c>
      <c r="C433" s="248" t="str">
        <f>ETMRoutes[[#This Row],[Depot]] &amp; ETMRoutes[[#This Row],[RouteNo]]</f>
        <v>PRV8</v>
      </c>
      <c r="D433" s="249" t="str" cm="1">
        <f t="array" ref="D433">INDEX(ETMRoutes[Full ETM Route No], MATCH(1,(ETMRoutes[[#This Row],[BaseStageCodes]]=ETMRoutes[StageCodes])*1,0))</f>
        <v>PNJ6</v>
      </c>
      <c r="E433" s="249" t="s">
        <v>4367</v>
      </c>
      <c r="F433" s="249" t="str">
        <f>VLOOKUP(ETMRoutes[[#This Row],[LastStageCode]],Code2Loc,2,FALSE) &amp; "-" &amp; VLOOKUP(ETMRoutes[[#This Row],[FirstStageCode]],Code2Loc,2,FALSE)</f>
        <v>MARGAO-PANAJI</v>
      </c>
      <c r="G433" s="249"/>
      <c r="H433" s="249">
        <v>84</v>
      </c>
      <c r="I433" s="249" t="s">
        <v>3518</v>
      </c>
      <c r="J433" s="250" t="s">
        <v>4379</v>
      </c>
      <c r="K433" s="250" t="s">
        <v>4380</v>
      </c>
      <c r="L433" s="245" t="s">
        <v>4381</v>
      </c>
      <c r="M433" t="s">
        <v>2202</v>
      </c>
      <c r="N433" t="s">
        <v>1844</v>
      </c>
      <c r="O433" s="245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49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49">
        <f>ETMRoutes[[#This Row],[RouteNo]]</f>
        <v>8</v>
      </c>
      <c r="S433" s="248" cm="1">
        <f t="array" ref="S433">SUMPRODUCT(  ( (ETMRoutes[StageCodes]=ETMRoutes[[#This Row],[StageCodes]])+0 )*1 )</f>
        <v>2</v>
      </c>
      <c r="T433" s="249" cm="1">
        <f t="array" ref="T433">SUMPRODUCT(  ( (ETMRoutes[ReverseStageCodes]=ETMRoutes[[#This Row],[StageCodes]])+0 )*1 )</f>
        <v>0</v>
      </c>
      <c r="U433" s="249" t="b" cm="1">
        <f t="array" ref="U433">AND(ETMRoutes[[#This Row],[StageCodes]]=ETMRoutes[[#This Row],[BaseStageCodes]], SUMPRODUCT( ( ($K$2:$K433=ETMRoutes[[#This Row],[StageCodes]])+0)*1) =1)</f>
        <v>0</v>
      </c>
      <c r="V433" s="245">
        <f>LEN(ETMRoutes[[#This Row],[StageCodes]])</f>
        <v>263</v>
      </c>
      <c r="W433" s="245">
        <f>COUNTIF([2]!Master[Full ETM Route No], C433)</f>
        <v>1</v>
      </c>
    </row>
    <row r="434" spans="1:23" ht="159.5">
      <c r="A434" s="246" t="s">
        <v>2361</v>
      </c>
      <c r="B434" s="247">
        <v>9</v>
      </c>
      <c r="C434" s="248" t="str">
        <f>ETMRoutes[[#This Row],[Depot]] &amp; ETMRoutes[[#This Row],[RouteNo]]</f>
        <v>PRV9</v>
      </c>
      <c r="D434" s="249" t="str" cm="1">
        <f t="array" ref="D434">INDEX(ETMRoutes[Full ETM Route No], MATCH(1,(ETMRoutes[[#This Row],[BaseStageCodes]]=ETMRoutes[StageCodes])*1,0))</f>
        <v>MRG14</v>
      </c>
      <c r="E434" s="249" t="s">
        <v>3563</v>
      </c>
      <c r="F434" s="249" t="str">
        <f>VLOOKUP(ETMRoutes[[#This Row],[LastStageCode]],Code2Loc,2,FALSE) &amp; "-" &amp; VLOOKUP(ETMRoutes[[#This Row],[FirstStageCode]],Code2Loc,2,FALSE)</f>
        <v>CURCHOREM-PANAJI</v>
      </c>
      <c r="G434" s="249" t="s">
        <v>2328</v>
      </c>
      <c r="H434" s="249">
        <v>54</v>
      </c>
      <c r="I434" s="249" t="s">
        <v>3518</v>
      </c>
      <c r="J434" s="250" t="s">
        <v>3564</v>
      </c>
      <c r="K434" s="250" t="s">
        <v>3565</v>
      </c>
      <c r="L434" s="245" t="s">
        <v>3566</v>
      </c>
      <c r="M434" t="s">
        <v>2202</v>
      </c>
      <c r="N434" t="s">
        <v>1002</v>
      </c>
      <c r="O434" s="245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49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49">
        <f>ETMRoutes[[#This Row],[RouteNo]]</f>
        <v>9</v>
      </c>
      <c r="S434" s="248" cm="1">
        <f t="array" ref="S434">SUMPRODUCT(  ( (ETMRoutes[StageCodes]=ETMRoutes[[#This Row],[StageCodes]])+0 )*1 )</f>
        <v>2</v>
      </c>
      <c r="T434" s="249" cm="1">
        <f t="array" ref="T434">SUMPRODUCT(  ( (ETMRoutes[ReverseStageCodes]=ETMRoutes[[#This Row],[StageCodes]])+0 )*1 )</f>
        <v>0</v>
      </c>
      <c r="U434" s="249" t="b" cm="1">
        <f t="array" ref="U434">AND(ETMRoutes[[#This Row],[StageCodes]]=ETMRoutes[[#This Row],[BaseStageCodes]], SUMPRODUCT( ( ($K$2:$K434=ETMRoutes[[#This Row],[StageCodes]])+0)*1) =1)</f>
        <v>0</v>
      </c>
      <c r="V434" s="245">
        <f>LEN(ETMRoutes[[#This Row],[StageCodes]])</f>
        <v>155</v>
      </c>
      <c r="W434" s="245">
        <f>COUNTIF([2]!Master[Full ETM Route No], C434)</f>
        <v>2</v>
      </c>
    </row>
    <row r="435" spans="1:23" ht="145">
      <c r="A435" s="246" t="s">
        <v>2361</v>
      </c>
      <c r="B435" s="247">
        <v>10</v>
      </c>
      <c r="C435" s="248" t="str">
        <f>ETMRoutes[[#This Row],[Depot]] &amp; ETMRoutes[[#This Row],[RouteNo]]</f>
        <v>PRV10</v>
      </c>
      <c r="D435" s="249" t="str" cm="1">
        <f t="array" ref="D435">INDEX(ETMRoutes[Full ETM Route No], MATCH(1,(ETMRoutes[[#This Row],[BaseStageCodes]]=ETMRoutes[StageCodes])*1,0))</f>
        <v>PNJ11</v>
      </c>
      <c r="E435" s="249" t="s">
        <v>4154</v>
      </c>
      <c r="F435" s="249" t="str">
        <f>VLOOKUP(ETMRoutes[[#This Row],[LastStageCode]],Code2Loc,2,FALSE) &amp; "-" &amp; VLOOKUP(ETMRoutes[[#This Row],[FirstStageCode]],Code2Loc,2,FALSE)</f>
        <v>VALPOI-PANAJI</v>
      </c>
      <c r="G435" s="249" t="s">
        <v>1839</v>
      </c>
      <c r="H435" s="249">
        <v>44</v>
      </c>
      <c r="I435" s="249" t="s">
        <v>3518</v>
      </c>
      <c r="J435" s="250" t="s">
        <v>4396</v>
      </c>
      <c r="K435" s="250" t="s">
        <v>4397</v>
      </c>
      <c r="L435" s="245" t="s">
        <v>4398</v>
      </c>
      <c r="M435" t="s">
        <v>2202</v>
      </c>
      <c r="N435" t="s">
        <v>2992</v>
      </c>
      <c r="O435" s="245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49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49">
        <f>ETMRoutes[[#This Row],[RouteNo]]</f>
        <v>10</v>
      </c>
      <c r="S435" s="248" cm="1">
        <f t="array" ref="S435">SUMPRODUCT(  ( (ETMRoutes[StageCodes]=ETMRoutes[[#This Row],[StageCodes]])+0 )*1 )</f>
        <v>2</v>
      </c>
      <c r="T435" s="249" cm="1">
        <f t="array" ref="T435">SUMPRODUCT(  ( (ETMRoutes[ReverseStageCodes]=ETMRoutes[[#This Row],[StageCodes]])+0 )*1 )</f>
        <v>0</v>
      </c>
      <c r="U435" s="249" t="b" cm="1">
        <f t="array" ref="U435">AND(ETMRoutes[[#This Row],[StageCodes]]=ETMRoutes[[#This Row],[BaseStageCodes]], SUMPRODUCT( ( ($K$2:$K435=ETMRoutes[[#This Row],[StageCodes]])+0)*1) =1)</f>
        <v>0</v>
      </c>
      <c r="V435" s="245">
        <f>LEN(ETMRoutes[[#This Row],[StageCodes]])</f>
        <v>139</v>
      </c>
      <c r="W435" s="245">
        <f>COUNTIF([2]!Master[Full ETM Route No], C435)</f>
        <v>3</v>
      </c>
    </row>
    <row r="436" spans="1:23" ht="203">
      <c r="A436" s="246" t="s">
        <v>2361</v>
      </c>
      <c r="B436" s="247">
        <v>11</v>
      </c>
      <c r="C436" s="248" t="str">
        <f>ETMRoutes[[#This Row],[Depot]] &amp; ETMRoutes[[#This Row],[RouteNo]]</f>
        <v>PRV11</v>
      </c>
      <c r="D436" s="249" t="str" cm="1">
        <f t="array" ref="D436">INDEX(ETMRoutes[Full ETM Route No], MATCH(1,(ETMRoutes[[#This Row],[BaseStageCodes]]=ETMRoutes[StageCodes])*1,0))</f>
        <v>PNJ10</v>
      </c>
      <c r="E436" s="249" t="s">
        <v>4154</v>
      </c>
      <c r="F436" s="249" t="str">
        <f>VLOOKUP(ETMRoutes[[#This Row],[LastStageCode]],Code2Loc,2,FALSE) &amp; "-" &amp; VLOOKUP(ETMRoutes[[#This Row],[FirstStageCode]],Code2Loc,2,FALSE)</f>
        <v>VALPOI-PANAJI</v>
      </c>
      <c r="G436" s="249" t="s">
        <v>1835</v>
      </c>
      <c r="H436" s="249">
        <v>54</v>
      </c>
      <c r="I436" s="249" t="s">
        <v>3518</v>
      </c>
      <c r="J436" s="250" t="s">
        <v>4393</v>
      </c>
      <c r="K436" s="250" t="s">
        <v>4394</v>
      </c>
      <c r="L436" s="245" t="s">
        <v>4395</v>
      </c>
      <c r="M436" t="s">
        <v>2202</v>
      </c>
      <c r="N436" t="s">
        <v>2992</v>
      </c>
      <c r="O436" s="245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49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49">
        <f>ETMRoutes[[#This Row],[RouteNo]]</f>
        <v>11</v>
      </c>
      <c r="S436" s="248" cm="1">
        <f t="array" ref="S436">SUMPRODUCT(  ( (ETMRoutes[StageCodes]=ETMRoutes[[#This Row],[StageCodes]])+0 )*1 )</f>
        <v>2</v>
      </c>
      <c r="T436" s="249" cm="1">
        <f t="array" ref="T436">SUMPRODUCT(  ( (ETMRoutes[ReverseStageCodes]=ETMRoutes[[#This Row],[StageCodes]])+0 )*1 )</f>
        <v>0</v>
      </c>
      <c r="U436" s="249" t="b" cm="1">
        <f t="array" ref="U436">AND(ETMRoutes[[#This Row],[StageCodes]]=ETMRoutes[[#This Row],[BaseStageCodes]], SUMPRODUCT( ( ($K$2:$K436=ETMRoutes[[#This Row],[StageCodes]])+0)*1) =1)</f>
        <v>0</v>
      </c>
      <c r="V436" s="245">
        <f>LEN(ETMRoutes[[#This Row],[StageCodes]])</f>
        <v>179</v>
      </c>
      <c r="W436" s="245">
        <f>COUNTIF([2]!Master[Full ETM Route No], C436)</f>
        <v>4</v>
      </c>
    </row>
    <row r="437" spans="1:23" ht="174">
      <c r="A437" s="246" t="s">
        <v>2361</v>
      </c>
      <c r="B437" s="247">
        <v>12</v>
      </c>
      <c r="C437" s="248" t="str">
        <f>ETMRoutes[[#This Row],[Depot]] &amp; ETMRoutes[[#This Row],[RouteNo]]</f>
        <v>PRV12</v>
      </c>
      <c r="D437" s="249" t="str" cm="1">
        <f t="array" ref="D437">INDEX(ETMRoutes[Full ETM Route No], MATCH(1,(ETMRoutes[[#This Row],[BaseStageCodes]]=ETMRoutes[StageCodes])*1,0))</f>
        <v>PRV12</v>
      </c>
      <c r="E437" s="249" t="s">
        <v>4917</v>
      </c>
      <c r="F437" s="249" t="str">
        <f>VLOOKUP(ETMRoutes[[#This Row],[LastStageCode]],Code2Loc,2,FALSE) &amp; "-" &amp; VLOOKUP(ETMRoutes[[#This Row],[FirstStageCode]],Code2Loc,2,FALSE)</f>
        <v>VALPOI-PANAJI MKT</v>
      </c>
      <c r="G437" s="249"/>
      <c r="H437" s="249">
        <v>58</v>
      </c>
      <c r="I437" s="249" t="s">
        <v>3518</v>
      </c>
      <c r="J437" s="250" t="s">
        <v>4918</v>
      </c>
      <c r="K437" s="250" t="s">
        <v>4919</v>
      </c>
      <c r="L437" s="245" t="s">
        <v>4920</v>
      </c>
      <c r="M437" t="s">
        <v>2206</v>
      </c>
      <c r="N437" t="s">
        <v>2992</v>
      </c>
      <c r="O437" s="245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49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49">
        <f>ETMRoutes[[#This Row],[RouteNo]]</f>
        <v>12</v>
      </c>
      <c r="S437" s="248" cm="1">
        <f t="array" ref="S437">SUMPRODUCT(  ( (ETMRoutes[StageCodes]=ETMRoutes[[#This Row],[StageCodes]])+0 )*1 )</f>
        <v>1</v>
      </c>
      <c r="T437" s="249" cm="1">
        <f t="array" ref="T437">SUMPRODUCT(  ( (ETMRoutes[ReverseStageCodes]=ETMRoutes[[#This Row],[StageCodes]])+0 )*1 )</f>
        <v>0</v>
      </c>
      <c r="U437" s="249" t="b" cm="1">
        <f t="array" ref="U437">AND(ETMRoutes[[#This Row],[StageCodes]]=ETMRoutes[[#This Row],[BaseStageCodes]], SUMPRODUCT( ( ($K$2:$K437=ETMRoutes[[#This Row],[StageCodes]])+0)*1) =1)</f>
        <v>1</v>
      </c>
      <c r="V437" s="245">
        <f>LEN(ETMRoutes[[#This Row],[StageCodes]])</f>
        <v>171</v>
      </c>
      <c r="W437" s="245">
        <f>COUNTIF([2]!Master[Full ETM Route No], C437)</f>
        <v>2</v>
      </c>
    </row>
    <row r="438" spans="1:23" ht="87">
      <c r="A438" s="246" t="s">
        <v>2361</v>
      </c>
      <c r="B438" s="247">
        <v>13</v>
      </c>
      <c r="C438" s="248" t="str">
        <f>ETMRoutes[[#This Row],[Depot]] &amp; ETMRoutes[[#This Row],[RouteNo]]</f>
        <v>PRV13</v>
      </c>
      <c r="D438" s="249" t="str" cm="1">
        <f t="array" ref="D438">INDEX(ETMRoutes[Full ETM Route No], MATCH(1,(ETMRoutes[[#This Row],[BaseStageCodes]]=ETMRoutes[StageCodes])*1,0))</f>
        <v>PNJ9</v>
      </c>
      <c r="E438" s="249" t="s">
        <v>4386</v>
      </c>
      <c r="F438" s="249" t="str">
        <f>VLOOKUP(ETMRoutes[[#This Row],[LastStageCode]],Code2Loc,2,FALSE) &amp; "-" &amp; VLOOKUP(ETMRoutes[[#This Row],[FirstStageCode]],Code2Loc,2,FALSE)</f>
        <v>SANKHALI-PANAJI</v>
      </c>
      <c r="G438" s="249" t="s">
        <v>1839</v>
      </c>
      <c r="H438" s="249">
        <v>28</v>
      </c>
      <c r="I438" s="249" t="s">
        <v>3518</v>
      </c>
      <c r="J438" s="250" t="s">
        <v>4390</v>
      </c>
      <c r="K438" s="250" t="s">
        <v>4391</v>
      </c>
      <c r="L438" s="245" t="s">
        <v>4392</v>
      </c>
      <c r="M438" t="s">
        <v>2202</v>
      </c>
      <c r="N438" t="s">
        <v>2551</v>
      </c>
      <c r="O438" s="245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49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49">
        <f>ETMRoutes[[#This Row],[RouteNo]]</f>
        <v>13</v>
      </c>
      <c r="S438" s="248" cm="1">
        <f t="array" ref="S438">SUMPRODUCT(  ( (ETMRoutes[StageCodes]=ETMRoutes[[#This Row],[StageCodes]])+0 )*1 )</f>
        <v>3</v>
      </c>
      <c r="T438" s="249" cm="1">
        <f t="array" ref="T438">SUMPRODUCT(  ( (ETMRoutes[ReverseStageCodes]=ETMRoutes[[#This Row],[StageCodes]])+0 )*1 )</f>
        <v>0</v>
      </c>
      <c r="U438" s="249" t="b" cm="1">
        <f t="array" ref="U438">AND(ETMRoutes[[#This Row],[StageCodes]]=ETMRoutes[[#This Row],[BaseStageCodes]], SUMPRODUCT( ( ($K$2:$K438=ETMRoutes[[#This Row],[StageCodes]])+0)*1) =1)</f>
        <v>0</v>
      </c>
      <c r="V438" s="245">
        <f>LEN(ETMRoutes[[#This Row],[StageCodes]])</f>
        <v>91</v>
      </c>
      <c r="W438" s="245">
        <f>COUNTIF([2]!Master[Full ETM Route No], C438)</f>
        <v>17</v>
      </c>
    </row>
    <row r="439" spans="1:23" ht="145">
      <c r="A439" s="246" t="s">
        <v>2361</v>
      </c>
      <c r="B439" s="247">
        <v>14</v>
      </c>
      <c r="C439" s="248" t="str">
        <f>ETMRoutes[[#This Row],[Depot]] &amp; ETMRoutes[[#This Row],[RouteNo]]</f>
        <v>PRV14</v>
      </c>
      <c r="D439" s="249" t="str" cm="1">
        <f t="array" ref="D439">INDEX(ETMRoutes[Full ETM Route No], MATCH(1,(ETMRoutes[[#This Row],[BaseStageCodes]]=ETMRoutes[StageCodes])*1,0))</f>
        <v>PNJ8</v>
      </c>
      <c r="E439" s="249" t="s">
        <v>4386</v>
      </c>
      <c r="F439" s="249" t="str">
        <f>VLOOKUP(ETMRoutes[[#This Row],[LastStageCode]],Code2Loc,2,FALSE) &amp; "-" &amp; VLOOKUP(ETMRoutes[[#This Row],[FirstStageCode]],Code2Loc,2,FALSE)</f>
        <v>SANKHALI-PANAJI</v>
      </c>
      <c r="G439" s="249" t="s">
        <v>1835</v>
      </c>
      <c r="H439" s="249">
        <v>38</v>
      </c>
      <c r="I439" s="249" t="s">
        <v>3518</v>
      </c>
      <c r="J439" s="250" t="s">
        <v>4387</v>
      </c>
      <c r="K439" s="250" t="s">
        <v>4388</v>
      </c>
      <c r="L439" s="245" t="s">
        <v>4389</v>
      </c>
      <c r="M439" t="s">
        <v>2202</v>
      </c>
      <c r="N439" t="s">
        <v>2551</v>
      </c>
      <c r="O439" s="245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49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49">
        <f>ETMRoutes[[#This Row],[RouteNo]]</f>
        <v>14</v>
      </c>
      <c r="S439" s="248" cm="1">
        <f t="array" ref="S439">SUMPRODUCT(  ( (ETMRoutes[StageCodes]=ETMRoutes[[#This Row],[StageCodes]])+0 )*1 )</f>
        <v>2</v>
      </c>
      <c r="T439" s="249" cm="1">
        <f t="array" ref="T439">SUMPRODUCT(  ( (ETMRoutes[ReverseStageCodes]=ETMRoutes[[#This Row],[StageCodes]])+0 )*1 )</f>
        <v>0</v>
      </c>
      <c r="U439" s="249" t="b" cm="1">
        <f t="array" ref="U439">AND(ETMRoutes[[#This Row],[StageCodes]]=ETMRoutes[[#This Row],[BaseStageCodes]], SUMPRODUCT( ( ($K$2:$K439=ETMRoutes[[#This Row],[StageCodes]])+0)*1) =1)</f>
        <v>0</v>
      </c>
      <c r="V439" s="245">
        <f>LEN(ETMRoutes[[#This Row],[StageCodes]])</f>
        <v>131</v>
      </c>
      <c r="W439" s="245">
        <f>COUNTIF([2]!Master[Full ETM Route No], C439)</f>
        <v>2</v>
      </c>
    </row>
    <row r="440" spans="1:23" ht="116">
      <c r="A440" s="246" t="s">
        <v>2361</v>
      </c>
      <c r="B440" s="247">
        <v>15</v>
      </c>
      <c r="C440" s="248" t="str">
        <f>ETMRoutes[[#This Row],[Depot]] &amp; ETMRoutes[[#This Row],[RouteNo]]</f>
        <v>PRV15</v>
      </c>
      <c r="D440" s="249" t="str" cm="1">
        <f t="array" ref="D440">INDEX(ETMRoutes[Full ETM Route No], MATCH(1,(ETMRoutes[[#This Row],[BaseStageCodes]]=ETMRoutes[StageCodes])*1,0))</f>
        <v>PNJ112</v>
      </c>
      <c r="E440" s="249" t="s">
        <v>4759</v>
      </c>
      <c r="F440" s="249" t="str">
        <f>VLOOKUP(ETMRoutes[[#This Row],[LastStageCode]],Code2Loc,2,FALSE) &amp; "-" &amp; VLOOKUP(ETMRoutes[[#This Row],[FirstStageCode]],Code2Loc,2,FALSE)</f>
        <v>BICHOLIM-PANAJI</v>
      </c>
      <c r="G440" s="249"/>
      <c r="H440" s="249">
        <v>36</v>
      </c>
      <c r="I440" s="249" t="s">
        <v>3518</v>
      </c>
      <c r="J440" s="250" t="s">
        <v>4760</v>
      </c>
      <c r="K440" s="250" t="s">
        <v>4761</v>
      </c>
      <c r="L440" s="245" t="s">
        <v>4762</v>
      </c>
      <c r="M440" t="s">
        <v>2202</v>
      </c>
      <c r="N440" t="s">
        <v>751</v>
      </c>
      <c r="O440" s="245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49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49">
        <f>ETMRoutes[[#This Row],[RouteNo]]</f>
        <v>15</v>
      </c>
      <c r="S440" s="248" cm="1">
        <f t="array" ref="S440">SUMPRODUCT(  ( (ETMRoutes[StageCodes]=ETMRoutes[[#This Row],[StageCodes]])+0 )*1 )</f>
        <v>2</v>
      </c>
      <c r="T440" s="249" cm="1">
        <f t="array" ref="T440">SUMPRODUCT(  ( (ETMRoutes[ReverseStageCodes]=ETMRoutes[[#This Row],[StageCodes]])+0 )*1 )</f>
        <v>0</v>
      </c>
      <c r="U440" s="249" t="b" cm="1">
        <f t="array" ref="U440">AND(ETMRoutes[[#This Row],[StageCodes]]=ETMRoutes[[#This Row],[BaseStageCodes]], SUMPRODUCT( ( ($K$2:$K440=ETMRoutes[[#This Row],[StageCodes]])+0)*1) =1)</f>
        <v>0</v>
      </c>
      <c r="V440" s="245">
        <f>LEN(ETMRoutes[[#This Row],[StageCodes]])</f>
        <v>115</v>
      </c>
      <c r="W440" s="245">
        <f>COUNTIF([2]!Master[Full ETM Route No], C440)</f>
        <v>0</v>
      </c>
    </row>
    <row r="441" spans="1:23" ht="116">
      <c r="A441" s="246" t="s">
        <v>2361</v>
      </c>
      <c r="B441" s="247">
        <v>16</v>
      </c>
      <c r="C441" s="248" t="str">
        <f>ETMRoutes[[#This Row],[Depot]] &amp; ETMRoutes[[#This Row],[RouteNo]]</f>
        <v>PRV16</v>
      </c>
      <c r="D441" s="249" t="str" cm="1">
        <f t="array" ref="D441">INDEX(ETMRoutes[Full ETM Route No], MATCH(1,(ETMRoutes[[#This Row],[BaseStageCodes]]=ETMRoutes[StageCodes])*1,0))</f>
        <v>PRV16</v>
      </c>
      <c r="E441" s="249" t="s">
        <v>4759</v>
      </c>
      <c r="F441" s="249" t="str">
        <f>VLOOKUP(ETMRoutes[[#This Row],[LastStageCode]],Code2Loc,2,FALSE) &amp; "-" &amp; VLOOKUP(ETMRoutes[[#This Row],[FirstStageCode]],Code2Loc,2,FALSE)</f>
        <v>BICHOLIM-PANAJI</v>
      </c>
      <c r="G441" s="249" t="s">
        <v>1835</v>
      </c>
      <c r="H441" s="249">
        <v>30</v>
      </c>
      <c r="I441" s="249" t="s">
        <v>3518</v>
      </c>
      <c r="J441" s="250" t="s">
        <v>4921</v>
      </c>
      <c r="K441" s="250" t="s">
        <v>4922</v>
      </c>
      <c r="L441" s="245" t="s">
        <v>4923</v>
      </c>
      <c r="M441" t="s">
        <v>2202</v>
      </c>
      <c r="N441" t="s">
        <v>751</v>
      </c>
      <c r="O441" s="245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49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49">
        <f>ETMRoutes[[#This Row],[RouteNo]]</f>
        <v>16</v>
      </c>
      <c r="S441" s="248" cm="1">
        <f t="array" ref="S441">SUMPRODUCT(  ( (ETMRoutes[StageCodes]=ETMRoutes[[#This Row],[StageCodes]])+0 )*1 )</f>
        <v>1</v>
      </c>
      <c r="T441" s="249" cm="1">
        <f t="array" ref="T441">SUMPRODUCT(  ( (ETMRoutes[ReverseStageCodes]=ETMRoutes[[#This Row],[StageCodes]])+0 )*1 )</f>
        <v>0</v>
      </c>
      <c r="U441" s="249" t="b" cm="1">
        <f t="array" ref="U441">AND(ETMRoutes[[#This Row],[StageCodes]]=ETMRoutes[[#This Row],[BaseStageCodes]], SUMPRODUCT( ( ($K$2:$K441=ETMRoutes[[#This Row],[StageCodes]])+0)*1) =1)</f>
        <v>1</v>
      </c>
      <c r="V441" s="245">
        <f>LEN(ETMRoutes[[#This Row],[StageCodes]])</f>
        <v>107</v>
      </c>
      <c r="W441" s="245">
        <f>COUNTIF([2]!Master[Full ETM Route No], C441)</f>
        <v>4</v>
      </c>
    </row>
    <row r="442" spans="1:23" ht="87">
      <c r="A442" s="246" t="s">
        <v>2361</v>
      </c>
      <c r="B442" s="247">
        <v>17</v>
      </c>
      <c r="C442" s="248" t="str">
        <f>ETMRoutes[[#This Row],[Depot]] &amp; ETMRoutes[[#This Row],[RouteNo]]</f>
        <v>PRV17</v>
      </c>
      <c r="D442" s="249" t="str" cm="1">
        <f t="array" ref="D442">INDEX(ETMRoutes[Full ETM Route No], MATCH(1,(ETMRoutes[[#This Row],[BaseStageCodes]]=ETMRoutes[StageCodes])*1,0))</f>
        <v>MRG12</v>
      </c>
      <c r="E442" s="249" t="s">
        <v>3555</v>
      </c>
      <c r="F442" s="249" t="str">
        <f>VLOOKUP(ETMRoutes[[#This Row],[LastStageCode]],Code2Loc,2,FALSE) &amp; "-" &amp; VLOOKUP(ETMRoutes[[#This Row],[FirstStageCode]],Code2Loc,2,FALSE)</f>
        <v>PONDA-PANAJI</v>
      </c>
      <c r="G442" s="249" t="s">
        <v>1723</v>
      </c>
      <c r="H442" s="249">
        <v>28</v>
      </c>
      <c r="I442" s="249" t="s">
        <v>3518</v>
      </c>
      <c r="J442" s="250" t="s">
        <v>3556</v>
      </c>
      <c r="K442" s="250" t="s">
        <v>3557</v>
      </c>
      <c r="L442" s="245" t="s">
        <v>3558</v>
      </c>
      <c r="M442" t="s">
        <v>2202</v>
      </c>
      <c r="N442" t="s">
        <v>2329</v>
      </c>
      <c r="O442" s="245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49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49">
        <f>ETMRoutes[[#This Row],[RouteNo]]</f>
        <v>17</v>
      </c>
      <c r="S442" s="248" cm="1">
        <f t="array" ref="S442">SUMPRODUCT(  ( (ETMRoutes[StageCodes]=ETMRoutes[[#This Row],[StageCodes]])+0 )*1 )</f>
        <v>4</v>
      </c>
      <c r="T442" s="249" cm="1">
        <f t="array" ref="T442">SUMPRODUCT(  ( (ETMRoutes[ReverseStageCodes]=ETMRoutes[[#This Row],[StageCodes]])+0 )*1 )</f>
        <v>0</v>
      </c>
      <c r="U442" s="249" t="b" cm="1">
        <f t="array" ref="U442">AND(ETMRoutes[[#This Row],[StageCodes]]=ETMRoutes[[#This Row],[BaseStageCodes]], SUMPRODUCT( ( ($K$2:$K442=ETMRoutes[[#This Row],[StageCodes]])+0)*1) =1)</f>
        <v>0</v>
      </c>
      <c r="V442" s="245">
        <f>LEN(ETMRoutes[[#This Row],[StageCodes]])</f>
        <v>79</v>
      </c>
      <c r="W442" s="245">
        <f>COUNTIF([2]!Master[Full ETM Route No], C442)</f>
        <v>2</v>
      </c>
    </row>
    <row r="443" spans="1:23" ht="145">
      <c r="A443" s="246" t="s">
        <v>2361</v>
      </c>
      <c r="B443" s="247">
        <v>18</v>
      </c>
      <c r="C443" s="248" t="str">
        <f>ETMRoutes[[#This Row],[Depot]] &amp; ETMRoutes[[#This Row],[RouteNo]]</f>
        <v>PRV18</v>
      </c>
      <c r="D443" s="249" t="str" cm="1">
        <f t="array" ref="D443">INDEX(ETMRoutes[Full ETM Route No], MATCH(1,(ETMRoutes[[#This Row],[BaseStageCodes]]=ETMRoutes[StageCodes])*1,0))</f>
        <v>PRV18</v>
      </c>
      <c r="E443" s="249" t="s">
        <v>4924</v>
      </c>
      <c r="F443" s="249" t="str">
        <f>VLOOKUP(ETMRoutes[[#This Row],[LastStageCode]],Code2Loc,2,FALSE) &amp; "-" &amp; VLOOKUP(ETMRoutes[[#This Row],[FirstStageCode]],Code2Loc,2,FALSE)</f>
        <v>VALPOI-MAPUSA</v>
      </c>
      <c r="G443" s="249" t="s">
        <v>750</v>
      </c>
      <c r="H443" s="249">
        <v>42</v>
      </c>
      <c r="I443" s="249" t="s">
        <v>3518</v>
      </c>
      <c r="J443" s="250" t="s">
        <v>4925</v>
      </c>
      <c r="K443" s="250" t="s">
        <v>4926</v>
      </c>
      <c r="L443" s="245" t="s">
        <v>4927</v>
      </c>
      <c r="M443" t="s">
        <v>1836</v>
      </c>
      <c r="N443" t="s">
        <v>2992</v>
      </c>
      <c r="O443" s="245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49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49">
        <f>ETMRoutes[[#This Row],[RouteNo]]</f>
        <v>18</v>
      </c>
      <c r="S443" s="248" cm="1">
        <f t="array" ref="S443">SUMPRODUCT(  ( (ETMRoutes[StageCodes]=ETMRoutes[[#This Row],[StageCodes]])+0 )*1 )</f>
        <v>1</v>
      </c>
      <c r="T443" s="249" cm="1">
        <f t="array" ref="T443">SUMPRODUCT(  ( (ETMRoutes[ReverseStageCodes]=ETMRoutes[[#This Row],[StageCodes]])+0 )*1 )</f>
        <v>0</v>
      </c>
      <c r="U443" s="249" t="b" cm="1">
        <f t="array" ref="U443">AND(ETMRoutes[[#This Row],[StageCodes]]=ETMRoutes[[#This Row],[BaseStageCodes]], SUMPRODUCT( ( ($K$2:$K443=ETMRoutes[[#This Row],[StageCodes]])+0)*1) =1)</f>
        <v>1</v>
      </c>
      <c r="V443" s="245">
        <f>LEN(ETMRoutes[[#This Row],[StageCodes]])</f>
        <v>139</v>
      </c>
      <c r="W443" s="245">
        <f>COUNTIF([2]!Master[Full ETM Route No], C443)</f>
        <v>3</v>
      </c>
    </row>
    <row r="444" spans="1:23" ht="116">
      <c r="A444" s="246" t="s">
        <v>2361</v>
      </c>
      <c r="B444" s="247">
        <v>19</v>
      </c>
      <c r="C444" s="248" t="str">
        <f>ETMRoutes[[#This Row],[Depot]] &amp; ETMRoutes[[#This Row],[RouteNo]]</f>
        <v>PRV19</v>
      </c>
      <c r="D444" s="249" t="str" cm="1">
        <f t="array" ref="D444">INDEX(ETMRoutes[Full ETM Route No], MATCH(1,(ETMRoutes[[#This Row],[BaseStageCodes]]=ETMRoutes[StageCodes])*1,0))</f>
        <v>PRV19</v>
      </c>
      <c r="E444" s="249" t="s">
        <v>4928</v>
      </c>
      <c r="F444" s="249" t="str">
        <f>VLOOKUP(ETMRoutes[[#This Row],[LastStageCode]],Code2Loc,2,FALSE) &amp; "-" &amp; VLOOKUP(ETMRoutes[[#This Row],[FirstStageCode]],Code2Loc,2,FALSE)</f>
        <v>PONDA-BICHOLIM</v>
      </c>
      <c r="G444" s="249" t="s">
        <v>1839</v>
      </c>
      <c r="H444" s="249">
        <v>36</v>
      </c>
      <c r="I444" s="249" t="s">
        <v>3518</v>
      </c>
      <c r="J444" s="250" t="s">
        <v>4929</v>
      </c>
      <c r="K444" s="250" t="s">
        <v>4412</v>
      </c>
      <c r="L444" s="245" t="s">
        <v>4411</v>
      </c>
      <c r="M444" t="s">
        <v>751</v>
      </c>
      <c r="N444" t="s">
        <v>2329</v>
      </c>
      <c r="O444" s="245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49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49">
        <f>ETMRoutes[[#This Row],[RouteNo]]</f>
        <v>19</v>
      </c>
      <c r="S444" s="248" cm="1">
        <f t="array" ref="S444">SUMPRODUCT(  ( (ETMRoutes[StageCodes]=ETMRoutes[[#This Row],[StageCodes]])+0 )*1 )</f>
        <v>1</v>
      </c>
      <c r="T444" s="249" cm="1">
        <f t="array" ref="T444">SUMPRODUCT(  ( (ETMRoutes[ReverseStageCodes]=ETMRoutes[[#This Row],[StageCodes]])+0 )*1 )</f>
        <v>1</v>
      </c>
      <c r="U444" s="249" t="b" cm="1">
        <f t="array" ref="U444">AND(ETMRoutes[[#This Row],[StageCodes]]=ETMRoutes[[#This Row],[BaseStageCodes]], SUMPRODUCT( ( ($K$2:$K444=ETMRoutes[[#This Row],[StageCodes]])+0)*1) =1)</f>
        <v>1</v>
      </c>
      <c r="V444" s="245">
        <f>LEN(ETMRoutes[[#This Row],[StageCodes]])</f>
        <v>103</v>
      </c>
      <c r="W444" s="245">
        <f>COUNTIF([2]!Master[Full ETM Route No], C444)</f>
        <v>2</v>
      </c>
    </row>
    <row r="445" spans="1:23" ht="72.5">
      <c r="A445" s="246" t="s">
        <v>2361</v>
      </c>
      <c r="B445" s="247">
        <v>20</v>
      </c>
      <c r="C445" s="248" t="str">
        <f>ETMRoutes[[#This Row],[Depot]] &amp; ETMRoutes[[#This Row],[RouteNo]]</f>
        <v>PRV20</v>
      </c>
      <c r="D445" s="249" t="str" cm="1">
        <f t="array" ref="D445">INDEX(ETMRoutes[Full ETM Route No], MATCH(1,(ETMRoutes[[#This Row],[BaseStageCodes]]=ETMRoutes[StageCodes])*1,0))</f>
        <v>PRV20</v>
      </c>
      <c r="E445" s="249" t="s">
        <v>4930</v>
      </c>
      <c r="F445" s="249" t="str">
        <f>VLOOKUP(ETMRoutes[[#This Row],[LastStageCode]],Code2Loc,2,FALSE) &amp; "-" &amp; VLOOKUP(ETMRoutes[[#This Row],[FirstStageCode]],Code2Loc,2,FALSE)</f>
        <v>BICHOLIM-MAPUSA</v>
      </c>
      <c r="G445" s="249" t="s">
        <v>568</v>
      </c>
      <c r="H445" s="249">
        <v>18</v>
      </c>
      <c r="I445" s="249" t="s">
        <v>3518</v>
      </c>
      <c r="J445" s="250" t="s">
        <v>4931</v>
      </c>
      <c r="K445" s="250" t="s">
        <v>4932</v>
      </c>
      <c r="L445" s="245" t="s">
        <v>4933</v>
      </c>
      <c r="M445" t="s">
        <v>1836</v>
      </c>
      <c r="N445" t="s">
        <v>751</v>
      </c>
      <c r="O445" s="245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49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49">
        <f>ETMRoutes[[#This Row],[RouteNo]]</f>
        <v>20</v>
      </c>
      <c r="S445" s="248" cm="1">
        <f t="array" ref="S445">SUMPRODUCT(  ( (ETMRoutes[StageCodes]=ETMRoutes[[#This Row],[StageCodes]])+0 )*1 )</f>
        <v>1</v>
      </c>
      <c r="T445" s="249" cm="1">
        <f t="array" ref="T445">SUMPRODUCT(  ( (ETMRoutes[ReverseStageCodes]=ETMRoutes[[#This Row],[StageCodes]])+0 )*1 )</f>
        <v>0</v>
      </c>
      <c r="U445" s="249" t="b" cm="1">
        <f t="array" ref="U445">AND(ETMRoutes[[#This Row],[StageCodes]]=ETMRoutes[[#This Row],[BaseStageCodes]], SUMPRODUCT( ( ($K$2:$K445=ETMRoutes[[#This Row],[StageCodes]])+0)*1) =1)</f>
        <v>1</v>
      </c>
      <c r="V445" s="245">
        <f>LEN(ETMRoutes[[#This Row],[StageCodes]])</f>
        <v>67</v>
      </c>
      <c r="W445" s="245">
        <f>COUNTIF([2]!Master[Full ETM Route No], C445)</f>
        <v>5</v>
      </c>
    </row>
    <row r="446" spans="1:23" ht="217.5">
      <c r="A446" s="246" t="s">
        <v>2361</v>
      </c>
      <c r="B446" s="247">
        <v>21</v>
      </c>
      <c r="C446" s="248" t="str">
        <f>ETMRoutes[[#This Row],[Depot]] &amp; ETMRoutes[[#This Row],[RouteNo]]</f>
        <v>PRV21</v>
      </c>
      <c r="D446" s="249" t="str" cm="1">
        <f t="array" ref="D446">INDEX(ETMRoutes[Full ETM Route No], MATCH(1,(ETMRoutes[[#This Row],[BaseStageCodes]]=ETMRoutes[StageCodes])*1,0))</f>
        <v>PRV21</v>
      </c>
      <c r="E446" s="249" t="s">
        <v>4934</v>
      </c>
      <c r="F446" s="249" t="str">
        <f>VLOOKUP(ETMRoutes[[#This Row],[LastStageCode]],Code2Loc,2,FALSE) &amp; "-" &amp; VLOOKUP(ETMRoutes[[#This Row],[FirstStageCode]],Code2Loc,2,FALSE)</f>
        <v>USTE-PANAJI MKT</v>
      </c>
      <c r="G446" s="249" t="s">
        <v>1835</v>
      </c>
      <c r="H446" s="249">
        <v>69</v>
      </c>
      <c r="I446" s="249" t="s">
        <v>3518</v>
      </c>
      <c r="J446" s="250" t="s">
        <v>4935</v>
      </c>
      <c r="K446" s="250" t="s">
        <v>4936</v>
      </c>
      <c r="L446" s="245" t="s">
        <v>4937</v>
      </c>
      <c r="M446" t="s">
        <v>2206</v>
      </c>
      <c r="N446" t="s">
        <v>2955</v>
      </c>
      <c r="O446" s="245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49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49">
        <f>ETMRoutes[[#This Row],[RouteNo]]</f>
        <v>21</v>
      </c>
      <c r="S446" s="248" cm="1">
        <f t="array" ref="S446">SUMPRODUCT(  ( (ETMRoutes[StageCodes]=ETMRoutes[[#This Row],[StageCodes]])+0 )*1 )</f>
        <v>1</v>
      </c>
      <c r="T446" s="249" cm="1">
        <f t="array" ref="T446">SUMPRODUCT(  ( (ETMRoutes[ReverseStageCodes]=ETMRoutes[[#This Row],[StageCodes]])+0 )*1 )</f>
        <v>0</v>
      </c>
      <c r="U446" s="249" t="b" cm="1">
        <f t="array" ref="U446">AND(ETMRoutes[[#This Row],[StageCodes]]=ETMRoutes[[#This Row],[BaseStageCodes]], SUMPRODUCT( ( ($K$2:$K446=ETMRoutes[[#This Row],[StageCodes]])+0)*1) =1)</f>
        <v>1</v>
      </c>
      <c r="V446" s="245">
        <f>LEN(ETMRoutes[[#This Row],[StageCodes]])</f>
        <v>207</v>
      </c>
      <c r="W446" s="245">
        <f>COUNTIF([2]!Master[Full ETM Route No], C446)</f>
        <v>2</v>
      </c>
    </row>
    <row r="447" spans="1:23" ht="217.5">
      <c r="A447" s="246" t="s">
        <v>2361</v>
      </c>
      <c r="B447" s="247">
        <v>22</v>
      </c>
      <c r="C447" s="248" t="str">
        <f>ETMRoutes[[#This Row],[Depot]] &amp; ETMRoutes[[#This Row],[RouteNo]]</f>
        <v>PRV22</v>
      </c>
      <c r="D447" s="249" t="str" cm="1">
        <f t="array" ref="D447">INDEX(ETMRoutes[Full ETM Route No], MATCH(1,(ETMRoutes[[#This Row],[BaseStageCodes]]=ETMRoutes[StageCodes])*1,0))</f>
        <v>PRV22</v>
      </c>
      <c r="E447" s="249" t="s">
        <v>3861</v>
      </c>
      <c r="F447" s="249" t="str">
        <f>VLOOKUP(ETMRoutes[[#This Row],[LastStageCode]],Code2Loc,2,FALSE) &amp; "-" &amp; VLOOKUP(ETMRoutes[[#This Row],[FirstStageCode]],Code2Loc,2,FALSE)</f>
        <v>ZARME-PANAJI</v>
      </c>
      <c r="G447" s="249" t="s">
        <v>1835</v>
      </c>
      <c r="H447" s="249">
        <v>62</v>
      </c>
      <c r="I447" s="249" t="s">
        <v>3518</v>
      </c>
      <c r="J447" s="250" t="s">
        <v>4938</v>
      </c>
      <c r="K447" s="250" t="s">
        <v>4939</v>
      </c>
      <c r="L447" s="245" t="s">
        <v>4940</v>
      </c>
      <c r="M447" t="s">
        <v>2202</v>
      </c>
      <c r="N447" t="s">
        <v>3141</v>
      </c>
      <c r="O447" s="245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49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49">
        <f>ETMRoutes[[#This Row],[RouteNo]]</f>
        <v>22</v>
      </c>
      <c r="S447" s="248" cm="1">
        <f t="array" ref="S447">SUMPRODUCT(  ( (ETMRoutes[StageCodes]=ETMRoutes[[#This Row],[StageCodes]])+0 )*1 )</f>
        <v>1</v>
      </c>
      <c r="T447" s="249" cm="1">
        <f t="array" ref="T447">SUMPRODUCT(  ( (ETMRoutes[ReverseStageCodes]=ETMRoutes[[#This Row],[StageCodes]])+0 )*1 )</f>
        <v>0</v>
      </c>
      <c r="U447" s="249" t="b" cm="1">
        <f t="array" ref="U447">AND(ETMRoutes[[#This Row],[StageCodes]]=ETMRoutes[[#This Row],[BaseStageCodes]], SUMPRODUCT( ( ($K$2:$K447=ETMRoutes[[#This Row],[StageCodes]])+0)*1) =1)</f>
        <v>1</v>
      </c>
      <c r="V447" s="245">
        <f>LEN(ETMRoutes[[#This Row],[StageCodes]])</f>
        <v>195</v>
      </c>
      <c r="W447" s="245">
        <f>COUNTIF([2]!Master[Full ETM Route No], C447)</f>
        <v>1</v>
      </c>
    </row>
    <row r="448" spans="1:23" ht="217.5">
      <c r="A448" s="246" t="s">
        <v>2361</v>
      </c>
      <c r="B448" s="247">
        <v>23</v>
      </c>
      <c r="C448" s="248" t="str">
        <f>ETMRoutes[[#This Row],[Depot]] &amp; ETMRoutes[[#This Row],[RouteNo]]</f>
        <v>PRV23</v>
      </c>
      <c r="D448" s="249" t="str" cm="1">
        <f t="array" ref="D448">INDEX(ETMRoutes[Full ETM Route No], MATCH(1,(ETMRoutes[[#This Row],[BaseStageCodes]]=ETMRoutes[StageCodes])*1,0))</f>
        <v>PRV23</v>
      </c>
      <c r="E448" s="249" t="s">
        <v>4941</v>
      </c>
      <c r="F448" s="249" t="str">
        <f>VLOOKUP(ETMRoutes[[#This Row],[LastStageCode]],Code2Loc,2,FALSE) &amp; "-" &amp; VLOOKUP(ETMRoutes[[#This Row],[FirstStageCode]],Code2Loc,2,FALSE)</f>
        <v>VELGUEM-PANAJI</v>
      </c>
      <c r="G448" s="249" t="s">
        <v>1835</v>
      </c>
      <c r="H448" s="249">
        <v>62</v>
      </c>
      <c r="I448" s="249" t="s">
        <v>3518</v>
      </c>
      <c r="J448" s="250" t="s">
        <v>4942</v>
      </c>
      <c r="K448" s="250" t="s">
        <v>4943</v>
      </c>
      <c r="L448" s="245" t="s">
        <v>4944</v>
      </c>
      <c r="M448" t="s">
        <v>2202</v>
      </c>
      <c r="N448" t="s">
        <v>3019</v>
      </c>
      <c r="O448" s="245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49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49">
        <f>ETMRoutes[[#This Row],[RouteNo]]</f>
        <v>23</v>
      </c>
      <c r="S448" s="248" cm="1">
        <f t="array" ref="S448">SUMPRODUCT(  ( (ETMRoutes[StageCodes]=ETMRoutes[[#This Row],[StageCodes]])+0 )*1 )</f>
        <v>1</v>
      </c>
      <c r="T448" s="249" cm="1">
        <f t="array" ref="T448">SUMPRODUCT(  ( (ETMRoutes[ReverseStageCodes]=ETMRoutes[[#This Row],[StageCodes]])+0 )*1 )</f>
        <v>0</v>
      </c>
      <c r="U448" s="249" t="b" cm="1">
        <f t="array" ref="U448">AND(ETMRoutes[[#This Row],[StageCodes]]=ETMRoutes[[#This Row],[BaseStageCodes]], SUMPRODUCT( ( ($K$2:$K448=ETMRoutes[[#This Row],[StageCodes]])+0)*1) =1)</f>
        <v>1</v>
      </c>
      <c r="V448" s="245">
        <f>LEN(ETMRoutes[[#This Row],[StageCodes]])</f>
        <v>195</v>
      </c>
      <c r="W448" s="245">
        <f>COUNTIF([2]!Master[Full ETM Route No], C448)</f>
        <v>1</v>
      </c>
    </row>
    <row r="449" spans="1:23" ht="217.5">
      <c r="A449" s="246" t="s">
        <v>2361</v>
      </c>
      <c r="B449" s="247">
        <v>24</v>
      </c>
      <c r="C449" s="248" t="str">
        <f>ETMRoutes[[#This Row],[Depot]] &amp; ETMRoutes[[#This Row],[RouteNo]]</f>
        <v>PRV24</v>
      </c>
      <c r="D449" s="249" t="str" cm="1">
        <f t="array" ref="D449">INDEX(ETMRoutes[Full ETM Route No], MATCH(1,(ETMRoutes[[#This Row],[BaseStageCodes]]=ETMRoutes[StageCodes])*1,0))</f>
        <v>PRV24</v>
      </c>
      <c r="E449" s="249" t="s">
        <v>4945</v>
      </c>
      <c r="F449" s="249" t="str">
        <f>VLOOKUP(ETMRoutes[[#This Row],[LastStageCode]],Code2Loc,2,FALSE) &amp; "-" &amp; VLOOKUP(ETMRoutes[[#This Row],[FirstStageCode]],Code2Loc,2,FALSE)</f>
        <v>SHIGNE-PANAJI</v>
      </c>
      <c r="G449" s="249" t="s">
        <v>1835</v>
      </c>
      <c r="H449" s="249">
        <v>65</v>
      </c>
      <c r="I449" s="249" t="s">
        <v>3518</v>
      </c>
      <c r="J449" s="250" t="s">
        <v>4946</v>
      </c>
      <c r="K449" s="250" t="s">
        <v>4947</v>
      </c>
      <c r="L449" s="245" t="s">
        <v>4948</v>
      </c>
      <c r="M449" t="s">
        <v>2202</v>
      </c>
      <c r="N449" t="s">
        <v>2641</v>
      </c>
      <c r="O449" s="245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49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49">
        <f>ETMRoutes[[#This Row],[RouteNo]]</f>
        <v>24</v>
      </c>
      <c r="S449" s="248" cm="1">
        <f t="array" ref="S449">SUMPRODUCT(  ( (ETMRoutes[StageCodes]=ETMRoutes[[#This Row],[StageCodes]])+0 )*1 )</f>
        <v>1</v>
      </c>
      <c r="T449" s="249" cm="1">
        <f t="array" ref="T449">SUMPRODUCT(  ( (ETMRoutes[ReverseStageCodes]=ETMRoutes[[#This Row],[StageCodes]])+0 )*1 )</f>
        <v>0</v>
      </c>
      <c r="U449" s="249" t="b" cm="1">
        <f t="array" ref="U449">AND(ETMRoutes[[#This Row],[StageCodes]]=ETMRoutes[[#This Row],[BaseStageCodes]], SUMPRODUCT( ( ($K$2:$K449=ETMRoutes[[#This Row],[StageCodes]])+0)*1) =1)</f>
        <v>1</v>
      </c>
      <c r="V449" s="245">
        <f>LEN(ETMRoutes[[#This Row],[StageCodes]])</f>
        <v>199</v>
      </c>
      <c r="W449" s="245">
        <f>COUNTIF([2]!Master[Full ETM Route No], C449)</f>
        <v>2</v>
      </c>
    </row>
    <row r="450" spans="1:23" ht="232">
      <c r="A450" s="246" t="s">
        <v>2361</v>
      </c>
      <c r="B450" s="247">
        <v>25</v>
      </c>
      <c r="C450" s="248" t="str">
        <f>ETMRoutes[[#This Row],[Depot]] &amp; ETMRoutes[[#This Row],[RouteNo]]</f>
        <v>PRV25</v>
      </c>
      <c r="D450" s="249" t="str" cm="1">
        <f t="array" ref="D450">INDEX(ETMRoutes[Full ETM Route No], MATCH(1,(ETMRoutes[[#This Row],[BaseStageCodes]]=ETMRoutes[StageCodes])*1,0))</f>
        <v>PNJ25</v>
      </c>
      <c r="E450" s="249" t="s">
        <v>4437</v>
      </c>
      <c r="F450" s="249" t="str">
        <f>VLOOKUP(ETMRoutes[[#This Row],[LastStageCode]],Code2Loc,2,FALSE) &amp; "-" &amp; VLOOKUP(ETMRoutes[[#This Row],[FirstStageCode]],Code2Loc,2,FALSE)</f>
        <v>SATRE-PANAJI</v>
      </c>
      <c r="G450" s="249" t="s">
        <v>1835</v>
      </c>
      <c r="H450" s="249">
        <v>70</v>
      </c>
      <c r="I450" s="249" t="s">
        <v>3518</v>
      </c>
      <c r="J450" s="250" t="s">
        <v>4441</v>
      </c>
      <c r="K450" s="250" t="s">
        <v>4442</v>
      </c>
      <c r="L450" s="245" t="s">
        <v>4443</v>
      </c>
      <c r="M450" t="s">
        <v>2202</v>
      </c>
      <c r="N450" t="s">
        <v>2581</v>
      </c>
      <c r="O450" s="245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49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49">
        <f>ETMRoutes[[#This Row],[RouteNo]]</f>
        <v>25</v>
      </c>
      <c r="S450" s="248" cm="1">
        <f t="array" ref="S450">SUMPRODUCT(  ( (ETMRoutes[StageCodes]=ETMRoutes[[#This Row],[StageCodes]])+0 )*1 )</f>
        <v>2</v>
      </c>
      <c r="T450" s="249" cm="1">
        <f t="array" ref="T450">SUMPRODUCT(  ( (ETMRoutes[ReverseStageCodes]=ETMRoutes[[#This Row],[StageCodes]])+0 )*1 )</f>
        <v>0</v>
      </c>
      <c r="U450" s="249" t="b" cm="1">
        <f t="array" ref="U450">AND(ETMRoutes[[#This Row],[StageCodes]]=ETMRoutes[[#This Row],[BaseStageCodes]], SUMPRODUCT( ( ($K$2:$K450=ETMRoutes[[#This Row],[StageCodes]])+0)*1) =1)</f>
        <v>0</v>
      </c>
      <c r="V450" s="245">
        <f>LEN(ETMRoutes[[#This Row],[StageCodes]])</f>
        <v>211</v>
      </c>
      <c r="W450" s="245">
        <f>COUNTIF([2]!Master[Full ETM Route No], C450)</f>
        <v>2</v>
      </c>
    </row>
    <row r="451" spans="1:23" ht="232">
      <c r="A451" s="246" t="s">
        <v>2361</v>
      </c>
      <c r="B451" s="247">
        <v>26</v>
      </c>
      <c r="C451" s="248" t="str">
        <f>ETMRoutes[[#This Row],[Depot]] &amp; ETMRoutes[[#This Row],[RouteNo]]</f>
        <v>PRV26</v>
      </c>
      <c r="D451" s="249" t="str" cm="1">
        <f t="array" ref="D451">INDEX(ETMRoutes[Full ETM Route No], MATCH(1,(ETMRoutes[[#This Row],[BaseStageCodes]]=ETMRoutes[StageCodes])*1,0))</f>
        <v>PRV26</v>
      </c>
      <c r="E451" s="249" t="s">
        <v>4949</v>
      </c>
      <c r="F451" s="249" t="str">
        <f>VLOOKUP(ETMRoutes[[#This Row],[LastStageCode]],Code2Loc,2,FALSE) &amp; "-" &amp; VLOOKUP(ETMRoutes[[#This Row],[FirstStageCode]],Code2Loc,2,FALSE)</f>
        <v>KARANZOL-PANAJI</v>
      </c>
      <c r="G451" s="249" t="s">
        <v>1835</v>
      </c>
      <c r="H451" s="249">
        <v>72</v>
      </c>
      <c r="I451" s="249" t="s">
        <v>3518</v>
      </c>
      <c r="J451" s="250" t="s">
        <v>4950</v>
      </c>
      <c r="K451" s="250" t="s">
        <v>4951</v>
      </c>
      <c r="L451" s="245" t="s">
        <v>4952</v>
      </c>
      <c r="M451" t="s">
        <v>2202</v>
      </c>
      <c r="N451" t="s">
        <v>1525</v>
      </c>
      <c r="O451" s="245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49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49">
        <f>ETMRoutes[[#This Row],[RouteNo]]</f>
        <v>26</v>
      </c>
      <c r="S451" s="248" cm="1">
        <f t="array" ref="S451">SUMPRODUCT(  ( (ETMRoutes[StageCodes]=ETMRoutes[[#This Row],[StageCodes]])+0 )*1 )</f>
        <v>1</v>
      </c>
      <c r="T451" s="249" cm="1">
        <f t="array" ref="T451">SUMPRODUCT(  ( (ETMRoutes[ReverseStageCodes]=ETMRoutes[[#This Row],[StageCodes]])+0 )*1 )</f>
        <v>0</v>
      </c>
      <c r="U451" s="249" t="b" cm="1">
        <f t="array" ref="U451">AND(ETMRoutes[[#This Row],[StageCodes]]=ETMRoutes[[#This Row],[BaseStageCodes]], SUMPRODUCT( ( ($K$2:$K451=ETMRoutes[[#This Row],[StageCodes]])+0)*1) =1)</f>
        <v>1</v>
      </c>
      <c r="V451" s="245">
        <f>LEN(ETMRoutes[[#This Row],[StageCodes]])</f>
        <v>215</v>
      </c>
      <c r="W451" s="245">
        <f>COUNTIF([2]!Master[Full ETM Route No], C451)</f>
        <v>3</v>
      </c>
    </row>
    <row r="452" spans="1:23" ht="246.5">
      <c r="A452" s="246" t="s">
        <v>2361</v>
      </c>
      <c r="B452" s="247">
        <v>27</v>
      </c>
      <c r="C452" s="248" t="str">
        <f>ETMRoutes[[#This Row],[Depot]] &amp; ETMRoutes[[#This Row],[RouteNo]]</f>
        <v>PRV27</v>
      </c>
      <c r="D452" s="249" t="str" cm="1">
        <f t="array" ref="D452">INDEX(ETMRoutes[Full ETM Route No], MATCH(1,(ETMRoutes[[#This Row],[BaseStageCodes]]=ETMRoutes[StageCodes])*1,0))</f>
        <v>PRV27</v>
      </c>
      <c r="E452" s="249" t="s">
        <v>4953</v>
      </c>
      <c r="F452" s="249" t="str">
        <f>VLOOKUP(ETMRoutes[[#This Row],[LastStageCode]],Code2Loc,2,FALSE) &amp; "-" &amp; VLOOKUP(ETMRoutes[[#This Row],[FirstStageCode]],Code2Loc,2,FALSE)</f>
        <v>NANODA-PNJ K.AKDMI</v>
      </c>
      <c r="G452" s="249" t="s">
        <v>1835</v>
      </c>
      <c r="H452" s="249">
        <v>71</v>
      </c>
      <c r="I452" s="249" t="s">
        <v>3518</v>
      </c>
      <c r="J452" s="250" t="s">
        <v>4954</v>
      </c>
      <c r="K452" s="250" t="s">
        <v>4955</v>
      </c>
      <c r="L452" s="245" t="s">
        <v>4956</v>
      </c>
      <c r="M452" t="s">
        <v>2303</v>
      </c>
      <c r="N452" t="s">
        <v>2052</v>
      </c>
      <c r="O452" s="245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49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49">
        <f>ETMRoutes[[#This Row],[RouteNo]]</f>
        <v>27</v>
      </c>
      <c r="S452" s="248" cm="1">
        <f t="array" ref="S452">SUMPRODUCT(  ( (ETMRoutes[StageCodes]=ETMRoutes[[#This Row],[StageCodes]])+0 )*1 )</f>
        <v>1</v>
      </c>
      <c r="T452" s="249" cm="1">
        <f t="array" ref="T452">SUMPRODUCT(  ( (ETMRoutes[ReverseStageCodes]=ETMRoutes[[#This Row],[StageCodes]])+0 )*1 )</f>
        <v>0</v>
      </c>
      <c r="U452" s="249" t="b" cm="1">
        <f t="array" ref="U452">AND(ETMRoutes[[#This Row],[StageCodes]]=ETMRoutes[[#This Row],[BaseStageCodes]], SUMPRODUCT( ( ($K$2:$K452=ETMRoutes[[#This Row],[StageCodes]])+0)*1) =1)</f>
        <v>1</v>
      </c>
      <c r="V452" s="245">
        <f>LEN(ETMRoutes[[#This Row],[StageCodes]])</f>
        <v>219</v>
      </c>
      <c r="W452" s="245">
        <f>COUNTIF([2]!Master[Full ETM Route No], C452)</f>
        <v>3</v>
      </c>
    </row>
    <row r="453" spans="1:23" ht="217.5">
      <c r="A453" s="246" t="s">
        <v>2361</v>
      </c>
      <c r="B453" s="247">
        <v>28</v>
      </c>
      <c r="C453" s="248" t="str">
        <f>ETMRoutes[[#This Row],[Depot]] &amp; ETMRoutes[[#This Row],[RouteNo]]</f>
        <v>PRV28</v>
      </c>
      <c r="D453" s="249" t="str" cm="1">
        <f t="array" ref="D453">INDEX(ETMRoutes[Full ETM Route No], MATCH(1,(ETMRoutes[[#This Row],[BaseStageCodes]]=ETMRoutes[StageCodes])*1,0))</f>
        <v>PRV28</v>
      </c>
      <c r="E453" s="249" t="s">
        <v>4957</v>
      </c>
      <c r="F453" s="249" t="str">
        <f>VLOOKUP(ETMRoutes[[#This Row],[LastStageCode]],Code2Loc,2,FALSE) &amp; "-" &amp; VLOOKUP(ETMRoutes[[#This Row],[FirstStageCode]],Code2Loc,2,FALSE)</f>
        <v>HIVRE-PANAJI</v>
      </c>
      <c r="G453" s="249" t="s">
        <v>1835</v>
      </c>
      <c r="H453" s="249">
        <v>67</v>
      </c>
      <c r="I453" s="249" t="s">
        <v>3518</v>
      </c>
      <c r="J453" s="250" t="s">
        <v>4958</v>
      </c>
      <c r="K453" s="250" t="s">
        <v>4959</v>
      </c>
      <c r="L453" s="245" t="s">
        <v>4960</v>
      </c>
      <c r="M453" t="s">
        <v>2202</v>
      </c>
      <c r="N453" t="s">
        <v>1392</v>
      </c>
      <c r="O453" s="245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49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49">
        <f>ETMRoutes[[#This Row],[RouteNo]]</f>
        <v>28</v>
      </c>
      <c r="S453" s="248" cm="1">
        <f t="array" ref="S453">SUMPRODUCT(  ( (ETMRoutes[StageCodes]=ETMRoutes[[#This Row],[StageCodes]])+0 )*1 )</f>
        <v>1</v>
      </c>
      <c r="T453" s="249" cm="1">
        <f t="array" ref="T453">SUMPRODUCT(  ( (ETMRoutes[ReverseStageCodes]=ETMRoutes[[#This Row],[StageCodes]])+0 )*1 )</f>
        <v>0</v>
      </c>
      <c r="U453" s="249" t="b" cm="1">
        <f t="array" ref="U453">AND(ETMRoutes[[#This Row],[StageCodes]]=ETMRoutes[[#This Row],[BaseStageCodes]], SUMPRODUCT( ( ($K$2:$K453=ETMRoutes[[#This Row],[StageCodes]])+0)*1) =1)</f>
        <v>1</v>
      </c>
      <c r="V453" s="245">
        <f>LEN(ETMRoutes[[#This Row],[StageCodes]])</f>
        <v>203</v>
      </c>
      <c r="W453" s="245">
        <f>COUNTIF([2]!Master[Full ETM Route No], C453)</f>
        <v>2</v>
      </c>
    </row>
    <row r="454" spans="1:23" ht="232">
      <c r="A454" s="246" t="s">
        <v>2361</v>
      </c>
      <c r="B454" s="247">
        <v>29</v>
      </c>
      <c r="C454" s="248" t="str">
        <f>ETMRoutes[[#This Row],[Depot]] &amp; ETMRoutes[[#This Row],[RouteNo]]</f>
        <v>PRV29</v>
      </c>
      <c r="D454" s="249" t="str" cm="1">
        <f t="array" ref="D454">INDEX(ETMRoutes[Full ETM Route No], MATCH(1,(ETMRoutes[[#This Row],[BaseStageCodes]]=ETMRoutes[StageCodes])*1,0))</f>
        <v>PRV29</v>
      </c>
      <c r="E454" s="249" t="s">
        <v>4957</v>
      </c>
      <c r="F454" s="249" t="str">
        <f>VLOOKUP(ETMRoutes[[#This Row],[LastStageCode]],Code2Loc,2,FALSE) &amp; "-" &amp; VLOOKUP(ETMRoutes[[#This Row],[FirstStageCode]],Code2Loc,2,FALSE)</f>
        <v>HIVRE-PANAJI</v>
      </c>
      <c r="G454" s="249"/>
      <c r="H454" s="249">
        <v>78</v>
      </c>
      <c r="I454" s="249" t="s">
        <v>3518</v>
      </c>
      <c r="J454" s="250" t="s">
        <v>4961</v>
      </c>
      <c r="K454" s="250" t="s">
        <v>4962</v>
      </c>
      <c r="L454" s="245" t="s">
        <v>4963</v>
      </c>
      <c r="M454" t="s">
        <v>2202</v>
      </c>
      <c r="N454" t="s">
        <v>1392</v>
      </c>
      <c r="O454" s="245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49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49">
        <f>ETMRoutes[[#This Row],[RouteNo]]</f>
        <v>29</v>
      </c>
      <c r="S454" s="248" cm="1">
        <f t="array" ref="S454">SUMPRODUCT(  ( (ETMRoutes[StageCodes]=ETMRoutes[[#This Row],[StageCodes]])+0 )*1 )</f>
        <v>1</v>
      </c>
      <c r="T454" s="249" cm="1">
        <f t="array" ref="T454">SUMPRODUCT(  ( (ETMRoutes[ReverseStageCodes]=ETMRoutes[[#This Row],[StageCodes]])+0 )*1 )</f>
        <v>0</v>
      </c>
      <c r="U454" s="249" t="b" cm="1">
        <f t="array" ref="U454">AND(ETMRoutes[[#This Row],[StageCodes]]=ETMRoutes[[#This Row],[BaseStageCodes]], SUMPRODUCT( ( ($K$2:$K454=ETMRoutes[[#This Row],[StageCodes]])+0)*1) =1)</f>
        <v>1</v>
      </c>
      <c r="V454" s="245">
        <f>LEN(ETMRoutes[[#This Row],[StageCodes]])</f>
        <v>227</v>
      </c>
      <c r="W454" s="245">
        <f>COUNTIF([2]!Master[Full ETM Route No], C454)</f>
        <v>0</v>
      </c>
    </row>
    <row r="455" spans="1:23" ht="159.5">
      <c r="A455" s="246" t="s">
        <v>2361</v>
      </c>
      <c r="B455" s="247">
        <v>30</v>
      </c>
      <c r="C455" s="248" t="str">
        <f>ETMRoutes[[#This Row],[Depot]] &amp; ETMRoutes[[#This Row],[RouteNo]]</f>
        <v>PRV30</v>
      </c>
      <c r="D455" s="249" t="str" cm="1">
        <f t="array" ref="D455">INDEX(ETMRoutes[Full ETM Route No], MATCH(1,(ETMRoutes[[#This Row],[BaseStageCodes]]=ETMRoutes[StageCodes])*1,0))</f>
        <v>PRV30</v>
      </c>
      <c r="E455" s="249" t="s">
        <v>4957</v>
      </c>
      <c r="F455" s="249" t="str">
        <f>VLOOKUP(ETMRoutes[[#This Row],[LastStageCode]],Code2Loc,2,FALSE) &amp; "-" &amp; VLOOKUP(ETMRoutes[[#This Row],[FirstStageCode]],Code2Loc,2,FALSE)</f>
        <v>HIVRE-PANAJI</v>
      </c>
      <c r="G455" s="249" t="s">
        <v>1839</v>
      </c>
      <c r="H455" s="249">
        <v>57</v>
      </c>
      <c r="I455" s="249" t="s">
        <v>3518</v>
      </c>
      <c r="J455" s="250" t="s">
        <v>4964</v>
      </c>
      <c r="K455" s="250" t="s">
        <v>4965</v>
      </c>
      <c r="L455" s="245" t="s">
        <v>4966</v>
      </c>
      <c r="M455" t="s">
        <v>2202</v>
      </c>
      <c r="N455" t="s">
        <v>1392</v>
      </c>
      <c r="O455" s="245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49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49">
        <f>ETMRoutes[[#This Row],[RouteNo]]</f>
        <v>30</v>
      </c>
      <c r="S455" s="248" cm="1">
        <f t="array" ref="S455">SUMPRODUCT(  ( (ETMRoutes[StageCodes]=ETMRoutes[[#This Row],[StageCodes]])+0 )*1 )</f>
        <v>1</v>
      </c>
      <c r="T455" s="249" cm="1">
        <f t="array" ref="T455">SUMPRODUCT(  ( (ETMRoutes[ReverseStageCodes]=ETMRoutes[[#This Row],[StageCodes]])+0 )*1 )</f>
        <v>0</v>
      </c>
      <c r="U455" s="249" t="b" cm="1">
        <f t="array" ref="U455">AND(ETMRoutes[[#This Row],[StageCodes]]=ETMRoutes[[#This Row],[BaseStageCodes]], SUMPRODUCT( ( ($K$2:$K455=ETMRoutes[[#This Row],[StageCodes]])+0)*1) =1)</f>
        <v>1</v>
      </c>
      <c r="V455" s="245">
        <f>LEN(ETMRoutes[[#This Row],[StageCodes]])</f>
        <v>163</v>
      </c>
      <c r="W455" s="245">
        <f>COUNTIF([2]!Master[Full ETM Route No], C455)</f>
        <v>0</v>
      </c>
    </row>
    <row r="456" spans="1:23" ht="174">
      <c r="A456" s="246" t="s">
        <v>2361</v>
      </c>
      <c r="B456" s="247">
        <v>31</v>
      </c>
      <c r="C456" s="248" t="str">
        <f>ETMRoutes[[#This Row],[Depot]] &amp; ETMRoutes[[#This Row],[RouteNo]]</f>
        <v>PRV31</v>
      </c>
      <c r="D456" s="249" t="str" cm="1">
        <f t="array" ref="D456">INDEX(ETMRoutes[Full ETM Route No], MATCH(1,(ETMRoutes[[#This Row],[BaseStageCodes]]=ETMRoutes[StageCodes])*1,0))</f>
        <v>PRV31</v>
      </c>
      <c r="E456" s="249" t="s">
        <v>4967</v>
      </c>
      <c r="F456" s="249" t="str">
        <f>VLOOKUP(ETMRoutes[[#This Row],[LastStageCode]],Code2Loc,2,FALSE) &amp; "-" &amp; VLOOKUP(ETMRoutes[[#This Row],[FirstStageCode]],Code2Loc,2,FALSE)</f>
        <v>NANODA-PANAJI</v>
      </c>
      <c r="G456" s="249" t="s">
        <v>1839</v>
      </c>
      <c r="H456" s="249">
        <v>57</v>
      </c>
      <c r="I456" s="249" t="s">
        <v>3518</v>
      </c>
      <c r="J456" s="250" t="s">
        <v>4968</v>
      </c>
      <c r="K456" s="250" t="s">
        <v>4969</v>
      </c>
      <c r="L456" s="245" t="s">
        <v>4970</v>
      </c>
      <c r="M456" t="s">
        <v>2202</v>
      </c>
      <c r="N456" t="s">
        <v>2052</v>
      </c>
      <c r="O456" s="245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49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49">
        <f>ETMRoutes[[#This Row],[RouteNo]]</f>
        <v>31</v>
      </c>
      <c r="S456" s="248" cm="1">
        <f t="array" ref="S456">SUMPRODUCT(  ( (ETMRoutes[StageCodes]=ETMRoutes[[#This Row],[StageCodes]])+0 )*1 )</f>
        <v>1</v>
      </c>
      <c r="T456" s="249" cm="1">
        <f t="array" ref="T456">SUMPRODUCT(  ( (ETMRoutes[ReverseStageCodes]=ETMRoutes[[#This Row],[StageCodes]])+0 )*1 )</f>
        <v>0</v>
      </c>
      <c r="U456" s="249" t="b" cm="1">
        <f t="array" ref="U456">AND(ETMRoutes[[#This Row],[StageCodes]]=ETMRoutes[[#This Row],[BaseStageCodes]], SUMPRODUCT( ( ($K$2:$K456=ETMRoutes[[#This Row],[StageCodes]])+0)*1) =1)</f>
        <v>1</v>
      </c>
      <c r="V456" s="245">
        <f>LEN(ETMRoutes[[#This Row],[StageCodes]])</f>
        <v>167</v>
      </c>
      <c r="W456" s="245">
        <f>COUNTIF([2]!Master[Full ETM Route No], C456)</f>
        <v>1</v>
      </c>
    </row>
    <row r="457" spans="1:23" ht="174">
      <c r="A457" s="252" t="s">
        <v>2361</v>
      </c>
      <c r="B457" s="253">
        <v>32</v>
      </c>
      <c r="C457" s="254" t="str">
        <f>ETMRoutes[[#This Row],[Depot]] &amp; ETMRoutes[[#This Row],[RouteNo]]</f>
        <v>PRV32</v>
      </c>
      <c r="D457" s="249" t="str" cm="1">
        <f t="array" ref="D457">INDEX(ETMRoutes[Full ETM Route No], MATCH(1,(ETMRoutes[[#This Row],[BaseStageCodes]]=ETMRoutes[StageCodes])*1,0))</f>
        <v>PRV32</v>
      </c>
      <c r="E457" s="255" t="s">
        <v>4971</v>
      </c>
      <c r="F457" s="255" t="str">
        <f>VLOOKUP(ETMRoutes[[#This Row],[LastStageCode]],Code2Loc,2,FALSE) &amp; "-" &amp; VLOOKUP(ETMRoutes[[#This Row],[FirstStageCode]],Code2Loc,2,FALSE)</f>
        <v>NANELI-PANAJI MKT</v>
      </c>
      <c r="G457" s="255" t="s">
        <v>1839</v>
      </c>
      <c r="H457" s="255">
        <v>57</v>
      </c>
      <c r="I457" s="255" t="s">
        <v>3518</v>
      </c>
      <c r="J457" s="250" t="s">
        <v>4972</v>
      </c>
      <c r="K457" s="250" t="s">
        <v>4973</v>
      </c>
      <c r="L457" s="245" t="s">
        <v>4974</v>
      </c>
      <c r="M457" t="s">
        <v>2206</v>
      </c>
      <c r="N457" t="s">
        <v>2046</v>
      </c>
      <c r="O457" s="245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55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55">
        <f>ETMRoutes[[#This Row],[RouteNo]]</f>
        <v>32</v>
      </c>
      <c r="S457" s="254" cm="1">
        <f t="array" ref="S457">SUMPRODUCT(  ( (ETMRoutes[StageCodes]=ETMRoutes[[#This Row],[StageCodes]])+0 )*1 )</f>
        <v>1</v>
      </c>
      <c r="T457" s="249" cm="1">
        <f t="array" ref="T457">SUMPRODUCT(  ( (ETMRoutes[ReverseStageCodes]=ETMRoutes[[#This Row],[StageCodes]])+0 )*1 )</f>
        <v>0</v>
      </c>
      <c r="U457" s="249" t="b" cm="1">
        <f t="array" ref="U457">AND(ETMRoutes[[#This Row],[StageCodes]]=ETMRoutes[[#This Row],[BaseStageCodes]], SUMPRODUCT( ( ($K$2:$K457=ETMRoutes[[#This Row],[StageCodes]])+0)*1) =1)</f>
        <v>1</v>
      </c>
      <c r="V457" s="245">
        <f>LEN(ETMRoutes[[#This Row],[StageCodes]])</f>
        <v>163</v>
      </c>
      <c r="W457" s="245">
        <f>COUNTIF([2]!Master[Full ETM Route No], C457)</f>
        <v>3</v>
      </c>
    </row>
    <row r="458" spans="1:23" ht="159.5">
      <c r="A458" s="252" t="s">
        <v>2361</v>
      </c>
      <c r="B458" s="253">
        <v>33</v>
      </c>
      <c r="C458" s="254" t="str">
        <f>ETMRoutes[[#This Row],[Depot]] &amp; ETMRoutes[[#This Row],[RouteNo]]</f>
        <v>PRV33</v>
      </c>
      <c r="D458" s="249" t="str" cm="1">
        <f t="array" ref="D458">INDEX(ETMRoutes[Full ETM Route No], MATCH(1,(ETMRoutes[[#This Row],[BaseStageCodes]]=ETMRoutes[StageCodes])*1,0))</f>
        <v>PRV33</v>
      </c>
      <c r="E458" s="255" t="s">
        <v>3861</v>
      </c>
      <c r="F458" s="255" t="str">
        <f>VLOOKUP(ETMRoutes[[#This Row],[LastStageCode]],Code2Loc,2,FALSE) &amp; "-" &amp; VLOOKUP(ETMRoutes[[#This Row],[FirstStageCode]],Code2Loc,2,FALSE)</f>
        <v>ZARME-PANAJI</v>
      </c>
      <c r="G458" s="255" t="s">
        <v>1839</v>
      </c>
      <c r="H458" s="255">
        <v>52</v>
      </c>
      <c r="I458" s="255" t="s">
        <v>3518</v>
      </c>
      <c r="J458" s="250" t="s">
        <v>4975</v>
      </c>
      <c r="K458" s="250" t="s">
        <v>4976</v>
      </c>
      <c r="L458" s="245" t="s">
        <v>4977</v>
      </c>
      <c r="M458" t="s">
        <v>2202</v>
      </c>
      <c r="N458" t="s">
        <v>3141</v>
      </c>
      <c r="O458" s="245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55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55">
        <f>ETMRoutes[[#This Row],[RouteNo]]</f>
        <v>33</v>
      </c>
      <c r="S458" s="254" cm="1">
        <f t="array" ref="S458">SUMPRODUCT(  ( (ETMRoutes[StageCodes]=ETMRoutes[[#This Row],[StageCodes]])+0 )*1 )</f>
        <v>1</v>
      </c>
      <c r="T458" s="249" cm="1">
        <f t="array" ref="T458">SUMPRODUCT(  ( (ETMRoutes[ReverseStageCodes]=ETMRoutes[[#This Row],[StageCodes]])+0 )*1 )</f>
        <v>0</v>
      </c>
      <c r="U458" s="249" t="b" cm="1">
        <f t="array" ref="U458">AND(ETMRoutes[[#This Row],[StageCodes]]=ETMRoutes[[#This Row],[BaseStageCodes]], SUMPRODUCT( ( ($K$2:$K458=ETMRoutes[[#This Row],[StageCodes]])+0)*1) =1)</f>
        <v>1</v>
      </c>
      <c r="V458" s="245">
        <f>LEN(ETMRoutes[[#This Row],[StageCodes]])</f>
        <v>155</v>
      </c>
      <c r="W458" s="245">
        <f>COUNTIF([2]!Master[Full ETM Route No], C458)</f>
        <v>3</v>
      </c>
    </row>
    <row r="459" spans="1:23" ht="188.5">
      <c r="A459" s="246" t="s">
        <v>2361</v>
      </c>
      <c r="B459" s="247">
        <v>34</v>
      </c>
      <c r="C459" s="248" t="str">
        <f>ETMRoutes[[#This Row],[Depot]] &amp; ETMRoutes[[#This Row],[RouteNo]]</f>
        <v>PRV34</v>
      </c>
      <c r="D459" s="249" t="str" cm="1">
        <f t="array" ref="D459">INDEX(ETMRoutes[Full ETM Route No], MATCH(1,(ETMRoutes[[#This Row],[BaseStageCodes]]=ETMRoutes[StageCodes])*1,0))</f>
        <v>PRV34</v>
      </c>
      <c r="E459" s="249" t="s">
        <v>4978</v>
      </c>
      <c r="F459" s="249" t="str">
        <f>VLOOKUP(ETMRoutes[[#This Row],[LastStageCode]],Code2Loc,2,FALSE) &amp; "-" &amp; VLOOKUP(ETMRoutes[[#This Row],[FirstStageCode]],Code2Loc,2,FALSE)</f>
        <v>ADVOI-PANAJI</v>
      </c>
      <c r="G459" s="251" t="s">
        <v>1839</v>
      </c>
      <c r="H459" s="249">
        <v>57</v>
      </c>
      <c r="I459" s="249" t="s">
        <v>3518</v>
      </c>
      <c r="J459" s="250" t="s">
        <v>4979</v>
      </c>
      <c r="K459" s="250" t="s">
        <v>4980</v>
      </c>
      <c r="L459" s="245" t="s">
        <v>4981</v>
      </c>
      <c r="M459" t="s">
        <v>2202</v>
      </c>
      <c r="N459" t="s">
        <v>411</v>
      </c>
      <c r="O459" s="245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49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49">
        <f>ETMRoutes[[#This Row],[RouteNo]]</f>
        <v>34</v>
      </c>
      <c r="S459" s="248" cm="1">
        <f t="array" ref="S459">SUMPRODUCT(  ( (ETMRoutes[StageCodes]=ETMRoutes[[#This Row],[StageCodes]])+0 )*1 )</f>
        <v>1</v>
      </c>
      <c r="T459" s="249" cm="1">
        <f t="array" ref="T459">SUMPRODUCT(  ( (ETMRoutes[ReverseStageCodes]=ETMRoutes[[#This Row],[StageCodes]])+0 )*1 )</f>
        <v>0</v>
      </c>
      <c r="U459" s="249" t="b" cm="1">
        <f t="array" ref="U459">AND(ETMRoutes[[#This Row],[StageCodes]]=ETMRoutes[[#This Row],[BaseStageCodes]], SUMPRODUCT( ( ($K$2:$K459=ETMRoutes[[#This Row],[StageCodes]])+0)*1) =1)</f>
        <v>1</v>
      </c>
      <c r="V459" s="245">
        <f>LEN(ETMRoutes[[#This Row],[StageCodes]])</f>
        <v>171</v>
      </c>
      <c r="W459" s="245">
        <f>COUNTIF([2]!Master[Full ETM Route No], C459)</f>
        <v>6</v>
      </c>
    </row>
    <row r="460" spans="1:23" ht="145">
      <c r="A460" s="246" t="s">
        <v>2361</v>
      </c>
      <c r="B460" s="247">
        <v>35</v>
      </c>
      <c r="C460" s="248" t="str">
        <f>ETMRoutes[[#This Row],[Depot]] &amp; ETMRoutes[[#This Row],[RouteNo]]</f>
        <v>PRV35</v>
      </c>
      <c r="D460" s="249" t="str" cm="1">
        <f t="array" ref="D460">INDEX(ETMRoutes[Full ETM Route No], MATCH(1,(ETMRoutes[[#This Row],[BaseStageCodes]]=ETMRoutes[StageCodes])*1,0))</f>
        <v>PRV35</v>
      </c>
      <c r="E460" s="249" t="s">
        <v>4982</v>
      </c>
      <c r="F460" s="249" t="str">
        <f>VLOOKUP(ETMRoutes[[#This Row],[LastStageCode]],Code2Loc,2,FALSE) &amp; "-" &amp; VLOOKUP(ETMRoutes[[#This Row],[FirstStageCode]],Code2Loc,2,FALSE)</f>
        <v>BHIRONDA-PANAJI</v>
      </c>
      <c r="G460" s="251"/>
      <c r="H460" s="249">
        <v>45</v>
      </c>
      <c r="I460" s="249" t="s">
        <v>3518</v>
      </c>
      <c r="J460" s="250" t="s">
        <v>4983</v>
      </c>
      <c r="K460" s="250" t="s">
        <v>4984</v>
      </c>
      <c r="L460" s="245" t="s">
        <v>4985</v>
      </c>
      <c r="M460" t="s">
        <v>2202</v>
      </c>
      <c r="N460" t="s">
        <v>737</v>
      </c>
      <c r="O460" s="245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49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49">
        <f>ETMRoutes[[#This Row],[RouteNo]]</f>
        <v>35</v>
      </c>
      <c r="S460" s="248" cm="1">
        <f t="array" ref="S460">SUMPRODUCT(  ( (ETMRoutes[StageCodes]=ETMRoutes[[#This Row],[StageCodes]])+0 )*1 )</f>
        <v>1</v>
      </c>
      <c r="T460" s="249" cm="1">
        <f t="array" ref="T460">SUMPRODUCT(  ( (ETMRoutes[ReverseStageCodes]=ETMRoutes[[#This Row],[StageCodes]])+0 )*1 )</f>
        <v>0</v>
      </c>
      <c r="U460" s="249" t="b" cm="1">
        <f t="array" ref="U460">AND(ETMRoutes[[#This Row],[StageCodes]]=ETMRoutes[[#This Row],[BaseStageCodes]], SUMPRODUCT( ( ($K$2:$K460=ETMRoutes[[#This Row],[StageCodes]])+0)*1) =1)</f>
        <v>1</v>
      </c>
      <c r="V460" s="245">
        <f>LEN(ETMRoutes[[#This Row],[StageCodes]])</f>
        <v>139</v>
      </c>
      <c r="W460" s="245">
        <f>COUNTIF([2]!Master[Full ETM Route No], C460)</f>
        <v>0</v>
      </c>
    </row>
    <row r="461" spans="1:23" ht="145">
      <c r="A461" s="246" t="s">
        <v>2361</v>
      </c>
      <c r="B461" s="247">
        <v>36</v>
      </c>
      <c r="C461" s="248" t="str">
        <f>ETMRoutes[[#This Row],[Depot]] &amp; ETMRoutes[[#This Row],[RouteNo]]</f>
        <v>PRV36</v>
      </c>
      <c r="D461" s="249" t="str" cm="1">
        <f t="array" ref="D461">INDEX(ETMRoutes[Full ETM Route No], MATCH(1,(ETMRoutes[[#This Row],[BaseStageCodes]]=ETMRoutes[StageCodes])*1,0))</f>
        <v>PRV36</v>
      </c>
      <c r="E461" s="249" t="s">
        <v>4986</v>
      </c>
      <c r="F461" s="249" t="str">
        <f>VLOOKUP(ETMRoutes[[#This Row],[LastStageCode]],Code2Loc,2,FALSE) &amp; "-" &amp; VLOOKUP(ETMRoutes[[#This Row],[FirstStageCode]],Code2Loc,2,FALSE)</f>
        <v>KUMARWADA-PANAJI</v>
      </c>
      <c r="G461" s="249"/>
      <c r="H461" s="249">
        <v>43</v>
      </c>
      <c r="I461" s="249" t="s">
        <v>3518</v>
      </c>
      <c r="J461" s="250" t="s">
        <v>4987</v>
      </c>
      <c r="K461" s="250" t="s">
        <v>4988</v>
      </c>
      <c r="L461" s="245" t="s">
        <v>4989</v>
      </c>
      <c r="M461" t="s">
        <v>2202</v>
      </c>
      <c r="N461" t="s">
        <v>1702</v>
      </c>
      <c r="O461" s="245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49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49">
        <f>ETMRoutes[[#This Row],[RouteNo]]</f>
        <v>36</v>
      </c>
      <c r="S461" s="248" cm="1">
        <f t="array" ref="S461">SUMPRODUCT(  ( (ETMRoutes[StageCodes]=ETMRoutes[[#This Row],[StageCodes]])+0 )*1 )</f>
        <v>1</v>
      </c>
      <c r="T461" s="249" cm="1">
        <f t="array" ref="T461">SUMPRODUCT(  ( (ETMRoutes[ReverseStageCodes]=ETMRoutes[[#This Row],[StageCodes]])+0 )*1 )</f>
        <v>0</v>
      </c>
      <c r="U461" s="249" t="b" cm="1">
        <f t="array" ref="U461">AND(ETMRoutes[[#This Row],[StageCodes]]=ETMRoutes[[#This Row],[BaseStageCodes]], SUMPRODUCT( ( ($K$2:$K461=ETMRoutes[[#This Row],[StageCodes]])+0)*1) =1)</f>
        <v>1</v>
      </c>
      <c r="V461" s="245">
        <f>LEN(ETMRoutes[[#This Row],[StageCodes]])</f>
        <v>135</v>
      </c>
      <c r="W461" s="245">
        <f>COUNTIF([2]!Master[Full ETM Route No], C461)</f>
        <v>2</v>
      </c>
    </row>
    <row r="462" spans="1:23" ht="43.5">
      <c r="A462" s="246" t="s">
        <v>2361</v>
      </c>
      <c r="B462" s="247">
        <v>37</v>
      </c>
      <c r="C462" s="248" t="str">
        <f>ETMRoutes[[#This Row],[Depot]] &amp; ETMRoutes[[#This Row],[RouteNo]]</f>
        <v>PRV37</v>
      </c>
      <c r="D462" s="249" t="str" cm="1">
        <f t="array" ref="D462">INDEX(ETMRoutes[Full ETM Route No], MATCH(1,(ETMRoutes[[#This Row],[BaseStageCodes]]=ETMRoutes[StageCodes])*1,0))</f>
        <v>PNJ172</v>
      </c>
      <c r="E462" s="249" t="s">
        <v>4835</v>
      </c>
      <c r="F462" s="249" t="str">
        <f>VLOOKUP(ETMRoutes[[#This Row],[LastStageCode]],Code2Loc,2,FALSE) &amp; "-" &amp; VLOOKUP(ETMRoutes[[#This Row],[FirstStageCode]],Code2Loc,2,FALSE)</f>
        <v>KARANZOL-VALPOI</v>
      </c>
      <c r="G462" s="249" t="s">
        <v>3018</v>
      </c>
      <c r="H462" s="249">
        <v>18</v>
      </c>
      <c r="I462" s="249" t="s">
        <v>3518</v>
      </c>
      <c r="J462" s="250" t="s">
        <v>4836</v>
      </c>
      <c r="K462" s="250" t="s">
        <v>4837</v>
      </c>
      <c r="L462" s="245" t="s">
        <v>4838</v>
      </c>
      <c r="M462" t="s">
        <v>2992</v>
      </c>
      <c r="N462" t="s">
        <v>1525</v>
      </c>
      <c r="O462" s="245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49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49">
        <f>ETMRoutes[[#This Row],[RouteNo]]</f>
        <v>37</v>
      </c>
      <c r="S462" s="248" cm="1">
        <f t="array" ref="S462">SUMPRODUCT(  ( (ETMRoutes[StageCodes]=ETMRoutes[[#This Row],[StageCodes]])+0 )*1 )</f>
        <v>2</v>
      </c>
      <c r="T462" s="249" cm="1">
        <f t="array" ref="T462">SUMPRODUCT(  ( (ETMRoutes[ReverseStageCodes]=ETMRoutes[[#This Row],[StageCodes]])+0 )*1 )</f>
        <v>0</v>
      </c>
      <c r="U462" s="249" t="b" cm="1">
        <f t="array" ref="U462">AND(ETMRoutes[[#This Row],[StageCodes]]=ETMRoutes[[#This Row],[BaseStageCodes]], SUMPRODUCT( ( ($K$2:$K462=ETMRoutes[[#This Row],[StageCodes]])+0)*1) =1)</f>
        <v>0</v>
      </c>
      <c r="V462" s="245">
        <f>LEN(ETMRoutes[[#This Row],[StageCodes]])</f>
        <v>39</v>
      </c>
      <c r="W462" s="245">
        <f>COUNTIF([2]!Master[Full ETM Route No], C462)</f>
        <v>1</v>
      </c>
    </row>
    <row r="463" spans="1:23" ht="29">
      <c r="A463" s="246" t="s">
        <v>2361</v>
      </c>
      <c r="B463" s="247">
        <v>38</v>
      </c>
      <c r="C463" s="248" t="str">
        <f>ETMRoutes[[#This Row],[Depot]] &amp; ETMRoutes[[#This Row],[RouteNo]]</f>
        <v>PRV38</v>
      </c>
      <c r="D463" s="249" t="str" cm="1">
        <f t="array" ref="D463">INDEX(ETMRoutes[Full ETM Route No], MATCH(1,(ETMRoutes[[#This Row],[BaseStageCodes]]=ETMRoutes[StageCodes])*1,0))</f>
        <v>PRV38</v>
      </c>
      <c r="E463" s="249" t="s">
        <v>4990</v>
      </c>
      <c r="F463" s="249" t="str">
        <f>VLOOKUP(ETMRoutes[[#This Row],[LastStageCode]],Code2Loc,2,FALSE) &amp; "-" &amp; VLOOKUP(ETMRoutes[[#This Row],[FirstStageCode]],Code2Loc,2,FALSE)</f>
        <v>VELGUEM-VALPOI</v>
      </c>
      <c r="G463" s="249" t="s">
        <v>2596</v>
      </c>
      <c r="H463" s="249">
        <v>8</v>
      </c>
      <c r="I463" s="249" t="s">
        <v>3518</v>
      </c>
      <c r="J463" s="250" t="s">
        <v>4991</v>
      </c>
      <c r="K463" s="250" t="s">
        <v>4992</v>
      </c>
      <c r="L463" s="245" t="s">
        <v>4993</v>
      </c>
      <c r="M463" t="s">
        <v>2992</v>
      </c>
      <c r="N463" t="s">
        <v>3019</v>
      </c>
      <c r="O463" s="245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49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49">
        <f>ETMRoutes[[#This Row],[RouteNo]]</f>
        <v>38</v>
      </c>
      <c r="S463" s="248" cm="1">
        <f t="array" ref="S463">SUMPRODUCT(  ( (ETMRoutes[StageCodes]=ETMRoutes[[#This Row],[StageCodes]])+0 )*1 )</f>
        <v>1</v>
      </c>
      <c r="T463" s="249" cm="1">
        <f t="array" ref="T463">SUMPRODUCT(  ( (ETMRoutes[ReverseStageCodes]=ETMRoutes[[#This Row],[StageCodes]])+0 )*1 )</f>
        <v>0</v>
      </c>
      <c r="U463" s="249" t="b" cm="1">
        <f t="array" ref="U463">AND(ETMRoutes[[#This Row],[StageCodes]]=ETMRoutes[[#This Row],[BaseStageCodes]], SUMPRODUCT( ( ($K$2:$K463=ETMRoutes[[#This Row],[StageCodes]])+0)*1) =1)</f>
        <v>1</v>
      </c>
      <c r="V463" s="245">
        <f>LEN(ETMRoutes[[#This Row],[StageCodes]])</f>
        <v>19</v>
      </c>
      <c r="W463" s="245">
        <f>COUNTIF([2]!Master[Full ETM Route No], C463)</f>
        <v>1</v>
      </c>
    </row>
    <row r="464" spans="1:23" ht="43.5">
      <c r="A464" s="246" t="s">
        <v>2361</v>
      </c>
      <c r="B464" s="247">
        <v>39</v>
      </c>
      <c r="C464" s="248" t="str">
        <f>ETMRoutes[[#This Row],[Depot]] &amp; ETMRoutes[[#This Row],[RouteNo]]</f>
        <v>PRV39</v>
      </c>
      <c r="D464" s="249" t="str" cm="1">
        <f t="array" ref="D464">INDEX(ETMRoutes[Full ETM Route No], MATCH(1,(ETMRoutes[[#This Row],[BaseStageCodes]]=ETMRoutes[StageCodes])*1,0))</f>
        <v>PRV39</v>
      </c>
      <c r="E464" s="249" t="s">
        <v>4994</v>
      </c>
      <c r="F464" s="249" t="str">
        <f>VLOOKUP(ETMRoutes[[#This Row],[LastStageCode]],Code2Loc,2,FALSE) &amp; "-" &amp; VLOOKUP(ETMRoutes[[#This Row],[FirstStageCode]],Code2Loc,2,FALSE)</f>
        <v>ADVOI-VALPOI</v>
      </c>
      <c r="G464" s="249" t="s">
        <v>2596</v>
      </c>
      <c r="H464" s="249">
        <v>13</v>
      </c>
      <c r="I464" s="249" t="s">
        <v>3518</v>
      </c>
      <c r="J464" s="250" t="s">
        <v>4995</v>
      </c>
      <c r="K464" s="250" t="s">
        <v>4996</v>
      </c>
      <c r="L464" s="245" t="s">
        <v>4997</v>
      </c>
      <c r="M464" t="s">
        <v>2992</v>
      </c>
      <c r="N464" t="s">
        <v>411</v>
      </c>
      <c r="O464" s="245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49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49">
        <f>ETMRoutes[[#This Row],[RouteNo]]</f>
        <v>39</v>
      </c>
      <c r="S464" s="248" cm="1">
        <f t="array" ref="S464">SUMPRODUCT(  ( (ETMRoutes[StageCodes]=ETMRoutes[[#This Row],[StageCodes]])+0 )*1 )</f>
        <v>1</v>
      </c>
      <c r="T464" s="249" cm="1">
        <f t="array" ref="T464">SUMPRODUCT(  ( (ETMRoutes[ReverseStageCodes]=ETMRoutes[[#This Row],[StageCodes]])+0 )*1 )</f>
        <v>0</v>
      </c>
      <c r="U464" s="249" t="b" cm="1">
        <f t="array" ref="U464">AND(ETMRoutes[[#This Row],[StageCodes]]=ETMRoutes[[#This Row],[BaseStageCodes]], SUMPRODUCT( ( ($K$2:$K464=ETMRoutes[[#This Row],[StageCodes]])+0)*1) =1)</f>
        <v>1</v>
      </c>
      <c r="V464" s="245">
        <f>LEN(ETMRoutes[[#This Row],[StageCodes]])</f>
        <v>35</v>
      </c>
      <c r="W464" s="245">
        <f>COUNTIF([2]!Master[Full ETM Route No], C464)</f>
        <v>1</v>
      </c>
    </row>
    <row r="465" spans="1:23" ht="43.5">
      <c r="A465" s="246" t="s">
        <v>2361</v>
      </c>
      <c r="B465" s="247">
        <v>40</v>
      </c>
      <c r="C465" s="248" t="str">
        <f>ETMRoutes[[#This Row],[Depot]] &amp; ETMRoutes[[#This Row],[RouteNo]]</f>
        <v>PRV40</v>
      </c>
      <c r="D465" s="249" t="str" cm="1">
        <f t="array" ref="D465">INDEX(ETMRoutes[Full ETM Route No], MATCH(1,(ETMRoutes[[#This Row],[BaseStageCodes]]=ETMRoutes[StageCodes])*1,0))</f>
        <v>PRV40</v>
      </c>
      <c r="E465" s="249" t="s">
        <v>4998</v>
      </c>
      <c r="F465" s="249" t="str">
        <f>VLOOKUP(ETMRoutes[[#This Row],[LastStageCode]],Code2Loc,2,FALSE) &amp; "-" &amp; VLOOKUP(ETMRoutes[[#This Row],[FirstStageCode]],Code2Loc,2,FALSE)</f>
        <v>SATRE-VALPOI</v>
      </c>
      <c r="G465" s="249" t="s">
        <v>2029</v>
      </c>
      <c r="H465" s="249">
        <v>19</v>
      </c>
      <c r="I465" s="249" t="s">
        <v>3518</v>
      </c>
      <c r="J465" s="250" t="s">
        <v>4999</v>
      </c>
      <c r="K465" s="250" t="s">
        <v>5000</v>
      </c>
      <c r="L465" s="245" t="s">
        <v>5001</v>
      </c>
      <c r="M465" t="s">
        <v>2992</v>
      </c>
      <c r="N465" t="s">
        <v>2581</v>
      </c>
      <c r="O465" s="245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49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49">
        <f>ETMRoutes[[#This Row],[RouteNo]]</f>
        <v>40</v>
      </c>
      <c r="S465" s="248" cm="1">
        <f t="array" ref="S465">SUMPRODUCT(  ( (ETMRoutes[StageCodes]=ETMRoutes[[#This Row],[StageCodes]])+0 )*1 )</f>
        <v>1</v>
      </c>
      <c r="T465" s="249" cm="1">
        <f t="array" ref="T465">SUMPRODUCT(  ( (ETMRoutes[ReverseStageCodes]=ETMRoutes[[#This Row],[StageCodes]])+0 )*1 )</f>
        <v>0</v>
      </c>
      <c r="U465" s="249" t="b" cm="1">
        <f t="array" ref="U465">AND(ETMRoutes[[#This Row],[StageCodes]]=ETMRoutes[[#This Row],[BaseStageCodes]], SUMPRODUCT( ( ($K$2:$K465=ETMRoutes[[#This Row],[StageCodes]])+0)*1) =1)</f>
        <v>1</v>
      </c>
      <c r="V465" s="245">
        <f>LEN(ETMRoutes[[#This Row],[StageCodes]])</f>
        <v>43</v>
      </c>
      <c r="W465" s="245">
        <f>COUNTIF([2]!Master[Full ETM Route No], C465)</f>
        <v>2</v>
      </c>
    </row>
    <row r="466" spans="1:23" ht="29">
      <c r="A466" s="246" t="s">
        <v>2361</v>
      </c>
      <c r="B466" s="247">
        <v>41</v>
      </c>
      <c r="C466" s="248" t="str">
        <f>ETMRoutes[[#This Row],[Depot]] &amp; ETMRoutes[[#This Row],[RouteNo]]</f>
        <v>PRV41</v>
      </c>
      <c r="D466" s="249" t="str" cm="1">
        <f t="array" ref="D466">INDEX(ETMRoutes[Full ETM Route No], MATCH(1,(ETMRoutes[[#This Row],[BaseStageCodes]]=ETMRoutes[StageCodes])*1,0))</f>
        <v>PRV41</v>
      </c>
      <c r="E466" s="249" t="s">
        <v>5002</v>
      </c>
      <c r="F466" s="249" t="str">
        <f>VLOOKUP(ETMRoutes[[#This Row],[LastStageCode]],Code2Loc,2,FALSE) &amp; "-" &amp; VLOOKUP(ETMRoutes[[#This Row],[FirstStageCode]],Code2Loc,2,FALSE)</f>
        <v>USTE-VALPOI</v>
      </c>
      <c r="G466" s="249" t="s">
        <v>2029</v>
      </c>
      <c r="H466" s="249">
        <v>12</v>
      </c>
      <c r="I466" s="249" t="s">
        <v>3518</v>
      </c>
      <c r="J466" s="250" t="s">
        <v>5003</v>
      </c>
      <c r="K466" s="250" t="s">
        <v>5004</v>
      </c>
      <c r="L466" s="245" t="s">
        <v>5005</v>
      </c>
      <c r="M466" t="s">
        <v>2992</v>
      </c>
      <c r="N466" t="s">
        <v>2955</v>
      </c>
      <c r="O466" s="245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49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49">
        <f>ETMRoutes[[#This Row],[RouteNo]]</f>
        <v>41</v>
      </c>
      <c r="S466" s="248" cm="1">
        <f t="array" ref="S466">SUMPRODUCT(  ( (ETMRoutes[StageCodes]=ETMRoutes[[#This Row],[StageCodes]])+0 )*1 )</f>
        <v>1</v>
      </c>
      <c r="T466" s="249" cm="1">
        <f t="array" ref="T466">SUMPRODUCT(  ( (ETMRoutes[ReverseStageCodes]=ETMRoutes[[#This Row],[StageCodes]])+0 )*1 )</f>
        <v>0</v>
      </c>
      <c r="U466" s="249" t="b" cm="1">
        <f t="array" ref="U466">AND(ETMRoutes[[#This Row],[StageCodes]]=ETMRoutes[[#This Row],[BaseStageCodes]], SUMPRODUCT( ( ($K$2:$K466=ETMRoutes[[#This Row],[StageCodes]])+0)*1) =1)</f>
        <v>1</v>
      </c>
      <c r="V466" s="245">
        <f>LEN(ETMRoutes[[#This Row],[StageCodes]])</f>
        <v>23</v>
      </c>
      <c r="W466" s="245">
        <f>COUNTIF([2]!Master[Full ETM Route No], C466)</f>
        <v>2</v>
      </c>
    </row>
    <row r="467" spans="1:23" ht="29">
      <c r="A467" s="246" t="s">
        <v>2361</v>
      </c>
      <c r="B467" s="247">
        <v>42</v>
      </c>
      <c r="C467" s="248" t="str">
        <f>ETMRoutes[[#This Row],[Depot]] &amp; ETMRoutes[[#This Row],[RouteNo]]</f>
        <v>PRV42</v>
      </c>
      <c r="D467" s="249" t="str" cm="1">
        <f t="array" ref="D467">INDEX(ETMRoutes[Full ETM Route No], MATCH(1,(ETMRoutes[[#This Row],[BaseStageCodes]]=ETMRoutes[StageCodes])*1,0))</f>
        <v>PRV42</v>
      </c>
      <c r="E467" s="249" t="s">
        <v>5006</v>
      </c>
      <c r="F467" s="249" t="str">
        <f>VLOOKUP(ETMRoutes[[#This Row],[LastStageCode]],Code2Loc,2,FALSE) &amp; "-" &amp; VLOOKUP(ETMRoutes[[#This Row],[FirstStageCode]],Code2Loc,2,FALSE)</f>
        <v>HIVRE-VALPOI</v>
      </c>
      <c r="G467" s="249" t="s">
        <v>2189</v>
      </c>
      <c r="H467" s="249">
        <v>13</v>
      </c>
      <c r="I467" s="249" t="s">
        <v>3518</v>
      </c>
      <c r="J467" s="250" t="s">
        <v>5007</v>
      </c>
      <c r="K467" s="250" t="s">
        <v>5008</v>
      </c>
      <c r="L467" s="245" t="s">
        <v>5009</v>
      </c>
      <c r="M467" t="s">
        <v>2992</v>
      </c>
      <c r="N467" t="s">
        <v>1392</v>
      </c>
      <c r="O467" s="245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49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49">
        <f>ETMRoutes[[#This Row],[RouteNo]]</f>
        <v>42</v>
      </c>
      <c r="S467" s="248" cm="1">
        <f t="array" ref="S467">SUMPRODUCT(  ( (ETMRoutes[StageCodes]=ETMRoutes[[#This Row],[StageCodes]])+0 )*1 )</f>
        <v>1</v>
      </c>
      <c r="T467" s="249" cm="1">
        <f t="array" ref="T467">SUMPRODUCT(  ( (ETMRoutes[ReverseStageCodes]=ETMRoutes[[#This Row],[StageCodes]])+0 )*1 )</f>
        <v>0</v>
      </c>
      <c r="U467" s="249" t="b" cm="1">
        <f t="array" ref="U467">AND(ETMRoutes[[#This Row],[StageCodes]]=ETMRoutes[[#This Row],[BaseStageCodes]], SUMPRODUCT( ( ($K$2:$K467=ETMRoutes[[#This Row],[StageCodes]])+0)*1) =1)</f>
        <v>1</v>
      </c>
      <c r="V467" s="245">
        <f>LEN(ETMRoutes[[#This Row],[StageCodes]])</f>
        <v>27</v>
      </c>
      <c r="W467" s="245">
        <f>COUNTIF([2]!Master[Full ETM Route No], C467)</f>
        <v>4</v>
      </c>
    </row>
    <row r="468" spans="1:23" ht="29">
      <c r="A468" s="246" t="s">
        <v>2361</v>
      </c>
      <c r="B468" s="247">
        <v>43</v>
      </c>
      <c r="C468" s="248" t="str">
        <f>ETMRoutes[[#This Row],[Depot]] &amp; ETMRoutes[[#This Row],[RouteNo]]</f>
        <v>PRV43</v>
      </c>
      <c r="D468" s="249" t="str" cm="1">
        <f t="array" ref="D468">INDEX(ETMRoutes[Full ETM Route No], MATCH(1,(ETMRoutes[[#This Row],[BaseStageCodes]]=ETMRoutes[StageCodes])*1,0))</f>
        <v>PRV43</v>
      </c>
      <c r="E468" s="249" t="s">
        <v>5010</v>
      </c>
      <c r="F468" s="249" t="str">
        <f>VLOOKUP(ETMRoutes[[#This Row],[LastStageCode]],Code2Loc,2,FALSE) &amp; "-" &amp; VLOOKUP(ETMRoutes[[#This Row],[FirstStageCode]],Code2Loc,2,FALSE)</f>
        <v>KUMARKHAN-VALPOI</v>
      </c>
      <c r="G468" s="249" t="s">
        <v>2437</v>
      </c>
      <c r="H468" s="249">
        <v>8</v>
      </c>
      <c r="I468" s="249" t="s">
        <v>3518</v>
      </c>
      <c r="J468" s="250" t="s">
        <v>5011</v>
      </c>
      <c r="K468" s="250" t="s">
        <v>5012</v>
      </c>
      <c r="L468" s="245" t="s">
        <v>5013</v>
      </c>
      <c r="M468" t="s">
        <v>2992</v>
      </c>
      <c r="N468" t="s">
        <v>1700</v>
      </c>
      <c r="O468" s="245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49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49">
        <f>ETMRoutes[[#This Row],[RouteNo]]</f>
        <v>43</v>
      </c>
      <c r="S468" s="248" cm="1">
        <f t="array" ref="S468">SUMPRODUCT(  ( (ETMRoutes[StageCodes]=ETMRoutes[[#This Row],[StageCodes]])+0 )*1 )</f>
        <v>1</v>
      </c>
      <c r="T468" s="249" cm="1">
        <f t="array" ref="T468">SUMPRODUCT(  ( (ETMRoutes[ReverseStageCodes]=ETMRoutes[[#This Row],[StageCodes]])+0 )*1 )</f>
        <v>0</v>
      </c>
      <c r="U468" s="249" t="b" cm="1">
        <f t="array" ref="U468">AND(ETMRoutes[[#This Row],[StageCodes]]=ETMRoutes[[#This Row],[BaseStageCodes]], SUMPRODUCT( ( ($K$2:$K468=ETMRoutes[[#This Row],[StageCodes]])+0)*1) =1)</f>
        <v>1</v>
      </c>
      <c r="V468" s="245">
        <f>LEN(ETMRoutes[[#This Row],[StageCodes]])</f>
        <v>19</v>
      </c>
      <c r="W468" s="245">
        <f>COUNTIF([2]!Master[Full ETM Route No], C468)</f>
        <v>2</v>
      </c>
    </row>
    <row r="469" spans="1:23" ht="29">
      <c r="A469" s="246" t="s">
        <v>2361</v>
      </c>
      <c r="B469" s="247">
        <v>44</v>
      </c>
      <c r="C469" s="248" t="str">
        <f>ETMRoutes[[#This Row],[Depot]] &amp; ETMRoutes[[#This Row],[RouteNo]]</f>
        <v>PRV44</v>
      </c>
      <c r="D469" s="249" t="str" cm="1">
        <f t="array" ref="D469">INDEX(ETMRoutes[Full ETM Route No], MATCH(1,(ETMRoutes[[#This Row],[BaseStageCodes]]=ETMRoutes[StageCodes])*1,0))</f>
        <v>PRV44</v>
      </c>
      <c r="E469" s="249" t="s">
        <v>5014</v>
      </c>
      <c r="F469" s="249" t="str">
        <f>VLOOKUP(ETMRoutes[[#This Row],[LastStageCode]],Code2Loc,2,FALSE) &amp; "-" &amp; VLOOKUP(ETMRoutes[[#This Row],[FirstStageCode]],Code2Loc,2,FALSE)</f>
        <v>ZARME-VALPOI</v>
      </c>
      <c r="G469" s="249" t="s">
        <v>1910</v>
      </c>
      <c r="H469" s="249">
        <v>8</v>
      </c>
      <c r="I469" s="249" t="s">
        <v>3518</v>
      </c>
      <c r="J469" s="250" t="s">
        <v>5015</v>
      </c>
      <c r="K469" s="250" t="s">
        <v>5016</v>
      </c>
      <c r="L469" s="245" t="s">
        <v>5017</v>
      </c>
      <c r="M469" t="s">
        <v>2992</v>
      </c>
      <c r="N469" t="s">
        <v>3141</v>
      </c>
      <c r="O469" s="245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49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49">
        <f>ETMRoutes[[#This Row],[RouteNo]]</f>
        <v>44</v>
      </c>
      <c r="S469" s="248" cm="1">
        <f t="array" ref="S469">SUMPRODUCT(  ( (ETMRoutes[StageCodes]=ETMRoutes[[#This Row],[StageCodes]])+0 )*1 )</f>
        <v>1</v>
      </c>
      <c r="T469" s="249" cm="1">
        <f t="array" ref="T469">SUMPRODUCT(  ( (ETMRoutes[ReverseStageCodes]=ETMRoutes[[#This Row],[StageCodes]])+0 )*1 )</f>
        <v>0</v>
      </c>
      <c r="U469" s="249" t="b" cm="1">
        <f t="array" ref="U469">AND(ETMRoutes[[#This Row],[StageCodes]]=ETMRoutes[[#This Row],[BaseStageCodes]], SUMPRODUCT( ( ($K$2:$K469=ETMRoutes[[#This Row],[StageCodes]])+0)*1) =1)</f>
        <v>1</v>
      </c>
      <c r="V469" s="245">
        <f>LEN(ETMRoutes[[#This Row],[StageCodes]])</f>
        <v>19</v>
      </c>
      <c r="W469" s="245">
        <f>COUNTIF([2]!Master[Full ETM Route No], C469)</f>
        <v>2</v>
      </c>
    </row>
    <row r="470" spans="1:23" ht="130.5">
      <c r="A470" s="246" t="s">
        <v>2361</v>
      </c>
      <c r="B470" s="247">
        <v>45</v>
      </c>
      <c r="C470" s="248" t="str">
        <f>ETMRoutes[[#This Row],[Depot]] &amp; ETMRoutes[[#This Row],[RouteNo]]</f>
        <v>PRV45</v>
      </c>
      <c r="D470" s="249" t="str" cm="1">
        <f t="array" ref="D470">INDEX(ETMRoutes[Full ETM Route No], MATCH(1,(ETMRoutes[[#This Row],[BaseStageCodes]]=ETMRoutes[StageCodes])*1,0))</f>
        <v>PRV45</v>
      </c>
      <c r="E470" s="249" t="s">
        <v>5018</v>
      </c>
      <c r="F470" s="249" t="str">
        <f>VLOOKUP(ETMRoutes[[#This Row],[LastStageCode]],Code2Loc,2,FALSE) &amp; "-" &amp; VLOOKUP(ETMRoutes[[#This Row],[FirstStageCode]],Code2Loc,2,FALSE)</f>
        <v>MORLLEM-PANAJI</v>
      </c>
      <c r="G470" s="249"/>
      <c r="H470" s="249">
        <v>40</v>
      </c>
      <c r="I470" s="249" t="s">
        <v>3518</v>
      </c>
      <c r="J470" s="250" t="s">
        <v>5019</v>
      </c>
      <c r="K470" s="250" t="s">
        <v>5020</v>
      </c>
      <c r="L470" s="245" t="s">
        <v>5021</v>
      </c>
      <c r="M470" t="s">
        <v>2202</v>
      </c>
      <c r="N470" t="s">
        <v>1963</v>
      </c>
      <c r="O470" s="245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49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49">
        <f>ETMRoutes[[#This Row],[RouteNo]]</f>
        <v>45</v>
      </c>
      <c r="S470" s="248" cm="1">
        <f t="array" ref="S470">SUMPRODUCT(  ( (ETMRoutes[StageCodes]=ETMRoutes[[#This Row],[StageCodes]])+0 )*1 )</f>
        <v>1</v>
      </c>
      <c r="T470" s="249" cm="1">
        <f t="array" ref="T470">SUMPRODUCT(  ( (ETMRoutes[ReverseStageCodes]=ETMRoutes[[#This Row],[StageCodes]])+0 )*1 )</f>
        <v>0</v>
      </c>
      <c r="U470" s="249" t="b" cm="1">
        <f t="array" ref="U470">AND(ETMRoutes[[#This Row],[StageCodes]]=ETMRoutes[[#This Row],[BaseStageCodes]], SUMPRODUCT( ( ($K$2:$K470=ETMRoutes[[#This Row],[StageCodes]])+0)*1) =1)</f>
        <v>1</v>
      </c>
      <c r="V470" s="245">
        <f>LEN(ETMRoutes[[#This Row],[StageCodes]])</f>
        <v>127</v>
      </c>
      <c r="W470" s="245">
        <f>COUNTIF([2]!Master[Full ETM Route No], C470)</f>
        <v>4</v>
      </c>
    </row>
    <row r="471" spans="1:23" ht="145">
      <c r="A471" s="246" t="s">
        <v>2361</v>
      </c>
      <c r="B471" s="247">
        <v>46</v>
      </c>
      <c r="C471" s="248" t="str">
        <f>ETMRoutes[[#This Row],[Depot]] &amp; ETMRoutes[[#This Row],[RouteNo]]</f>
        <v>PRV46</v>
      </c>
      <c r="D471" s="249" t="str" cm="1">
        <f t="array" ref="D471">INDEX(ETMRoutes[Full ETM Route No], MATCH(1,(ETMRoutes[[#This Row],[BaseStageCodes]]=ETMRoutes[StageCodes])*1,0))</f>
        <v>PRV46</v>
      </c>
      <c r="E471" s="249" t="s">
        <v>5022</v>
      </c>
      <c r="F471" s="249" t="str">
        <f>VLOOKUP(ETMRoutes[[#This Row],[LastStageCode]],Code2Loc,2,FALSE) &amp; "-" &amp; VLOOKUP(ETMRoutes[[#This Row],[FirstStageCode]],Code2Loc,2,FALSE)</f>
        <v>SURLA-PNJ K.AKDMI</v>
      </c>
      <c r="G471" s="249"/>
      <c r="H471" s="249">
        <v>72</v>
      </c>
      <c r="I471" s="249" t="s">
        <v>3518</v>
      </c>
      <c r="J471" s="250" t="s">
        <v>5023</v>
      </c>
      <c r="K471" s="250" t="s">
        <v>5024</v>
      </c>
      <c r="L471" s="245" t="s">
        <v>5025</v>
      </c>
      <c r="M471" t="s">
        <v>2303</v>
      </c>
      <c r="N471" t="s">
        <v>2776</v>
      </c>
      <c r="O471" s="245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49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49">
        <f>ETMRoutes[[#This Row],[RouteNo]]</f>
        <v>46</v>
      </c>
      <c r="S471" s="248" cm="1">
        <f t="array" ref="S471">SUMPRODUCT(  ( (ETMRoutes[StageCodes]=ETMRoutes[[#This Row],[StageCodes]])+0 )*1 )</f>
        <v>1</v>
      </c>
      <c r="T471" s="249" cm="1">
        <f t="array" ref="T471">SUMPRODUCT(  ( (ETMRoutes[ReverseStageCodes]=ETMRoutes[[#This Row],[StageCodes]])+0 )*1 )</f>
        <v>0</v>
      </c>
      <c r="U471" s="249" t="b" cm="1">
        <f t="array" ref="U471">AND(ETMRoutes[[#This Row],[StageCodes]]=ETMRoutes[[#This Row],[BaseStageCodes]], SUMPRODUCT( ( ($K$2:$K471=ETMRoutes[[#This Row],[StageCodes]])+0)*1) =1)</f>
        <v>1</v>
      </c>
      <c r="V471" s="245">
        <f>LEN(ETMRoutes[[#This Row],[StageCodes]])</f>
        <v>151</v>
      </c>
      <c r="W471" s="245">
        <f>COUNTIF([2]!Master[Full ETM Route No], C471)</f>
        <v>2</v>
      </c>
    </row>
    <row r="472" spans="1:23" ht="116">
      <c r="A472" s="246" t="s">
        <v>2361</v>
      </c>
      <c r="B472" s="247">
        <v>47</v>
      </c>
      <c r="C472" s="248" t="str">
        <f>ETMRoutes[[#This Row],[Depot]] &amp; ETMRoutes[[#This Row],[RouteNo]]</f>
        <v>PRV47</v>
      </c>
      <c r="D472" s="249" t="str" cm="1">
        <f t="array" ref="D472">INDEX(ETMRoutes[Full ETM Route No], MATCH(1,(ETMRoutes[[#This Row],[BaseStageCodes]]=ETMRoutes[StageCodes])*1,0))</f>
        <v>PRV47</v>
      </c>
      <c r="E472" s="249" t="s">
        <v>4479</v>
      </c>
      <c r="F472" s="249" t="str">
        <f>VLOOKUP(ETMRoutes[[#This Row],[LastStageCode]],Code2Loc,2,FALSE) &amp; "-" &amp; VLOOKUP(ETMRoutes[[#This Row],[FirstStageCode]],Code2Loc,2,FALSE)</f>
        <v>SURLA-PANAJI</v>
      </c>
      <c r="G472" s="249"/>
      <c r="H472" s="249">
        <v>38</v>
      </c>
      <c r="I472" s="249" t="s">
        <v>3518</v>
      </c>
      <c r="J472" s="250" t="s">
        <v>5026</v>
      </c>
      <c r="K472" s="250" t="s">
        <v>5027</v>
      </c>
      <c r="L472" s="245" t="s">
        <v>5028</v>
      </c>
      <c r="M472" t="s">
        <v>2202</v>
      </c>
      <c r="N472" t="s">
        <v>2776</v>
      </c>
      <c r="O472" s="245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49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49">
        <f>ETMRoutes[[#This Row],[RouteNo]]</f>
        <v>47</v>
      </c>
      <c r="S472" s="248" cm="1">
        <f t="array" ref="S472">SUMPRODUCT(  ( (ETMRoutes[StageCodes]=ETMRoutes[[#This Row],[StageCodes]])+0 )*1 )</f>
        <v>1</v>
      </c>
      <c r="T472" s="249" cm="1">
        <f t="array" ref="T472">SUMPRODUCT(  ( (ETMRoutes[ReverseStageCodes]=ETMRoutes[[#This Row],[StageCodes]])+0 )*1 )</f>
        <v>0</v>
      </c>
      <c r="U472" s="249" t="b" cm="1">
        <f t="array" ref="U472">AND(ETMRoutes[[#This Row],[StageCodes]]=ETMRoutes[[#This Row],[BaseStageCodes]], SUMPRODUCT( ( ($K$2:$K472=ETMRoutes[[#This Row],[StageCodes]])+0)*1) =1)</f>
        <v>1</v>
      </c>
      <c r="V472" s="245">
        <f>LEN(ETMRoutes[[#This Row],[StageCodes]])</f>
        <v>115</v>
      </c>
      <c r="W472" s="245">
        <f>COUNTIF([2]!Master[Full ETM Route No], C472)</f>
        <v>1</v>
      </c>
    </row>
    <row r="473" spans="1:23" ht="188.5">
      <c r="A473" s="246" t="s">
        <v>2361</v>
      </c>
      <c r="B473" s="247">
        <v>48</v>
      </c>
      <c r="C473" s="248" t="str">
        <f>ETMRoutes[[#This Row],[Depot]] &amp; ETMRoutes[[#This Row],[RouteNo]]</f>
        <v>PRV48</v>
      </c>
      <c r="D473" s="249" t="str" cm="1">
        <f t="array" ref="D473">INDEX(ETMRoutes[Full ETM Route No], MATCH(1,(ETMRoutes[[#This Row],[BaseStageCodes]]=ETMRoutes[StageCodes])*1,0))</f>
        <v>PRV48</v>
      </c>
      <c r="E473" s="249" t="s">
        <v>5029</v>
      </c>
      <c r="F473" s="249" t="str">
        <f>VLOOKUP(ETMRoutes[[#This Row],[LastStageCode]],Code2Loc,2,FALSE) &amp; "-" &amp; VLOOKUP(ETMRoutes[[#This Row],[FirstStageCode]],Code2Loc,2,FALSE)</f>
        <v>BHATWADI TK-PANAJI</v>
      </c>
      <c r="G473" s="249"/>
      <c r="H473" s="249">
        <v>51</v>
      </c>
      <c r="I473" s="249" t="s">
        <v>3518</v>
      </c>
      <c r="J473" s="250" t="s">
        <v>5030</v>
      </c>
      <c r="K473" s="250" t="s">
        <v>5031</v>
      </c>
      <c r="L473" s="245" t="s">
        <v>5032</v>
      </c>
      <c r="M473" t="s">
        <v>2202</v>
      </c>
      <c r="N473" t="s">
        <v>729</v>
      </c>
      <c r="O473" s="245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49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49">
        <f>ETMRoutes[[#This Row],[RouteNo]]</f>
        <v>48</v>
      </c>
      <c r="S473" s="248" cm="1">
        <f t="array" ref="S473">SUMPRODUCT(  ( (ETMRoutes[StageCodes]=ETMRoutes[[#This Row],[StageCodes]])+0 )*1 )</f>
        <v>1</v>
      </c>
      <c r="T473" s="249" cm="1">
        <f t="array" ref="T473">SUMPRODUCT(  ( (ETMRoutes[ReverseStageCodes]=ETMRoutes[[#This Row],[StageCodes]])+0 )*1 )</f>
        <v>0</v>
      </c>
      <c r="U473" s="249" t="b" cm="1">
        <f t="array" ref="U473">AND(ETMRoutes[[#This Row],[StageCodes]]=ETMRoutes[[#This Row],[BaseStageCodes]], SUMPRODUCT( ( ($K$2:$K473=ETMRoutes[[#This Row],[StageCodes]])+0)*1) =1)</f>
        <v>1</v>
      </c>
      <c r="V473" s="245">
        <f>LEN(ETMRoutes[[#This Row],[StageCodes]])</f>
        <v>171</v>
      </c>
      <c r="W473" s="245">
        <f>COUNTIF([2]!Master[Full ETM Route No], C473)</f>
        <v>3</v>
      </c>
    </row>
    <row r="474" spans="1:23" ht="130.5">
      <c r="A474" s="246" t="s">
        <v>2361</v>
      </c>
      <c r="B474" s="247">
        <v>49</v>
      </c>
      <c r="C474" s="248" t="str">
        <f>ETMRoutes[[#This Row],[Depot]] &amp; ETMRoutes[[#This Row],[RouteNo]]</f>
        <v>PRV49</v>
      </c>
      <c r="D474" s="249" t="str" cm="1">
        <f t="array" ref="D474">INDEX(ETMRoutes[Full ETM Route No], MATCH(1,(ETMRoutes[[#This Row],[BaseStageCodes]]=ETMRoutes[StageCodes])*1,0))</f>
        <v>PRV49</v>
      </c>
      <c r="E474" s="249" t="s">
        <v>5033</v>
      </c>
      <c r="F474" s="249" t="str">
        <f>VLOOKUP(ETMRoutes[[#This Row],[LastStageCode]],Code2Loc,2,FALSE) &amp; "-" &amp; VLOOKUP(ETMRoutes[[#This Row],[FirstStageCode]],Code2Loc,2,FALSE)</f>
        <v>SAL-PANAJI</v>
      </c>
      <c r="G474" s="249" t="s">
        <v>1144</v>
      </c>
      <c r="H474" s="249">
        <v>40</v>
      </c>
      <c r="I474" s="249" t="s">
        <v>3518</v>
      </c>
      <c r="J474" s="250" t="s">
        <v>5034</v>
      </c>
      <c r="K474" s="250" t="s">
        <v>5035</v>
      </c>
      <c r="L474" s="245" t="s">
        <v>5036</v>
      </c>
      <c r="M474" t="s">
        <v>2202</v>
      </c>
      <c r="N474" t="s">
        <v>2513</v>
      </c>
      <c r="O474" s="245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49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49">
        <f>ETMRoutes[[#This Row],[RouteNo]]</f>
        <v>49</v>
      </c>
      <c r="S474" s="248" cm="1">
        <f t="array" ref="S474">SUMPRODUCT(  ( (ETMRoutes[StageCodes]=ETMRoutes[[#This Row],[StageCodes]])+0 )*1 )</f>
        <v>1</v>
      </c>
      <c r="T474" s="249" cm="1">
        <f t="array" ref="T474">SUMPRODUCT(  ( (ETMRoutes[ReverseStageCodes]=ETMRoutes[[#This Row],[StageCodes]])+0 )*1 )</f>
        <v>0</v>
      </c>
      <c r="U474" s="249" t="b" cm="1">
        <f t="array" ref="U474">AND(ETMRoutes[[#This Row],[StageCodes]]=ETMRoutes[[#This Row],[BaseStageCodes]], SUMPRODUCT( ( ($K$2:$K474=ETMRoutes[[#This Row],[StageCodes]])+0)*1) =1)</f>
        <v>1</v>
      </c>
      <c r="V474" s="245">
        <f>LEN(ETMRoutes[[#This Row],[StageCodes]])</f>
        <v>119</v>
      </c>
      <c r="W474" s="245">
        <f>COUNTIF([2]!Master[Full ETM Route No], C474)</f>
        <v>4</v>
      </c>
    </row>
    <row r="475" spans="1:23" ht="145">
      <c r="A475" s="246" t="s">
        <v>2361</v>
      </c>
      <c r="B475" s="247">
        <v>50</v>
      </c>
      <c r="C475" s="248" t="str">
        <f>ETMRoutes[[#This Row],[Depot]] &amp; ETMRoutes[[#This Row],[RouteNo]]</f>
        <v>PRV50</v>
      </c>
      <c r="D475" s="249" t="str" cm="1">
        <f t="array" ref="D475">INDEX(ETMRoutes[Full ETM Route No], MATCH(1,(ETMRoutes[[#This Row],[BaseStageCodes]]=ETMRoutes[StageCodes])*1,0))</f>
        <v>PRV50</v>
      </c>
      <c r="E475" s="249" t="s">
        <v>5037</v>
      </c>
      <c r="F475" s="249" t="str">
        <f>VLOOKUP(ETMRoutes[[#This Row],[LastStageCode]],Code2Loc,2,FALSE) &amp; "-" &amp; VLOOKUP(ETMRoutes[[#This Row],[FirstStageCode]],Code2Loc,2,FALSE)</f>
        <v>DHUMASHE-PANAJI</v>
      </c>
      <c r="G475" s="249" t="s">
        <v>568</v>
      </c>
      <c r="H475" s="249">
        <v>39</v>
      </c>
      <c r="I475" s="249" t="s">
        <v>3518</v>
      </c>
      <c r="J475" s="250" t="s">
        <v>5038</v>
      </c>
      <c r="K475" s="250" t="s">
        <v>5039</v>
      </c>
      <c r="L475" s="245" t="s">
        <v>5040</v>
      </c>
      <c r="M475" t="s">
        <v>2202</v>
      </c>
      <c r="N475" t="s">
        <v>1118</v>
      </c>
      <c r="O475" s="245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49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49">
        <f>ETMRoutes[[#This Row],[RouteNo]]</f>
        <v>50</v>
      </c>
      <c r="S475" s="248" cm="1">
        <f t="array" ref="S475">SUMPRODUCT(  ( (ETMRoutes[StageCodes]=ETMRoutes[[#This Row],[StageCodes]])+0 )*1 )</f>
        <v>1</v>
      </c>
      <c r="T475" s="249" cm="1">
        <f t="array" ref="T475">SUMPRODUCT(  ( (ETMRoutes[ReverseStageCodes]=ETMRoutes[[#This Row],[StageCodes]])+0 )*1 )</f>
        <v>0</v>
      </c>
      <c r="U475" s="249" t="b" cm="1">
        <f t="array" ref="U475">AND(ETMRoutes[[#This Row],[StageCodes]]=ETMRoutes[[#This Row],[BaseStageCodes]], SUMPRODUCT( ( ($K$2:$K475=ETMRoutes[[#This Row],[StageCodes]])+0)*1) =1)</f>
        <v>1</v>
      </c>
      <c r="V475" s="245">
        <f>LEN(ETMRoutes[[#This Row],[StageCodes]])</f>
        <v>127</v>
      </c>
      <c r="W475" s="245">
        <f>COUNTIF([2]!Master[Full ETM Route No], C475)</f>
        <v>2</v>
      </c>
    </row>
    <row r="476" spans="1:23" ht="116">
      <c r="A476" s="246" t="s">
        <v>2361</v>
      </c>
      <c r="B476" s="247">
        <v>51</v>
      </c>
      <c r="C476" s="248" t="str">
        <f>ETMRoutes[[#This Row],[Depot]] &amp; ETMRoutes[[#This Row],[RouteNo]]</f>
        <v>PRV51</v>
      </c>
      <c r="D476" s="249" t="str" cm="1">
        <f t="array" ref="D476">INDEX(ETMRoutes[Full ETM Route No], MATCH(1,(ETMRoutes[[#This Row],[BaseStageCodes]]=ETMRoutes[StageCodes])*1,0))</f>
        <v>PRV51</v>
      </c>
      <c r="E476" s="249" t="s">
        <v>5041</v>
      </c>
      <c r="F476" s="249" t="str">
        <f>VLOOKUP(ETMRoutes[[#This Row],[LastStageCode]],Code2Loc,2,FALSE) &amp; "-" &amp; VLOOKUP(ETMRoutes[[#This Row],[FirstStageCode]],Code2Loc,2,FALSE)</f>
        <v>USAP-PANAJI</v>
      </c>
      <c r="G476" s="249" t="s">
        <v>568</v>
      </c>
      <c r="H476" s="249">
        <v>30</v>
      </c>
      <c r="I476" s="249" t="s">
        <v>3518</v>
      </c>
      <c r="J476" s="250" t="s">
        <v>5042</v>
      </c>
      <c r="K476" s="250" t="s">
        <v>5043</v>
      </c>
      <c r="L476" s="245" t="s">
        <v>5044</v>
      </c>
      <c r="M476" t="s">
        <v>2202</v>
      </c>
      <c r="N476" t="s">
        <v>2943</v>
      </c>
      <c r="O476" s="245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49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49">
        <f>ETMRoutes[[#This Row],[RouteNo]]</f>
        <v>51</v>
      </c>
      <c r="S476" s="248" cm="1">
        <f t="array" ref="S476">SUMPRODUCT(  ( (ETMRoutes[StageCodes]=ETMRoutes[[#This Row],[StageCodes]])+0 )*1 )</f>
        <v>1</v>
      </c>
      <c r="T476" s="249" cm="1">
        <f t="array" ref="T476">SUMPRODUCT(  ( (ETMRoutes[ReverseStageCodes]=ETMRoutes[[#This Row],[StageCodes]])+0 )*1 )</f>
        <v>0</v>
      </c>
      <c r="U476" s="249" t="b" cm="1">
        <f t="array" ref="U476">AND(ETMRoutes[[#This Row],[StageCodes]]=ETMRoutes[[#This Row],[BaseStageCodes]], SUMPRODUCT( ( ($K$2:$K476=ETMRoutes[[#This Row],[StageCodes]])+0)*1) =1)</f>
        <v>1</v>
      </c>
      <c r="V476" s="245">
        <f>LEN(ETMRoutes[[#This Row],[StageCodes]])</f>
        <v>99</v>
      </c>
      <c r="W476" s="245">
        <f>COUNTIF([2]!Master[Full ETM Route No], C476)</f>
        <v>4</v>
      </c>
    </row>
    <row r="477" spans="1:23" ht="29">
      <c r="A477" s="246" t="s">
        <v>2361</v>
      </c>
      <c r="B477" s="247">
        <v>52</v>
      </c>
      <c r="C477" s="248" t="str">
        <f>ETMRoutes[[#This Row],[Depot]] &amp; ETMRoutes[[#This Row],[RouteNo]]</f>
        <v>PRV52</v>
      </c>
      <c r="D477" s="249" t="str" cm="1">
        <f t="array" ref="D477">INDEX(ETMRoutes[Full ETM Route No], MATCH(1,(ETMRoutes[[#This Row],[BaseStageCodes]]=ETMRoutes[StageCodes])*1,0))</f>
        <v>PRV52</v>
      </c>
      <c r="E477" s="249" t="s">
        <v>5045</v>
      </c>
      <c r="F477" s="249" t="str">
        <f>VLOOKUP(ETMRoutes[[#This Row],[LastStageCode]],Code2Loc,2,FALSE) &amp; "-" &amp; VLOOKUP(ETMRoutes[[#This Row],[FirstStageCode]],Code2Loc,2,FALSE)</f>
        <v>SURLA-SANKHALI</v>
      </c>
      <c r="G477" s="249" t="s">
        <v>1625</v>
      </c>
      <c r="H477" s="249">
        <v>10</v>
      </c>
      <c r="I477" s="249" t="s">
        <v>3518</v>
      </c>
      <c r="J477" s="250" t="s">
        <v>5046</v>
      </c>
      <c r="K477" s="250" t="s">
        <v>5047</v>
      </c>
      <c r="L477" s="245" t="s">
        <v>5048</v>
      </c>
      <c r="M477" t="s">
        <v>2551</v>
      </c>
      <c r="N477" t="s">
        <v>2776</v>
      </c>
      <c r="O477" s="245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49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49">
        <f>ETMRoutes[[#This Row],[RouteNo]]</f>
        <v>52</v>
      </c>
      <c r="S477" s="248" cm="1">
        <f t="array" ref="S477">SUMPRODUCT(  ( (ETMRoutes[StageCodes]=ETMRoutes[[#This Row],[StageCodes]])+0 )*1 )</f>
        <v>1</v>
      </c>
      <c r="T477" s="249" cm="1">
        <f t="array" ref="T477">SUMPRODUCT(  ( (ETMRoutes[ReverseStageCodes]=ETMRoutes[[#This Row],[StageCodes]])+0 )*1 )</f>
        <v>0</v>
      </c>
      <c r="U477" s="249" t="b" cm="1">
        <f t="array" ref="U477">AND(ETMRoutes[[#This Row],[StageCodes]]=ETMRoutes[[#This Row],[BaseStageCodes]], SUMPRODUCT( ( ($K$2:$K477=ETMRoutes[[#This Row],[StageCodes]])+0)*1) =1)</f>
        <v>1</v>
      </c>
      <c r="V477" s="245">
        <f>LEN(ETMRoutes[[#This Row],[StageCodes]])</f>
        <v>27</v>
      </c>
      <c r="W477" s="245">
        <f>COUNTIF([2]!Master[Full ETM Route No], C477)</f>
        <v>3</v>
      </c>
    </row>
    <row r="478" spans="1:23" ht="58">
      <c r="A478" s="246" t="s">
        <v>2361</v>
      </c>
      <c r="B478" s="247">
        <v>53</v>
      </c>
      <c r="C478" s="248" t="str">
        <f>ETMRoutes[[#This Row],[Depot]] &amp; ETMRoutes[[#This Row],[RouteNo]]</f>
        <v>PRV53</v>
      </c>
      <c r="D478" s="249" t="str" cm="1">
        <f t="array" ref="D478">INDEX(ETMRoutes[Full ETM Route No], MATCH(1,(ETMRoutes[[#This Row],[BaseStageCodes]]=ETMRoutes[StageCodes])*1,0))</f>
        <v>PRV53</v>
      </c>
      <c r="E478" s="249" t="s">
        <v>5049</v>
      </c>
      <c r="F478" s="249" t="str">
        <f>VLOOKUP(ETMRoutes[[#This Row],[LastStageCode]],Code2Loc,2,FALSE) &amp; "-" &amp; VLOOKUP(ETMRoutes[[#This Row],[FirstStageCode]],Code2Loc,2,FALSE)</f>
        <v>MAPUSA-PANAJI MKT</v>
      </c>
      <c r="G478" s="249" t="s">
        <v>2763</v>
      </c>
      <c r="H478" s="249">
        <v>21</v>
      </c>
      <c r="I478" s="249" t="s">
        <v>3518</v>
      </c>
      <c r="J478" s="250" t="s">
        <v>5050</v>
      </c>
      <c r="K478" s="250" t="s">
        <v>5051</v>
      </c>
      <c r="L478" s="245" t="s">
        <v>5052</v>
      </c>
      <c r="M478" t="s">
        <v>2206</v>
      </c>
      <c r="N478" t="s">
        <v>1836</v>
      </c>
      <c r="O478" s="245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49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49">
        <f>ETMRoutes[[#This Row],[RouteNo]]</f>
        <v>53</v>
      </c>
      <c r="S478" s="248" cm="1">
        <f t="array" ref="S478">SUMPRODUCT(  ( (ETMRoutes[StageCodes]=ETMRoutes[[#This Row],[StageCodes]])+0 )*1 )</f>
        <v>1</v>
      </c>
      <c r="T478" s="249" cm="1">
        <f t="array" ref="T478">SUMPRODUCT(  ( (ETMRoutes[ReverseStageCodes]=ETMRoutes[[#This Row],[StageCodes]])+0 )*1 )</f>
        <v>0</v>
      </c>
      <c r="U478" s="249" t="b" cm="1">
        <f t="array" ref="U478">AND(ETMRoutes[[#This Row],[StageCodes]]=ETMRoutes[[#This Row],[BaseStageCodes]], SUMPRODUCT( ( ($K$2:$K478=ETMRoutes[[#This Row],[StageCodes]])+0)*1) =1)</f>
        <v>1</v>
      </c>
      <c r="V478" s="245">
        <f>LEN(ETMRoutes[[#This Row],[StageCodes]])</f>
        <v>63</v>
      </c>
      <c r="W478" s="245">
        <f>COUNTIF([2]!Master[Full ETM Route No], C478)</f>
        <v>13</v>
      </c>
    </row>
    <row r="479" spans="1:23" ht="58">
      <c r="A479" s="246" t="s">
        <v>2361</v>
      </c>
      <c r="B479" s="247">
        <v>54</v>
      </c>
      <c r="C479" s="248" t="str">
        <f>ETMRoutes[[#This Row],[Depot]] &amp; ETMRoutes[[#This Row],[RouteNo]]</f>
        <v>PRV54</v>
      </c>
      <c r="D479" s="249" t="str" cm="1">
        <f t="array" ref="D479">INDEX(ETMRoutes[Full ETM Route No], MATCH(1,(ETMRoutes[[#This Row],[BaseStageCodes]]=ETMRoutes[StageCodes])*1,0))</f>
        <v>PNJ195</v>
      </c>
      <c r="E479" s="249" t="s">
        <v>4885</v>
      </c>
      <c r="F479" s="249" t="str">
        <f>VLOOKUP(ETMRoutes[[#This Row],[LastStageCode]],Code2Loc,2,FALSE) &amp; "-" &amp; VLOOKUP(ETMRoutes[[#This Row],[FirstStageCode]],Code2Loc,2,FALSE)</f>
        <v>QUITLA-PANAJI</v>
      </c>
      <c r="G479" s="249" t="s">
        <v>2324</v>
      </c>
      <c r="H479" s="249">
        <v>18</v>
      </c>
      <c r="I479" s="249" t="s">
        <v>3518</v>
      </c>
      <c r="J479" s="250" t="s">
        <v>4886</v>
      </c>
      <c r="K479" s="250" t="s">
        <v>4887</v>
      </c>
      <c r="L479" s="245" t="s">
        <v>4888</v>
      </c>
      <c r="M479" t="s">
        <v>2202</v>
      </c>
      <c r="N479" t="s">
        <v>2381</v>
      </c>
      <c r="O479" s="245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49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49">
        <f>ETMRoutes[[#This Row],[RouteNo]]</f>
        <v>54</v>
      </c>
      <c r="S479" s="248" cm="1">
        <f t="array" ref="S479">SUMPRODUCT(  ( (ETMRoutes[StageCodes]=ETMRoutes[[#This Row],[StageCodes]])+0 )*1 )</f>
        <v>2</v>
      </c>
      <c r="T479" s="249" cm="1">
        <f t="array" ref="T479">SUMPRODUCT(  ( (ETMRoutes[ReverseStageCodes]=ETMRoutes[[#This Row],[StageCodes]])+0 )*1 )</f>
        <v>0</v>
      </c>
      <c r="U479" s="249" t="b" cm="1">
        <f t="array" ref="U479">AND(ETMRoutes[[#This Row],[StageCodes]]=ETMRoutes[[#This Row],[BaseStageCodes]], SUMPRODUCT( ( ($K$2:$K479=ETMRoutes[[#This Row],[StageCodes]])+0)*1) =1)</f>
        <v>0</v>
      </c>
      <c r="V479" s="245">
        <f>LEN(ETMRoutes[[#This Row],[StageCodes]])</f>
        <v>59</v>
      </c>
      <c r="W479" s="245">
        <f>COUNTIF([2]!Master[Full ETM Route No], C479)</f>
        <v>6</v>
      </c>
    </row>
    <row r="480" spans="1:23" ht="101.5">
      <c r="A480" s="246" t="s">
        <v>2361</v>
      </c>
      <c r="B480" s="247">
        <v>55</v>
      </c>
      <c r="C480" s="248" t="str">
        <f>ETMRoutes[[#This Row],[Depot]] &amp; ETMRoutes[[#This Row],[RouteNo]]</f>
        <v>PRV55</v>
      </c>
      <c r="D480" s="249" t="str" cm="1">
        <f t="array" ref="D480">INDEX(ETMRoutes[Full ETM Route No], MATCH(1,(ETMRoutes[[#This Row],[BaseStageCodes]]=ETMRoutes[StageCodes])*1,0))</f>
        <v>PRV55</v>
      </c>
      <c r="E480" s="249" t="s">
        <v>4885</v>
      </c>
      <c r="F480" s="249" t="str">
        <f>VLOOKUP(ETMRoutes[[#This Row],[LastStageCode]],Code2Loc,2,FALSE) &amp; "-" &amp; VLOOKUP(ETMRoutes[[#This Row],[FirstStageCode]],Code2Loc,2,FALSE)</f>
        <v>QUITLA-PANAJI</v>
      </c>
      <c r="G480" s="249" t="s">
        <v>1835</v>
      </c>
      <c r="H480" s="249">
        <v>24</v>
      </c>
      <c r="I480" s="249" t="s">
        <v>3518</v>
      </c>
      <c r="J480" s="250" t="s">
        <v>5053</v>
      </c>
      <c r="K480" s="250" t="s">
        <v>5054</v>
      </c>
      <c r="L480" s="245" t="s">
        <v>5055</v>
      </c>
      <c r="M480" t="s">
        <v>2202</v>
      </c>
      <c r="N480" t="s">
        <v>2381</v>
      </c>
      <c r="O480" s="245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49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49">
        <f>ETMRoutes[[#This Row],[RouteNo]]</f>
        <v>55</v>
      </c>
      <c r="S480" s="248" cm="1">
        <f t="array" ref="S480">SUMPRODUCT(  ( (ETMRoutes[StageCodes]=ETMRoutes[[#This Row],[StageCodes]])+0 )*1 )</f>
        <v>1</v>
      </c>
      <c r="T480" s="249" cm="1">
        <f t="array" ref="T480">SUMPRODUCT(  ( (ETMRoutes[ReverseStageCodes]=ETMRoutes[[#This Row],[StageCodes]])+0 )*1 )</f>
        <v>0</v>
      </c>
      <c r="U480" s="249" t="b" cm="1">
        <f t="array" ref="U480">AND(ETMRoutes[[#This Row],[StageCodes]]=ETMRoutes[[#This Row],[BaseStageCodes]], SUMPRODUCT( ( ($K$2:$K480=ETMRoutes[[#This Row],[StageCodes]])+0)*1) =1)</f>
        <v>1</v>
      </c>
      <c r="V480" s="245">
        <f>LEN(ETMRoutes[[#This Row],[StageCodes]])</f>
        <v>87</v>
      </c>
      <c r="W480" s="245">
        <f>COUNTIF([2]!Master[Full ETM Route No], C480)</f>
        <v>1</v>
      </c>
    </row>
    <row r="481" spans="1:23" ht="101.5">
      <c r="A481" s="246" t="s">
        <v>2361</v>
      </c>
      <c r="B481" s="247">
        <v>56</v>
      </c>
      <c r="C481" s="248" t="str">
        <f>ETMRoutes[[#This Row],[Depot]] &amp; ETMRoutes[[#This Row],[RouteNo]]</f>
        <v>PRV56</v>
      </c>
      <c r="D481" s="249" t="str" cm="1">
        <f t="array" ref="D481">INDEX(ETMRoutes[Full ETM Route No], MATCH(1,(ETMRoutes[[#This Row],[BaseStageCodes]]=ETMRoutes[StageCodes])*1,0))</f>
        <v>PNJ22</v>
      </c>
      <c r="E481" s="249" t="s">
        <v>4759</v>
      </c>
      <c r="F481" s="249" t="str">
        <f>VLOOKUP(ETMRoutes[[#This Row],[LastStageCode]],Code2Loc,2,FALSE) &amp; "-" &amp; VLOOKUP(ETMRoutes[[#This Row],[FirstStageCode]],Code2Loc,2,FALSE)</f>
        <v>BICHOLIM-PANAJI</v>
      </c>
      <c r="G481" s="249" t="s">
        <v>2324</v>
      </c>
      <c r="H481" s="249">
        <v>28</v>
      </c>
      <c r="I481" s="249" t="s">
        <v>3518</v>
      </c>
      <c r="J481" s="250" t="s">
        <v>5056</v>
      </c>
      <c r="K481" s="250" t="s">
        <v>4432</v>
      </c>
      <c r="L481" s="245" t="s">
        <v>4431</v>
      </c>
      <c r="M481" t="s">
        <v>2202</v>
      </c>
      <c r="N481" t="s">
        <v>751</v>
      </c>
      <c r="O481" s="245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49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49">
        <f>ETMRoutes[[#This Row],[RouteNo]]</f>
        <v>56</v>
      </c>
      <c r="S481" s="248" cm="1">
        <f t="array" ref="S481">SUMPRODUCT(  ( (ETMRoutes[StageCodes]=ETMRoutes[[#This Row],[StageCodes]])+0 )*1 )</f>
        <v>1</v>
      </c>
      <c r="T481" s="249" cm="1">
        <f t="array" ref="T481">SUMPRODUCT(  ( (ETMRoutes[ReverseStageCodes]=ETMRoutes[[#This Row],[StageCodes]])+0 )*1 )</f>
        <v>1</v>
      </c>
      <c r="U481" s="249" t="b" cm="1">
        <f t="array" ref="U481">AND(ETMRoutes[[#This Row],[StageCodes]]=ETMRoutes[[#This Row],[BaseStageCodes]], SUMPRODUCT( ( ($K$2:$K481=ETMRoutes[[#This Row],[StageCodes]])+0)*1) =1)</f>
        <v>0</v>
      </c>
      <c r="V481" s="245">
        <f>LEN(ETMRoutes[[#This Row],[StageCodes]])</f>
        <v>91</v>
      </c>
      <c r="W481" s="245">
        <f>COUNTIF([2]!Master[Full ETM Route No], C481)</f>
        <v>3</v>
      </c>
    </row>
    <row r="482" spans="1:23" ht="130.5">
      <c r="A482" s="246" t="s">
        <v>2361</v>
      </c>
      <c r="B482" s="247">
        <v>57</v>
      </c>
      <c r="C482" s="248" t="str">
        <f>ETMRoutes[[#This Row],[Depot]] &amp; ETMRoutes[[#This Row],[RouteNo]]</f>
        <v>PRV57</v>
      </c>
      <c r="D482" s="249" t="str" cm="1">
        <f t="array" ref="D482">INDEX(ETMRoutes[Full ETM Route No], MATCH(1,(ETMRoutes[[#This Row],[BaseStageCodes]]=ETMRoutes[StageCodes])*1,0))</f>
        <v>PRV57</v>
      </c>
      <c r="E482" s="249" t="s">
        <v>4759</v>
      </c>
      <c r="F482" s="249" t="str">
        <f>VLOOKUP(ETMRoutes[[#This Row],[LastStageCode]],Code2Loc,2,FALSE) &amp; "-" &amp; VLOOKUP(ETMRoutes[[#This Row],[FirstStageCode]],Code2Loc,2,FALSE)</f>
        <v>BICHOLIM-PANAJI</v>
      </c>
      <c r="G482" s="249"/>
      <c r="H482" s="249">
        <v>34</v>
      </c>
      <c r="I482" s="249" t="s">
        <v>3518</v>
      </c>
      <c r="J482" s="250" t="s">
        <v>5057</v>
      </c>
      <c r="K482" s="250" t="s">
        <v>5058</v>
      </c>
      <c r="L482" s="245" t="s">
        <v>5059</v>
      </c>
      <c r="M482" t="s">
        <v>2202</v>
      </c>
      <c r="N482" t="s">
        <v>751</v>
      </c>
      <c r="O482" s="245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49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49">
        <f>ETMRoutes[[#This Row],[RouteNo]]</f>
        <v>57</v>
      </c>
      <c r="S482" s="248" cm="1">
        <f t="array" ref="S482">SUMPRODUCT(  ( (ETMRoutes[StageCodes]=ETMRoutes[[#This Row],[StageCodes]])+0 )*1 )</f>
        <v>1</v>
      </c>
      <c r="T482" s="249" cm="1">
        <f t="array" ref="T482">SUMPRODUCT(  ( (ETMRoutes[ReverseStageCodes]=ETMRoutes[[#This Row],[StageCodes]])+0 )*1 )</f>
        <v>0</v>
      </c>
      <c r="U482" s="249" t="b" cm="1">
        <f t="array" ref="U482">AND(ETMRoutes[[#This Row],[StageCodes]]=ETMRoutes[[#This Row],[BaseStageCodes]], SUMPRODUCT( ( ($K$2:$K482=ETMRoutes[[#This Row],[StageCodes]])+0)*1) =1)</f>
        <v>1</v>
      </c>
      <c r="V482" s="245">
        <f>LEN(ETMRoutes[[#This Row],[StageCodes]])</f>
        <v>119</v>
      </c>
      <c r="W482" s="245">
        <f>COUNTIF([2]!Master[Full ETM Route No], C482)</f>
        <v>3</v>
      </c>
    </row>
    <row r="483" spans="1:23" ht="116">
      <c r="A483" s="246" t="s">
        <v>2361</v>
      </c>
      <c r="B483" s="247">
        <v>58</v>
      </c>
      <c r="C483" s="248" t="str">
        <f>ETMRoutes[[#This Row],[Depot]] &amp; ETMRoutes[[#This Row],[RouteNo]]</f>
        <v>PRV58</v>
      </c>
      <c r="D483" s="249" t="str" cm="1">
        <f t="array" ref="D483">INDEX(ETMRoutes[Full ETM Route No], MATCH(1,(ETMRoutes[[#This Row],[BaseStageCodes]]=ETMRoutes[StageCodes])*1,0))</f>
        <v>PRV58</v>
      </c>
      <c r="E483" s="249" t="s">
        <v>5060</v>
      </c>
      <c r="F483" s="249" t="str">
        <f>VLOOKUP(ETMRoutes[[#This Row],[LastStageCode]],Code2Loc,2,FALSE) &amp; "-" &amp; VLOOKUP(ETMRoutes[[#This Row],[FirstStageCode]],Code2Loc,2,FALSE)</f>
        <v>GOLJUVEM-PANAJI MKT</v>
      </c>
      <c r="G483" s="249"/>
      <c r="H483" s="249">
        <v>29</v>
      </c>
      <c r="I483" s="249" t="s">
        <v>3518</v>
      </c>
      <c r="J483" s="250" t="s">
        <v>5061</v>
      </c>
      <c r="K483" s="250" t="s">
        <v>5062</v>
      </c>
      <c r="L483" s="245" t="s">
        <v>5063</v>
      </c>
      <c r="M483" t="s">
        <v>2206</v>
      </c>
      <c r="N483" t="s">
        <v>1308</v>
      </c>
      <c r="O483" s="245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49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49">
        <f>ETMRoutes[[#This Row],[RouteNo]]</f>
        <v>58</v>
      </c>
      <c r="S483" s="248" cm="1">
        <f t="array" ref="S483">SUMPRODUCT(  ( (ETMRoutes[StageCodes]=ETMRoutes[[#This Row],[StageCodes]])+0 )*1 )</f>
        <v>1</v>
      </c>
      <c r="T483" s="249" cm="1">
        <f t="array" ref="T483">SUMPRODUCT(  ( (ETMRoutes[ReverseStageCodes]=ETMRoutes[[#This Row],[StageCodes]])+0 )*1 )</f>
        <v>0</v>
      </c>
      <c r="U483" s="249" t="b" cm="1">
        <f t="array" ref="U483">AND(ETMRoutes[[#This Row],[StageCodes]]=ETMRoutes[[#This Row],[BaseStageCodes]], SUMPRODUCT( ( ($K$2:$K483=ETMRoutes[[#This Row],[StageCodes]])+0)*1) =1)</f>
        <v>1</v>
      </c>
      <c r="V483" s="245">
        <f>LEN(ETMRoutes[[#This Row],[StageCodes]])</f>
        <v>103</v>
      </c>
      <c r="W483" s="245">
        <f>COUNTIF([2]!Master[Full ETM Route No], C483)</f>
        <v>1</v>
      </c>
    </row>
    <row r="484" spans="1:23" ht="58">
      <c r="A484" s="252" t="s">
        <v>2361</v>
      </c>
      <c r="B484" s="253">
        <v>59</v>
      </c>
      <c r="C484" s="254" t="str">
        <f>ETMRoutes[[#This Row],[Depot]] &amp; ETMRoutes[[#This Row],[RouteNo]]</f>
        <v>PRV59</v>
      </c>
      <c r="D484" s="249" t="str" cm="1">
        <f t="array" ref="D484">INDEX(ETMRoutes[Full ETM Route No], MATCH(1,(ETMRoutes[[#This Row],[BaseStageCodes]]=ETMRoutes[StageCodes])*1,0))</f>
        <v>PRV59</v>
      </c>
      <c r="E484" s="255" t="s">
        <v>4382</v>
      </c>
      <c r="F484" s="255" t="str">
        <f>VLOOKUP(ETMRoutes[[#This Row],[LastStageCode]],Code2Loc,2,FALSE) &amp; "-" &amp; VLOOKUP(ETMRoutes[[#This Row],[FirstStageCode]],Code2Loc,2,FALSE)</f>
        <v>MAPUSA-PANAJI</v>
      </c>
      <c r="G484" s="255" t="s">
        <v>2924</v>
      </c>
      <c r="H484" s="255">
        <v>19</v>
      </c>
      <c r="I484" s="255" t="s">
        <v>3518</v>
      </c>
      <c r="J484" s="250" t="s">
        <v>5064</v>
      </c>
      <c r="K484" s="250" t="s">
        <v>5065</v>
      </c>
      <c r="L484" s="245" t="s">
        <v>5066</v>
      </c>
      <c r="M484" t="s">
        <v>2202</v>
      </c>
      <c r="N484" t="s">
        <v>1836</v>
      </c>
      <c r="O484" s="245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55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55">
        <f>ETMRoutes[[#This Row],[RouteNo]]</f>
        <v>59</v>
      </c>
      <c r="S484" s="254" cm="1">
        <f t="array" ref="S484">SUMPRODUCT(  ( (ETMRoutes[StageCodes]=ETMRoutes[[#This Row],[StageCodes]])+0 )*1 )</f>
        <v>1</v>
      </c>
      <c r="T484" s="249" cm="1">
        <f t="array" ref="T484">SUMPRODUCT(  ( (ETMRoutes[ReverseStageCodes]=ETMRoutes[[#This Row],[StageCodes]])+0 )*1 )</f>
        <v>0</v>
      </c>
      <c r="U484" s="249" t="b" cm="1">
        <f t="array" ref="U484">AND(ETMRoutes[[#This Row],[StageCodes]]=ETMRoutes[[#This Row],[BaseStageCodes]], SUMPRODUCT( ( ($K$2:$K484=ETMRoutes[[#This Row],[StageCodes]])+0)*1) =1)</f>
        <v>1</v>
      </c>
      <c r="V484" s="245">
        <f>LEN(ETMRoutes[[#This Row],[StageCodes]])</f>
        <v>59</v>
      </c>
      <c r="W484" s="245">
        <f>COUNTIF([2]!Master[Full ETM Route No], C484)</f>
        <v>0</v>
      </c>
    </row>
    <row r="485" spans="1:23" ht="87">
      <c r="A485" s="246" t="s">
        <v>2361</v>
      </c>
      <c r="B485" s="247">
        <v>60</v>
      </c>
      <c r="C485" s="248" t="str">
        <f>ETMRoutes[[#This Row],[Depot]] &amp; ETMRoutes[[#This Row],[RouteNo]]</f>
        <v>PRV60</v>
      </c>
      <c r="D485" s="249" t="str" cm="1">
        <f t="array" ref="D485">INDEX(ETMRoutes[Full ETM Route No], MATCH(1,(ETMRoutes[[#This Row],[BaseStageCodes]]=ETMRoutes[StageCodes])*1,0))</f>
        <v>PRV60</v>
      </c>
      <c r="E485" s="249" t="s">
        <v>4382</v>
      </c>
      <c r="F485" s="249" t="str">
        <f>VLOOKUP(ETMRoutes[[#This Row],[LastStageCode]],Code2Loc,2,FALSE) &amp; "-" &amp; VLOOKUP(ETMRoutes[[#This Row],[FirstStageCode]],Code2Loc,2,FALSE)</f>
        <v>MAPUSA-PANAJI</v>
      </c>
      <c r="G485" s="249"/>
      <c r="H485" s="249">
        <v>26</v>
      </c>
      <c r="I485" s="249" t="s">
        <v>3518</v>
      </c>
      <c r="J485" s="250" t="s">
        <v>5067</v>
      </c>
      <c r="K485" s="250" t="s">
        <v>5068</v>
      </c>
      <c r="L485" s="245" t="s">
        <v>5069</v>
      </c>
      <c r="M485" t="s">
        <v>2202</v>
      </c>
      <c r="N485" t="s">
        <v>1836</v>
      </c>
      <c r="O485" s="245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49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49">
        <f>ETMRoutes[[#This Row],[RouteNo]]</f>
        <v>60</v>
      </c>
      <c r="S485" s="248" cm="1">
        <f t="array" ref="S485">SUMPRODUCT(  ( (ETMRoutes[StageCodes]=ETMRoutes[[#This Row],[StageCodes]])+0 )*1 )</f>
        <v>1</v>
      </c>
      <c r="T485" s="249" cm="1">
        <f t="array" ref="T485">SUMPRODUCT(  ( (ETMRoutes[ReverseStageCodes]=ETMRoutes[[#This Row],[StageCodes]])+0 )*1 )</f>
        <v>0</v>
      </c>
      <c r="U485" s="249" t="b" cm="1">
        <f t="array" ref="U485">AND(ETMRoutes[[#This Row],[StageCodes]]=ETMRoutes[[#This Row],[BaseStageCodes]], SUMPRODUCT( ( ($K$2:$K485=ETMRoutes[[#This Row],[StageCodes]])+0)*1) =1)</f>
        <v>1</v>
      </c>
      <c r="V485" s="245">
        <f>LEN(ETMRoutes[[#This Row],[StageCodes]])</f>
        <v>87</v>
      </c>
      <c r="W485" s="245">
        <f>COUNTIF([2]!Master[Full ETM Route No], C485)</f>
        <v>1</v>
      </c>
    </row>
    <row r="486" spans="1:23" ht="101.5">
      <c r="A486" s="246" t="s">
        <v>2361</v>
      </c>
      <c r="B486" s="247">
        <v>61</v>
      </c>
      <c r="C486" s="248" t="str">
        <f>ETMRoutes[[#This Row],[Depot]] &amp; ETMRoutes[[#This Row],[RouteNo]]</f>
        <v>PRV61</v>
      </c>
      <c r="D486" s="249" t="str" cm="1">
        <f t="array" ref="D486">INDEX(ETMRoutes[Full ETM Route No], MATCH(1,(ETMRoutes[[#This Row],[BaseStageCodes]]=ETMRoutes[StageCodes])*1,0))</f>
        <v>PRV61</v>
      </c>
      <c r="E486" s="249" t="s">
        <v>5070</v>
      </c>
      <c r="F486" s="249" t="str">
        <f>VLOOKUP(ETMRoutes[[#This Row],[LastStageCode]],Code2Loc,2,FALSE) &amp; "-" &amp; VLOOKUP(ETMRoutes[[#This Row],[FirstStageCode]],Code2Loc,2,FALSE)</f>
        <v>CALVI TAR-PANAJI</v>
      </c>
      <c r="G486" s="249" t="s">
        <v>1835</v>
      </c>
      <c r="H486" s="249">
        <v>26</v>
      </c>
      <c r="I486" s="249" t="s">
        <v>3518</v>
      </c>
      <c r="J486" s="250" t="s">
        <v>5071</v>
      </c>
      <c r="K486" s="250" t="s">
        <v>5072</v>
      </c>
      <c r="L486" s="245" t="s">
        <v>5073</v>
      </c>
      <c r="M486" t="s">
        <v>2202</v>
      </c>
      <c r="N486" t="s">
        <v>821</v>
      </c>
      <c r="O486" s="245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49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49">
        <f>ETMRoutes[[#This Row],[RouteNo]]</f>
        <v>61</v>
      </c>
      <c r="S486" s="248" cm="1">
        <f t="array" ref="S486">SUMPRODUCT(  ( (ETMRoutes[StageCodes]=ETMRoutes[[#This Row],[StageCodes]])+0 )*1 )</f>
        <v>1</v>
      </c>
      <c r="T486" s="249" cm="1">
        <f t="array" ref="T486">SUMPRODUCT(  ( (ETMRoutes[ReverseStageCodes]=ETMRoutes[[#This Row],[StageCodes]])+0 )*1 )</f>
        <v>0</v>
      </c>
      <c r="U486" s="249" t="b" cm="1">
        <f t="array" ref="U486">AND(ETMRoutes[[#This Row],[StageCodes]]=ETMRoutes[[#This Row],[BaseStageCodes]], SUMPRODUCT( ( ($K$2:$K486=ETMRoutes[[#This Row],[StageCodes]])+0)*1) =1)</f>
        <v>1</v>
      </c>
      <c r="V486" s="245">
        <f>LEN(ETMRoutes[[#This Row],[StageCodes]])</f>
        <v>91</v>
      </c>
      <c r="W486" s="245">
        <f>COUNTIF([2]!Master[Full ETM Route No], C486)</f>
        <v>0</v>
      </c>
    </row>
    <row r="487" spans="1:23" ht="101.5">
      <c r="A487" s="246" t="s">
        <v>2361</v>
      </c>
      <c r="B487" s="247">
        <v>62</v>
      </c>
      <c r="C487" s="248" t="str">
        <f>ETMRoutes[[#This Row],[Depot]] &amp; ETMRoutes[[#This Row],[RouteNo]]</f>
        <v>PRV62</v>
      </c>
      <c r="D487" s="249" t="str" cm="1">
        <f t="array" ref="D487">INDEX(ETMRoutes[Full ETM Route No], MATCH(1,(ETMRoutes[[#This Row],[BaseStageCodes]]=ETMRoutes[StageCodes])*1,0))</f>
        <v>PRV62</v>
      </c>
      <c r="E487" s="249" t="s">
        <v>5074</v>
      </c>
      <c r="F487" s="249" t="str">
        <f>VLOOKUP(ETMRoutes[[#This Row],[LastStageCode]],Code2Loc,2,FALSE) &amp; "-" &amp; VLOOKUP(ETMRoutes[[#This Row],[FirstStageCode]],Code2Loc,2,FALSE)</f>
        <v>AMADI-PANAJI</v>
      </c>
      <c r="G487" s="249" t="s">
        <v>1835</v>
      </c>
      <c r="H487" s="249">
        <v>25</v>
      </c>
      <c r="I487" s="249" t="s">
        <v>3518</v>
      </c>
      <c r="J487" s="250" t="s">
        <v>5075</v>
      </c>
      <c r="K487" s="250" t="s">
        <v>5076</v>
      </c>
      <c r="L487" s="245" t="s">
        <v>5077</v>
      </c>
      <c r="M487" t="s">
        <v>2202</v>
      </c>
      <c r="N487" t="s">
        <v>468</v>
      </c>
      <c r="O487" s="245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49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49">
        <f>ETMRoutes[[#This Row],[RouteNo]]</f>
        <v>62</v>
      </c>
      <c r="S487" s="248" cm="1">
        <f t="array" ref="S487">SUMPRODUCT(  ( (ETMRoutes[StageCodes]=ETMRoutes[[#This Row],[StageCodes]])+0 )*1 )</f>
        <v>1</v>
      </c>
      <c r="T487" s="249" cm="1">
        <f t="array" ref="T487">SUMPRODUCT(  ( (ETMRoutes[ReverseStageCodes]=ETMRoutes[[#This Row],[StageCodes]])+0 )*1 )</f>
        <v>0</v>
      </c>
      <c r="U487" s="249" t="b" cm="1">
        <f t="array" ref="U487">AND(ETMRoutes[[#This Row],[StageCodes]]=ETMRoutes[[#This Row],[BaseStageCodes]], SUMPRODUCT( ( ($K$2:$K487=ETMRoutes[[#This Row],[StageCodes]])+0)*1) =1)</f>
        <v>1</v>
      </c>
      <c r="V487" s="245">
        <f>LEN(ETMRoutes[[#This Row],[StageCodes]])</f>
        <v>91</v>
      </c>
      <c r="W487" s="245">
        <f>COUNTIF([2]!Master[Full ETM Route No], C487)</f>
        <v>0</v>
      </c>
    </row>
    <row r="488" spans="1:23" ht="87">
      <c r="A488" s="246" t="s">
        <v>2361</v>
      </c>
      <c r="B488" s="247">
        <v>63</v>
      </c>
      <c r="C488" s="248" t="str">
        <f>ETMRoutes[[#This Row],[Depot]] &amp; ETMRoutes[[#This Row],[RouteNo]]</f>
        <v>PRV63</v>
      </c>
      <c r="D488" s="249" t="str" cm="1">
        <f t="array" ref="D488">INDEX(ETMRoutes[Full ETM Route No], MATCH(1,(ETMRoutes[[#This Row],[BaseStageCodes]]=ETMRoutes[StageCodes])*1,0))</f>
        <v>PRV63</v>
      </c>
      <c r="E488" s="249" t="s">
        <v>4930</v>
      </c>
      <c r="F488" s="249" t="str">
        <f>VLOOKUP(ETMRoutes[[#This Row],[LastStageCode]],Code2Loc,2,FALSE) &amp; "-" &amp; VLOOKUP(ETMRoutes[[#This Row],[FirstStageCode]],Code2Loc,2,FALSE)</f>
        <v>BICHOLIM-MAPUSA</v>
      </c>
      <c r="G488" s="249" t="s">
        <v>457</v>
      </c>
      <c r="H488" s="249">
        <v>22</v>
      </c>
      <c r="I488" s="249" t="s">
        <v>3518</v>
      </c>
      <c r="J488" s="250" t="s">
        <v>5078</v>
      </c>
      <c r="K488" s="250" t="s">
        <v>5079</v>
      </c>
      <c r="L488" s="245" t="s">
        <v>5080</v>
      </c>
      <c r="M488" t="s">
        <v>1836</v>
      </c>
      <c r="N488" t="s">
        <v>751</v>
      </c>
      <c r="O488" s="245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49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49">
        <f>ETMRoutes[[#This Row],[RouteNo]]</f>
        <v>63</v>
      </c>
      <c r="S488" s="248" cm="1">
        <f t="array" ref="S488">SUMPRODUCT(  ( (ETMRoutes[StageCodes]=ETMRoutes[[#This Row],[StageCodes]])+0 )*1 )</f>
        <v>1</v>
      </c>
      <c r="T488" s="249" cm="1">
        <f t="array" ref="T488">SUMPRODUCT(  ( (ETMRoutes[ReverseStageCodes]=ETMRoutes[[#This Row],[StageCodes]])+0 )*1 )</f>
        <v>0</v>
      </c>
      <c r="U488" s="249" t="b" cm="1">
        <f t="array" ref="U488">AND(ETMRoutes[[#This Row],[StageCodes]]=ETMRoutes[[#This Row],[BaseStageCodes]], SUMPRODUCT( ( ($K$2:$K488=ETMRoutes[[#This Row],[StageCodes]])+0)*1) =1)</f>
        <v>1</v>
      </c>
      <c r="V488" s="245">
        <f>LEN(ETMRoutes[[#This Row],[StageCodes]])</f>
        <v>79</v>
      </c>
      <c r="W488" s="245">
        <f>COUNTIF([2]!Master[Full ETM Route No], C488)</f>
        <v>15</v>
      </c>
    </row>
    <row r="489" spans="1:23" ht="58">
      <c r="A489" s="246" t="s">
        <v>2361</v>
      </c>
      <c r="B489" s="247">
        <v>64</v>
      </c>
      <c r="C489" s="248" t="str">
        <f>ETMRoutes[[#This Row],[Depot]] &amp; ETMRoutes[[#This Row],[RouteNo]]</f>
        <v>PRV64</v>
      </c>
      <c r="D489" s="249" t="str" cm="1">
        <f t="array" ref="D489">INDEX(ETMRoutes[Full ETM Route No], MATCH(1,(ETMRoutes[[#This Row],[BaseStageCodes]]=ETMRoutes[StageCodes])*1,0))</f>
        <v>PRV64</v>
      </c>
      <c r="E489" s="249" t="s">
        <v>5081</v>
      </c>
      <c r="F489" s="249" t="str">
        <f>VLOOKUP(ETMRoutes[[#This Row],[LastStageCode]],Code2Loc,2,FALSE) &amp; "-" &amp; VLOOKUP(ETMRoutes[[#This Row],[FirstStageCode]],Code2Loc,2,FALSE)</f>
        <v>AMADI-MAPUSA</v>
      </c>
      <c r="G489" s="249" t="s">
        <v>457</v>
      </c>
      <c r="H489" s="249">
        <v>13</v>
      </c>
      <c r="I489" s="249" t="s">
        <v>3518</v>
      </c>
      <c r="J489" s="250" t="s">
        <v>5082</v>
      </c>
      <c r="K489" s="250" t="s">
        <v>5083</v>
      </c>
      <c r="L489" s="245" t="s">
        <v>5084</v>
      </c>
      <c r="M489" t="s">
        <v>1836</v>
      </c>
      <c r="N489" t="s">
        <v>468</v>
      </c>
      <c r="O489" s="245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49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49">
        <f>ETMRoutes[[#This Row],[RouteNo]]</f>
        <v>64</v>
      </c>
      <c r="S489" s="248" cm="1">
        <f t="array" ref="S489">SUMPRODUCT(  ( (ETMRoutes[StageCodes]=ETMRoutes[[#This Row],[StageCodes]])+0 )*1 )</f>
        <v>1</v>
      </c>
      <c r="T489" s="249" cm="1">
        <f t="array" ref="T489">SUMPRODUCT(  ( (ETMRoutes[ReverseStageCodes]=ETMRoutes[[#This Row],[StageCodes]])+0 )*1 )</f>
        <v>0</v>
      </c>
      <c r="U489" s="249" t="b" cm="1">
        <f t="array" ref="U489">AND(ETMRoutes[[#This Row],[StageCodes]]=ETMRoutes[[#This Row],[BaseStageCodes]], SUMPRODUCT( ( ($K$2:$K489=ETMRoutes[[#This Row],[StageCodes]])+0)*1) =1)</f>
        <v>1</v>
      </c>
      <c r="V489" s="245">
        <f>LEN(ETMRoutes[[#This Row],[StageCodes]])</f>
        <v>51</v>
      </c>
      <c r="W489" s="245">
        <f>COUNTIF([2]!Master[Full ETM Route No], C489)</f>
        <v>12</v>
      </c>
    </row>
    <row r="490" spans="1:23" ht="58">
      <c r="A490" s="246" t="s">
        <v>2361</v>
      </c>
      <c r="B490" s="247">
        <v>65</v>
      </c>
      <c r="C490" s="248" t="str">
        <f>ETMRoutes[[#This Row],[Depot]] &amp; ETMRoutes[[#This Row],[RouteNo]]</f>
        <v>PRV65</v>
      </c>
      <c r="D490" s="249" t="str" cm="1">
        <f t="array" ref="D490">INDEX(ETMRoutes[Full ETM Route No], MATCH(1,(ETMRoutes[[#This Row],[BaseStageCodes]]=ETMRoutes[StageCodes])*1,0))</f>
        <v>PRV65</v>
      </c>
      <c r="E490" s="249" t="s">
        <v>5085</v>
      </c>
      <c r="F490" s="249" t="str">
        <f>VLOOKUP(ETMRoutes[[#This Row],[LastStageCode]],Code2Loc,2,FALSE) &amp; "-" &amp; VLOOKUP(ETMRoutes[[#This Row],[FirstStageCode]],Code2Loc,2,FALSE)</f>
        <v>AMADI/CALVI-MAPUSA</v>
      </c>
      <c r="G490" s="249" t="s">
        <v>457</v>
      </c>
      <c r="H490" s="249">
        <v>13</v>
      </c>
      <c r="I490" s="249" t="s">
        <v>3518</v>
      </c>
      <c r="J490" s="250" t="s">
        <v>5086</v>
      </c>
      <c r="K490" s="250" t="s">
        <v>5087</v>
      </c>
      <c r="L490" s="245" t="s">
        <v>5088</v>
      </c>
      <c r="M490" t="s">
        <v>1836</v>
      </c>
      <c r="N490" t="s">
        <v>470</v>
      </c>
      <c r="O490" s="245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49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49">
        <f>ETMRoutes[[#This Row],[RouteNo]]</f>
        <v>65</v>
      </c>
      <c r="S490" s="248" cm="1">
        <f t="array" ref="S490">SUMPRODUCT(  ( (ETMRoutes[StageCodes]=ETMRoutes[[#This Row],[StageCodes]])+0 )*1 )</f>
        <v>1</v>
      </c>
      <c r="T490" s="249" cm="1">
        <f t="array" ref="T490">SUMPRODUCT(  ( (ETMRoutes[ReverseStageCodes]=ETMRoutes[[#This Row],[StageCodes]])+0 )*1 )</f>
        <v>0</v>
      </c>
      <c r="U490" s="249" t="b" cm="1">
        <f t="array" ref="U490">AND(ETMRoutes[[#This Row],[StageCodes]]=ETMRoutes[[#This Row],[BaseStageCodes]], SUMPRODUCT( ( ($K$2:$K490=ETMRoutes[[#This Row],[StageCodes]])+0)*1) =1)</f>
        <v>1</v>
      </c>
      <c r="V490" s="245">
        <f>LEN(ETMRoutes[[#This Row],[StageCodes]])</f>
        <v>51</v>
      </c>
      <c r="W490" s="245">
        <f>COUNTIF([2]!Master[Full ETM Route No], C490)</f>
        <v>0</v>
      </c>
    </row>
    <row r="491" spans="1:23" ht="58">
      <c r="A491" s="246" t="s">
        <v>2361</v>
      </c>
      <c r="B491" s="247">
        <v>66</v>
      </c>
      <c r="C491" s="248" t="str">
        <f>ETMRoutes[[#This Row],[Depot]] &amp; ETMRoutes[[#This Row],[RouteNo]]</f>
        <v>PRV66</v>
      </c>
      <c r="D491" s="249" t="str" cm="1">
        <f t="array" ref="D491">INDEX(ETMRoutes[Full ETM Route No], MATCH(1,(ETMRoutes[[#This Row],[BaseStageCodes]]=ETMRoutes[StageCodes])*1,0))</f>
        <v>PRV66</v>
      </c>
      <c r="E491" s="249" t="s">
        <v>5089</v>
      </c>
      <c r="F491" s="249" t="str">
        <f>VLOOKUP(ETMRoutes[[#This Row],[LastStageCode]],Code2Loc,2,FALSE) &amp; "-" &amp; VLOOKUP(ETMRoutes[[#This Row],[FirstStageCode]],Code2Loc,2,FALSE)</f>
        <v>CALVI TAR-MAPUSA</v>
      </c>
      <c r="G491" s="249" t="s">
        <v>457</v>
      </c>
      <c r="H491" s="249">
        <v>13</v>
      </c>
      <c r="I491" s="249" t="s">
        <v>3518</v>
      </c>
      <c r="J491" s="250" t="s">
        <v>5090</v>
      </c>
      <c r="K491" s="250" t="s">
        <v>5091</v>
      </c>
      <c r="L491" s="245" t="s">
        <v>5092</v>
      </c>
      <c r="M491" t="s">
        <v>1836</v>
      </c>
      <c r="N491" t="s">
        <v>821</v>
      </c>
      <c r="O491" s="245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49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49">
        <f>ETMRoutes[[#This Row],[RouteNo]]</f>
        <v>66</v>
      </c>
      <c r="S491" s="248" cm="1">
        <f t="array" ref="S491">SUMPRODUCT(  ( (ETMRoutes[StageCodes]=ETMRoutes[[#This Row],[StageCodes]])+0 )*1 )</f>
        <v>1</v>
      </c>
      <c r="T491" s="249" cm="1">
        <f t="array" ref="T491">SUMPRODUCT(  ( (ETMRoutes[ReverseStageCodes]=ETMRoutes[[#This Row],[StageCodes]])+0 )*1 )</f>
        <v>0</v>
      </c>
      <c r="U491" s="249" t="b" cm="1">
        <f t="array" ref="U491">AND(ETMRoutes[[#This Row],[StageCodes]]=ETMRoutes[[#This Row],[BaseStageCodes]], SUMPRODUCT( ( ($K$2:$K491=ETMRoutes[[#This Row],[StageCodes]])+0)*1) =1)</f>
        <v>1</v>
      </c>
      <c r="V491" s="245">
        <f>LEN(ETMRoutes[[#This Row],[StageCodes]])</f>
        <v>51</v>
      </c>
      <c r="W491" s="245">
        <f>COUNTIF([2]!Master[Full ETM Route No], C491)</f>
        <v>13</v>
      </c>
    </row>
    <row r="492" spans="1:23" ht="72.5">
      <c r="A492" s="246" t="s">
        <v>2361</v>
      </c>
      <c r="B492" s="247">
        <v>67</v>
      </c>
      <c r="C492" s="248" t="str">
        <f>ETMRoutes[[#This Row],[Depot]] &amp; ETMRoutes[[#This Row],[RouteNo]]</f>
        <v>PRV67</v>
      </c>
      <c r="D492" s="249" t="str" cm="1">
        <f t="array" ref="D492">INDEX(ETMRoutes[Full ETM Route No], MATCH(1,(ETMRoutes[[#This Row],[BaseStageCodes]]=ETMRoutes[StageCodes])*1,0))</f>
        <v>PRV67</v>
      </c>
      <c r="E492" s="249" t="s">
        <v>5093</v>
      </c>
      <c r="F492" s="249" t="str">
        <f>VLOOKUP(ETMRoutes[[#This Row],[LastStageCode]],Code2Loc,2,FALSE) &amp; "-" &amp; VLOOKUP(ETMRoutes[[#This Row],[FirstStageCode]],Code2Loc,2,FALSE)</f>
        <v>GOLJUVEM-MAPUSA</v>
      </c>
      <c r="G492" s="249" t="s">
        <v>457</v>
      </c>
      <c r="H492" s="249">
        <v>14</v>
      </c>
      <c r="I492" s="249" t="s">
        <v>3518</v>
      </c>
      <c r="J492" s="250" t="s">
        <v>5094</v>
      </c>
      <c r="K492" s="250" t="s">
        <v>5095</v>
      </c>
      <c r="L492" s="245" t="s">
        <v>5096</v>
      </c>
      <c r="M492" t="s">
        <v>1836</v>
      </c>
      <c r="N492" t="s">
        <v>1308</v>
      </c>
      <c r="O492" s="245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49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49">
        <f>ETMRoutes[[#This Row],[RouteNo]]</f>
        <v>67</v>
      </c>
      <c r="S492" s="248" cm="1">
        <f t="array" ref="S492">SUMPRODUCT(  ( (ETMRoutes[StageCodes]=ETMRoutes[[#This Row],[StageCodes]])+0 )*1 )</f>
        <v>1</v>
      </c>
      <c r="T492" s="249" cm="1">
        <f t="array" ref="T492">SUMPRODUCT(  ( (ETMRoutes[ReverseStageCodes]=ETMRoutes[[#This Row],[StageCodes]])+0 )*1 )</f>
        <v>0</v>
      </c>
      <c r="U492" s="249" t="b" cm="1">
        <f t="array" ref="U492">AND(ETMRoutes[[#This Row],[StageCodes]]=ETMRoutes[[#This Row],[BaseStageCodes]], SUMPRODUCT( ( ($K$2:$K492=ETMRoutes[[#This Row],[StageCodes]])+0)*1) =1)</f>
        <v>1</v>
      </c>
      <c r="V492" s="245">
        <f>LEN(ETMRoutes[[#This Row],[StageCodes]])</f>
        <v>55</v>
      </c>
      <c r="W492" s="245">
        <f>COUNTIF([2]!Master[Full ETM Route No], C492)</f>
        <v>14</v>
      </c>
    </row>
    <row r="493" spans="1:23" ht="101.5">
      <c r="A493" s="246" t="s">
        <v>2361</v>
      </c>
      <c r="B493" s="247">
        <v>68</v>
      </c>
      <c r="C493" s="248" t="str">
        <f>ETMRoutes[[#This Row],[Depot]] &amp; ETMRoutes[[#This Row],[RouteNo]]</f>
        <v>PRV68</v>
      </c>
      <c r="D493" s="249" t="str" cm="1">
        <f t="array" ref="D493">INDEX(ETMRoutes[Full ETM Route No], MATCH(1,(ETMRoutes[[#This Row],[BaseStageCodes]]=ETMRoutes[StageCodes])*1,0))</f>
        <v>PRV68</v>
      </c>
      <c r="E493" s="249" t="s">
        <v>5097</v>
      </c>
      <c r="F493" s="249" t="str">
        <f>VLOOKUP(ETMRoutes[[#This Row],[LastStageCode]],Code2Loc,2,FALSE) &amp; "-" &amp; VLOOKUP(ETMRoutes[[#This Row],[FirstStageCode]],Code2Loc,2,FALSE)</f>
        <v>VARPAL-MAPUSA</v>
      </c>
      <c r="G493" s="249" t="s">
        <v>457</v>
      </c>
      <c r="H493" s="249">
        <v>25</v>
      </c>
      <c r="I493" s="249" t="s">
        <v>3518</v>
      </c>
      <c r="J493" s="250" t="s">
        <v>5098</v>
      </c>
      <c r="K493" s="250" t="s">
        <v>5099</v>
      </c>
      <c r="L493" s="245" t="s">
        <v>5100</v>
      </c>
      <c r="M493" t="s">
        <v>1836</v>
      </c>
      <c r="N493" t="s">
        <v>3001</v>
      </c>
      <c r="O493" s="245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49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49">
        <f>ETMRoutes[[#This Row],[RouteNo]]</f>
        <v>68</v>
      </c>
      <c r="S493" s="248" cm="1">
        <f t="array" ref="S493">SUMPRODUCT(  ( (ETMRoutes[StageCodes]=ETMRoutes[[#This Row],[StageCodes]])+0 )*1 )</f>
        <v>1</v>
      </c>
      <c r="T493" s="249" cm="1">
        <f t="array" ref="T493">SUMPRODUCT(  ( (ETMRoutes[ReverseStageCodes]=ETMRoutes[[#This Row],[StageCodes]])+0 )*1 )</f>
        <v>0</v>
      </c>
      <c r="U493" s="249" t="b" cm="1">
        <f t="array" ref="U493">AND(ETMRoutes[[#This Row],[StageCodes]]=ETMRoutes[[#This Row],[BaseStageCodes]], SUMPRODUCT( ( ($K$2:$K493=ETMRoutes[[#This Row],[StageCodes]])+0)*1) =1)</f>
        <v>1</v>
      </c>
      <c r="V493" s="245">
        <f>LEN(ETMRoutes[[#This Row],[StageCodes]])</f>
        <v>91</v>
      </c>
      <c r="W493" s="245">
        <f>COUNTIF([2]!Master[Full ETM Route No], C493)</f>
        <v>1</v>
      </c>
    </row>
    <row r="494" spans="1:23" ht="116">
      <c r="A494" s="246" t="s">
        <v>2361</v>
      </c>
      <c r="B494" s="247">
        <v>69</v>
      </c>
      <c r="C494" s="248" t="str">
        <f>ETMRoutes[[#This Row],[Depot]] &amp; ETMRoutes[[#This Row],[RouteNo]]</f>
        <v>PRV69</v>
      </c>
      <c r="D494" s="249" t="str" cm="1">
        <f t="array" ref="D494">INDEX(ETMRoutes[Full ETM Route No], MATCH(1,(ETMRoutes[[#This Row],[BaseStageCodes]]=ETMRoutes[StageCodes])*1,0))</f>
        <v>PRV69</v>
      </c>
      <c r="E494" s="249" t="s">
        <v>5101</v>
      </c>
      <c r="F494" s="249" t="str">
        <f>VLOOKUP(ETMRoutes[[#This Row],[LastStageCode]],Code2Loc,2,FALSE) &amp; "-" &amp; VLOOKUP(ETMRoutes[[#This Row],[FirstStageCode]],Code2Loc,2,FALSE)</f>
        <v>MADEL-MAPUSA</v>
      </c>
      <c r="G494" s="249" t="s">
        <v>457</v>
      </c>
      <c r="H494" s="249">
        <v>29</v>
      </c>
      <c r="I494" s="249" t="s">
        <v>3518</v>
      </c>
      <c r="J494" s="250" t="s">
        <v>5102</v>
      </c>
      <c r="K494" s="250" t="s">
        <v>5103</v>
      </c>
      <c r="L494" s="245" t="s">
        <v>5104</v>
      </c>
      <c r="M494" t="s">
        <v>1836</v>
      </c>
      <c r="N494" t="s">
        <v>1768</v>
      </c>
      <c r="O494" s="245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49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49">
        <f>ETMRoutes[[#This Row],[RouteNo]]</f>
        <v>69</v>
      </c>
      <c r="S494" s="248" cm="1">
        <f t="array" ref="S494">SUMPRODUCT(  ( (ETMRoutes[StageCodes]=ETMRoutes[[#This Row],[StageCodes]])+0 )*1 )</f>
        <v>1</v>
      </c>
      <c r="T494" s="249" cm="1">
        <f t="array" ref="T494">SUMPRODUCT(  ( (ETMRoutes[ReverseStageCodes]=ETMRoutes[[#This Row],[StageCodes]])+0 )*1 )</f>
        <v>0</v>
      </c>
      <c r="U494" s="249" t="b" cm="1">
        <f t="array" ref="U494">AND(ETMRoutes[[#This Row],[StageCodes]]=ETMRoutes[[#This Row],[BaseStageCodes]], SUMPRODUCT( ( ($K$2:$K494=ETMRoutes[[#This Row],[StageCodes]])+0)*1) =1)</f>
        <v>1</v>
      </c>
      <c r="V494" s="245">
        <f>LEN(ETMRoutes[[#This Row],[StageCodes]])</f>
        <v>103</v>
      </c>
      <c r="W494" s="245">
        <f>COUNTIF([2]!Master[Full ETM Route No], C494)</f>
        <v>3</v>
      </c>
    </row>
    <row r="495" spans="1:23" ht="159.5">
      <c r="A495" s="246" t="s">
        <v>2361</v>
      </c>
      <c r="B495" s="247">
        <v>70</v>
      </c>
      <c r="C495" s="248" t="str">
        <f>ETMRoutes[[#This Row],[Depot]] &amp; ETMRoutes[[#This Row],[RouteNo]]</f>
        <v>PRV70</v>
      </c>
      <c r="D495" s="249" t="str" cm="1">
        <f t="array" ref="D495">INDEX(ETMRoutes[Full ETM Route No], MATCH(1,(ETMRoutes[[#This Row],[BaseStageCodes]]=ETMRoutes[StageCodes])*1,0))</f>
        <v>PRV70</v>
      </c>
      <c r="E495" s="249" t="s">
        <v>5105</v>
      </c>
      <c r="F495" s="249" t="str">
        <f>VLOOKUP(ETMRoutes[[#This Row],[LastStageCode]],Code2Loc,2,FALSE) &amp; "-" &amp; VLOOKUP(ETMRoutes[[#This Row],[FirstStageCode]],Code2Loc,2,FALSE)</f>
        <v>SINQUIREM-PANAJI</v>
      </c>
      <c r="G495" s="249"/>
      <c r="H495" s="249">
        <v>38</v>
      </c>
      <c r="I495" s="249" t="s">
        <v>3518</v>
      </c>
      <c r="J495" s="250" t="s">
        <v>5106</v>
      </c>
      <c r="K495" s="250" t="s">
        <v>5107</v>
      </c>
      <c r="L495" s="245" t="s">
        <v>5108</v>
      </c>
      <c r="M495" t="s">
        <v>2202</v>
      </c>
      <c r="N495" t="s">
        <v>2680</v>
      </c>
      <c r="O495" s="245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49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49">
        <f>ETMRoutes[[#This Row],[RouteNo]]</f>
        <v>70</v>
      </c>
      <c r="S495" s="248" cm="1">
        <f t="array" ref="S495">SUMPRODUCT(  ( (ETMRoutes[StageCodes]=ETMRoutes[[#This Row],[StageCodes]])+0 )*1 )</f>
        <v>1</v>
      </c>
      <c r="T495" s="249" cm="1">
        <f t="array" ref="T495">SUMPRODUCT(  ( (ETMRoutes[ReverseStageCodes]=ETMRoutes[[#This Row],[StageCodes]])+0 )*1 )</f>
        <v>0</v>
      </c>
      <c r="U495" s="249" t="b" cm="1">
        <f t="array" ref="U495">AND(ETMRoutes[[#This Row],[StageCodes]]=ETMRoutes[[#This Row],[BaseStageCodes]], SUMPRODUCT( ( ($K$2:$K495=ETMRoutes[[#This Row],[StageCodes]])+0)*1) =1)</f>
        <v>1</v>
      </c>
      <c r="V495" s="245">
        <f>LEN(ETMRoutes[[#This Row],[StageCodes]])</f>
        <v>135</v>
      </c>
      <c r="W495" s="245">
        <f>COUNTIF([2]!Master[Full ETM Route No], C495)</f>
        <v>0</v>
      </c>
    </row>
    <row r="496" spans="1:23" ht="101.5">
      <c r="A496" s="246" t="s">
        <v>2361</v>
      </c>
      <c r="B496" s="247">
        <v>71</v>
      </c>
      <c r="C496" s="248" t="str">
        <f>ETMRoutes[[#This Row],[Depot]] &amp; ETMRoutes[[#This Row],[RouteNo]]</f>
        <v>PRV71</v>
      </c>
      <c r="D496" s="249" t="str" cm="1">
        <f t="array" ref="D496">INDEX(ETMRoutes[Full ETM Route No], MATCH(1,(ETMRoutes[[#This Row],[BaseStageCodes]]=ETMRoutes[StageCodes])*1,0))</f>
        <v>PRV71</v>
      </c>
      <c r="E496" s="249" t="s">
        <v>5109</v>
      </c>
      <c r="F496" s="249" t="str">
        <f>VLOOKUP(ETMRoutes[[#This Row],[LastStageCode]],Code2Loc,2,FALSE) &amp; "-" &amp; VLOOKUP(ETMRoutes[[#This Row],[FirstStageCode]],Code2Loc,2,FALSE)</f>
        <v>MADEL-PANAJI</v>
      </c>
      <c r="G496" s="249"/>
      <c r="H496" s="249">
        <v>32</v>
      </c>
      <c r="I496" s="249" t="s">
        <v>3518</v>
      </c>
      <c r="J496" s="250" t="s">
        <v>5110</v>
      </c>
      <c r="K496" s="250" t="s">
        <v>5111</v>
      </c>
      <c r="L496" s="245" t="s">
        <v>5112</v>
      </c>
      <c r="M496" t="s">
        <v>2202</v>
      </c>
      <c r="N496" t="s">
        <v>1768</v>
      </c>
      <c r="O496" s="245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49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49">
        <f>ETMRoutes[[#This Row],[RouteNo]]</f>
        <v>71</v>
      </c>
      <c r="S496" s="248" cm="1">
        <f t="array" ref="S496">SUMPRODUCT(  ( (ETMRoutes[StageCodes]=ETMRoutes[[#This Row],[StageCodes]])+0 )*1 )</f>
        <v>1</v>
      </c>
      <c r="T496" s="249" cm="1">
        <f t="array" ref="T496">SUMPRODUCT(  ( (ETMRoutes[ReverseStageCodes]=ETMRoutes[[#This Row],[StageCodes]])+0 )*1 )</f>
        <v>0</v>
      </c>
      <c r="U496" s="249" t="b" cm="1">
        <f t="array" ref="U496">AND(ETMRoutes[[#This Row],[StageCodes]]=ETMRoutes[[#This Row],[BaseStageCodes]], SUMPRODUCT( ( ($K$2:$K496=ETMRoutes[[#This Row],[StageCodes]])+0)*1) =1)</f>
        <v>1</v>
      </c>
      <c r="V496" s="245">
        <f>LEN(ETMRoutes[[#This Row],[StageCodes]])</f>
        <v>99</v>
      </c>
      <c r="W496" s="245">
        <f>COUNTIF([2]!Master[Full ETM Route No], C496)</f>
        <v>0</v>
      </c>
    </row>
    <row r="497" spans="1:23" ht="145">
      <c r="A497" s="246" t="s">
        <v>2361</v>
      </c>
      <c r="B497" s="247">
        <v>72</v>
      </c>
      <c r="C497" s="248" t="str">
        <f>ETMRoutes[[#This Row],[Depot]] &amp; ETMRoutes[[#This Row],[RouteNo]]</f>
        <v>PRV72</v>
      </c>
      <c r="D497" s="249" t="str" cm="1">
        <f t="array" ref="D497">INDEX(ETMRoutes[Full ETM Route No], MATCH(1,(ETMRoutes[[#This Row],[BaseStageCodes]]=ETMRoutes[StageCodes])*1,0))</f>
        <v>PRV72</v>
      </c>
      <c r="E497" s="249" t="s">
        <v>5113</v>
      </c>
      <c r="F497" s="249" t="str">
        <f>VLOOKUP(ETMRoutes[[#This Row],[LastStageCode]],Code2Loc,2,FALSE) &amp; "-" &amp; VLOOKUP(ETMRoutes[[#This Row],[FirstStageCode]],Code2Loc,2,FALSE)</f>
        <v>NARVA FERRY-PONDA</v>
      </c>
      <c r="G497" s="249"/>
      <c r="H497" s="249">
        <v>46</v>
      </c>
      <c r="I497" s="249" t="s">
        <v>3518</v>
      </c>
      <c r="J497" s="250" t="s">
        <v>5114</v>
      </c>
      <c r="K497" s="250" t="s">
        <v>5115</v>
      </c>
      <c r="L497" s="245" t="s">
        <v>5116</v>
      </c>
      <c r="M497" t="s">
        <v>2329</v>
      </c>
      <c r="N497" t="s">
        <v>2062</v>
      </c>
      <c r="O497" s="245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49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49">
        <f>ETMRoutes[[#This Row],[RouteNo]]</f>
        <v>72</v>
      </c>
      <c r="S497" s="248" cm="1">
        <f t="array" ref="S497">SUMPRODUCT(  ( (ETMRoutes[StageCodes]=ETMRoutes[[#This Row],[StageCodes]])+0 )*1 )</f>
        <v>1</v>
      </c>
      <c r="T497" s="249" cm="1">
        <f t="array" ref="T497">SUMPRODUCT(  ( (ETMRoutes[ReverseStageCodes]=ETMRoutes[[#This Row],[StageCodes]])+0 )*1 )</f>
        <v>0</v>
      </c>
      <c r="U497" s="249" t="b" cm="1">
        <f t="array" ref="U497">AND(ETMRoutes[[#This Row],[StageCodes]]=ETMRoutes[[#This Row],[BaseStageCodes]], SUMPRODUCT( ( ($K$2:$K497=ETMRoutes[[#This Row],[StageCodes]])+0)*1) =1)</f>
        <v>1</v>
      </c>
      <c r="V497" s="245">
        <f>LEN(ETMRoutes[[#This Row],[StageCodes]])</f>
        <v>135</v>
      </c>
      <c r="W497" s="245">
        <f>COUNTIF([2]!Master[Full ETM Route No], C497)</f>
        <v>3</v>
      </c>
    </row>
    <row r="498" spans="1:23" ht="29">
      <c r="A498" s="246" t="s">
        <v>2361</v>
      </c>
      <c r="B498" s="247">
        <v>73</v>
      </c>
      <c r="C498" s="248" t="str">
        <f>ETMRoutes[[#This Row],[Depot]] &amp; ETMRoutes[[#This Row],[RouteNo]]</f>
        <v>PRV73</v>
      </c>
      <c r="D498" s="249" t="str" cm="1">
        <f t="array" ref="D498">INDEX(ETMRoutes[Full ETM Route No], MATCH(1,(ETMRoutes[[#This Row],[BaseStageCodes]]=ETMRoutes[StageCodes])*1,0))</f>
        <v>PRV73</v>
      </c>
      <c r="E498" s="249" t="s">
        <v>5117</v>
      </c>
      <c r="F498" s="249" t="str">
        <f>VLOOKUP(ETMRoutes[[#This Row],[LastStageCode]],Code2Loc,2,FALSE) &amp; "-" &amp; VLOOKUP(ETMRoutes[[#This Row],[FirstStageCode]],Code2Loc,2,FALSE)</f>
        <v>NARVA-MADEL</v>
      </c>
      <c r="G498" s="249" t="s">
        <v>2483</v>
      </c>
      <c r="H498" s="249">
        <v>11</v>
      </c>
      <c r="I498" s="249" t="s">
        <v>3518</v>
      </c>
      <c r="J498" s="250" t="s">
        <v>5118</v>
      </c>
      <c r="K498" s="250" t="s">
        <v>5119</v>
      </c>
      <c r="L498" s="245" t="s">
        <v>5120</v>
      </c>
      <c r="M498" t="s">
        <v>1768</v>
      </c>
      <c r="N498" t="s">
        <v>2060</v>
      </c>
      <c r="O498" s="245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49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49">
        <f>ETMRoutes[[#This Row],[RouteNo]]</f>
        <v>73</v>
      </c>
      <c r="S498" s="248" cm="1">
        <f t="array" ref="S498">SUMPRODUCT(  ( (ETMRoutes[StageCodes]=ETMRoutes[[#This Row],[StageCodes]])+0 )*1 )</f>
        <v>1</v>
      </c>
      <c r="T498" s="249" cm="1">
        <f t="array" ref="T498">SUMPRODUCT(  ( (ETMRoutes[ReverseStageCodes]=ETMRoutes[[#This Row],[StageCodes]])+0 )*1 )</f>
        <v>0</v>
      </c>
      <c r="U498" s="249" t="b" cm="1">
        <f t="array" ref="U498">AND(ETMRoutes[[#This Row],[StageCodes]]=ETMRoutes[[#This Row],[BaseStageCodes]], SUMPRODUCT( ( ($K$2:$K498=ETMRoutes[[#This Row],[StageCodes]])+0)*1) =1)</f>
        <v>1</v>
      </c>
      <c r="V498" s="245">
        <f>LEN(ETMRoutes[[#This Row],[StageCodes]])</f>
        <v>31</v>
      </c>
      <c r="W498" s="245">
        <f>COUNTIF([2]!Master[Full ETM Route No], C498)</f>
        <v>1</v>
      </c>
    </row>
    <row r="499" spans="1:23" ht="43.5">
      <c r="A499" s="246" t="s">
        <v>2361</v>
      </c>
      <c r="B499" s="247">
        <v>74</v>
      </c>
      <c r="C499" s="248" t="str">
        <f>ETMRoutes[[#This Row],[Depot]] &amp; ETMRoutes[[#This Row],[RouteNo]]</f>
        <v>PRV74</v>
      </c>
      <c r="D499" s="249" t="str" cm="1">
        <f t="array" ref="D499">INDEX(ETMRoutes[Full ETM Route No], MATCH(1,(ETMRoutes[[#This Row],[BaseStageCodes]]=ETMRoutes[StageCodes])*1,0))</f>
        <v>PRV74</v>
      </c>
      <c r="E499" s="249" t="s">
        <v>5121</v>
      </c>
      <c r="F499" s="249" t="str">
        <f>VLOOKUP(ETMRoutes[[#This Row],[LastStageCode]],Code2Loc,2,FALSE) &amp; "-" &amp; VLOOKUP(ETMRoutes[[#This Row],[FirstStageCode]],Code2Loc,2,FALSE)</f>
        <v>MADEL FERRY-MADEL</v>
      </c>
      <c r="G499" s="249"/>
      <c r="H499" s="249">
        <v>15</v>
      </c>
      <c r="I499" s="249" t="s">
        <v>3518</v>
      </c>
      <c r="J499" s="250" t="s">
        <v>5122</v>
      </c>
      <c r="K499" s="250" t="s">
        <v>5123</v>
      </c>
      <c r="L499" s="245" t="s">
        <v>5124</v>
      </c>
      <c r="M499" t="s">
        <v>1768</v>
      </c>
      <c r="N499" t="s">
        <v>1770</v>
      </c>
      <c r="O499" s="245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49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49">
        <f>ETMRoutes[[#This Row],[RouteNo]]</f>
        <v>74</v>
      </c>
      <c r="S499" s="248" cm="1">
        <f t="array" ref="S499">SUMPRODUCT(  ( (ETMRoutes[StageCodes]=ETMRoutes[[#This Row],[StageCodes]])+0 )*1 )</f>
        <v>1</v>
      </c>
      <c r="T499" s="249" cm="1">
        <f t="array" ref="T499">SUMPRODUCT(  ( (ETMRoutes[ReverseStageCodes]=ETMRoutes[[#This Row],[StageCodes]])+0 )*1 )</f>
        <v>0</v>
      </c>
      <c r="U499" s="249" t="b" cm="1">
        <f t="array" ref="U499">AND(ETMRoutes[[#This Row],[StageCodes]]=ETMRoutes[[#This Row],[BaseStageCodes]], SUMPRODUCT( ( ($K$2:$K499=ETMRoutes[[#This Row],[StageCodes]])+0)*1) =1)</f>
        <v>1</v>
      </c>
      <c r="V499" s="245">
        <f>LEN(ETMRoutes[[#This Row],[StageCodes]])</f>
        <v>39</v>
      </c>
      <c r="W499" s="245">
        <f>COUNTIF([2]!Master[Full ETM Route No], C499)</f>
        <v>0</v>
      </c>
    </row>
    <row r="500" spans="1:23" ht="43.5">
      <c r="A500" s="246" t="s">
        <v>2361</v>
      </c>
      <c r="B500" s="247">
        <v>75</v>
      </c>
      <c r="C500" s="248" t="str">
        <f>ETMRoutes[[#This Row],[Depot]] &amp; ETMRoutes[[#This Row],[RouteNo]]</f>
        <v>PRV75</v>
      </c>
      <c r="D500" s="249" t="str" cm="1">
        <f t="array" ref="D500">INDEX(ETMRoutes[Full ETM Route No], MATCH(1,(ETMRoutes[[#This Row],[BaseStageCodes]]=ETMRoutes[StageCodes])*1,0))</f>
        <v>PRV75</v>
      </c>
      <c r="E500" s="249" t="s">
        <v>5125</v>
      </c>
      <c r="F500" s="249" t="str">
        <f>VLOOKUP(ETMRoutes[[#This Row],[LastStageCode]],Code2Loc,2,FALSE) &amp; "-" &amp; VLOOKUP(ETMRoutes[[#This Row],[FirstStageCode]],Code2Loc,2,FALSE)</f>
        <v>SAUD SCHOOL-MADEL</v>
      </c>
      <c r="G500" s="249"/>
      <c r="H500" s="249">
        <v>10</v>
      </c>
      <c r="I500" s="249" t="s">
        <v>3518</v>
      </c>
      <c r="J500" s="250" t="s">
        <v>5126</v>
      </c>
      <c r="K500" s="250" t="s">
        <v>5127</v>
      </c>
      <c r="L500" s="245" t="s">
        <v>5128</v>
      </c>
      <c r="M500" t="s">
        <v>1768</v>
      </c>
      <c r="N500" t="s">
        <v>2587</v>
      </c>
      <c r="O500" s="245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49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49">
        <f>ETMRoutes[[#This Row],[RouteNo]]</f>
        <v>75</v>
      </c>
      <c r="S500" s="248" cm="1">
        <f t="array" ref="S500">SUMPRODUCT(  ( (ETMRoutes[StageCodes]=ETMRoutes[[#This Row],[StageCodes]])+0 )*1 )</f>
        <v>1</v>
      </c>
      <c r="T500" s="249" cm="1">
        <f t="array" ref="T500">SUMPRODUCT(  ( (ETMRoutes[ReverseStageCodes]=ETMRoutes[[#This Row],[StageCodes]])+0 )*1 )</f>
        <v>0</v>
      </c>
      <c r="U500" s="249" t="b" cm="1">
        <f t="array" ref="U500">AND(ETMRoutes[[#This Row],[StageCodes]]=ETMRoutes[[#This Row],[BaseStageCodes]], SUMPRODUCT( ( ($K$2:$K500=ETMRoutes[[#This Row],[StageCodes]])+0)*1) =1)</f>
        <v>1</v>
      </c>
      <c r="V500" s="245">
        <f>LEN(ETMRoutes[[#This Row],[StageCodes]])</f>
        <v>27</v>
      </c>
      <c r="W500" s="245">
        <f>COUNTIF([2]!Master[Full ETM Route No], C500)</f>
        <v>0</v>
      </c>
    </row>
    <row r="501" spans="1:23" ht="43.5">
      <c r="A501" s="246" t="s">
        <v>2361</v>
      </c>
      <c r="B501" s="247">
        <v>76</v>
      </c>
      <c r="C501" s="248" t="str">
        <f>ETMRoutes[[#This Row],[Depot]] &amp; ETMRoutes[[#This Row],[RouteNo]]</f>
        <v>PRV76</v>
      </c>
      <c r="D501" s="249" t="str" cm="1">
        <f t="array" ref="D501">INDEX(ETMRoutes[Full ETM Route No], MATCH(1,(ETMRoutes[[#This Row],[BaseStageCodes]]=ETMRoutes[StageCodes])*1,0))</f>
        <v>PRV76</v>
      </c>
      <c r="E501" s="249" t="s">
        <v>5129</v>
      </c>
      <c r="F501" s="249" t="str">
        <f>VLOOKUP(ETMRoutes[[#This Row],[LastStageCode]],Code2Loc,2,FALSE) &amp; "-" &amp; VLOOKUP(ETMRoutes[[#This Row],[FirstStageCode]],Code2Loc,2,FALSE)</f>
        <v>MAYEM JUNC-BICHOLIM</v>
      </c>
      <c r="G501" s="249" t="s">
        <v>1379</v>
      </c>
      <c r="H501" s="249">
        <v>12</v>
      </c>
      <c r="I501" s="249" t="s">
        <v>3518</v>
      </c>
      <c r="J501" s="250" t="s">
        <v>5130</v>
      </c>
      <c r="K501" s="250" t="s">
        <v>5131</v>
      </c>
      <c r="L501" s="245" t="s">
        <v>5132</v>
      </c>
      <c r="M501" t="s">
        <v>751</v>
      </c>
      <c r="N501" t="s">
        <v>1883</v>
      </c>
      <c r="O501" s="245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49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49">
        <f>ETMRoutes[[#This Row],[RouteNo]]</f>
        <v>76</v>
      </c>
      <c r="S501" s="248" cm="1">
        <f t="array" ref="S501">SUMPRODUCT(  ( (ETMRoutes[StageCodes]=ETMRoutes[[#This Row],[StageCodes]])+0 )*1 )</f>
        <v>1</v>
      </c>
      <c r="T501" s="249" cm="1">
        <f t="array" ref="T501">SUMPRODUCT(  ( (ETMRoutes[ReverseStageCodes]=ETMRoutes[[#This Row],[StageCodes]])+0 )*1 )</f>
        <v>0</v>
      </c>
      <c r="U501" s="249" t="b" cm="1">
        <f t="array" ref="U501">AND(ETMRoutes[[#This Row],[StageCodes]]=ETMRoutes[[#This Row],[BaseStageCodes]], SUMPRODUCT( ( ($K$2:$K501=ETMRoutes[[#This Row],[StageCodes]])+0)*1) =1)</f>
        <v>1</v>
      </c>
      <c r="V501" s="245">
        <f>LEN(ETMRoutes[[#This Row],[StageCodes]])</f>
        <v>43</v>
      </c>
      <c r="W501" s="245">
        <f>COUNTIF([2]!Master[Full ETM Route No], C501)</f>
        <v>4</v>
      </c>
    </row>
    <row r="502" spans="1:23" ht="43.5">
      <c r="A502" s="246" t="s">
        <v>2361</v>
      </c>
      <c r="B502" s="247">
        <v>77</v>
      </c>
      <c r="C502" s="248" t="str">
        <f>ETMRoutes[[#This Row],[Depot]] &amp; ETMRoutes[[#This Row],[RouteNo]]</f>
        <v>PRV77</v>
      </c>
      <c r="D502" s="249" t="str" cm="1">
        <f t="array" ref="D502">INDEX(ETMRoutes[Full ETM Route No], MATCH(1,(ETMRoutes[[#This Row],[BaseStageCodes]]=ETMRoutes[StageCodes])*1,0))</f>
        <v>PRV77</v>
      </c>
      <c r="E502" s="249" t="s">
        <v>5133</v>
      </c>
      <c r="F502" s="249" t="str">
        <f>VLOOKUP(ETMRoutes[[#This Row],[LastStageCode]],Code2Loc,2,FALSE) &amp; "-" &amp; VLOOKUP(ETMRoutes[[#This Row],[FirstStageCode]],Code2Loc,2,FALSE)</f>
        <v>NARVA-BICHOLIM</v>
      </c>
      <c r="G502" s="249" t="s">
        <v>1884</v>
      </c>
      <c r="H502" s="249">
        <v>10</v>
      </c>
      <c r="I502" s="249" t="s">
        <v>3518</v>
      </c>
      <c r="J502" s="250" t="s">
        <v>5134</v>
      </c>
      <c r="K502" s="250" t="s">
        <v>5135</v>
      </c>
      <c r="L502" s="245" t="s">
        <v>5136</v>
      </c>
      <c r="M502" t="s">
        <v>751</v>
      </c>
      <c r="N502" t="s">
        <v>2060</v>
      </c>
      <c r="O502" s="245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49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49">
        <f>ETMRoutes[[#This Row],[RouteNo]]</f>
        <v>77</v>
      </c>
      <c r="S502" s="248" cm="1">
        <f t="array" ref="S502">SUMPRODUCT(  ( (ETMRoutes[StageCodes]=ETMRoutes[[#This Row],[StageCodes]])+0 )*1 )</f>
        <v>1</v>
      </c>
      <c r="T502" s="249" cm="1">
        <f t="array" ref="T502">SUMPRODUCT(  ( (ETMRoutes[ReverseStageCodes]=ETMRoutes[[#This Row],[StageCodes]])+0 )*1 )</f>
        <v>0</v>
      </c>
      <c r="U502" s="249" t="b" cm="1">
        <f t="array" ref="U502">AND(ETMRoutes[[#This Row],[StageCodes]]=ETMRoutes[[#This Row],[BaseStageCodes]], SUMPRODUCT( ( ($K$2:$K502=ETMRoutes[[#This Row],[StageCodes]])+0)*1) =1)</f>
        <v>1</v>
      </c>
      <c r="V502" s="245">
        <f>LEN(ETMRoutes[[#This Row],[StageCodes]])</f>
        <v>35</v>
      </c>
      <c r="W502" s="245">
        <f>COUNTIF([2]!Master[Full ETM Route No], C502)</f>
        <v>3</v>
      </c>
    </row>
    <row r="503" spans="1:23" ht="43.5">
      <c r="A503" s="246" t="s">
        <v>2361</v>
      </c>
      <c r="B503" s="247">
        <v>78</v>
      </c>
      <c r="C503" s="248" t="str">
        <f>ETMRoutes[[#This Row],[Depot]] &amp; ETMRoutes[[#This Row],[RouteNo]]</f>
        <v>PRV78</v>
      </c>
      <c r="D503" s="249" t="str" cm="1">
        <f t="array" ref="D503">INDEX(ETMRoutes[Full ETM Route No], MATCH(1,(ETMRoutes[[#This Row],[BaseStageCodes]]=ETMRoutes[StageCodes])*1,0))</f>
        <v>PRV78</v>
      </c>
      <c r="E503" s="249" t="s">
        <v>5133</v>
      </c>
      <c r="F503" s="249" t="str">
        <f>VLOOKUP(ETMRoutes[[#This Row],[LastStageCode]],Code2Loc,2,FALSE) &amp; "-" &amp; VLOOKUP(ETMRoutes[[#This Row],[FirstStageCode]],Code2Loc,2,FALSE)</f>
        <v>NARVA-BICHOLIM</v>
      </c>
      <c r="G503" s="249"/>
      <c r="H503" s="249">
        <v>10</v>
      </c>
      <c r="I503" s="249" t="s">
        <v>3518</v>
      </c>
      <c r="J503" s="250" t="s">
        <v>5137</v>
      </c>
      <c r="K503" s="250" t="s">
        <v>5138</v>
      </c>
      <c r="L503" s="245" t="s">
        <v>5139</v>
      </c>
      <c r="M503" t="s">
        <v>751</v>
      </c>
      <c r="N503" t="s">
        <v>2060</v>
      </c>
      <c r="O503" s="245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49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49">
        <f>ETMRoutes[[#This Row],[RouteNo]]</f>
        <v>78</v>
      </c>
      <c r="S503" s="248" cm="1">
        <f t="array" ref="S503">SUMPRODUCT(  ( (ETMRoutes[StageCodes]=ETMRoutes[[#This Row],[StageCodes]])+0 )*1 )</f>
        <v>1</v>
      </c>
      <c r="T503" s="249" cm="1">
        <f t="array" ref="T503">SUMPRODUCT(  ( (ETMRoutes[ReverseStageCodes]=ETMRoutes[[#This Row],[StageCodes]])+0 )*1 )</f>
        <v>0</v>
      </c>
      <c r="U503" s="249" t="b" cm="1">
        <f t="array" ref="U503">AND(ETMRoutes[[#This Row],[StageCodes]]=ETMRoutes[[#This Row],[BaseStageCodes]], SUMPRODUCT( ( ($K$2:$K503=ETMRoutes[[#This Row],[StageCodes]])+0)*1) =1)</f>
        <v>1</v>
      </c>
      <c r="V503" s="245">
        <f>LEN(ETMRoutes[[#This Row],[StageCodes]])</f>
        <v>35</v>
      </c>
      <c r="W503" s="245">
        <f>COUNTIF([2]!Master[Full ETM Route No], C503)</f>
        <v>0</v>
      </c>
    </row>
    <row r="504" spans="1:23" ht="72.5">
      <c r="A504" s="246" t="s">
        <v>2361</v>
      </c>
      <c r="B504" s="247">
        <v>79</v>
      </c>
      <c r="C504" s="248" t="str">
        <f>ETMRoutes[[#This Row],[Depot]] &amp; ETMRoutes[[#This Row],[RouteNo]]</f>
        <v>PRV79</v>
      </c>
      <c r="D504" s="249" t="str" cm="1">
        <f t="array" ref="D504">INDEX(ETMRoutes[Full ETM Route No], MATCH(1,(ETMRoutes[[#This Row],[BaseStageCodes]]=ETMRoutes[StageCodes])*1,0))</f>
        <v>PRV79</v>
      </c>
      <c r="E504" s="249" t="s">
        <v>5129</v>
      </c>
      <c r="F504" s="249" t="str">
        <f>VLOOKUP(ETMRoutes[[#This Row],[LastStageCode]],Code2Loc,2,FALSE) &amp; "-" &amp; VLOOKUP(ETMRoutes[[#This Row],[FirstStageCode]],Code2Loc,2,FALSE)</f>
        <v>BICHOLIM-BICHOLIM</v>
      </c>
      <c r="G504" s="249" t="s">
        <v>2677</v>
      </c>
      <c r="H504" s="249">
        <v>16</v>
      </c>
      <c r="I504" s="249" t="s">
        <v>3518</v>
      </c>
      <c r="J504" s="250" t="s">
        <v>5140</v>
      </c>
      <c r="K504" s="250" t="s">
        <v>5141</v>
      </c>
      <c r="L504" s="245" t="s">
        <v>5141</v>
      </c>
      <c r="M504" t="s">
        <v>751</v>
      </c>
      <c r="N504" t="s">
        <v>751</v>
      </c>
      <c r="O504" s="245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49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49">
        <f>ETMRoutes[[#This Row],[RouteNo]]</f>
        <v>79</v>
      </c>
      <c r="S504" s="248" cm="1">
        <f t="array" ref="S504">SUMPRODUCT(  ( (ETMRoutes[StageCodes]=ETMRoutes[[#This Row],[StageCodes]])+0 )*1 )</f>
        <v>1</v>
      </c>
      <c r="T504" s="249" cm="1">
        <f t="array" ref="T504">SUMPRODUCT(  ( (ETMRoutes[ReverseStageCodes]=ETMRoutes[[#This Row],[StageCodes]])+0 )*1 )</f>
        <v>1</v>
      </c>
      <c r="U504" s="249" t="b" cm="1">
        <f t="array" ref="U504">AND(ETMRoutes[[#This Row],[StageCodes]]=ETMRoutes[[#This Row],[BaseStageCodes]], SUMPRODUCT( ( ($K$2:$K504=ETMRoutes[[#This Row],[StageCodes]])+0)*1) =1)</f>
        <v>1</v>
      </c>
      <c r="V504" s="245">
        <f>LEN(ETMRoutes[[#This Row],[StageCodes]])</f>
        <v>59</v>
      </c>
      <c r="W504" s="245">
        <f>COUNTIF([2]!Master[Full ETM Route No], C504)</f>
        <v>11</v>
      </c>
    </row>
    <row r="505" spans="1:23" ht="43.5">
      <c r="A505" s="246" t="s">
        <v>2361</v>
      </c>
      <c r="B505" s="247">
        <v>80</v>
      </c>
      <c r="C505" s="248" t="str">
        <f>ETMRoutes[[#This Row],[Depot]] &amp; ETMRoutes[[#This Row],[RouteNo]]</f>
        <v>PRV80</v>
      </c>
      <c r="D505" s="249" t="str" cm="1">
        <f t="array" ref="D505">INDEX(ETMRoutes[Full ETM Route No], MATCH(1,(ETMRoutes[[#This Row],[BaseStageCodes]]=ETMRoutes[StageCodes])*1,0))</f>
        <v>PRV80</v>
      </c>
      <c r="E505" s="249" t="s">
        <v>5142</v>
      </c>
      <c r="F505" s="249" t="str">
        <f>VLOOKUP(ETMRoutes[[#This Row],[LastStageCode]],Code2Loc,2,FALSE) &amp; "-" &amp; VLOOKUP(ETMRoutes[[#This Row],[FirstStageCode]],Code2Loc,2,FALSE)</f>
        <v>MADEL-BICHOLIM</v>
      </c>
      <c r="G505" s="249" t="s">
        <v>2483</v>
      </c>
      <c r="H505" s="249">
        <v>16</v>
      </c>
      <c r="I505" s="249" t="s">
        <v>3518</v>
      </c>
      <c r="J505" s="250" t="s">
        <v>5143</v>
      </c>
      <c r="K505" s="250" t="s">
        <v>5144</v>
      </c>
      <c r="L505" s="245" t="s">
        <v>5145</v>
      </c>
      <c r="M505" t="s">
        <v>751</v>
      </c>
      <c r="N505" t="s">
        <v>1768</v>
      </c>
      <c r="O505" s="245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49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49">
        <f>ETMRoutes[[#This Row],[RouteNo]]</f>
        <v>80</v>
      </c>
      <c r="S505" s="248" cm="1">
        <f t="array" ref="S505">SUMPRODUCT(  ( (ETMRoutes[StageCodes]=ETMRoutes[[#This Row],[StageCodes]])+0 )*1 )</f>
        <v>1</v>
      </c>
      <c r="T505" s="249" cm="1">
        <f t="array" ref="T505">SUMPRODUCT(  ( (ETMRoutes[ReverseStageCodes]=ETMRoutes[[#This Row],[StageCodes]])+0 )*1 )</f>
        <v>0</v>
      </c>
      <c r="U505" s="249" t="b" cm="1">
        <f t="array" ref="U505">AND(ETMRoutes[[#This Row],[StageCodes]]=ETMRoutes[[#This Row],[BaseStageCodes]], SUMPRODUCT( ( ($K$2:$K505=ETMRoutes[[#This Row],[StageCodes]])+0)*1) =1)</f>
        <v>1</v>
      </c>
      <c r="V505" s="245">
        <f>LEN(ETMRoutes[[#This Row],[StageCodes]])</f>
        <v>47</v>
      </c>
      <c r="W505" s="245">
        <f>COUNTIF([2]!Master[Full ETM Route No], C505)</f>
        <v>5</v>
      </c>
    </row>
    <row r="506" spans="1:23" ht="58">
      <c r="A506" s="246" t="s">
        <v>2361</v>
      </c>
      <c r="B506" s="247">
        <v>81</v>
      </c>
      <c r="C506" s="248" t="str">
        <f>ETMRoutes[[#This Row],[Depot]] &amp; ETMRoutes[[#This Row],[RouteNo]]</f>
        <v>PRV81</v>
      </c>
      <c r="D506" s="249" t="str" cm="1">
        <f t="array" ref="D506">INDEX(ETMRoutes[Full ETM Route No], MATCH(1,(ETMRoutes[[#This Row],[BaseStageCodes]]=ETMRoutes[StageCodes])*1,0))</f>
        <v>PRV81</v>
      </c>
      <c r="E506" s="249" t="s">
        <v>5142</v>
      </c>
      <c r="F506" s="249" t="str">
        <f>VLOOKUP(ETMRoutes[[#This Row],[LastStageCode]],Code2Loc,2,FALSE) &amp; "-" &amp; VLOOKUP(ETMRoutes[[#This Row],[FirstStageCode]],Code2Loc,2,FALSE)</f>
        <v>MADEL-BICHOLIM</v>
      </c>
      <c r="G506" s="249" t="s">
        <v>1379</v>
      </c>
      <c r="H506" s="249">
        <v>19</v>
      </c>
      <c r="I506" s="249" t="s">
        <v>3518</v>
      </c>
      <c r="J506" s="250" t="s">
        <v>5146</v>
      </c>
      <c r="K506" s="250" t="s">
        <v>5147</v>
      </c>
      <c r="L506" s="245" t="s">
        <v>5148</v>
      </c>
      <c r="M506" t="s">
        <v>751</v>
      </c>
      <c r="N506" t="s">
        <v>1768</v>
      </c>
      <c r="O506" s="245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49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49">
        <f>ETMRoutes[[#This Row],[RouteNo]]</f>
        <v>81</v>
      </c>
      <c r="S506" s="248" cm="1">
        <f t="array" ref="S506">SUMPRODUCT(  ( (ETMRoutes[StageCodes]=ETMRoutes[[#This Row],[StageCodes]])+0 )*1 )</f>
        <v>1</v>
      </c>
      <c r="T506" s="249" cm="1">
        <f t="array" ref="T506">SUMPRODUCT(  ( (ETMRoutes[ReverseStageCodes]=ETMRoutes[[#This Row],[StageCodes]])+0 )*1 )</f>
        <v>0</v>
      </c>
      <c r="U506" s="249" t="b" cm="1">
        <f t="array" ref="U506">AND(ETMRoutes[[#This Row],[StageCodes]]=ETMRoutes[[#This Row],[BaseStageCodes]], SUMPRODUCT( ( ($K$2:$K506=ETMRoutes[[#This Row],[StageCodes]])+0)*1) =1)</f>
        <v>1</v>
      </c>
      <c r="V506" s="245">
        <f>LEN(ETMRoutes[[#This Row],[StageCodes]])</f>
        <v>55</v>
      </c>
      <c r="W506" s="245">
        <f>COUNTIF([2]!Master[Full ETM Route No], C506)</f>
        <v>0</v>
      </c>
    </row>
    <row r="507" spans="1:23" ht="29">
      <c r="A507" s="246" t="s">
        <v>2361</v>
      </c>
      <c r="B507" s="247">
        <v>82</v>
      </c>
      <c r="C507" s="248" t="str">
        <f>ETMRoutes[[#This Row],[Depot]] &amp; ETMRoutes[[#This Row],[RouteNo]]</f>
        <v>PRV82</v>
      </c>
      <c r="D507" s="249" t="str" cm="1">
        <f t="array" ref="D507">INDEX(ETMRoutes[Full ETM Route No], MATCH(1,(ETMRoutes[[#This Row],[BaseStageCodes]]=ETMRoutes[StageCodes])*1,0))</f>
        <v>PRV82</v>
      </c>
      <c r="E507" s="249" t="s">
        <v>5149</v>
      </c>
      <c r="F507" s="249" t="str">
        <f>VLOOKUP(ETMRoutes[[#This Row],[LastStageCode]],Code2Loc,2,FALSE) &amp; "-" &amp; VLOOKUP(ETMRoutes[[#This Row],[FirstStageCode]],Code2Loc,2,FALSE)</f>
        <v>MURDI-BICHOLIM</v>
      </c>
      <c r="G507" s="249" t="s">
        <v>2284</v>
      </c>
      <c r="H507" s="249">
        <v>10</v>
      </c>
      <c r="I507" s="249" t="s">
        <v>3518</v>
      </c>
      <c r="J507" s="250" t="s">
        <v>5150</v>
      </c>
      <c r="K507" s="250" t="s">
        <v>5151</v>
      </c>
      <c r="L507" s="245" t="s">
        <v>5152</v>
      </c>
      <c r="M507" t="s">
        <v>751</v>
      </c>
      <c r="N507" t="s">
        <v>2000</v>
      </c>
      <c r="O507" s="245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49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49">
        <f>ETMRoutes[[#This Row],[RouteNo]]</f>
        <v>82</v>
      </c>
      <c r="S507" s="248" cm="1">
        <f t="array" ref="S507">SUMPRODUCT(  ( (ETMRoutes[StageCodes]=ETMRoutes[[#This Row],[StageCodes]])+0 )*1 )</f>
        <v>1</v>
      </c>
      <c r="T507" s="249" cm="1">
        <f t="array" ref="T507">SUMPRODUCT(  ( (ETMRoutes[ReverseStageCodes]=ETMRoutes[[#This Row],[StageCodes]])+0 )*1 )</f>
        <v>0</v>
      </c>
      <c r="U507" s="249" t="b" cm="1">
        <f t="array" ref="U507">AND(ETMRoutes[[#This Row],[StageCodes]]=ETMRoutes[[#This Row],[BaseStageCodes]], SUMPRODUCT( ( ($K$2:$K507=ETMRoutes[[#This Row],[StageCodes]])+0)*1) =1)</f>
        <v>1</v>
      </c>
      <c r="V507" s="245">
        <f>LEN(ETMRoutes[[#This Row],[StageCodes]])</f>
        <v>31</v>
      </c>
      <c r="W507" s="245">
        <f>COUNTIF([2]!Master[Full ETM Route No], C507)</f>
        <v>4</v>
      </c>
    </row>
    <row r="508" spans="1:23" ht="174">
      <c r="A508" s="246" t="s">
        <v>2361</v>
      </c>
      <c r="B508" s="247">
        <v>83</v>
      </c>
      <c r="C508" s="248" t="str">
        <f>ETMRoutes[[#This Row],[Depot]] &amp; ETMRoutes[[#This Row],[RouteNo]]</f>
        <v>PRV83</v>
      </c>
      <c r="D508" s="249" t="str" cm="1">
        <f t="array" ref="D508">INDEX(ETMRoutes[Full ETM Route No], MATCH(1,(ETMRoutes[[#This Row],[BaseStageCodes]]=ETMRoutes[StageCodes])*1,0))</f>
        <v>PRV83</v>
      </c>
      <c r="E508" s="249" t="s">
        <v>5153</v>
      </c>
      <c r="F508" s="249" t="str">
        <f>VLOOKUP(ETMRoutes[[#This Row],[LastStageCode]],Code2Loc,2,FALSE) &amp; "-" &amp; VLOOKUP(ETMRoutes[[#This Row],[FirstStageCode]],Code2Loc,2,FALSE)</f>
        <v>VALPOI-IBRAMPUR</v>
      </c>
      <c r="G508" s="249" t="s">
        <v>410</v>
      </c>
      <c r="H508" s="249">
        <v>67</v>
      </c>
      <c r="I508" s="249" t="s">
        <v>3518</v>
      </c>
      <c r="J508" s="250" t="s">
        <v>5154</v>
      </c>
      <c r="K508" s="250" t="s">
        <v>5155</v>
      </c>
      <c r="L508" s="245" t="s">
        <v>5156</v>
      </c>
      <c r="M508" t="s">
        <v>1424</v>
      </c>
      <c r="N508" t="s">
        <v>2992</v>
      </c>
      <c r="O508" s="245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49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49">
        <f>ETMRoutes[[#This Row],[RouteNo]]</f>
        <v>83</v>
      </c>
      <c r="S508" s="248" cm="1">
        <f t="array" ref="S508">SUMPRODUCT(  ( (ETMRoutes[StageCodes]=ETMRoutes[[#This Row],[StageCodes]])+0 )*1 )</f>
        <v>1</v>
      </c>
      <c r="T508" s="249" cm="1">
        <f t="array" ref="T508">SUMPRODUCT(  ( (ETMRoutes[ReverseStageCodes]=ETMRoutes[[#This Row],[StageCodes]])+0 )*1 )</f>
        <v>0</v>
      </c>
      <c r="U508" s="249" t="b" cm="1">
        <f t="array" ref="U508">AND(ETMRoutes[[#This Row],[StageCodes]]=ETMRoutes[[#This Row],[BaseStageCodes]], SUMPRODUCT( ( ($K$2:$K508=ETMRoutes[[#This Row],[StageCodes]])+0)*1) =1)</f>
        <v>1</v>
      </c>
      <c r="V508" s="245">
        <f>LEN(ETMRoutes[[#This Row],[StageCodes]])</f>
        <v>167</v>
      </c>
      <c r="W508" s="245">
        <f>COUNTIF([2]!Master[Full ETM Route No], C508)</f>
        <v>3</v>
      </c>
    </row>
    <row r="509" spans="1:23" ht="159.5">
      <c r="A509" s="246" t="s">
        <v>2361</v>
      </c>
      <c r="B509" s="247">
        <v>84</v>
      </c>
      <c r="C509" s="248" t="str">
        <f>ETMRoutes[[#This Row],[Depot]] &amp; ETMRoutes[[#This Row],[RouteNo]]</f>
        <v>PRV84</v>
      </c>
      <c r="D509" s="249" t="str" cm="1">
        <f t="array" ref="D509">INDEX(ETMRoutes[Full ETM Route No], MATCH(1,(ETMRoutes[[#This Row],[BaseStageCodes]]=ETMRoutes[StageCodes])*1,0))</f>
        <v>PRV84</v>
      </c>
      <c r="E509" s="249" t="s">
        <v>5153</v>
      </c>
      <c r="F509" s="249" t="str">
        <f>VLOOKUP(ETMRoutes[[#This Row],[LastStageCode]],Code2Loc,2,FALSE) &amp; "-" &amp; VLOOKUP(ETMRoutes[[#This Row],[FirstStageCode]],Code2Loc,2,FALSE)</f>
        <v>VALPOI-IBRAMPUR</v>
      </c>
      <c r="G509" s="249" t="s">
        <v>750</v>
      </c>
      <c r="H509" s="249">
        <v>55</v>
      </c>
      <c r="I509" s="249" t="s">
        <v>3518</v>
      </c>
      <c r="J509" s="250" t="s">
        <v>5157</v>
      </c>
      <c r="K509" s="250" t="s">
        <v>5158</v>
      </c>
      <c r="L509" s="245" t="s">
        <v>5159</v>
      </c>
      <c r="M509" t="s">
        <v>1424</v>
      </c>
      <c r="N509" t="s">
        <v>2992</v>
      </c>
      <c r="O509" s="245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49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49">
        <f>ETMRoutes[[#This Row],[RouteNo]]</f>
        <v>84</v>
      </c>
      <c r="S509" s="248" cm="1">
        <f t="array" ref="S509">SUMPRODUCT(  ( (ETMRoutes[StageCodes]=ETMRoutes[[#This Row],[StageCodes]])+0 )*1 )</f>
        <v>1</v>
      </c>
      <c r="T509" s="249" cm="1">
        <f t="array" ref="T509">SUMPRODUCT(  ( (ETMRoutes[ReverseStageCodes]=ETMRoutes[[#This Row],[StageCodes]])+0 )*1 )</f>
        <v>0</v>
      </c>
      <c r="U509" s="249" t="b" cm="1">
        <f t="array" ref="U509">AND(ETMRoutes[[#This Row],[StageCodes]]=ETMRoutes[[#This Row],[BaseStageCodes]], SUMPRODUCT( ( ($K$2:$K509=ETMRoutes[[#This Row],[StageCodes]])+0)*1) =1)</f>
        <v>1</v>
      </c>
      <c r="V509" s="245">
        <f>LEN(ETMRoutes[[#This Row],[StageCodes]])</f>
        <v>143</v>
      </c>
      <c r="W509" s="245">
        <f>COUNTIF([2]!Master[Full ETM Route No], C509)</f>
        <v>0</v>
      </c>
    </row>
    <row r="510" spans="1:23" ht="159.5">
      <c r="A510" s="246" t="s">
        <v>2361</v>
      </c>
      <c r="B510" s="247">
        <v>85</v>
      </c>
      <c r="C510" s="248" t="str">
        <f>ETMRoutes[[#This Row],[Depot]] &amp; ETMRoutes[[#This Row],[RouteNo]]</f>
        <v>PRV85</v>
      </c>
      <c r="D510" s="249" t="str" cm="1">
        <f t="array" ref="D510">INDEX(ETMRoutes[Full ETM Route No], MATCH(1,(ETMRoutes[[#This Row],[BaseStageCodes]]=ETMRoutes[StageCodes])*1,0))</f>
        <v>PRV85</v>
      </c>
      <c r="E510" s="249" t="s">
        <v>5160</v>
      </c>
      <c r="F510" s="249" t="str">
        <f>VLOOKUP(ETMRoutes[[#This Row],[LastStageCode]],Code2Loc,2,FALSE) &amp; "-" &amp; VLOOKUP(ETMRoutes[[#This Row],[FirstStageCode]],Code2Loc,2,FALSE)</f>
        <v>IBRAMPUR-PANAJI</v>
      </c>
      <c r="G510" s="249" t="s">
        <v>568</v>
      </c>
      <c r="H510" s="249">
        <v>49</v>
      </c>
      <c r="I510" s="249" t="s">
        <v>3518</v>
      </c>
      <c r="J510" s="250" t="s">
        <v>5161</v>
      </c>
      <c r="K510" s="250" t="s">
        <v>5162</v>
      </c>
      <c r="L510" s="245" t="s">
        <v>5163</v>
      </c>
      <c r="M510" t="s">
        <v>2202</v>
      </c>
      <c r="N510" t="s">
        <v>1424</v>
      </c>
      <c r="O510" s="245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49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49">
        <f>ETMRoutes[[#This Row],[RouteNo]]</f>
        <v>85</v>
      </c>
      <c r="S510" s="248" cm="1">
        <f t="array" ref="S510">SUMPRODUCT(  ( (ETMRoutes[StageCodes]=ETMRoutes[[#This Row],[StageCodes]])+0 )*1 )</f>
        <v>1</v>
      </c>
      <c r="T510" s="249" cm="1">
        <f t="array" ref="T510">SUMPRODUCT(  ( (ETMRoutes[ReverseStageCodes]=ETMRoutes[[#This Row],[StageCodes]])+0 )*1 )</f>
        <v>0</v>
      </c>
      <c r="U510" s="249" t="b" cm="1">
        <f t="array" ref="U510">AND(ETMRoutes[[#This Row],[StageCodes]]=ETMRoutes[[#This Row],[BaseStageCodes]], SUMPRODUCT( ( ($K$2:$K510=ETMRoutes[[#This Row],[StageCodes]])+0)*1) =1)</f>
        <v>1</v>
      </c>
      <c r="V510" s="245">
        <f>LEN(ETMRoutes[[#This Row],[StageCodes]])</f>
        <v>143</v>
      </c>
      <c r="W510" s="245">
        <f>COUNTIF([2]!Master[Full ETM Route No], C510)</f>
        <v>5</v>
      </c>
    </row>
    <row r="511" spans="1:23" ht="159.5">
      <c r="A511" s="246" t="s">
        <v>2361</v>
      </c>
      <c r="B511" s="247">
        <v>86</v>
      </c>
      <c r="C511" s="248" t="str">
        <f>ETMRoutes[[#This Row],[Depot]] &amp; ETMRoutes[[#This Row],[RouteNo]]</f>
        <v>PRV86</v>
      </c>
      <c r="D511" s="249" t="str" cm="1">
        <f t="array" ref="D511">INDEX(ETMRoutes[Full ETM Route No], MATCH(1,(ETMRoutes[[#This Row],[BaseStageCodes]]=ETMRoutes[StageCodes])*1,0))</f>
        <v>PRV86</v>
      </c>
      <c r="E511" s="249" t="s">
        <v>5160</v>
      </c>
      <c r="F511" s="249" t="str">
        <f>VLOOKUP(ETMRoutes[[#This Row],[LastStageCode]],Code2Loc,2,FALSE) &amp; "-" &amp; VLOOKUP(ETMRoutes[[#This Row],[FirstStageCode]],Code2Loc,2,FALSE)</f>
        <v>IBRAMPUR-PANAJI</v>
      </c>
      <c r="G511" s="249" t="s">
        <v>1697</v>
      </c>
      <c r="H511" s="249">
        <v>45</v>
      </c>
      <c r="I511" s="249" t="s">
        <v>3518</v>
      </c>
      <c r="J511" s="250" t="s">
        <v>5164</v>
      </c>
      <c r="K511" s="250" t="s">
        <v>5165</v>
      </c>
      <c r="L511" s="245" t="s">
        <v>5166</v>
      </c>
      <c r="M511" t="s">
        <v>2202</v>
      </c>
      <c r="N511" t="s">
        <v>1424</v>
      </c>
      <c r="O511" s="245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49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49">
        <f>ETMRoutes[[#This Row],[RouteNo]]</f>
        <v>86</v>
      </c>
      <c r="S511" s="248" cm="1">
        <f t="array" ref="S511">SUMPRODUCT(  ( (ETMRoutes[StageCodes]=ETMRoutes[[#This Row],[StageCodes]])+0 )*1 )</f>
        <v>1</v>
      </c>
      <c r="T511" s="249" cm="1">
        <f t="array" ref="T511">SUMPRODUCT(  ( (ETMRoutes[ReverseStageCodes]=ETMRoutes[[#This Row],[StageCodes]])+0 )*1 )</f>
        <v>0</v>
      </c>
      <c r="U511" s="249" t="b" cm="1">
        <f t="array" ref="U511">AND(ETMRoutes[[#This Row],[StageCodes]]=ETMRoutes[[#This Row],[BaseStageCodes]], SUMPRODUCT( ( ($K$2:$K511=ETMRoutes[[#This Row],[StageCodes]])+0)*1) =1)</f>
        <v>1</v>
      </c>
      <c r="V511" s="245">
        <f>LEN(ETMRoutes[[#This Row],[StageCodes]])</f>
        <v>143</v>
      </c>
      <c r="W511" s="245">
        <f>COUNTIF([2]!Master[Full ETM Route No], C511)</f>
        <v>0</v>
      </c>
    </row>
    <row r="512" spans="1:23" ht="145">
      <c r="A512" s="246" t="s">
        <v>2361</v>
      </c>
      <c r="B512" s="247">
        <v>87</v>
      </c>
      <c r="C512" s="248" t="str">
        <f>ETMRoutes[[#This Row],[Depot]] &amp; ETMRoutes[[#This Row],[RouteNo]]</f>
        <v>PRV87</v>
      </c>
      <c r="D512" s="249" t="str" cm="1">
        <f t="array" ref="D512">INDEX(ETMRoutes[Full ETM Route No], MATCH(1,(ETMRoutes[[#This Row],[BaseStageCodes]]=ETMRoutes[StageCodes])*1,0))</f>
        <v>PRV87</v>
      </c>
      <c r="E512" s="249" t="s">
        <v>5167</v>
      </c>
      <c r="F512" s="249" t="str">
        <f>VLOOKUP(ETMRoutes[[#This Row],[LastStageCode]],Code2Loc,2,FALSE) &amp; "-" &amp; VLOOKUP(ETMRoutes[[#This Row],[FirstStageCode]],Code2Loc,2,FALSE)</f>
        <v>HANKHANE-PANAJI MKT</v>
      </c>
      <c r="G512" s="249" t="s">
        <v>1697</v>
      </c>
      <c r="H512" s="249">
        <v>44</v>
      </c>
      <c r="I512" s="249" t="s">
        <v>3518</v>
      </c>
      <c r="J512" s="250" t="s">
        <v>5168</v>
      </c>
      <c r="K512" s="250" t="s">
        <v>5169</v>
      </c>
      <c r="L512" s="245" t="s">
        <v>5170</v>
      </c>
      <c r="M512" t="s">
        <v>2206</v>
      </c>
      <c r="N512" t="s">
        <v>1358</v>
      </c>
      <c r="O512" s="245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49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49">
        <f>ETMRoutes[[#This Row],[RouteNo]]</f>
        <v>87</v>
      </c>
      <c r="S512" s="248" cm="1">
        <f t="array" ref="S512">SUMPRODUCT(  ( (ETMRoutes[StageCodes]=ETMRoutes[[#This Row],[StageCodes]])+0 )*1 )</f>
        <v>1</v>
      </c>
      <c r="T512" s="249" cm="1">
        <f t="array" ref="T512">SUMPRODUCT(  ( (ETMRoutes[ReverseStageCodes]=ETMRoutes[[#This Row],[StageCodes]])+0 )*1 )</f>
        <v>0</v>
      </c>
      <c r="U512" s="249" t="b" cm="1">
        <f t="array" ref="U512">AND(ETMRoutes[[#This Row],[StageCodes]]=ETMRoutes[[#This Row],[BaseStageCodes]], SUMPRODUCT( ( ($K$2:$K512=ETMRoutes[[#This Row],[StageCodes]])+0)*1) =1)</f>
        <v>1</v>
      </c>
      <c r="V512" s="245">
        <f>LEN(ETMRoutes[[#This Row],[StageCodes]])</f>
        <v>139</v>
      </c>
      <c r="W512" s="245">
        <f>COUNTIF([2]!Master[Full ETM Route No], C512)</f>
        <v>0</v>
      </c>
    </row>
    <row r="513" spans="1:23" ht="159.5">
      <c r="A513" s="246" t="s">
        <v>2361</v>
      </c>
      <c r="B513" s="247">
        <v>88</v>
      </c>
      <c r="C513" s="248" t="str">
        <f>ETMRoutes[[#This Row],[Depot]] &amp; ETMRoutes[[#This Row],[RouteNo]]</f>
        <v>PRV88</v>
      </c>
      <c r="D513" s="249" t="str" cm="1">
        <f t="array" ref="D513">INDEX(ETMRoutes[Full ETM Route No], MATCH(1,(ETMRoutes[[#This Row],[BaseStageCodes]]=ETMRoutes[StageCodes])*1,0))</f>
        <v>PRV88</v>
      </c>
      <c r="E513" s="249" t="s">
        <v>5171</v>
      </c>
      <c r="F513" s="249" t="str">
        <f>VLOOKUP(ETMRoutes[[#This Row],[LastStageCode]],Code2Loc,2,FALSE) &amp; "-" &amp; VLOOKUP(ETMRoutes[[#This Row],[FirstStageCode]],Code2Loc,2,FALSE)</f>
        <v>HALARNA-PANAJI MKT</v>
      </c>
      <c r="G513" s="249" t="s">
        <v>1697</v>
      </c>
      <c r="H513" s="249">
        <v>43</v>
      </c>
      <c r="I513" s="249" t="s">
        <v>3518</v>
      </c>
      <c r="J513" s="250" t="s">
        <v>5172</v>
      </c>
      <c r="K513" s="250" t="s">
        <v>5173</v>
      </c>
      <c r="L513" s="245" t="s">
        <v>5174</v>
      </c>
      <c r="M513" t="s">
        <v>2206</v>
      </c>
      <c r="N513" t="s">
        <v>1348</v>
      </c>
      <c r="O513" s="245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49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49">
        <f>ETMRoutes[[#This Row],[RouteNo]]</f>
        <v>88</v>
      </c>
      <c r="S513" s="248" cm="1">
        <f t="array" ref="S513">SUMPRODUCT(  ( (ETMRoutes[StageCodes]=ETMRoutes[[#This Row],[StageCodes]])+0 )*1 )</f>
        <v>1</v>
      </c>
      <c r="T513" s="249" cm="1">
        <f t="array" ref="T513">SUMPRODUCT(  ( (ETMRoutes[ReverseStageCodes]=ETMRoutes[[#This Row],[StageCodes]])+0 )*1 )</f>
        <v>0</v>
      </c>
      <c r="U513" s="249" t="b" cm="1">
        <f t="array" ref="U513">AND(ETMRoutes[[#This Row],[StageCodes]]=ETMRoutes[[#This Row],[BaseStageCodes]], SUMPRODUCT( ( ($K$2:$K513=ETMRoutes[[#This Row],[StageCodes]])+0)*1) =1)</f>
        <v>1</v>
      </c>
      <c r="V513" s="245">
        <f>LEN(ETMRoutes[[#This Row],[StageCodes]])</f>
        <v>143</v>
      </c>
      <c r="W513" s="245">
        <f>COUNTIF([2]!Master[Full ETM Route No], C513)</f>
        <v>4</v>
      </c>
    </row>
    <row r="514" spans="1:23" ht="159.5">
      <c r="A514" s="246" t="s">
        <v>2361</v>
      </c>
      <c r="B514" s="247">
        <v>89</v>
      </c>
      <c r="C514" s="248" t="str">
        <f>ETMRoutes[[#This Row],[Depot]] &amp; ETMRoutes[[#This Row],[RouteNo]]</f>
        <v>PRV89</v>
      </c>
      <c r="D514" s="249" t="str" cm="1">
        <f t="array" ref="D514">INDEX(ETMRoutes[Full ETM Route No], MATCH(1,(ETMRoutes[[#This Row],[BaseStageCodes]]=ETMRoutes[StageCodes])*1,0))</f>
        <v>PRV89</v>
      </c>
      <c r="E514" s="249" t="s">
        <v>5175</v>
      </c>
      <c r="F514" s="249" t="str">
        <f>VLOOKUP(ETMRoutes[[#This Row],[LastStageCode]],Code2Loc,2,FALSE) &amp; "-" &amp; VLOOKUP(ETMRoutes[[#This Row],[FirstStageCode]],Code2Loc,2,FALSE)</f>
        <v>HALARNA-PANAJI</v>
      </c>
      <c r="G514" s="249"/>
      <c r="H514" s="249">
        <v>37</v>
      </c>
      <c r="I514" s="249" t="s">
        <v>3518</v>
      </c>
      <c r="J514" s="250" t="s">
        <v>5176</v>
      </c>
      <c r="K514" s="250" t="s">
        <v>5177</v>
      </c>
      <c r="L514" s="245" t="s">
        <v>5178</v>
      </c>
      <c r="M514" t="s">
        <v>2202</v>
      </c>
      <c r="N514" t="s">
        <v>1348</v>
      </c>
      <c r="O514" s="245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49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49">
        <f>ETMRoutes[[#This Row],[RouteNo]]</f>
        <v>89</v>
      </c>
      <c r="S514" s="248" cm="1">
        <f t="array" ref="S514">SUMPRODUCT(  ( (ETMRoutes[StageCodes]=ETMRoutes[[#This Row],[StageCodes]])+0 )*1 )</f>
        <v>1</v>
      </c>
      <c r="T514" s="249" cm="1">
        <f t="array" ref="T514">SUMPRODUCT(  ( (ETMRoutes[ReverseStageCodes]=ETMRoutes[[#This Row],[StageCodes]])+0 )*1 )</f>
        <v>0</v>
      </c>
      <c r="U514" s="249" t="b" cm="1">
        <f t="array" ref="U514">AND(ETMRoutes[[#This Row],[StageCodes]]=ETMRoutes[[#This Row],[BaseStageCodes]], SUMPRODUCT( ( ($K$2:$K514=ETMRoutes[[#This Row],[StageCodes]])+0)*1) =1)</f>
        <v>1</v>
      </c>
      <c r="V514" s="245">
        <f>LEN(ETMRoutes[[#This Row],[StageCodes]])</f>
        <v>139</v>
      </c>
      <c r="W514" s="245">
        <f>COUNTIF([2]!Master[Full ETM Route No], C514)</f>
        <v>4</v>
      </c>
    </row>
    <row r="515" spans="1:23" ht="159.5">
      <c r="A515" s="246" t="s">
        <v>2361</v>
      </c>
      <c r="B515" s="247">
        <v>90</v>
      </c>
      <c r="C515" s="248" t="str">
        <f>ETMRoutes[[#This Row],[Depot]] &amp; ETMRoutes[[#This Row],[RouteNo]]</f>
        <v>PRV90</v>
      </c>
      <c r="D515" s="249" t="str" cm="1">
        <f t="array" ref="D515">INDEX(ETMRoutes[Full ETM Route No], MATCH(1,(ETMRoutes[[#This Row],[BaseStageCodes]]=ETMRoutes[StageCodes])*1,0))</f>
        <v>PRV90</v>
      </c>
      <c r="E515" s="249" t="s">
        <v>5179</v>
      </c>
      <c r="F515" s="249" t="str">
        <f>VLOOKUP(ETMRoutes[[#This Row],[LastStageCode]],Code2Loc,2,FALSE) &amp; "-" &amp; VLOOKUP(ETMRoutes[[#This Row],[FirstStageCode]],Code2Loc,2,FALSE)</f>
        <v>PORASKADE-PANAJI</v>
      </c>
      <c r="G515" s="249" t="s">
        <v>3108</v>
      </c>
      <c r="H515" s="249">
        <v>42</v>
      </c>
      <c r="I515" s="249" t="s">
        <v>3518</v>
      </c>
      <c r="J515" s="250" t="s">
        <v>5180</v>
      </c>
      <c r="K515" s="250" t="s">
        <v>5181</v>
      </c>
      <c r="L515" s="245" t="s">
        <v>5182</v>
      </c>
      <c r="M515" t="s">
        <v>2202</v>
      </c>
      <c r="N515" t="s">
        <v>2339</v>
      </c>
      <c r="O515" s="245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49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49">
        <f>ETMRoutes[[#This Row],[RouteNo]]</f>
        <v>90</v>
      </c>
      <c r="S515" s="248" cm="1">
        <f t="array" ref="S515">SUMPRODUCT(  ( (ETMRoutes[StageCodes]=ETMRoutes[[#This Row],[StageCodes]])+0 )*1 )</f>
        <v>1</v>
      </c>
      <c r="T515" s="249" cm="1">
        <f t="array" ref="T515">SUMPRODUCT(  ( (ETMRoutes[ReverseStageCodes]=ETMRoutes[[#This Row],[StageCodes]])+0 )*1 )</f>
        <v>0</v>
      </c>
      <c r="U515" s="249" t="b" cm="1">
        <f t="array" ref="U515">AND(ETMRoutes[[#This Row],[StageCodes]]=ETMRoutes[[#This Row],[BaseStageCodes]], SUMPRODUCT( ( ($K$2:$K515=ETMRoutes[[#This Row],[StageCodes]])+0)*1) =1)</f>
        <v>1</v>
      </c>
      <c r="V515" s="245">
        <f>LEN(ETMRoutes[[#This Row],[StageCodes]])</f>
        <v>135</v>
      </c>
      <c r="W515" s="245">
        <f>COUNTIF([2]!Master[Full ETM Route No], C515)</f>
        <v>4</v>
      </c>
    </row>
    <row r="516" spans="1:23" ht="72.5">
      <c r="A516" s="246" t="s">
        <v>2361</v>
      </c>
      <c r="B516" s="247">
        <v>91</v>
      </c>
      <c r="C516" s="248" t="str">
        <f>ETMRoutes[[#This Row],[Depot]] &amp; ETMRoutes[[#This Row],[RouteNo]]</f>
        <v>PRV91</v>
      </c>
      <c r="D516" s="249" t="str" cm="1">
        <f t="array" ref="D516">INDEX(ETMRoutes[Full ETM Route No], MATCH(1,(ETMRoutes[[#This Row],[BaseStageCodes]]=ETMRoutes[StageCodes])*1,0))</f>
        <v>PRV91</v>
      </c>
      <c r="E516" s="249" t="s">
        <v>5183</v>
      </c>
      <c r="F516" s="249" t="str">
        <f>VLOOKUP(ETMRoutes[[#This Row],[LastStageCode]],Code2Loc,2,FALSE) &amp; "-" &amp; VLOOKUP(ETMRoutes[[#This Row],[FirstStageCode]],Code2Loc,2,FALSE)</f>
        <v>MADKAI-MAPUSA</v>
      </c>
      <c r="G516" s="249" t="s">
        <v>1027</v>
      </c>
      <c r="H516" s="249">
        <v>21</v>
      </c>
      <c r="I516" s="249" t="s">
        <v>3518</v>
      </c>
      <c r="J516" s="250" t="s">
        <v>5184</v>
      </c>
      <c r="K516" s="250" t="s">
        <v>5185</v>
      </c>
      <c r="L516" s="245" t="s">
        <v>5186</v>
      </c>
      <c r="M516" t="s">
        <v>1836</v>
      </c>
      <c r="N516" t="s">
        <v>1774</v>
      </c>
      <c r="O516" s="245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49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49">
        <f>ETMRoutes[[#This Row],[RouteNo]]</f>
        <v>91</v>
      </c>
      <c r="S516" s="248" cm="1">
        <f t="array" ref="S516">SUMPRODUCT(  ( (ETMRoutes[StageCodes]=ETMRoutes[[#This Row],[StageCodes]])+0 )*1 )</f>
        <v>1</v>
      </c>
      <c r="T516" s="249" cm="1">
        <f t="array" ref="T516">SUMPRODUCT(  ( (ETMRoutes[ReverseStageCodes]=ETMRoutes[[#This Row],[StageCodes]])+0 )*1 )</f>
        <v>0</v>
      </c>
      <c r="U516" s="249" t="b" cm="1">
        <f t="array" ref="U516">AND(ETMRoutes[[#This Row],[StageCodes]]=ETMRoutes[[#This Row],[BaseStageCodes]], SUMPRODUCT( ( ($K$2:$K516=ETMRoutes[[#This Row],[StageCodes]])+0)*1) =1)</f>
        <v>1</v>
      </c>
      <c r="V516" s="245">
        <f>LEN(ETMRoutes[[#This Row],[StageCodes]])</f>
        <v>71</v>
      </c>
      <c r="W516" s="245">
        <f>COUNTIF([2]!Master[Full ETM Route No], C516)</f>
        <v>2</v>
      </c>
    </row>
    <row r="517" spans="1:23" ht="101.5">
      <c r="A517" s="246" t="s">
        <v>2361</v>
      </c>
      <c r="B517" s="247">
        <v>92</v>
      </c>
      <c r="C517" s="248" t="str">
        <f>ETMRoutes[[#This Row],[Depot]] &amp; ETMRoutes[[#This Row],[RouteNo]]</f>
        <v>PRV92</v>
      </c>
      <c r="D517" s="249" t="str" cm="1">
        <f t="array" ref="D517">INDEX(ETMRoutes[Full ETM Route No], MATCH(1,(ETMRoutes[[#This Row],[BaseStageCodes]]=ETMRoutes[StageCodes])*1,0))</f>
        <v>PRV92</v>
      </c>
      <c r="E517" s="249" t="s">
        <v>5187</v>
      </c>
      <c r="F517" s="249" t="str">
        <f>VLOOKUP(ETMRoutes[[#This Row],[LastStageCode]],Code2Loc,2,FALSE) &amp; "-" &amp; VLOOKUP(ETMRoutes[[#This Row],[FirstStageCode]],Code2Loc,2,FALSE)</f>
        <v>MOP. P.WADA-MAPUSA</v>
      </c>
      <c r="G517" s="249" t="s">
        <v>2266</v>
      </c>
      <c r="H517" s="249">
        <v>31</v>
      </c>
      <c r="I517" s="249" t="s">
        <v>3518</v>
      </c>
      <c r="J517" s="250" t="s">
        <v>5188</v>
      </c>
      <c r="K517" s="250" t="s">
        <v>5189</v>
      </c>
      <c r="L517" s="245" t="s">
        <v>5190</v>
      </c>
      <c r="M517" t="s">
        <v>1836</v>
      </c>
      <c r="N517" t="s">
        <v>1947</v>
      </c>
      <c r="O517" s="245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49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49">
        <f>ETMRoutes[[#This Row],[RouteNo]]</f>
        <v>92</v>
      </c>
      <c r="S517" s="248" cm="1">
        <f t="array" ref="S517">SUMPRODUCT(  ( (ETMRoutes[StageCodes]=ETMRoutes[[#This Row],[StageCodes]])+0 )*1 )</f>
        <v>1</v>
      </c>
      <c r="T517" s="249" cm="1">
        <f t="array" ref="T517">SUMPRODUCT(  ( (ETMRoutes[ReverseStageCodes]=ETMRoutes[[#This Row],[StageCodes]])+0 )*1 )</f>
        <v>0</v>
      </c>
      <c r="U517" s="249" t="b" cm="1">
        <f t="array" ref="U517">AND(ETMRoutes[[#This Row],[StageCodes]]=ETMRoutes[[#This Row],[BaseStageCodes]], SUMPRODUCT( ( ($K$2:$K517=ETMRoutes[[#This Row],[StageCodes]])+0)*1) =1)</f>
        <v>1</v>
      </c>
      <c r="V517" s="245">
        <f>LEN(ETMRoutes[[#This Row],[StageCodes]])</f>
        <v>99</v>
      </c>
      <c r="W517" s="245">
        <f>COUNTIF([2]!Master[Full ETM Route No], C517)</f>
        <v>0</v>
      </c>
    </row>
    <row r="518" spans="1:23" ht="72.5">
      <c r="A518" s="246" t="s">
        <v>2361</v>
      </c>
      <c r="B518" s="247">
        <v>93</v>
      </c>
      <c r="C518" s="248" t="str">
        <f>ETMRoutes[[#This Row],[Depot]] &amp; ETMRoutes[[#This Row],[RouteNo]]</f>
        <v>PRV93</v>
      </c>
      <c r="D518" s="249" t="str" cm="1">
        <f t="array" ref="D518">INDEX(ETMRoutes[Full ETM Route No], MATCH(1,(ETMRoutes[[#This Row],[BaseStageCodes]]=ETMRoutes[StageCodes])*1,0))</f>
        <v>PRV93</v>
      </c>
      <c r="E518" s="249" t="s">
        <v>5191</v>
      </c>
      <c r="F518" s="249" t="str">
        <f>VLOOKUP(ETMRoutes[[#This Row],[LastStageCode]],Code2Loc,2,FALSE) &amp; "-" &amp; VLOOKUP(ETMRoutes[[#This Row],[FirstStageCode]],Code2Loc,2,FALSE)</f>
        <v>BHUTWADI-MAPUSA</v>
      </c>
      <c r="G518" s="249" t="s">
        <v>2266</v>
      </c>
      <c r="H518" s="249">
        <v>23</v>
      </c>
      <c r="I518" s="249" t="s">
        <v>3518</v>
      </c>
      <c r="J518" s="250" t="s">
        <v>5192</v>
      </c>
      <c r="K518" s="250" t="s">
        <v>5193</v>
      </c>
      <c r="L518" s="245" t="s">
        <v>5194</v>
      </c>
      <c r="M518" t="s">
        <v>1836</v>
      </c>
      <c r="N518" t="s">
        <v>745</v>
      </c>
      <c r="O518" s="245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49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49">
        <f>ETMRoutes[[#This Row],[RouteNo]]</f>
        <v>93</v>
      </c>
      <c r="S518" s="248" cm="1">
        <f t="array" ref="S518">SUMPRODUCT(  ( (ETMRoutes[StageCodes]=ETMRoutes[[#This Row],[StageCodes]])+0 )*1 )</f>
        <v>1</v>
      </c>
      <c r="T518" s="249" cm="1">
        <f t="array" ref="T518">SUMPRODUCT(  ( (ETMRoutes[ReverseStageCodes]=ETMRoutes[[#This Row],[StageCodes]])+0 )*1 )</f>
        <v>0</v>
      </c>
      <c r="U518" s="249" t="b" cm="1">
        <f t="array" ref="U518">AND(ETMRoutes[[#This Row],[StageCodes]]=ETMRoutes[[#This Row],[BaseStageCodes]], SUMPRODUCT( ( ($K$2:$K518=ETMRoutes[[#This Row],[StageCodes]])+0)*1) =1)</f>
        <v>1</v>
      </c>
      <c r="V518" s="245">
        <f>LEN(ETMRoutes[[#This Row],[StageCodes]])</f>
        <v>79</v>
      </c>
      <c r="W518" s="245">
        <f>COUNTIF([2]!Master[Full ETM Route No], C518)</f>
        <v>2</v>
      </c>
    </row>
    <row r="519" spans="1:23" ht="130.5">
      <c r="A519" s="246" t="s">
        <v>2361</v>
      </c>
      <c r="B519" s="247">
        <v>94</v>
      </c>
      <c r="C519" s="248" t="str">
        <f>ETMRoutes[[#This Row],[Depot]] &amp; ETMRoutes[[#This Row],[RouteNo]]</f>
        <v>PRV94</v>
      </c>
      <c r="D519" s="249" t="str" cm="1">
        <f t="array" ref="D519">INDEX(ETMRoutes[Full ETM Route No], MATCH(1,(ETMRoutes[[#This Row],[BaseStageCodes]]=ETMRoutes[StageCodes])*1,0))</f>
        <v>PRV94</v>
      </c>
      <c r="E519" s="249" t="s">
        <v>5195</v>
      </c>
      <c r="F519" s="249" t="str">
        <f>VLOOKUP(ETMRoutes[[#This Row],[LastStageCode]],Code2Loc,2,FALSE) &amp; "-" &amp; VLOOKUP(ETMRoutes[[#This Row],[FirstStageCode]],Code2Loc,2,FALSE)</f>
        <v>KORGAO-PANAJI</v>
      </c>
      <c r="G519" s="249" t="s">
        <v>2266</v>
      </c>
      <c r="H519" s="249">
        <v>40</v>
      </c>
      <c r="I519" s="249" t="s">
        <v>3518</v>
      </c>
      <c r="J519" s="250" t="s">
        <v>5196</v>
      </c>
      <c r="K519" s="250" t="s">
        <v>5197</v>
      </c>
      <c r="L519" s="245" t="s">
        <v>5198</v>
      </c>
      <c r="M519" t="s">
        <v>2202</v>
      </c>
      <c r="N519" t="s">
        <v>1668</v>
      </c>
      <c r="O519" s="245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49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49">
        <f>ETMRoutes[[#This Row],[RouteNo]]</f>
        <v>94</v>
      </c>
      <c r="S519" s="248" cm="1">
        <f t="array" ref="S519">SUMPRODUCT(  ( (ETMRoutes[StageCodes]=ETMRoutes[[#This Row],[StageCodes]])+0 )*1 )</f>
        <v>1</v>
      </c>
      <c r="T519" s="249" cm="1">
        <f t="array" ref="T519">SUMPRODUCT(  ( (ETMRoutes[ReverseStageCodes]=ETMRoutes[[#This Row],[StageCodes]])+0 )*1 )</f>
        <v>0</v>
      </c>
      <c r="U519" s="249" t="b" cm="1">
        <f t="array" ref="U519">AND(ETMRoutes[[#This Row],[StageCodes]]=ETMRoutes[[#This Row],[BaseStageCodes]], SUMPRODUCT( ( ($K$2:$K519=ETMRoutes[[#This Row],[StageCodes]])+0)*1) =1)</f>
        <v>1</v>
      </c>
      <c r="V519" s="245">
        <f>LEN(ETMRoutes[[#This Row],[StageCodes]])</f>
        <v>127</v>
      </c>
      <c r="W519" s="245">
        <f>COUNTIF([2]!Master[Full ETM Route No], C519)</f>
        <v>1</v>
      </c>
    </row>
    <row r="520" spans="1:23" ht="145">
      <c r="A520" s="246" t="s">
        <v>2361</v>
      </c>
      <c r="B520" s="247">
        <v>95</v>
      </c>
      <c r="C520" s="248" t="str">
        <f>ETMRoutes[[#This Row],[Depot]] &amp; ETMRoutes[[#This Row],[RouteNo]]</f>
        <v>PRV95</v>
      </c>
      <c r="D520" s="249" t="str" cm="1">
        <f t="array" ref="D520">INDEX(ETMRoutes[Full ETM Route No], MATCH(1,(ETMRoutes[[#This Row],[BaseStageCodes]]=ETMRoutes[StageCodes])*1,0))</f>
        <v>PRV95</v>
      </c>
      <c r="E520" s="249" t="s">
        <v>5195</v>
      </c>
      <c r="F520" s="249" t="str">
        <f>VLOOKUP(ETMRoutes[[#This Row],[LastStageCode]],Code2Loc,2,FALSE) &amp; "-" &amp; VLOOKUP(ETMRoutes[[#This Row],[FirstStageCode]],Code2Loc,2,FALSE)</f>
        <v>KORGAO-PANAJI</v>
      </c>
      <c r="G520" s="249" t="s">
        <v>532</v>
      </c>
      <c r="H520" s="249">
        <v>40</v>
      </c>
      <c r="I520" s="249" t="s">
        <v>3518</v>
      </c>
      <c r="J520" s="250" t="s">
        <v>5199</v>
      </c>
      <c r="K520" s="250" t="s">
        <v>5200</v>
      </c>
      <c r="L520" s="245" t="s">
        <v>5201</v>
      </c>
      <c r="M520" t="s">
        <v>2202</v>
      </c>
      <c r="N520" t="s">
        <v>1668</v>
      </c>
      <c r="O520" s="245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49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49">
        <f>ETMRoutes[[#This Row],[RouteNo]]</f>
        <v>95</v>
      </c>
      <c r="S520" s="248" cm="1">
        <f t="array" ref="S520">SUMPRODUCT(  ( (ETMRoutes[StageCodes]=ETMRoutes[[#This Row],[StageCodes]])+0 )*1 )</f>
        <v>1</v>
      </c>
      <c r="T520" s="249" cm="1">
        <f t="array" ref="T520">SUMPRODUCT(  ( (ETMRoutes[ReverseStageCodes]=ETMRoutes[[#This Row],[StageCodes]])+0 )*1 )</f>
        <v>0</v>
      </c>
      <c r="U520" s="249" t="b" cm="1">
        <f t="array" ref="U520">AND(ETMRoutes[[#This Row],[StageCodes]]=ETMRoutes[[#This Row],[BaseStageCodes]], SUMPRODUCT( ( ($K$2:$K520=ETMRoutes[[#This Row],[StageCodes]])+0)*1) =1)</f>
        <v>1</v>
      </c>
      <c r="V520" s="245">
        <f>LEN(ETMRoutes[[#This Row],[StageCodes]])</f>
        <v>123</v>
      </c>
      <c r="W520" s="245">
        <f>COUNTIF([2]!Master[Full ETM Route No], C520)</f>
        <v>3</v>
      </c>
    </row>
    <row r="521" spans="1:23" ht="188.5">
      <c r="A521" s="246" t="s">
        <v>2361</v>
      </c>
      <c r="B521" s="247">
        <v>96</v>
      </c>
      <c r="C521" s="248" t="str">
        <f>ETMRoutes[[#This Row],[Depot]] &amp; ETMRoutes[[#This Row],[RouteNo]]</f>
        <v>PRV96</v>
      </c>
      <c r="D521" s="249" t="str" cm="1">
        <f t="array" ref="D521">INDEX(ETMRoutes[Full ETM Route No], MATCH(1,(ETMRoutes[[#This Row],[BaseStageCodes]]=ETMRoutes[StageCodes])*1,0))</f>
        <v>PRV96</v>
      </c>
      <c r="E521" s="249" t="s">
        <v>5202</v>
      </c>
      <c r="F521" s="249" t="str">
        <f>VLOOKUP(ETMRoutes[[#This Row],[LastStageCode]],Code2Loc,2,FALSE) &amp; "-" &amp; VLOOKUP(ETMRoutes[[#This Row],[FirstStageCode]],Code2Loc,2,FALSE)</f>
        <v>MORJIM-PANAJI</v>
      </c>
      <c r="G521" s="249" t="s">
        <v>532</v>
      </c>
      <c r="H521" s="249">
        <v>47</v>
      </c>
      <c r="I521" s="249" t="s">
        <v>3518</v>
      </c>
      <c r="J521" s="250" t="s">
        <v>5203</v>
      </c>
      <c r="K521" s="250" t="s">
        <v>5204</v>
      </c>
      <c r="L521" s="245" t="s">
        <v>5205</v>
      </c>
      <c r="M521" t="s">
        <v>2202</v>
      </c>
      <c r="N521" t="s">
        <v>3223</v>
      </c>
      <c r="O521" s="245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49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49">
        <f>ETMRoutes[[#This Row],[RouteNo]]</f>
        <v>96</v>
      </c>
      <c r="S521" s="248" cm="1">
        <f t="array" ref="S521">SUMPRODUCT(  ( (ETMRoutes[StageCodes]=ETMRoutes[[#This Row],[StageCodes]])+0 )*1 )</f>
        <v>1</v>
      </c>
      <c r="T521" s="249" cm="1">
        <f t="array" ref="T521">SUMPRODUCT(  ( (ETMRoutes[ReverseStageCodes]=ETMRoutes[[#This Row],[StageCodes]])+0 )*1 )</f>
        <v>0</v>
      </c>
      <c r="U521" s="249" t="b" cm="1">
        <f t="array" ref="U521">AND(ETMRoutes[[#This Row],[StageCodes]]=ETMRoutes[[#This Row],[BaseStageCodes]], SUMPRODUCT( ( ($K$2:$K521=ETMRoutes[[#This Row],[StageCodes]])+0)*1) =1)</f>
        <v>1</v>
      </c>
      <c r="V521" s="245">
        <f>LEN(ETMRoutes[[#This Row],[StageCodes]])</f>
        <v>159</v>
      </c>
      <c r="W521" s="245">
        <f>COUNTIF([2]!Master[Full ETM Route No], C521)</f>
        <v>4</v>
      </c>
    </row>
    <row r="522" spans="1:23" ht="174">
      <c r="A522" s="246" t="s">
        <v>2361</v>
      </c>
      <c r="B522" s="247">
        <v>97</v>
      </c>
      <c r="C522" s="248" t="str">
        <f>ETMRoutes[[#This Row],[Depot]] &amp; ETMRoutes[[#This Row],[RouteNo]]</f>
        <v>PRV97</v>
      </c>
      <c r="D522" s="249" t="str" cm="1">
        <f t="array" ref="D522">INDEX(ETMRoutes[Full ETM Route No], MATCH(1,(ETMRoutes[[#This Row],[BaseStageCodes]]=ETMRoutes[StageCodes])*1,0))</f>
        <v>PRV97</v>
      </c>
      <c r="E522" s="249" t="s">
        <v>5206</v>
      </c>
      <c r="F522" s="249" t="str">
        <f>VLOOKUP(ETMRoutes[[#This Row],[LastStageCode]],Code2Loc,2,FALSE) &amp; "-" &amp; VLOOKUP(ETMRoutes[[#This Row],[FirstStageCode]],Code2Loc,2,FALSE)</f>
        <v>ASHVE-PANAJI</v>
      </c>
      <c r="G522" s="249"/>
      <c r="H522" s="249">
        <v>54</v>
      </c>
      <c r="I522" s="249" t="s">
        <v>3518</v>
      </c>
      <c r="J522" s="250" t="s">
        <v>5207</v>
      </c>
      <c r="K522" s="250" t="s">
        <v>5208</v>
      </c>
      <c r="L522" s="245" t="s">
        <v>5209</v>
      </c>
      <c r="M522" t="s">
        <v>2202</v>
      </c>
      <c r="N522" t="s">
        <v>559</v>
      </c>
      <c r="O522" s="245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49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49">
        <f>ETMRoutes[[#This Row],[RouteNo]]</f>
        <v>97</v>
      </c>
      <c r="S522" s="248" cm="1">
        <f t="array" ref="S522">SUMPRODUCT(  ( (ETMRoutes[StageCodes]=ETMRoutes[[#This Row],[StageCodes]])+0 )*1 )</f>
        <v>1</v>
      </c>
      <c r="T522" s="249" cm="1">
        <f t="array" ref="T522">SUMPRODUCT(  ( (ETMRoutes[ReverseStageCodes]=ETMRoutes[[#This Row],[StageCodes]])+0 )*1 )</f>
        <v>0</v>
      </c>
      <c r="U522" s="249" t="b" cm="1">
        <f t="array" ref="U522">AND(ETMRoutes[[#This Row],[StageCodes]]=ETMRoutes[[#This Row],[BaseStageCodes]], SUMPRODUCT( ( ($K$2:$K522=ETMRoutes[[#This Row],[StageCodes]])+0)*1) =1)</f>
        <v>1</v>
      </c>
      <c r="V522" s="245">
        <f>LEN(ETMRoutes[[#This Row],[StageCodes]])</f>
        <v>155</v>
      </c>
      <c r="W522" s="245">
        <f>COUNTIF([2]!Master[Full ETM Route No], C522)</f>
        <v>2</v>
      </c>
    </row>
    <row r="523" spans="1:23" ht="159.5">
      <c r="A523" s="246" t="s">
        <v>2361</v>
      </c>
      <c r="B523" s="247">
        <v>98</v>
      </c>
      <c r="C523" s="248" t="str">
        <f>ETMRoutes[[#This Row],[Depot]] &amp; ETMRoutes[[#This Row],[RouteNo]]</f>
        <v>PRV98</v>
      </c>
      <c r="D523" s="249" t="str" cm="1">
        <f t="array" ref="D523">INDEX(ETMRoutes[Full ETM Route No], MATCH(1,(ETMRoutes[[#This Row],[BaseStageCodes]]=ETMRoutes[StageCodes])*1,0))</f>
        <v>PRV98</v>
      </c>
      <c r="E523" s="249" t="s">
        <v>4558</v>
      </c>
      <c r="F523" s="249" t="str">
        <f>VLOOKUP(ETMRoutes[[#This Row],[LastStageCode]],Code2Loc,2,FALSE) &amp; "-" &amp; VLOOKUP(ETMRoutes[[#This Row],[FirstStageCode]],Code2Loc,2,FALSE)</f>
        <v>HARMAL-PANAJI</v>
      </c>
      <c r="G523" s="249"/>
      <c r="H523" s="249">
        <v>48</v>
      </c>
      <c r="I523" s="249" t="s">
        <v>3518</v>
      </c>
      <c r="J523" s="250" t="s">
        <v>5210</v>
      </c>
      <c r="K523" s="250" t="s">
        <v>5211</v>
      </c>
      <c r="L523" s="245" t="s">
        <v>5212</v>
      </c>
      <c r="M523" t="s">
        <v>2202</v>
      </c>
      <c r="N523" t="s">
        <v>1366</v>
      </c>
      <c r="O523" s="245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49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49">
        <f>ETMRoutes[[#This Row],[RouteNo]]</f>
        <v>98</v>
      </c>
      <c r="S523" s="248" cm="1">
        <f t="array" ref="S523">SUMPRODUCT(  ( (ETMRoutes[StageCodes]=ETMRoutes[[#This Row],[StageCodes]])+0 )*1 )</f>
        <v>1</v>
      </c>
      <c r="T523" s="249" cm="1">
        <f t="array" ref="T523">SUMPRODUCT(  ( (ETMRoutes[ReverseStageCodes]=ETMRoutes[[#This Row],[StageCodes]])+0 )*1 )</f>
        <v>0</v>
      </c>
      <c r="U523" s="249" t="b" cm="1">
        <f t="array" ref="U523">AND(ETMRoutes[[#This Row],[StageCodes]]=ETMRoutes[[#This Row],[BaseStageCodes]], SUMPRODUCT( ( ($K$2:$K523=ETMRoutes[[#This Row],[StageCodes]])+0)*1) =1)</f>
        <v>1</v>
      </c>
      <c r="V523" s="245">
        <f>LEN(ETMRoutes[[#This Row],[StageCodes]])</f>
        <v>151</v>
      </c>
      <c r="W523" s="245">
        <f>COUNTIF([2]!Master[Full ETM Route No], C523)</f>
        <v>4</v>
      </c>
    </row>
    <row r="524" spans="1:23" ht="145">
      <c r="A524" s="246" t="s">
        <v>2361</v>
      </c>
      <c r="B524" s="247">
        <v>99</v>
      </c>
      <c r="C524" s="248" t="str">
        <f>ETMRoutes[[#This Row],[Depot]] &amp; ETMRoutes[[#This Row],[RouteNo]]</f>
        <v>PRV99</v>
      </c>
      <c r="D524" s="249" t="str" cm="1">
        <f t="array" ref="D524">INDEX(ETMRoutes[Full ETM Route No], MATCH(1,(ETMRoutes[[#This Row],[BaseStageCodes]]=ETMRoutes[StageCodes])*1,0))</f>
        <v>PRV99</v>
      </c>
      <c r="E524" s="249" t="s">
        <v>4558</v>
      </c>
      <c r="F524" s="249" t="str">
        <f>VLOOKUP(ETMRoutes[[#This Row],[LastStageCode]],Code2Loc,2,FALSE) &amp; "-" &amp; VLOOKUP(ETMRoutes[[#This Row],[FirstStageCode]],Code2Loc,2,FALSE)</f>
        <v>HARMAL-PANAJI</v>
      </c>
      <c r="G524" s="249" t="s">
        <v>2266</v>
      </c>
      <c r="H524" s="249">
        <v>44</v>
      </c>
      <c r="I524" s="249" t="s">
        <v>3518</v>
      </c>
      <c r="J524" s="250" t="s">
        <v>5213</v>
      </c>
      <c r="K524" s="250" t="s">
        <v>5214</v>
      </c>
      <c r="L524" s="245" t="s">
        <v>5215</v>
      </c>
      <c r="M524" t="s">
        <v>2202</v>
      </c>
      <c r="N524" t="s">
        <v>1366</v>
      </c>
      <c r="O524" s="245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49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49">
        <f>ETMRoutes[[#This Row],[RouteNo]]</f>
        <v>99</v>
      </c>
      <c r="S524" s="248" cm="1">
        <f t="array" ref="S524">SUMPRODUCT(  ( (ETMRoutes[StageCodes]=ETMRoutes[[#This Row],[StageCodes]])+0 )*1 )</f>
        <v>1</v>
      </c>
      <c r="T524" s="249" cm="1">
        <f t="array" ref="T524">SUMPRODUCT(  ( (ETMRoutes[ReverseStageCodes]=ETMRoutes[[#This Row],[StageCodes]])+0 )*1 )</f>
        <v>0</v>
      </c>
      <c r="U524" s="249" t="b" cm="1">
        <f t="array" ref="U524">AND(ETMRoutes[[#This Row],[StageCodes]]=ETMRoutes[[#This Row],[BaseStageCodes]], SUMPRODUCT( ( ($K$2:$K524=ETMRoutes[[#This Row],[StageCodes]])+0)*1) =1)</f>
        <v>1</v>
      </c>
      <c r="V524" s="245">
        <f>LEN(ETMRoutes[[#This Row],[StageCodes]])</f>
        <v>135</v>
      </c>
      <c r="W524" s="245">
        <f>COUNTIF([2]!Master[Full ETM Route No], C524)</f>
        <v>0</v>
      </c>
    </row>
    <row r="525" spans="1:23" ht="188.5">
      <c r="A525" s="246" t="s">
        <v>2361</v>
      </c>
      <c r="B525" s="247">
        <v>100</v>
      </c>
      <c r="C525" s="248" t="str">
        <f>ETMRoutes[[#This Row],[Depot]] &amp; ETMRoutes[[#This Row],[RouteNo]]</f>
        <v>PRV100</v>
      </c>
      <c r="D525" s="249" t="str" cm="1">
        <f t="array" ref="D525">INDEX(ETMRoutes[Full ETM Route No], MATCH(1,(ETMRoutes[[#This Row],[BaseStageCodes]]=ETMRoutes[StageCodes])*1,0))</f>
        <v>PRV100</v>
      </c>
      <c r="E525" s="249" t="s">
        <v>5216</v>
      </c>
      <c r="F525" s="249" t="str">
        <f>VLOOKUP(ETMRoutes[[#This Row],[LastStageCode]],Code2Loc,2,FALSE) &amp; "-" &amp; VLOOKUP(ETMRoutes[[#This Row],[FirstStageCode]],Code2Loc,2,FALSE)</f>
        <v>MANDRE MDMZ-PANAJI</v>
      </c>
      <c r="G525" s="249"/>
      <c r="H525" s="249">
        <v>49</v>
      </c>
      <c r="I525" s="249" t="s">
        <v>3518</v>
      </c>
      <c r="J525" s="250" t="s">
        <v>5217</v>
      </c>
      <c r="K525" s="250" t="s">
        <v>5218</v>
      </c>
      <c r="L525" s="245" t="s">
        <v>5219</v>
      </c>
      <c r="M525" t="s">
        <v>2202</v>
      </c>
      <c r="N525" t="s">
        <v>1816</v>
      </c>
      <c r="O525" s="245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49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49">
        <f>ETMRoutes[[#This Row],[RouteNo]]</f>
        <v>100</v>
      </c>
      <c r="S525" s="248" cm="1">
        <f t="array" ref="S525">SUMPRODUCT(  ( (ETMRoutes[StageCodes]=ETMRoutes[[#This Row],[StageCodes]])+0 )*1 )</f>
        <v>1</v>
      </c>
      <c r="T525" s="249" cm="1">
        <f t="array" ref="T525">SUMPRODUCT(  ( (ETMRoutes[ReverseStageCodes]=ETMRoutes[[#This Row],[StageCodes]])+0 )*1 )</f>
        <v>0</v>
      </c>
      <c r="U525" s="249" t="b" cm="1">
        <f t="array" ref="U525">AND(ETMRoutes[[#This Row],[StageCodes]]=ETMRoutes[[#This Row],[BaseStageCodes]], SUMPRODUCT( ( ($K$2:$K525=ETMRoutes[[#This Row],[StageCodes]])+0)*1) =1)</f>
        <v>1</v>
      </c>
      <c r="V525" s="245">
        <f>LEN(ETMRoutes[[#This Row],[StageCodes]])</f>
        <v>151</v>
      </c>
      <c r="W525" s="245">
        <f>COUNTIF([2]!Master[Full ETM Route No], C525)</f>
        <v>2</v>
      </c>
    </row>
    <row r="526" spans="1:23" ht="116">
      <c r="A526" s="246" t="s">
        <v>2361</v>
      </c>
      <c r="B526" s="247">
        <v>101</v>
      </c>
      <c r="C526" s="248" t="str">
        <f>ETMRoutes[[#This Row],[Depot]] &amp; ETMRoutes[[#This Row],[RouteNo]]</f>
        <v>PRV101</v>
      </c>
      <c r="D526" s="249" t="str" cm="1">
        <f t="array" ref="D526">INDEX(ETMRoutes[Full ETM Route No], MATCH(1,(ETMRoutes[[#This Row],[BaseStageCodes]]=ETMRoutes[StageCodes])*1,0))</f>
        <v>PRV101</v>
      </c>
      <c r="E526" s="249" t="s">
        <v>5220</v>
      </c>
      <c r="F526" s="249" t="str">
        <f>VLOOKUP(ETMRoutes[[#This Row],[LastStageCode]],Code2Loc,2,FALSE) &amp; "-" &amp; VLOOKUP(ETMRoutes[[#This Row],[FirstStageCode]],Code2Loc,2,FALSE)</f>
        <v>MANDRE MDMZ-MAPUSA</v>
      </c>
      <c r="G526" s="249" t="s">
        <v>532</v>
      </c>
      <c r="H526" s="249">
        <v>32</v>
      </c>
      <c r="I526" s="249" t="s">
        <v>3518</v>
      </c>
      <c r="J526" s="250" t="s">
        <v>5221</v>
      </c>
      <c r="K526" s="250" t="s">
        <v>5222</v>
      </c>
      <c r="L526" s="245" t="s">
        <v>5223</v>
      </c>
      <c r="M526" t="s">
        <v>1836</v>
      </c>
      <c r="N526" t="s">
        <v>1816</v>
      </c>
      <c r="O526" s="245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49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49">
        <f>ETMRoutes[[#This Row],[RouteNo]]</f>
        <v>101</v>
      </c>
      <c r="S526" s="248" cm="1">
        <f t="array" ref="S526">SUMPRODUCT(  ( (ETMRoutes[StageCodes]=ETMRoutes[[#This Row],[StageCodes]])+0 )*1 )</f>
        <v>1</v>
      </c>
      <c r="T526" s="249" cm="1">
        <f t="array" ref="T526">SUMPRODUCT(  ( (ETMRoutes[ReverseStageCodes]=ETMRoutes[[#This Row],[StageCodes]])+0 )*1 )</f>
        <v>0</v>
      </c>
      <c r="U526" s="249" t="b" cm="1">
        <f t="array" ref="U526">AND(ETMRoutes[[#This Row],[StageCodes]]=ETMRoutes[[#This Row],[BaseStageCodes]], SUMPRODUCT( ( ($K$2:$K526=ETMRoutes[[#This Row],[StageCodes]])+0)*1) =1)</f>
        <v>1</v>
      </c>
      <c r="V526" s="245">
        <f>LEN(ETMRoutes[[#This Row],[StageCodes]])</f>
        <v>99</v>
      </c>
      <c r="W526" s="245">
        <f>COUNTIF([2]!Master[Full ETM Route No], C526)</f>
        <v>4</v>
      </c>
    </row>
    <row r="527" spans="1:23" ht="174">
      <c r="A527" s="246" t="s">
        <v>2361</v>
      </c>
      <c r="B527" s="247">
        <v>102</v>
      </c>
      <c r="C527" s="248" t="str">
        <f>ETMRoutes[[#This Row],[Depot]] &amp; ETMRoutes[[#This Row],[RouteNo]]</f>
        <v>PRV102</v>
      </c>
      <c r="D527" s="249" t="str" cm="1">
        <f t="array" ref="D527">INDEX(ETMRoutes[Full ETM Route No], MATCH(1,(ETMRoutes[[#This Row],[BaseStageCodes]]=ETMRoutes[StageCodes])*1,0))</f>
        <v>PRV102</v>
      </c>
      <c r="E527" s="249" t="s">
        <v>5216</v>
      </c>
      <c r="F527" s="249" t="str">
        <f>VLOOKUP(ETMRoutes[[#This Row],[LastStageCode]],Code2Loc,2,FALSE) &amp; "-" &amp; VLOOKUP(ETMRoutes[[#This Row],[FirstStageCode]],Code2Loc,2,FALSE)</f>
        <v>MANDRE MDMZ-PANAJI</v>
      </c>
      <c r="G527" s="249"/>
      <c r="H527" s="249">
        <v>37</v>
      </c>
      <c r="I527" s="249" t="s">
        <v>3518</v>
      </c>
      <c r="J527" s="250" t="s">
        <v>5224</v>
      </c>
      <c r="K527" s="250" t="s">
        <v>5225</v>
      </c>
      <c r="L527" s="245" t="s">
        <v>5226</v>
      </c>
      <c r="M527" t="s">
        <v>2202</v>
      </c>
      <c r="N527" t="s">
        <v>1816</v>
      </c>
      <c r="O527" s="245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49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49">
        <f>ETMRoutes[[#This Row],[RouteNo]]</f>
        <v>102</v>
      </c>
      <c r="S527" s="248" cm="1">
        <f t="array" ref="S527">SUMPRODUCT(  ( (ETMRoutes[StageCodes]=ETMRoutes[[#This Row],[StageCodes]])+0 )*1 )</f>
        <v>1</v>
      </c>
      <c r="T527" s="249" cm="1">
        <f t="array" ref="T527">SUMPRODUCT(  ( (ETMRoutes[ReverseStageCodes]=ETMRoutes[[#This Row],[StageCodes]])+0 )*1 )</f>
        <v>0</v>
      </c>
      <c r="U527" s="249" t="b" cm="1">
        <f t="array" ref="U527">AND(ETMRoutes[[#This Row],[StageCodes]]=ETMRoutes[[#This Row],[BaseStageCodes]], SUMPRODUCT( ( ($K$2:$K527=ETMRoutes[[#This Row],[StageCodes]])+0)*1) =1)</f>
        <v>1</v>
      </c>
      <c r="V527" s="245">
        <f>LEN(ETMRoutes[[#This Row],[StageCodes]])</f>
        <v>135</v>
      </c>
      <c r="W527" s="245">
        <f>COUNTIF([2]!Master[Full ETM Route No], C527)</f>
        <v>2</v>
      </c>
    </row>
    <row r="528" spans="1:23" ht="174">
      <c r="A528" s="246" t="s">
        <v>2361</v>
      </c>
      <c r="B528" s="247">
        <v>103</v>
      </c>
      <c r="C528" s="248" t="str">
        <f>ETMRoutes[[#This Row],[Depot]] &amp; ETMRoutes[[#This Row],[RouteNo]]</f>
        <v>PRV103</v>
      </c>
      <c r="D528" s="249" t="str" cm="1">
        <f t="array" ref="D528">INDEX(ETMRoutes[Full ETM Route No], MATCH(1,(ETMRoutes[[#This Row],[BaseStageCodes]]=ETMRoutes[StageCodes])*1,0))</f>
        <v>PRV103</v>
      </c>
      <c r="E528" s="249" t="s">
        <v>4558</v>
      </c>
      <c r="F528" s="249" t="str">
        <f>VLOOKUP(ETMRoutes[[#This Row],[LastStageCode]],Code2Loc,2,FALSE) &amp; "-" &amp; VLOOKUP(ETMRoutes[[#This Row],[FirstStageCode]],Code2Loc,2,FALSE)</f>
        <v>HARMAL-PANAJI</v>
      </c>
      <c r="G528" s="249"/>
      <c r="H528" s="249">
        <v>43</v>
      </c>
      <c r="I528" s="249" t="s">
        <v>3518</v>
      </c>
      <c r="J528" s="250" t="s">
        <v>5227</v>
      </c>
      <c r="K528" s="250" t="s">
        <v>5228</v>
      </c>
      <c r="L528" s="245" t="s">
        <v>5229</v>
      </c>
      <c r="M528" t="s">
        <v>2202</v>
      </c>
      <c r="N528" t="s">
        <v>1366</v>
      </c>
      <c r="O528" s="245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49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49">
        <f>ETMRoutes[[#This Row],[RouteNo]]</f>
        <v>103</v>
      </c>
      <c r="S528" s="248" cm="1">
        <f t="array" ref="S528">SUMPRODUCT(  ( (ETMRoutes[StageCodes]=ETMRoutes[[#This Row],[StageCodes]])+0 )*1 )</f>
        <v>1</v>
      </c>
      <c r="T528" s="249" cm="1">
        <f t="array" ref="T528">SUMPRODUCT(  ( (ETMRoutes[ReverseStageCodes]=ETMRoutes[[#This Row],[StageCodes]])+0 )*1 )</f>
        <v>0</v>
      </c>
      <c r="U528" s="249" t="b" cm="1">
        <f t="array" ref="U528">AND(ETMRoutes[[#This Row],[StageCodes]]=ETMRoutes[[#This Row],[BaseStageCodes]], SUMPRODUCT( ( ($K$2:$K528=ETMRoutes[[#This Row],[StageCodes]])+0)*1) =1)</f>
        <v>1</v>
      </c>
      <c r="V528" s="245">
        <f>LEN(ETMRoutes[[#This Row],[StageCodes]])</f>
        <v>135</v>
      </c>
      <c r="W528" s="245">
        <f>COUNTIF([2]!Master[Full ETM Route No], C528)</f>
        <v>3</v>
      </c>
    </row>
    <row r="529" spans="1:23" ht="159.5">
      <c r="A529" s="246" t="s">
        <v>2361</v>
      </c>
      <c r="B529" s="247">
        <v>104</v>
      </c>
      <c r="C529" s="248" t="str">
        <f>ETMRoutes[[#This Row],[Depot]] &amp; ETMRoutes[[#This Row],[RouteNo]]</f>
        <v>PRV104</v>
      </c>
      <c r="D529" s="249" t="str" cm="1">
        <f t="array" ref="D529">INDEX(ETMRoutes[Full ETM Route No], MATCH(1,(ETMRoutes[[#This Row],[BaseStageCodes]]=ETMRoutes[StageCodes])*1,0))</f>
        <v>PRV104</v>
      </c>
      <c r="E529" s="249" t="s">
        <v>5230</v>
      </c>
      <c r="F529" s="249" t="str">
        <f>VLOOKUP(ETMRoutes[[#This Row],[LastStageCode]],Code2Loc,2,FALSE) &amp; "-" &amp; VLOOKUP(ETMRoutes[[#This Row],[FirstStageCode]],Code2Loc,2,FALSE)</f>
        <v>KERI-PANAJI</v>
      </c>
      <c r="G529" s="249" t="s">
        <v>2266</v>
      </c>
      <c r="H529" s="249">
        <v>52</v>
      </c>
      <c r="I529" s="249" t="s">
        <v>3518</v>
      </c>
      <c r="J529" s="250" t="s">
        <v>5231</v>
      </c>
      <c r="K529" s="250" t="s">
        <v>5232</v>
      </c>
      <c r="L529" s="245" t="s">
        <v>5233</v>
      </c>
      <c r="M529" t="s">
        <v>2202</v>
      </c>
      <c r="N529" t="s">
        <v>1592</v>
      </c>
      <c r="O529" s="245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49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49">
        <f>ETMRoutes[[#This Row],[RouteNo]]</f>
        <v>104</v>
      </c>
      <c r="S529" s="248" cm="1">
        <f t="array" ref="S529">SUMPRODUCT(  ( (ETMRoutes[StageCodes]=ETMRoutes[[#This Row],[StageCodes]])+0 )*1 )</f>
        <v>1</v>
      </c>
      <c r="T529" s="249" cm="1">
        <f t="array" ref="T529">SUMPRODUCT(  ( (ETMRoutes[ReverseStageCodes]=ETMRoutes[[#This Row],[StageCodes]])+0 )*1 )</f>
        <v>0</v>
      </c>
      <c r="U529" s="249" t="b" cm="1">
        <f t="array" ref="U529">AND(ETMRoutes[[#This Row],[StageCodes]]=ETMRoutes[[#This Row],[BaseStageCodes]], SUMPRODUCT( ( ($K$2:$K529=ETMRoutes[[#This Row],[StageCodes]])+0)*1) =1)</f>
        <v>1</v>
      </c>
      <c r="V529" s="245">
        <f>LEN(ETMRoutes[[#This Row],[StageCodes]])</f>
        <v>159</v>
      </c>
      <c r="W529" s="245">
        <f>COUNTIF([2]!Master[Full ETM Route No], C529)</f>
        <v>5</v>
      </c>
    </row>
    <row r="530" spans="1:23" ht="174">
      <c r="A530" s="246" t="s">
        <v>2361</v>
      </c>
      <c r="B530" s="247">
        <v>105</v>
      </c>
      <c r="C530" s="248" t="str">
        <f>ETMRoutes[[#This Row],[Depot]] &amp; ETMRoutes[[#This Row],[RouteNo]]</f>
        <v>PRV105</v>
      </c>
      <c r="D530" s="249" t="str" cm="1">
        <f t="array" ref="D530">INDEX(ETMRoutes[Full ETM Route No], MATCH(1,(ETMRoutes[[#This Row],[BaseStageCodes]]=ETMRoutes[StageCodes])*1,0))</f>
        <v>PRV105</v>
      </c>
      <c r="E530" s="249" t="s">
        <v>5230</v>
      </c>
      <c r="F530" s="249" t="str">
        <f>VLOOKUP(ETMRoutes[[#This Row],[LastStageCode]],Code2Loc,2,FALSE) &amp; "-" &amp; VLOOKUP(ETMRoutes[[#This Row],[FirstStageCode]],Code2Loc,2,FALSE)</f>
        <v>KERI-PANAJI</v>
      </c>
      <c r="G530" s="249"/>
      <c r="H530" s="249">
        <v>52</v>
      </c>
      <c r="I530" s="249" t="s">
        <v>3518</v>
      </c>
      <c r="J530" s="250" t="s">
        <v>5234</v>
      </c>
      <c r="K530" s="250" t="s">
        <v>5235</v>
      </c>
      <c r="L530" s="245" t="s">
        <v>5236</v>
      </c>
      <c r="M530" t="s">
        <v>2202</v>
      </c>
      <c r="N530" t="s">
        <v>1592</v>
      </c>
      <c r="O530" s="245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49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49">
        <f>ETMRoutes[[#This Row],[RouteNo]]</f>
        <v>105</v>
      </c>
      <c r="S530" s="248" cm="1">
        <f t="array" ref="S530">SUMPRODUCT(  ( (ETMRoutes[StageCodes]=ETMRoutes[[#This Row],[StageCodes]])+0 )*1 )</f>
        <v>1</v>
      </c>
      <c r="T530" s="249" cm="1">
        <f t="array" ref="T530">SUMPRODUCT(  ( (ETMRoutes[ReverseStageCodes]=ETMRoutes[[#This Row],[StageCodes]])+0 )*1 )</f>
        <v>0</v>
      </c>
      <c r="U530" s="249" t="b" cm="1">
        <f t="array" ref="U530">AND(ETMRoutes[[#This Row],[StageCodes]]=ETMRoutes[[#This Row],[BaseStageCodes]], SUMPRODUCT( ( ($K$2:$K530=ETMRoutes[[#This Row],[StageCodes]])+0)*1) =1)</f>
        <v>1</v>
      </c>
      <c r="V530" s="245">
        <f>LEN(ETMRoutes[[#This Row],[StageCodes]])</f>
        <v>155</v>
      </c>
      <c r="W530" s="245">
        <f>COUNTIF([2]!Master[Full ETM Route No], C530)</f>
        <v>26</v>
      </c>
    </row>
    <row r="531" spans="1:23" ht="174">
      <c r="A531" s="246" t="s">
        <v>2361</v>
      </c>
      <c r="B531" s="247">
        <v>106</v>
      </c>
      <c r="C531" s="248" t="str">
        <f>ETMRoutes[[#This Row],[Depot]] &amp; ETMRoutes[[#This Row],[RouteNo]]</f>
        <v>PRV106</v>
      </c>
      <c r="D531" s="249" t="str" cm="1">
        <f t="array" ref="D531">INDEX(ETMRoutes[Full ETM Route No], MATCH(1,(ETMRoutes[[#This Row],[BaseStageCodes]]=ETMRoutes[StageCodes])*1,0))</f>
        <v>PRV106</v>
      </c>
      <c r="E531" s="249" t="s">
        <v>5237</v>
      </c>
      <c r="F531" s="249" t="str">
        <f>VLOOKUP(ETMRoutes[[#This Row],[LastStageCode]],Code2Loc,2,FALSE) &amp; "-" &amp; VLOOKUP(ETMRoutes[[#This Row],[FirstStageCode]],Code2Loc,2,FALSE)</f>
        <v>KERI-PANAJI MKT</v>
      </c>
      <c r="G531" s="249"/>
      <c r="H531" s="249">
        <v>46</v>
      </c>
      <c r="I531" s="249" t="s">
        <v>3518</v>
      </c>
      <c r="J531" s="250" t="s">
        <v>5238</v>
      </c>
      <c r="K531" s="250" t="s">
        <v>5239</v>
      </c>
      <c r="L531" s="245" t="s">
        <v>5240</v>
      </c>
      <c r="M531" t="s">
        <v>2206</v>
      </c>
      <c r="N531" t="s">
        <v>1592</v>
      </c>
      <c r="O531" s="245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49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49">
        <f>ETMRoutes[[#This Row],[RouteNo]]</f>
        <v>106</v>
      </c>
      <c r="S531" s="248" cm="1">
        <f t="array" ref="S531">SUMPRODUCT(  ( (ETMRoutes[StageCodes]=ETMRoutes[[#This Row],[StageCodes]])+0 )*1 )</f>
        <v>1</v>
      </c>
      <c r="T531" s="249" cm="1">
        <f t="array" ref="T531">SUMPRODUCT(  ( (ETMRoutes[ReverseStageCodes]=ETMRoutes[[#This Row],[StageCodes]])+0 )*1 )</f>
        <v>0</v>
      </c>
      <c r="U531" s="249" t="b" cm="1">
        <f t="array" ref="U531">AND(ETMRoutes[[#This Row],[StageCodes]]=ETMRoutes[[#This Row],[BaseStageCodes]], SUMPRODUCT( ( ($K$2:$K531=ETMRoutes[[#This Row],[StageCodes]])+0)*1) =1)</f>
        <v>1</v>
      </c>
      <c r="V531" s="245">
        <f>LEN(ETMRoutes[[#This Row],[StageCodes]])</f>
        <v>151</v>
      </c>
      <c r="W531" s="245">
        <f>COUNTIF([2]!Master[Full ETM Route No], C531)</f>
        <v>2</v>
      </c>
    </row>
    <row r="532" spans="1:23" ht="174">
      <c r="A532" s="246" t="s">
        <v>2361</v>
      </c>
      <c r="B532" s="247">
        <v>107</v>
      </c>
      <c r="C532" s="248" t="str">
        <f>ETMRoutes[[#This Row],[Depot]] &amp; ETMRoutes[[#This Row],[RouteNo]]</f>
        <v>PRV107</v>
      </c>
      <c r="D532" s="249" t="str" cm="1">
        <f t="array" ref="D532">INDEX(ETMRoutes[Full ETM Route No], MATCH(1,(ETMRoutes[[#This Row],[BaseStageCodes]]=ETMRoutes[StageCodes])*1,0))</f>
        <v>PRV107</v>
      </c>
      <c r="E532" s="249" t="s">
        <v>5230</v>
      </c>
      <c r="F532" s="249" t="str">
        <f>VLOOKUP(ETMRoutes[[#This Row],[LastStageCode]],Code2Loc,2,FALSE) &amp; "-" &amp; VLOOKUP(ETMRoutes[[#This Row],[FirstStageCode]],Code2Loc,2,FALSE)</f>
        <v>KERI-PANAJI</v>
      </c>
      <c r="G532" s="249"/>
      <c r="H532" s="249">
        <v>50</v>
      </c>
      <c r="I532" s="249" t="s">
        <v>3518</v>
      </c>
      <c r="J532" s="250" t="s">
        <v>5241</v>
      </c>
      <c r="K532" s="250" t="s">
        <v>5242</v>
      </c>
      <c r="L532" s="245" t="s">
        <v>5243</v>
      </c>
      <c r="M532" t="s">
        <v>2202</v>
      </c>
      <c r="N532" t="s">
        <v>1592</v>
      </c>
      <c r="O532" s="245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49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49">
        <f>ETMRoutes[[#This Row],[RouteNo]]</f>
        <v>107</v>
      </c>
      <c r="S532" s="248" cm="1">
        <f t="array" ref="S532">SUMPRODUCT(  ( (ETMRoutes[StageCodes]=ETMRoutes[[#This Row],[StageCodes]])+0 )*1 )</f>
        <v>1</v>
      </c>
      <c r="T532" s="249" cm="1">
        <f t="array" ref="T532">SUMPRODUCT(  ( (ETMRoutes[ReverseStageCodes]=ETMRoutes[[#This Row],[StageCodes]])+0 )*1 )</f>
        <v>0</v>
      </c>
      <c r="U532" s="249" t="b" cm="1">
        <f t="array" ref="U532">AND(ETMRoutes[[#This Row],[StageCodes]]=ETMRoutes[[#This Row],[BaseStageCodes]], SUMPRODUCT( ( ($K$2:$K532=ETMRoutes[[#This Row],[StageCodes]])+0)*1) =1)</f>
        <v>1</v>
      </c>
      <c r="V532" s="245">
        <f>LEN(ETMRoutes[[#This Row],[StageCodes]])</f>
        <v>159</v>
      </c>
      <c r="W532" s="245">
        <f>COUNTIF([2]!Master[Full ETM Route No], C532)</f>
        <v>6</v>
      </c>
    </row>
    <row r="533" spans="1:23" ht="130.5">
      <c r="A533" s="246" t="s">
        <v>2361</v>
      </c>
      <c r="B533" s="247">
        <v>108</v>
      </c>
      <c r="C533" s="248" t="str">
        <f>ETMRoutes[[#This Row],[Depot]] &amp; ETMRoutes[[#This Row],[RouteNo]]</f>
        <v>PRV108</v>
      </c>
      <c r="D533" s="249" t="str" cm="1">
        <f t="array" ref="D533">INDEX(ETMRoutes[Full ETM Route No], MATCH(1,(ETMRoutes[[#This Row],[BaseStageCodes]]=ETMRoutes[StageCodes])*1,0))</f>
        <v>PRV108</v>
      </c>
      <c r="E533" s="249" t="s">
        <v>5202</v>
      </c>
      <c r="F533" s="249" t="str">
        <f>VLOOKUP(ETMRoutes[[#This Row],[LastStageCode]],Code2Loc,2,FALSE) &amp; "-" &amp; VLOOKUP(ETMRoutes[[#This Row],[FirstStageCode]],Code2Loc,2,FALSE)</f>
        <v>MORJIM-PANAJI</v>
      </c>
      <c r="G533" s="249" t="s">
        <v>2683</v>
      </c>
      <c r="H533" s="249">
        <v>29</v>
      </c>
      <c r="I533" s="249" t="s">
        <v>3518</v>
      </c>
      <c r="J533" s="250" t="s">
        <v>5244</v>
      </c>
      <c r="K533" s="250" t="s">
        <v>5245</v>
      </c>
      <c r="L533" s="245" t="s">
        <v>5246</v>
      </c>
      <c r="M533" t="s">
        <v>2202</v>
      </c>
      <c r="N533" t="s">
        <v>3223</v>
      </c>
      <c r="O533" s="245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49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49">
        <f>ETMRoutes[[#This Row],[RouteNo]]</f>
        <v>108</v>
      </c>
      <c r="S533" s="248" cm="1">
        <f t="array" ref="S533">SUMPRODUCT(  ( (ETMRoutes[StageCodes]=ETMRoutes[[#This Row],[StageCodes]])+0 )*1 )</f>
        <v>1</v>
      </c>
      <c r="T533" s="249" cm="1">
        <f t="array" ref="T533">SUMPRODUCT(  ( (ETMRoutes[ReverseStageCodes]=ETMRoutes[[#This Row],[StageCodes]])+0 )*1 )</f>
        <v>0</v>
      </c>
      <c r="U533" s="249" t="b" cm="1">
        <f t="array" ref="U533">AND(ETMRoutes[[#This Row],[StageCodes]]=ETMRoutes[[#This Row],[BaseStageCodes]], SUMPRODUCT( ( ($K$2:$K533=ETMRoutes[[#This Row],[StageCodes]])+0)*1) =1)</f>
        <v>1</v>
      </c>
      <c r="V533" s="245">
        <f>LEN(ETMRoutes[[#This Row],[StageCodes]])</f>
        <v>107</v>
      </c>
      <c r="W533" s="245">
        <f>COUNTIF([2]!Master[Full ETM Route No], C533)</f>
        <v>4</v>
      </c>
    </row>
    <row r="534" spans="1:23" ht="101.5">
      <c r="A534" s="246" t="s">
        <v>2361</v>
      </c>
      <c r="B534" s="247">
        <v>109</v>
      </c>
      <c r="C534" s="248" t="str">
        <f>ETMRoutes[[#This Row],[Depot]] &amp; ETMRoutes[[#This Row],[RouteNo]]</f>
        <v>PRV109</v>
      </c>
      <c r="D534" s="249" t="str" cm="1">
        <f t="array" ref="D534">INDEX(ETMRoutes[Full ETM Route No], MATCH(1,(ETMRoutes[[#This Row],[BaseStageCodes]]=ETMRoutes[StageCodes])*1,0))</f>
        <v>PRV109</v>
      </c>
      <c r="E534" s="249" t="s">
        <v>5247</v>
      </c>
      <c r="F534" s="249" t="str">
        <f>VLOOKUP(ETMRoutes[[#This Row],[LastStageCode]],Code2Loc,2,FALSE) &amp; "-" &amp; VLOOKUP(ETMRoutes[[#This Row],[FirstStageCode]],Code2Loc,2,FALSE)</f>
        <v>HARMAL-MORJIM</v>
      </c>
      <c r="G534" s="249" t="s">
        <v>2604</v>
      </c>
      <c r="H534" s="249">
        <v>24</v>
      </c>
      <c r="I534" s="249" t="s">
        <v>3518</v>
      </c>
      <c r="J534" s="250" t="s">
        <v>5248</v>
      </c>
      <c r="K534" s="250" t="s">
        <v>5249</v>
      </c>
      <c r="L534" s="245" t="s">
        <v>5250</v>
      </c>
      <c r="M534" t="s">
        <v>3223</v>
      </c>
      <c r="N534" t="s">
        <v>1366</v>
      </c>
      <c r="O534" s="245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49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49">
        <f>ETMRoutes[[#This Row],[RouteNo]]</f>
        <v>109</v>
      </c>
      <c r="S534" s="248" cm="1">
        <f t="array" ref="S534">SUMPRODUCT(  ( (ETMRoutes[StageCodes]=ETMRoutes[[#This Row],[StageCodes]])+0 )*1 )</f>
        <v>1</v>
      </c>
      <c r="T534" s="249" cm="1">
        <f t="array" ref="T534">SUMPRODUCT(  ( (ETMRoutes[ReverseStageCodes]=ETMRoutes[[#This Row],[StageCodes]])+0 )*1 )</f>
        <v>0</v>
      </c>
      <c r="U534" s="249" t="b" cm="1">
        <f t="array" ref="U534">AND(ETMRoutes[[#This Row],[StageCodes]]=ETMRoutes[[#This Row],[BaseStageCodes]], SUMPRODUCT( ( ($K$2:$K534=ETMRoutes[[#This Row],[StageCodes]])+0)*1) =1)</f>
        <v>1</v>
      </c>
      <c r="V534" s="245">
        <f>LEN(ETMRoutes[[#This Row],[StageCodes]])</f>
        <v>67</v>
      </c>
      <c r="W534" s="245">
        <f>COUNTIF([2]!Master[Full ETM Route No], C534)</f>
        <v>1</v>
      </c>
    </row>
    <row r="535" spans="1:23" ht="101.5">
      <c r="A535" s="246" t="s">
        <v>2361</v>
      </c>
      <c r="B535" s="247">
        <v>110</v>
      </c>
      <c r="C535" s="248" t="str">
        <f>ETMRoutes[[#This Row],[Depot]] &amp; ETMRoutes[[#This Row],[RouteNo]]</f>
        <v>PRV110</v>
      </c>
      <c r="D535" s="249" t="str" cm="1">
        <f t="array" ref="D535">INDEX(ETMRoutes[Full ETM Route No], MATCH(1,(ETMRoutes[[#This Row],[BaseStageCodes]]=ETMRoutes[StageCodes])*1,0))</f>
        <v>PRV110</v>
      </c>
      <c r="E535" s="249" t="s">
        <v>5251</v>
      </c>
      <c r="F535" s="249" t="str">
        <f>VLOOKUP(ETMRoutes[[#This Row],[LastStageCode]],Code2Loc,2,FALSE) &amp; "-" &amp; VLOOKUP(ETMRoutes[[#This Row],[FirstStageCode]],Code2Loc,2,FALSE)</f>
        <v>SIOLIM TAR-PANAJI</v>
      </c>
      <c r="G535" s="249" t="s">
        <v>1835</v>
      </c>
      <c r="H535" s="249">
        <v>24</v>
      </c>
      <c r="I535" s="249" t="s">
        <v>3518</v>
      </c>
      <c r="J535" s="250" t="s">
        <v>5252</v>
      </c>
      <c r="K535" s="250" t="s">
        <v>5253</v>
      </c>
      <c r="L535" s="245" t="s">
        <v>5254</v>
      </c>
      <c r="M535" t="s">
        <v>2202</v>
      </c>
      <c r="N535" t="s">
        <v>2690</v>
      </c>
      <c r="O535" s="245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49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49">
        <f>ETMRoutes[[#This Row],[RouteNo]]</f>
        <v>110</v>
      </c>
      <c r="S535" s="248" cm="1">
        <f t="array" ref="S535">SUMPRODUCT(  ( (ETMRoutes[StageCodes]=ETMRoutes[[#This Row],[StageCodes]])+0 )*1 )</f>
        <v>1</v>
      </c>
      <c r="T535" s="249" cm="1">
        <f t="array" ref="T535">SUMPRODUCT(  ( (ETMRoutes[ReverseStageCodes]=ETMRoutes[[#This Row],[StageCodes]])+0 )*1 )</f>
        <v>0</v>
      </c>
      <c r="U535" s="249" t="b" cm="1">
        <f t="array" ref="U535">AND(ETMRoutes[[#This Row],[StageCodes]]=ETMRoutes[[#This Row],[BaseStageCodes]], SUMPRODUCT( ( ($K$2:$K535=ETMRoutes[[#This Row],[StageCodes]])+0)*1) =1)</f>
        <v>1</v>
      </c>
      <c r="V535" s="245">
        <f>LEN(ETMRoutes[[#This Row],[StageCodes]])</f>
        <v>91</v>
      </c>
      <c r="W535" s="245">
        <f>COUNTIF([2]!Master[Full ETM Route No], C535)</f>
        <v>0</v>
      </c>
    </row>
    <row r="536" spans="1:23" ht="72.5">
      <c r="A536" s="246" t="s">
        <v>2361</v>
      </c>
      <c r="B536" s="247">
        <v>111</v>
      </c>
      <c r="C536" s="248" t="str">
        <f>ETMRoutes[[#This Row],[Depot]] &amp; ETMRoutes[[#This Row],[RouteNo]]</f>
        <v>PRV111</v>
      </c>
      <c r="D536" s="249" t="str" cm="1">
        <f t="array" ref="D536">INDEX(ETMRoutes[Full ETM Route No], MATCH(1,(ETMRoutes[[#This Row],[BaseStageCodes]]=ETMRoutes[StageCodes])*1,0))</f>
        <v>PRV111</v>
      </c>
      <c r="E536" s="249" t="s">
        <v>5255</v>
      </c>
      <c r="F536" s="249" t="str">
        <f>VLOOKUP(ETMRoutes[[#This Row],[LastStageCode]],Code2Loc,2,FALSE) &amp; "-" &amp; VLOOKUP(ETMRoutes[[#This Row],[FirstStageCode]],Code2Loc,2,FALSE)</f>
        <v>GUDDEM-MAPUSA</v>
      </c>
      <c r="G536" s="249"/>
      <c r="H536" s="249">
        <v>14</v>
      </c>
      <c r="I536" s="249" t="s">
        <v>3518</v>
      </c>
      <c r="J536" s="250" t="s">
        <v>5256</v>
      </c>
      <c r="K536" s="250" t="s">
        <v>5257</v>
      </c>
      <c r="L536" s="245" t="s">
        <v>5258</v>
      </c>
      <c r="M536" t="s">
        <v>1836</v>
      </c>
      <c r="N536" t="s">
        <v>1326</v>
      </c>
      <c r="O536" s="245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49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49">
        <f>ETMRoutes[[#This Row],[RouteNo]]</f>
        <v>111</v>
      </c>
      <c r="S536" s="248" cm="1">
        <f t="array" ref="S536">SUMPRODUCT(  ( (ETMRoutes[StageCodes]=ETMRoutes[[#This Row],[StageCodes]])+0 )*1 )</f>
        <v>1</v>
      </c>
      <c r="T536" s="249" cm="1">
        <f t="array" ref="T536">SUMPRODUCT(  ( (ETMRoutes[ReverseStageCodes]=ETMRoutes[[#This Row],[StageCodes]])+0 )*1 )</f>
        <v>0</v>
      </c>
      <c r="U536" s="249" t="b" cm="1">
        <f t="array" ref="U536">AND(ETMRoutes[[#This Row],[StageCodes]]=ETMRoutes[[#This Row],[BaseStageCodes]], SUMPRODUCT( ( ($K$2:$K536=ETMRoutes[[#This Row],[StageCodes]])+0)*1) =1)</f>
        <v>1</v>
      </c>
      <c r="V536" s="245">
        <f>LEN(ETMRoutes[[#This Row],[StageCodes]])</f>
        <v>59</v>
      </c>
      <c r="W536" s="245">
        <f>COUNTIF([2]!Master[Full ETM Route No], C536)</f>
        <v>6</v>
      </c>
    </row>
    <row r="537" spans="1:23" ht="43.5">
      <c r="A537" s="246" t="s">
        <v>2361</v>
      </c>
      <c r="B537" s="247">
        <v>112</v>
      </c>
      <c r="C537" s="248" t="str">
        <f>ETMRoutes[[#This Row],[Depot]] &amp; ETMRoutes[[#This Row],[RouteNo]]</f>
        <v>PRV112</v>
      </c>
      <c r="D537" s="249" t="str" cm="1">
        <f t="array" ref="D537">INDEX(ETMRoutes[Full ETM Route No], MATCH(1,(ETMRoutes[[#This Row],[BaseStageCodes]]=ETMRoutes[StageCodes])*1,0))</f>
        <v>PNJ58</v>
      </c>
      <c r="E537" s="249" t="s">
        <v>4570</v>
      </c>
      <c r="F537" s="249" t="str">
        <f>VLOOKUP(ETMRoutes[[#This Row],[LastStageCode]],Code2Loc,2,FALSE) &amp; "-" &amp; VLOOKUP(ETMRoutes[[#This Row],[FirstStageCode]],Code2Loc,2,FALSE)</f>
        <v>BADEM-MAPUSA</v>
      </c>
      <c r="G537" s="249"/>
      <c r="H537" s="249">
        <v>9</v>
      </c>
      <c r="I537" s="249" t="s">
        <v>3518</v>
      </c>
      <c r="J537" s="250" t="s">
        <v>4571</v>
      </c>
      <c r="K537" s="250" t="s">
        <v>4572</v>
      </c>
      <c r="L537" s="245" t="s">
        <v>4573</v>
      </c>
      <c r="M537" t="s">
        <v>1836</v>
      </c>
      <c r="N537" t="s">
        <v>603</v>
      </c>
      <c r="O537" s="245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49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49">
        <f>ETMRoutes[[#This Row],[RouteNo]]</f>
        <v>112</v>
      </c>
      <c r="S537" s="248" cm="1">
        <f t="array" ref="S537">SUMPRODUCT(  ( (ETMRoutes[StageCodes]=ETMRoutes[[#This Row],[StageCodes]])+0 )*1 )</f>
        <v>2</v>
      </c>
      <c r="T537" s="249" cm="1">
        <f t="array" ref="T537">SUMPRODUCT(  ( (ETMRoutes[ReverseStageCodes]=ETMRoutes[[#This Row],[StageCodes]])+0 )*1 )</f>
        <v>0</v>
      </c>
      <c r="U537" s="249" t="b" cm="1">
        <f t="array" ref="U537">AND(ETMRoutes[[#This Row],[StageCodes]]=ETMRoutes[[#This Row],[BaseStageCodes]], SUMPRODUCT( ( ($K$2:$K537=ETMRoutes[[#This Row],[StageCodes]])+0)*1) =1)</f>
        <v>0</v>
      </c>
      <c r="V537" s="245">
        <f>LEN(ETMRoutes[[#This Row],[StageCodes]])</f>
        <v>35</v>
      </c>
      <c r="W537" s="245">
        <f>COUNTIF([2]!Master[Full ETM Route No], C537)</f>
        <v>5</v>
      </c>
    </row>
    <row r="538" spans="1:23">
      <c r="A538" s="246" t="s">
        <v>2361</v>
      </c>
      <c r="B538" s="247">
        <v>113</v>
      </c>
      <c r="C538" s="248" t="str">
        <f>ETMRoutes[[#This Row],[Depot]] &amp; ETMRoutes[[#This Row],[RouteNo]]</f>
        <v>PRV113</v>
      </c>
      <c r="D538" s="249" t="str" cm="1">
        <f t="array" ref="D538">INDEX(ETMRoutes[Full ETM Route No], MATCH(1,(ETMRoutes[[#This Row],[BaseStageCodes]]=ETMRoutes[StageCodes])*1,0))</f>
        <v>PRV113</v>
      </c>
      <c r="E538" s="249" t="s">
        <v>5259</v>
      </c>
      <c r="F538" s="249" t="str">
        <f>VLOOKUP(ETMRoutes[[#This Row],[LastStageCode]],Code2Loc,2,FALSE) &amp; "-" &amp; VLOOKUP(ETMRoutes[[#This Row],[FirstStageCode]],Code2Loc,2,FALSE)</f>
        <v>DIST. HSPTL-MAPUSA</v>
      </c>
      <c r="G538" s="249" t="s">
        <v>1970</v>
      </c>
      <c r="H538" s="249">
        <v>3</v>
      </c>
      <c r="I538" s="249" t="s">
        <v>3518</v>
      </c>
      <c r="J538" s="250" t="s">
        <v>5260</v>
      </c>
      <c r="K538" s="250" t="s">
        <v>5261</v>
      </c>
      <c r="L538" s="245" t="s">
        <v>5262</v>
      </c>
      <c r="M538" t="s">
        <v>1836</v>
      </c>
      <c r="N538" t="s">
        <v>1131</v>
      </c>
      <c r="O538" s="245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49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49">
        <f>ETMRoutes[[#This Row],[RouteNo]]</f>
        <v>113</v>
      </c>
      <c r="S538" s="248" cm="1">
        <f t="array" ref="S538">SUMPRODUCT(  ( (ETMRoutes[StageCodes]=ETMRoutes[[#This Row],[StageCodes]])+0 )*1 )</f>
        <v>1</v>
      </c>
      <c r="T538" s="249" cm="1">
        <f t="array" ref="T538">SUMPRODUCT(  ( (ETMRoutes[ReverseStageCodes]=ETMRoutes[[#This Row],[StageCodes]])+0 )*1 )</f>
        <v>0</v>
      </c>
      <c r="U538" s="249" t="b" cm="1">
        <f t="array" ref="U538">AND(ETMRoutes[[#This Row],[StageCodes]]=ETMRoutes[[#This Row],[BaseStageCodes]], SUMPRODUCT( ( ($K$2:$K538=ETMRoutes[[#This Row],[StageCodes]])+0)*1) =1)</f>
        <v>1</v>
      </c>
      <c r="V538" s="245">
        <f>LEN(ETMRoutes[[#This Row],[StageCodes]])</f>
        <v>11</v>
      </c>
      <c r="W538" s="245">
        <f>COUNTIF([2]!Master[Full ETM Route No], C538)</f>
        <v>28</v>
      </c>
    </row>
    <row r="539" spans="1:23" ht="29">
      <c r="A539" s="246" t="s">
        <v>2361</v>
      </c>
      <c r="B539" s="247">
        <v>114</v>
      </c>
      <c r="C539" s="248" t="str">
        <f>ETMRoutes[[#This Row],[Depot]] &amp; ETMRoutes[[#This Row],[RouteNo]]</f>
        <v>PRV114</v>
      </c>
      <c r="D539" s="249" t="str" cm="1">
        <f t="array" ref="D539">INDEX(ETMRoutes[Full ETM Route No], MATCH(1,(ETMRoutes[[#This Row],[BaseStageCodes]]=ETMRoutes[StageCodes])*1,0))</f>
        <v>PRV114</v>
      </c>
      <c r="E539" s="249" t="s">
        <v>5263</v>
      </c>
      <c r="F539" s="249" t="str">
        <f>VLOOKUP(ETMRoutes[[#This Row],[LastStageCode]],Code2Loc,2,FALSE) &amp; "-" &amp; VLOOKUP(ETMRoutes[[#This Row],[FirstStageCode]],Code2Loc,2,FALSE)</f>
        <v>BASTODA-MAPUSA</v>
      </c>
      <c r="G539" s="249" t="s">
        <v>1319</v>
      </c>
      <c r="H539" s="249">
        <v>5</v>
      </c>
      <c r="I539" s="249" t="s">
        <v>3518</v>
      </c>
      <c r="J539" s="250" t="s">
        <v>5264</v>
      </c>
      <c r="K539" s="250" t="s">
        <v>5265</v>
      </c>
      <c r="L539" s="245" t="s">
        <v>5266</v>
      </c>
      <c r="M539" t="s">
        <v>1836</v>
      </c>
      <c r="N539" t="s">
        <v>663</v>
      </c>
      <c r="O539" s="245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49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49">
        <f>ETMRoutes[[#This Row],[RouteNo]]</f>
        <v>114</v>
      </c>
      <c r="S539" s="248" cm="1">
        <f t="array" ref="S539">SUMPRODUCT(  ( (ETMRoutes[StageCodes]=ETMRoutes[[#This Row],[StageCodes]])+0 )*1 )</f>
        <v>1</v>
      </c>
      <c r="T539" s="249" cm="1">
        <f t="array" ref="T539">SUMPRODUCT(  ( (ETMRoutes[ReverseStageCodes]=ETMRoutes[[#This Row],[StageCodes]])+0 )*1 )</f>
        <v>0</v>
      </c>
      <c r="U539" s="249" t="b" cm="1">
        <f t="array" ref="U539">AND(ETMRoutes[[#This Row],[StageCodes]]=ETMRoutes[[#This Row],[BaseStageCodes]], SUMPRODUCT( ( ($K$2:$K539=ETMRoutes[[#This Row],[StageCodes]])+0)*1) =1)</f>
        <v>1</v>
      </c>
      <c r="V539" s="245">
        <f>LEN(ETMRoutes[[#This Row],[StageCodes]])</f>
        <v>19</v>
      </c>
      <c r="W539" s="245">
        <f>COUNTIF([2]!Master[Full ETM Route No], C539)</f>
        <v>12</v>
      </c>
    </row>
    <row r="540" spans="1:23" ht="58">
      <c r="A540" s="246" t="s">
        <v>2361</v>
      </c>
      <c r="B540" s="247">
        <v>115</v>
      </c>
      <c r="C540" s="248" t="str">
        <f>ETMRoutes[[#This Row],[Depot]] &amp; ETMRoutes[[#This Row],[RouteNo]]</f>
        <v>PRV115</v>
      </c>
      <c r="D540" s="249" t="str" cm="1">
        <f t="array" ref="D540">INDEX(ETMRoutes[Full ETM Route No], MATCH(1,(ETMRoutes[[#This Row],[BaseStageCodes]]=ETMRoutes[StageCodes])*1,0))</f>
        <v>PRV115</v>
      </c>
      <c r="E540" s="249" t="s">
        <v>5267</v>
      </c>
      <c r="F540" s="249" t="str">
        <f>VLOOKUP(ETMRoutes[[#This Row],[LastStageCode]],Code2Loc,2,FALSE) &amp; "-" &amp; VLOOKUP(ETMRoutes[[#This Row],[FirstStageCode]],Code2Loc,2,FALSE)</f>
        <v>KAIRAT-MAPUSA</v>
      </c>
      <c r="G540" s="249"/>
      <c r="H540" s="249">
        <v>13</v>
      </c>
      <c r="I540" s="249" t="s">
        <v>3518</v>
      </c>
      <c r="J540" s="250" t="s">
        <v>5268</v>
      </c>
      <c r="K540" s="250" t="s">
        <v>5269</v>
      </c>
      <c r="L540" s="245" t="s">
        <v>5270</v>
      </c>
      <c r="M540" t="s">
        <v>1836</v>
      </c>
      <c r="N540" t="s">
        <v>1477</v>
      </c>
      <c r="O540" s="245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49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49">
        <f>ETMRoutes[[#This Row],[RouteNo]]</f>
        <v>115</v>
      </c>
      <c r="S540" s="248" cm="1">
        <f t="array" ref="S540">SUMPRODUCT(  ( (ETMRoutes[StageCodes]=ETMRoutes[[#This Row],[StageCodes]])+0 )*1 )</f>
        <v>1</v>
      </c>
      <c r="T540" s="249" cm="1">
        <f t="array" ref="T540">SUMPRODUCT(  ( (ETMRoutes[ReverseStageCodes]=ETMRoutes[[#This Row],[StageCodes]])+0 )*1 )</f>
        <v>0</v>
      </c>
      <c r="U540" s="249" t="b" cm="1">
        <f t="array" ref="U540">AND(ETMRoutes[[#This Row],[StageCodes]]=ETMRoutes[[#This Row],[BaseStageCodes]], SUMPRODUCT( ( ($K$2:$K540=ETMRoutes[[#This Row],[StageCodes]])+0)*1) =1)</f>
        <v>1</v>
      </c>
      <c r="V540" s="245">
        <f>LEN(ETMRoutes[[#This Row],[StageCodes]])</f>
        <v>51</v>
      </c>
      <c r="W540" s="245">
        <f>COUNTIF([2]!Master[Full ETM Route No], C540)</f>
        <v>9</v>
      </c>
    </row>
    <row r="541" spans="1:23" ht="116">
      <c r="A541" s="246" t="s">
        <v>2361</v>
      </c>
      <c r="B541" s="247">
        <v>116</v>
      </c>
      <c r="C541" s="248" t="str">
        <f>ETMRoutes[[#This Row],[Depot]] &amp; ETMRoutes[[#This Row],[RouteNo]]</f>
        <v>PRV116</v>
      </c>
      <c r="D541" s="249" t="str" cm="1">
        <f t="array" ref="D541">INDEX(ETMRoutes[Full ETM Route No], MATCH(1,(ETMRoutes[[#This Row],[BaseStageCodes]]=ETMRoutes[StageCodes])*1,0))</f>
        <v>PRV116</v>
      </c>
      <c r="E541" s="249" t="s">
        <v>5271</v>
      </c>
      <c r="F541" s="249" t="str">
        <f>VLOOKUP(ETMRoutes[[#This Row],[LastStageCode]],Code2Loc,2,FALSE) &amp; "-" &amp; VLOOKUP(ETMRoutes[[#This Row],[FirstStageCode]],Code2Loc,2,FALSE)</f>
        <v>KAIRAT-PANAJI MKT</v>
      </c>
      <c r="G541" s="249" t="s">
        <v>1835</v>
      </c>
      <c r="H541" s="249">
        <v>28</v>
      </c>
      <c r="I541" s="249" t="s">
        <v>3518</v>
      </c>
      <c r="J541" s="250" t="s">
        <v>5272</v>
      </c>
      <c r="K541" s="250" t="s">
        <v>5273</v>
      </c>
      <c r="L541" s="245" t="s">
        <v>5274</v>
      </c>
      <c r="M541" t="s">
        <v>2206</v>
      </c>
      <c r="N541" t="s">
        <v>1477</v>
      </c>
      <c r="O541" s="245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49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49">
        <f>ETMRoutes[[#This Row],[RouteNo]]</f>
        <v>116</v>
      </c>
      <c r="S541" s="248" cm="1">
        <f t="array" ref="S541">SUMPRODUCT(  ( (ETMRoutes[StageCodes]=ETMRoutes[[#This Row],[StageCodes]])+0 )*1 )</f>
        <v>1</v>
      </c>
      <c r="T541" s="249" cm="1">
        <f t="array" ref="T541">SUMPRODUCT(  ( (ETMRoutes[ReverseStageCodes]=ETMRoutes[[#This Row],[StageCodes]])+0 )*1 )</f>
        <v>0</v>
      </c>
      <c r="U541" s="249" t="b" cm="1">
        <f t="array" ref="U541">AND(ETMRoutes[[#This Row],[StageCodes]]=ETMRoutes[[#This Row],[BaseStageCodes]], SUMPRODUCT( ( ($K$2:$K541=ETMRoutes[[#This Row],[StageCodes]])+0)*1) =1)</f>
        <v>1</v>
      </c>
      <c r="V541" s="245">
        <f>LEN(ETMRoutes[[#This Row],[StageCodes]])</f>
        <v>99</v>
      </c>
      <c r="W541" s="245">
        <f>COUNTIF([2]!Master[Full ETM Route No], C541)</f>
        <v>2</v>
      </c>
    </row>
    <row r="542" spans="1:23" ht="72.5">
      <c r="A542" s="246" t="s">
        <v>2361</v>
      </c>
      <c r="B542" s="247">
        <v>117</v>
      </c>
      <c r="C542" s="248" t="str">
        <f>ETMRoutes[[#This Row],[Depot]] &amp; ETMRoutes[[#This Row],[RouteNo]]</f>
        <v>PRV117</v>
      </c>
      <c r="D542" s="249" t="str" cm="1">
        <f t="array" ref="D542">INDEX(ETMRoutes[Full ETM Route No], MATCH(1,(ETMRoutes[[#This Row],[BaseStageCodes]]=ETMRoutes[StageCodes])*1,0))</f>
        <v>PRV117</v>
      </c>
      <c r="E542" s="249" t="s">
        <v>5275</v>
      </c>
      <c r="F542" s="249" t="str">
        <f>VLOOKUP(ETMRoutes[[#This Row],[LastStageCode]],Code2Loc,2,FALSE) &amp; "-" &amp; VLOOKUP(ETMRoutes[[#This Row],[FirstStageCode]],Code2Loc,2,FALSE)</f>
        <v>BASTODA-PANAJI MKT</v>
      </c>
      <c r="G542" s="249" t="s">
        <v>1835</v>
      </c>
      <c r="H542" s="249">
        <v>18</v>
      </c>
      <c r="I542" s="249" t="s">
        <v>3518</v>
      </c>
      <c r="J542" s="250" t="s">
        <v>5276</v>
      </c>
      <c r="K542" s="250" t="s">
        <v>5277</v>
      </c>
      <c r="L542" s="245" t="s">
        <v>5278</v>
      </c>
      <c r="M542" t="s">
        <v>2206</v>
      </c>
      <c r="N542" t="s">
        <v>663</v>
      </c>
      <c r="O542" s="245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49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49">
        <f>ETMRoutes[[#This Row],[RouteNo]]</f>
        <v>117</v>
      </c>
      <c r="S542" s="248" cm="1">
        <f t="array" ref="S542">SUMPRODUCT(  ( (ETMRoutes[StageCodes]=ETMRoutes[[#This Row],[StageCodes]])+0 )*1 )</f>
        <v>1</v>
      </c>
      <c r="T542" s="249" cm="1">
        <f t="array" ref="T542">SUMPRODUCT(  ( (ETMRoutes[ReverseStageCodes]=ETMRoutes[[#This Row],[StageCodes]])+0 )*1 )</f>
        <v>0</v>
      </c>
      <c r="U542" s="249" t="b" cm="1">
        <f t="array" ref="U542">AND(ETMRoutes[[#This Row],[StageCodes]]=ETMRoutes[[#This Row],[BaseStageCodes]], SUMPRODUCT( ( ($K$2:$K542=ETMRoutes[[#This Row],[StageCodes]])+0)*1) =1)</f>
        <v>1</v>
      </c>
      <c r="V542" s="245">
        <f>LEN(ETMRoutes[[#This Row],[StageCodes]])</f>
        <v>59</v>
      </c>
      <c r="W542" s="245">
        <f>COUNTIF([2]!Master[Full ETM Route No], C542)</f>
        <v>0</v>
      </c>
    </row>
    <row r="543" spans="1:23" ht="87">
      <c r="A543" s="246" t="s">
        <v>2361</v>
      </c>
      <c r="B543" s="247">
        <v>118</v>
      </c>
      <c r="C543" s="248" t="str">
        <f>ETMRoutes[[#This Row],[Depot]] &amp; ETMRoutes[[#This Row],[RouteNo]]</f>
        <v>PRV118</v>
      </c>
      <c r="D543" s="249" t="str" cm="1">
        <f t="array" ref="D543">INDEX(ETMRoutes[Full ETM Route No], MATCH(1,(ETMRoutes[[#This Row],[BaseStageCodes]]=ETMRoutes[StageCodes])*1,0))</f>
        <v>PRV118</v>
      </c>
      <c r="E543" s="249" t="s">
        <v>5279</v>
      </c>
      <c r="F543" s="249" t="str">
        <f>VLOOKUP(ETMRoutes[[#This Row],[LastStageCode]],Code2Loc,2,FALSE) &amp; "-" &amp; VLOOKUP(ETMRoutes[[#This Row],[FirstStageCode]],Code2Loc,2,FALSE)</f>
        <v>BADEM-PANAJI</v>
      </c>
      <c r="G543" s="249" t="s">
        <v>1835</v>
      </c>
      <c r="H543" s="249">
        <v>21</v>
      </c>
      <c r="I543" s="249" t="s">
        <v>3518</v>
      </c>
      <c r="J543" s="250" t="s">
        <v>5280</v>
      </c>
      <c r="K543" s="250" t="s">
        <v>5281</v>
      </c>
      <c r="L543" s="245" t="s">
        <v>5282</v>
      </c>
      <c r="M543" t="s">
        <v>2202</v>
      </c>
      <c r="N543" t="s">
        <v>603</v>
      </c>
      <c r="O543" s="245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49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49">
        <f>ETMRoutes[[#This Row],[RouteNo]]</f>
        <v>118</v>
      </c>
      <c r="S543" s="248" cm="1">
        <f t="array" ref="S543">SUMPRODUCT(  ( (ETMRoutes[StageCodes]=ETMRoutes[[#This Row],[StageCodes]])+0 )*1 )</f>
        <v>1</v>
      </c>
      <c r="T543" s="249" cm="1">
        <f t="array" ref="T543">SUMPRODUCT(  ( (ETMRoutes[ReverseStageCodes]=ETMRoutes[[#This Row],[StageCodes]])+0 )*1 )</f>
        <v>0</v>
      </c>
      <c r="U543" s="249" t="b" cm="1">
        <f t="array" ref="U543">AND(ETMRoutes[[#This Row],[StageCodes]]=ETMRoutes[[#This Row],[BaseStageCodes]], SUMPRODUCT( ( ($K$2:$K543=ETMRoutes[[#This Row],[StageCodes]])+0)*1) =1)</f>
        <v>1</v>
      </c>
      <c r="V543" s="245">
        <f>LEN(ETMRoutes[[#This Row],[StageCodes]])</f>
        <v>75</v>
      </c>
      <c r="W543" s="245">
        <f>COUNTIF([2]!Master[Full ETM Route No], C543)</f>
        <v>5</v>
      </c>
    </row>
    <row r="544" spans="1:23" ht="58">
      <c r="A544" s="246" t="s">
        <v>2361</v>
      </c>
      <c r="B544" s="247">
        <v>119</v>
      </c>
      <c r="C544" s="248" t="str">
        <f>ETMRoutes[[#This Row],[Depot]] &amp; ETMRoutes[[#This Row],[RouteNo]]</f>
        <v>PRV119</v>
      </c>
      <c r="D544" s="249" t="str" cm="1">
        <f t="array" ref="D544">INDEX(ETMRoutes[Full ETM Route No], MATCH(1,(ETMRoutes[[#This Row],[BaseStageCodes]]=ETMRoutes[StageCodes])*1,0))</f>
        <v>PRV119</v>
      </c>
      <c r="E544" s="249" t="s">
        <v>4382</v>
      </c>
      <c r="F544" s="249" t="str">
        <f>VLOOKUP(ETMRoutes[[#This Row],[LastStageCode]],Code2Loc,2,FALSE) &amp; "-" &amp; VLOOKUP(ETMRoutes[[#This Row],[FirstStageCode]],Code2Loc,2,FALSE)</f>
        <v>MAPUSA-PANAJI</v>
      </c>
      <c r="G544" s="249" t="s">
        <v>800</v>
      </c>
      <c r="H544" s="249">
        <v>17</v>
      </c>
      <c r="I544" s="249" t="s">
        <v>3518</v>
      </c>
      <c r="J544" s="250" t="s">
        <v>5283</v>
      </c>
      <c r="K544" s="250" t="s">
        <v>5284</v>
      </c>
      <c r="L544" s="245" t="s">
        <v>5285</v>
      </c>
      <c r="M544" t="s">
        <v>2202</v>
      </c>
      <c r="N544" t="s">
        <v>1836</v>
      </c>
      <c r="O544" s="245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49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49">
        <f>ETMRoutes[[#This Row],[RouteNo]]</f>
        <v>119</v>
      </c>
      <c r="S544" s="248" cm="1">
        <f t="array" ref="S544">SUMPRODUCT(  ( (ETMRoutes[StageCodes]=ETMRoutes[[#This Row],[StageCodes]])+0 )*1 )</f>
        <v>1</v>
      </c>
      <c r="T544" s="249" cm="1">
        <f t="array" ref="T544">SUMPRODUCT(  ( (ETMRoutes[ReverseStageCodes]=ETMRoutes[[#This Row],[StageCodes]])+0 )*1 )</f>
        <v>0</v>
      </c>
      <c r="U544" s="249" t="b" cm="1">
        <f t="array" ref="U544">AND(ETMRoutes[[#This Row],[StageCodes]]=ETMRoutes[[#This Row],[BaseStageCodes]], SUMPRODUCT( ( ($K$2:$K544=ETMRoutes[[#This Row],[StageCodes]])+0)*1) =1)</f>
        <v>1</v>
      </c>
      <c r="V544" s="245">
        <f>LEN(ETMRoutes[[#This Row],[StageCodes]])</f>
        <v>55</v>
      </c>
      <c r="W544" s="245">
        <f>COUNTIF([2]!Master[Full ETM Route No], C544)</f>
        <v>1</v>
      </c>
    </row>
    <row r="545" spans="1:23" ht="101.5">
      <c r="A545" s="246" t="s">
        <v>2361</v>
      </c>
      <c r="B545" s="247">
        <v>120</v>
      </c>
      <c r="C545" s="248" t="str">
        <f>ETMRoutes[[#This Row],[Depot]] &amp; ETMRoutes[[#This Row],[RouteNo]]</f>
        <v>PRV120</v>
      </c>
      <c r="D545" s="249" t="str" cm="1">
        <f t="array" ref="D545">INDEX(ETMRoutes[Full ETM Route No], MATCH(1,(ETMRoutes[[#This Row],[BaseStageCodes]]=ETMRoutes[StageCodes])*1,0))</f>
        <v>PRV120</v>
      </c>
      <c r="E545" s="249" t="s">
        <v>5286</v>
      </c>
      <c r="F545" s="249" t="str">
        <f>VLOOKUP(ETMRoutes[[#This Row],[LastStageCode]],Code2Loc,2,FALSE) &amp; "-" &amp; VLOOKUP(ETMRoutes[[#This Row],[FirstStageCode]],Code2Loc,2,FALSE)</f>
        <v>VIJAYDURGA-PANAJI</v>
      </c>
      <c r="G545" s="249" t="s">
        <v>2328</v>
      </c>
      <c r="H545" s="249">
        <v>36</v>
      </c>
      <c r="I545" s="249" t="s">
        <v>3518</v>
      </c>
      <c r="J545" s="250" t="s">
        <v>5287</v>
      </c>
      <c r="K545" s="250" t="s">
        <v>5288</v>
      </c>
      <c r="L545" s="245" t="s">
        <v>5289</v>
      </c>
      <c r="M545" t="s">
        <v>2202</v>
      </c>
      <c r="N545" t="s">
        <v>3065</v>
      </c>
      <c r="O545" s="245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49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49">
        <f>ETMRoutes[[#This Row],[RouteNo]]</f>
        <v>120</v>
      </c>
      <c r="S545" s="248" cm="1">
        <f t="array" ref="S545">SUMPRODUCT(  ( (ETMRoutes[StageCodes]=ETMRoutes[[#This Row],[StageCodes]])+0 )*1 )</f>
        <v>1</v>
      </c>
      <c r="T545" s="249" cm="1">
        <f t="array" ref="T545">SUMPRODUCT(  ( (ETMRoutes[ReverseStageCodes]=ETMRoutes[[#This Row],[StageCodes]])+0 )*1 )</f>
        <v>0</v>
      </c>
      <c r="U545" s="249" t="b" cm="1">
        <f t="array" ref="U545">AND(ETMRoutes[[#This Row],[StageCodes]]=ETMRoutes[[#This Row],[BaseStageCodes]], SUMPRODUCT( ( ($K$2:$K545=ETMRoutes[[#This Row],[StageCodes]])+0)*1) =1)</f>
        <v>1</v>
      </c>
      <c r="V545" s="245">
        <f>LEN(ETMRoutes[[#This Row],[StageCodes]])</f>
        <v>103</v>
      </c>
      <c r="W545" s="245">
        <f>COUNTIF([2]!Master[Full ETM Route No], C545)</f>
        <v>2</v>
      </c>
    </row>
    <row r="546" spans="1:23" ht="101.5">
      <c r="A546" s="246" t="s">
        <v>2361</v>
      </c>
      <c r="B546" s="247">
        <v>121</v>
      </c>
      <c r="C546" s="248" t="str">
        <f>ETMRoutes[[#This Row],[Depot]] &amp; ETMRoutes[[#This Row],[RouteNo]]</f>
        <v>PRV121</v>
      </c>
      <c r="D546" s="249" t="str" cm="1">
        <f t="array" ref="D546">INDEX(ETMRoutes[Full ETM Route No], MATCH(1,(ETMRoutes[[#This Row],[BaseStageCodes]]=ETMRoutes[StageCodes])*1,0))</f>
        <v>PRV121</v>
      </c>
      <c r="E546" s="249" t="s">
        <v>5290</v>
      </c>
      <c r="F546" s="249" t="str">
        <f>VLOOKUP(ETMRoutes[[#This Row],[LastStageCode]],Code2Loc,2,FALSE) &amp; "-" &amp; VLOOKUP(ETMRoutes[[#This Row],[FirstStageCode]],Code2Loc,2,FALSE)</f>
        <v>VIJAYDURGA-PANAJI MKT</v>
      </c>
      <c r="G546" s="249" t="s">
        <v>1841</v>
      </c>
      <c r="H546" s="249">
        <v>34</v>
      </c>
      <c r="I546" s="249" t="s">
        <v>3518</v>
      </c>
      <c r="J546" s="250" t="s">
        <v>5291</v>
      </c>
      <c r="K546" s="250" t="s">
        <v>5292</v>
      </c>
      <c r="L546" s="245" t="s">
        <v>5293</v>
      </c>
      <c r="M546" t="s">
        <v>2206</v>
      </c>
      <c r="N546" t="s">
        <v>3065</v>
      </c>
      <c r="O546" s="245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49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49">
        <f>ETMRoutes[[#This Row],[RouteNo]]</f>
        <v>121</v>
      </c>
      <c r="S546" s="248" cm="1">
        <f t="array" ref="S546">SUMPRODUCT(  ( (ETMRoutes[StageCodes]=ETMRoutes[[#This Row],[StageCodes]])+0 )*1 )</f>
        <v>1</v>
      </c>
      <c r="T546" s="249" cm="1">
        <f t="array" ref="T546">SUMPRODUCT(  ( (ETMRoutes[ReverseStageCodes]=ETMRoutes[[#This Row],[StageCodes]])+0 )*1 )</f>
        <v>0</v>
      </c>
      <c r="U546" s="249" t="b" cm="1">
        <f t="array" ref="U546">AND(ETMRoutes[[#This Row],[StageCodes]]=ETMRoutes[[#This Row],[BaseStageCodes]], SUMPRODUCT( ( ($K$2:$K546=ETMRoutes[[#This Row],[StageCodes]])+0)*1) =1)</f>
        <v>1</v>
      </c>
      <c r="V546" s="245">
        <f>LEN(ETMRoutes[[#This Row],[StageCodes]])</f>
        <v>103</v>
      </c>
      <c r="W546" s="245">
        <f>COUNTIF([2]!Master[Full ETM Route No], C546)</f>
        <v>1</v>
      </c>
    </row>
    <row r="547" spans="1:23" ht="130.5">
      <c r="A547" s="246" t="s">
        <v>2361</v>
      </c>
      <c r="B547" s="247">
        <v>122</v>
      </c>
      <c r="C547" s="248" t="str">
        <f>ETMRoutes[[#This Row],[Depot]] &amp; ETMRoutes[[#This Row],[RouteNo]]</f>
        <v>PRV122</v>
      </c>
      <c r="D547" s="249" t="str" cm="1">
        <f t="array" ref="D547">INDEX(ETMRoutes[Full ETM Route No], MATCH(1,(ETMRoutes[[#This Row],[BaseStageCodes]]=ETMRoutes[StageCodes])*1,0))</f>
        <v>PRV122</v>
      </c>
      <c r="E547" s="249" t="s">
        <v>3555</v>
      </c>
      <c r="F547" s="249" t="str">
        <f>VLOOKUP(ETMRoutes[[#This Row],[LastStageCode]],Code2Loc,2,FALSE) &amp; "-" &amp; VLOOKUP(ETMRoutes[[#This Row],[FirstStageCode]],Code2Loc,2,FALSE)</f>
        <v>PONDA-PANAJI</v>
      </c>
      <c r="G547" s="249"/>
      <c r="H547" s="249">
        <v>45</v>
      </c>
      <c r="I547" s="249" t="s">
        <v>3518</v>
      </c>
      <c r="J547" s="250" t="s">
        <v>5294</v>
      </c>
      <c r="K547" s="250" t="s">
        <v>5295</v>
      </c>
      <c r="L547" s="245" t="s">
        <v>5296</v>
      </c>
      <c r="M547" t="s">
        <v>2202</v>
      </c>
      <c r="N547" t="s">
        <v>2329</v>
      </c>
      <c r="O547" s="245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49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49">
        <f>ETMRoutes[[#This Row],[RouteNo]]</f>
        <v>122</v>
      </c>
      <c r="S547" s="248" cm="1">
        <f t="array" ref="S547">SUMPRODUCT(  ( (ETMRoutes[StageCodes]=ETMRoutes[[#This Row],[StageCodes]])+0 )*1 )</f>
        <v>1</v>
      </c>
      <c r="T547" s="249" cm="1">
        <f t="array" ref="T547">SUMPRODUCT(  ( (ETMRoutes[ReverseStageCodes]=ETMRoutes[[#This Row],[StageCodes]])+0 )*1 )</f>
        <v>0</v>
      </c>
      <c r="U547" s="249" t="b" cm="1">
        <f t="array" ref="U547">AND(ETMRoutes[[#This Row],[StageCodes]]=ETMRoutes[[#This Row],[BaseStageCodes]], SUMPRODUCT( ( ($K$2:$K547=ETMRoutes[[#This Row],[StageCodes]])+0)*1) =1)</f>
        <v>1</v>
      </c>
      <c r="V547" s="245">
        <f>LEN(ETMRoutes[[#This Row],[StageCodes]])</f>
        <v>131</v>
      </c>
      <c r="W547" s="245">
        <f>COUNTIF([2]!Master[Full ETM Route No], C547)</f>
        <v>0</v>
      </c>
    </row>
    <row r="548" spans="1:23" ht="43.5">
      <c r="A548" s="246" t="s">
        <v>2361</v>
      </c>
      <c r="B548" s="247">
        <v>123</v>
      </c>
      <c r="C548" s="248" t="str">
        <f>ETMRoutes[[#This Row],[Depot]] &amp; ETMRoutes[[#This Row],[RouteNo]]</f>
        <v>PRV123</v>
      </c>
      <c r="D548" s="249" t="str" cm="1">
        <f t="array" ref="D548">INDEX(ETMRoutes[Full ETM Route No], MATCH(1,(ETMRoutes[[#This Row],[BaseStageCodes]]=ETMRoutes[StageCodes])*1,0))</f>
        <v>PRV123</v>
      </c>
      <c r="E548" s="249" t="s">
        <v>5297</v>
      </c>
      <c r="F548" s="249" t="str">
        <f>VLOOKUP(ETMRoutes[[#This Row],[LastStageCode]],Code2Loc,2,FALSE) &amp; "-" &amp; VLOOKUP(ETMRoutes[[#This Row],[FirstStageCode]],Code2Loc,2,FALSE)</f>
        <v>VOLVOI-PONDA</v>
      </c>
      <c r="G548" s="249"/>
      <c r="H548" s="249">
        <v>18</v>
      </c>
      <c r="I548" s="249" t="s">
        <v>3518</v>
      </c>
      <c r="J548" s="250" t="s">
        <v>5298</v>
      </c>
      <c r="K548" s="250" t="s">
        <v>5299</v>
      </c>
      <c r="L548" s="245" t="s">
        <v>5300</v>
      </c>
      <c r="M548" t="s">
        <v>2329</v>
      </c>
      <c r="N548" t="s">
        <v>3093</v>
      </c>
      <c r="O548" s="245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49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49">
        <f>ETMRoutes[[#This Row],[RouteNo]]</f>
        <v>123</v>
      </c>
      <c r="S548" s="248" cm="1">
        <f t="array" ref="S548">SUMPRODUCT(  ( (ETMRoutes[StageCodes]=ETMRoutes[[#This Row],[StageCodes]])+0 )*1 )</f>
        <v>1</v>
      </c>
      <c r="T548" s="249" cm="1">
        <f t="array" ref="T548">SUMPRODUCT(  ( (ETMRoutes[ReverseStageCodes]=ETMRoutes[[#This Row],[StageCodes]])+0 )*1 )</f>
        <v>0</v>
      </c>
      <c r="U548" s="249" t="b" cm="1">
        <f t="array" ref="U548">AND(ETMRoutes[[#This Row],[StageCodes]]=ETMRoutes[[#This Row],[BaseStageCodes]], SUMPRODUCT( ( ($K$2:$K548=ETMRoutes[[#This Row],[StageCodes]])+0)*1) =1)</f>
        <v>1</v>
      </c>
      <c r="V548" s="245">
        <f>LEN(ETMRoutes[[#This Row],[StageCodes]])</f>
        <v>47</v>
      </c>
      <c r="W548" s="245">
        <f>COUNTIF([2]!Master[Full ETM Route No], C548)</f>
        <v>0</v>
      </c>
    </row>
    <row r="549" spans="1:23" ht="87">
      <c r="A549" s="246" t="s">
        <v>2361</v>
      </c>
      <c r="B549" s="247">
        <v>124</v>
      </c>
      <c r="C549" s="248" t="str">
        <f>ETMRoutes[[#This Row],[Depot]] &amp; ETMRoutes[[#This Row],[RouteNo]]</f>
        <v>PRV124</v>
      </c>
      <c r="D549" s="249" t="str" cm="1">
        <f t="array" ref="D549">INDEX(ETMRoutes[Full ETM Route No], MATCH(1,(ETMRoutes[[#This Row],[BaseStageCodes]]=ETMRoutes[StageCodes])*1,0))</f>
        <v>MRG18</v>
      </c>
      <c r="E549" s="249" t="s">
        <v>4417</v>
      </c>
      <c r="F549" s="249" t="str">
        <f>VLOOKUP(ETMRoutes[[#This Row],[LastStageCode]],Code2Loc,2,FALSE) &amp; "-" &amp; VLOOKUP(ETMRoutes[[#This Row],[FirstStageCode]],Code2Loc,2,FALSE)</f>
        <v>MARGAO-PONDA</v>
      </c>
      <c r="G549" s="249" t="s">
        <v>936</v>
      </c>
      <c r="H549" s="249">
        <v>40</v>
      </c>
      <c r="I549" s="249" t="s">
        <v>3518</v>
      </c>
      <c r="J549" s="250" t="s">
        <v>5301</v>
      </c>
      <c r="K549" s="250" t="s">
        <v>3580</v>
      </c>
      <c r="L549" s="245" t="s">
        <v>3579</v>
      </c>
      <c r="M549" t="s">
        <v>2329</v>
      </c>
      <c r="N549" t="s">
        <v>1844</v>
      </c>
      <c r="O549" s="245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49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49">
        <f>ETMRoutes[[#This Row],[RouteNo]]</f>
        <v>124</v>
      </c>
      <c r="S549" s="248" cm="1">
        <f t="array" ref="S549">SUMPRODUCT(  ( (ETMRoutes[StageCodes]=ETMRoutes[[#This Row],[StageCodes]])+0 )*1 )</f>
        <v>1</v>
      </c>
      <c r="T549" s="249" cm="1">
        <f t="array" ref="T549">SUMPRODUCT(  ( (ETMRoutes[ReverseStageCodes]=ETMRoutes[[#This Row],[StageCodes]])+0 )*1 )</f>
        <v>1</v>
      </c>
      <c r="U549" s="249" t="b" cm="1">
        <f t="array" ref="U549">AND(ETMRoutes[[#This Row],[StageCodes]]=ETMRoutes[[#This Row],[BaseStageCodes]], SUMPRODUCT( ( ($K$2:$K549=ETMRoutes[[#This Row],[StageCodes]])+0)*1) =1)</f>
        <v>0</v>
      </c>
      <c r="V549" s="245">
        <f>LEN(ETMRoutes[[#This Row],[StageCodes]])</f>
        <v>99</v>
      </c>
      <c r="W549" s="245">
        <f>COUNTIF([2]!Master[Full ETM Route No], C549)</f>
        <v>1</v>
      </c>
    </row>
    <row r="550" spans="1:23" ht="72.5">
      <c r="A550" s="246" t="s">
        <v>2361</v>
      </c>
      <c r="B550" s="247">
        <v>125</v>
      </c>
      <c r="C550" s="248" t="str">
        <f>ETMRoutes[[#This Row],[Depot]] &amp; ETMRoutes[[#This Row],[RouteNo]]</f>
        <v>PRV125</v>
      </c>
      <c r="D550" s="249" t="str" cm="1">
        <f t="array" ref="D550">INDEX(ETMRoutes[Full ETM Route No], MATCH(1,(ETMRoutes[[#This Row],[BaseStageCodes]]=ETMRoutes[StageCodes])*1,0))</f>
        <v>PRV125</v>
      </c>
      <c r="E550" s="249" t="s">
        <v>5302</v>
      </c>
      <c r="F550" s="249" t="str">
        <f>VLOOKUP(ETMRoutes[[#This Row],[LastStageCode]],Code2Loc,2,FALSE) &amp; "-" &amp; VLOOKUP(ETMRoutes[[#This Row],[FirstStageCode]],Code2Loc,2,FALSE)</f>
        <v>CIPLA-PONDA</v>
      </c>
      <c r="G550" s="249" t="s">
        <v>1576</v>
      </c>
      <c r="H550" s="249">
        <v>26</v>
      </c>
      <c r="I550" s="249" t="s">
        <v>3518</v>
      </c>
      <c r="J550" s="250" t="s">
        <v>5303</v>
      </c>
      <c r="K550" s="250" t="s">
        <v>5304</v>
      </c>
      <c r="L550" s="245" t="s">
        <v>5305</v>
      </c>
      <c r="M550" t="s">
        <v>2329</v>
      </c>
      <c r="N550" t="s">
        <v>937</v>
      </c>
      <c r="O550" s="245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49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49">
        <f>ETMRoutes[[#This Row],[RouteNo]]</f>
        <v>125</v>
      </c>
      <c r="S550" s="248" cm="1">
        <f t="array" ref="S550">SUMPRODUCT(  ( (ETMRoutes[StageCodes]=ETMRoutes[[#This Row],[StageCodes]])+0 )*1 )</f>
        <v>1</v>
      </c>
      <c r="T550" s="249" cm="1">
        <f t="array" ref="T550">SUMPRODUCT(  ( (ETMRoutes[ReverseStageCodes]=ETMRoutes[[#This Row],[StageCodes]])+0 )*1 )</f>
        <v>0</v>
      </c>
      <c r="U550" s="249" t="b" cm="1">
        <f t="array" ref="U550">AND(ETMRoutes[[#This Row],[StageCodes]]=ETMRoutes[[#This Row],[BaseStageCodes]], SUMPRODUCT( ( ($K$2:$K550=ETMRoutes[[#This Row],[StageCodes]])+0)*1) =1)</f>
        <v>1</v>
      </c>
      <c r="V550" s="245">
        <f>LEN(ETMRoutes[[#This Row],[StageCodes]])</f>
        <v>67</v>
      </c>
      <c r="W550" s="245">
        <f>COUNTIF([2]!Master[Full ETM Route No], C550)</f>
        <v>0</v>
      </c>
    </row>
    <row r="551" spans="1:23" ht="58">
      <c r="A551" s="246" t="s">
        <v>2361</v>
      </c>
      <c r="B551" s="247">
        <v>126</v>
      </c>
      <c r="C551" s="248" t="str">
        <f>ETMRoutes[[#This Row],[Depot]] &amp; ETMRoutes[[#This Row],[RouteNo]]</f>
        <v>PRV126</v>
      </c>
      <c r="D551" s="249" t="str" cm="1">
        <f t="array" ref="D551">INDEX(ETMRoutes[Full ETM Route No], MATCH(1,(ETMRoutes[[#This Row],[BaseStageCodes]]=ETMRoutes[StageCodes])*1,0))</f>
        <v>MRG100</v>
      </c>
      <c r="E551" s="249" t="s">
        <v>3877</v>
      </c>
      <c r="F551" s="249" t="str">
        <f>VLOOKUP(ETMRoutes[[#This Row],[LastStageCode]],Code2Loc,2,FALSE) &amp; "-" &amp; VLOOKUP(ETMRoutes[[#This Row],[FirstStageCode]],Code2Loc,2,FALSE)</f>
        <v>CIPLA-PANAJI</v>
      </c>
      <c r="G551" s="249"/>
      <c r="H551" s="249">
        <v>23</v>
      </c>
      <c r="I551" s="249" t="s">
        <v>3518</v>
      </c>
      <c r="J551" s="250" t="s">
        <v>3878</v>
      </c>
      <c r="K551" s="250" t="s">
        <v>3879</v>
      </c>
      <c r="L551" s="245" t="s">
        <v>3880</v>
      </c>
      <c r="M551" t="s">
        <v>2202</v>
      </c>
      <c r="N551" t="s">
        <v>937</v>
      </c>
      <c r="O551" s="245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49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49">
        <f>ETMRoutes[[#This Row],[RouteNo]]</f>
        <v>126</v>
      </c>
      <c r="S551" s="248" cm="1">
        <f t="array" ref="S551">SUMPRODUCT(  ( (ETMRoutes[StageCodes]=ETMRoutes[[#This Row],[StageCodes]])+0 )*1 )</f>
        <v>4</v>
      </c>
      <c r="T551" s="249" cm="1">
        <f t="array" ref="T551">SUMPRODUCT(  ( (ETMRoutes[ReverseStageCodes]=ETMRoutes[[#This Row],[StageCodes]])+0 )*1 )</f>
        <v>0</v>
      </c>
      <c r="U551" s="249" t="b" cm="1">
        <f t="array" ref="U551">AND(ETMRoutes[[#This Row],[StageCodes]]=ETMRoutes[[#This Row],[BaseStageCodes]], SUMPRODUCT( ( ($K$2:$K551=ETMRoutes[[#This Row],[StageCodes]])+0)*1) =1)</f>
        <v>0</v>
      </c>
      <c r="V551" s="245">
        <f>LEN(ETMRoutes[[#This Row],[StageCodes]])</f>
        <v>51</v>
      </c>
      <c r="W551" s="245">
        <f>COUNTIF([2]!Master[Full ETM Route No], C551)</f>
        <v>12</v>
      </c>
    </row>
    <row r="552" spans="1:23" ht="29">
      <c r="A552" s="246" t="s">
        <v>2361</v>
      </c>
      <c r="B552" s="247">
        <v>127</v>
      </c>
      <c r="C552" s="248" t="str">
        <f>ETMRoutes[[#This Row],[Depot]] &amp; ETMRoutes[[#This Row],[RouteNo]]</f>
        <v>PRV127</v>
      </c>
      <c r="D552" s="249" t="str" cm="1">
        <f t="array" ref="D552">INDEX(ETMRoutes[Full ETM Route No], MATCH(1,(ETMRoutes[[#This Row],[BaseStageCodes]]=ETMRoutes[StageCodes])*1,0))</f>
        <v>PRV127</v>
      </c>
      <c r="E552" s="249" t="s">
        <v>5306</v>
      </c>
      <c r="F552" s="249" t="str">
        <f>VLOOKUP(ETMRoutes[[#This Row],[LastStageCode]],Code2Loc,2,FALSE) &amp; "-" &amp; VLOOKUP(ETMRoutes[[#This Row],[FirstStageCode]],Code2Loc,2,FALSE)</f>
        <v>BAMBOLI W/S-PANAJI</v>
      </c>
      <c r="G552" s="249"/>
      <c r="H552" s="249">
        <v>6</v>
      </c>
      <c r="I552" s="249" t="s">
        <v>3518</v>
      </c>
      <c r="J552" s="250" t="s">
        <v>5307</v>
      </c>
      <c r="K552" s="250" t="s">
        <v>5308</v>
      </c>
      <c r="L552" s="245" t="s">
        <v>5309</v>
      </c>
      <c r="M552" t="s">
        <v>2202</v>
      </c>
      <c r="N552" t="s">
        <v>629</v>
      </c>
      <c r="O552" s="245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49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49">
        <f>ETMRoutes[[#This Row],[RouteNo]]</f>
        <v>127</v>
      </c>
      <c r="S552" s="248" cm="1">
        <f t="array" ref="S552">SUMPRODUCT(  ( (ETMRoutes[StageCodes]=ETMRoutes[[#This Row],[StageCodes]])+0 )*1 )</f>
        <v>1</v>
      </c>
      <c r="T552" s="249" cm="1">
        <f t="array" ref="T552">SUMPRODUCT(  ( (ETMRoutes[ReverseStageCodes]=ETMRoutes[[#This Row],[StageCodes]])+0 )*1 )</f>
        <v>0</v>
      </c>
      <c r="U552" s="249" t="b" cm="1">
        <f t="array" ref="U552">AND(ETMRoutes[[#This Row],[StageCodes]]=ETMRoutes[[#This Row],[BaseStageCodes]], SUMPRODUCT( ( ($K$2:$K552=ETMRoutes[[#This Row],[StageCodes]])+0)*1) =1)</f>
        <v>1</v>
      </c>
      <c r="V552" s="245">
        <f>LEN(ETMRoutes[[#This Row],[StageCodes]])</f>
        <v>15</v>
      </c>
      <c r="W552" s="245">
        <f>COUNTIF([2]!Master[Full ETM Route No], C552)</f>
        <v>8</v>
      </c>
    </row>
    <row r="553" spans="1:23" ht="188.5">
      <c r="A553" s="246" t="s">
        <v>2361</v>
      </c>
      <c r="B553" s="247">
        <v>128</v>
      </c>
      <c r="C553" s="248" t="str">
        <f>ETMRoutes[[#This Row],[Depot]] &amp; ETMRoutes[[#This Row],[RouteNo]]</f>
        <v>PRV128</v>
      </c>
      <c r="D553" s="249" t="str" cm="1">
        <f t="array" ref="D553">INDEX(ETMRoutes[Full ETM Route No], MATCH(1,(ETMRoutes[[#This Row],[BaseStageCodes]]=ETMRoutes[StageCodes])*1,0))</f>
        <v>PRV128</v>
      </c>
      <c r="E553" s="249" t="s">
        <v>5310</v>
      </c>
      <c r="F553" s="249" t="str">
        <f>VLOOKUP(ETMRoutes[[#This Row],[LastStageCode]],Code2Loc,2,FALSE) &amp; "-" &amp; VLOOKUP(ETMRoutes[[#This Row],[FirstStageCode]],Code2Loc,2,FALSE)</f>
        <v>KALAY-SECRETARIAT</v>
      </c>
      <c r="G553" s="249" t="s">
        <v>1001</v>
      </c>
      <c r="H553" s="249">
        <v>68</v>
      </c>
      <c r="I553" s="249" t="s">
        <v>3518</v>
      </c>
      <c r="J553" s="250" t="s">
        <v>5311</v>
      </c>
      <c r="K553" s="250" t="s">
        <v>5312</v>
      </c>
      <c r="L553" s="245" t="s">
        <v>5313</v>
      </c>
      <c r="M553" t="s">
        <v>2619</v>
      </c>
      <c r="N553" t="s">
        <v>1489</v>
      </c>
      <c r="O553" s="245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49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49">
        <f>ETMRoutes[[#This Row],[RouteNo]]</f>
        <v>128</v>
      </c>
      <c r="S553" s="248" cm="1">
        <f t="array" ref="S553">SUMPRODUCT(  ( (ETMRoutes[StageCodes]=ETMRoutes[[#This Row],[StageCodes]])+0 )*1 )</f>
        <v>1</v>
      </c>
      <c r="T553" s="249" cm="1">
        <f t="array" ref="T553">SUMPRODUCT(  ( (ETMRoutes[ReverseStageCodes]=ETMRoutes[[#This Row],[StageCodes]])+0 )*1 )</f>
        <v>0</v>
      </c>
      <c r="U553" s="249" t="b" cm="1">
        <f t="array" ref="U553">AND(ETMRoutes[[#This Row],[StageCodes]]=ETMRoutes[[#This Row],[BaseStageCodes]], SUMPRODUCT( ( ($K$2:$K553=ETMRoutes[[#This Row],[StageCodes]])+0)*1) =1)</f>
        <v>1</v>
      </c>
      <c r="V553" s="245">
        <f>LEN(ETMRoutes[[#This Row],[StageCodes]])</f>
        <v>195</v>
      </c>
      <c r="W553" s="245">
        <f>COUNTIF([2]!Master[Full ETM Route No], C553)</f>
        <v>2</v>
      </c>
    </row>
    <row r="554" spans="1:23" ht="145">
      <c r="A554" s="246" t="s">
        <v>2361</v>
      </c>
      <c r="B554" s="247">
        <v>129</v>
      </c>
      <c r="C554" s="248" t="str">
        <f>ETMRoutes[[#This Row],[Depot]] &amp; ETMRoutes[[#This Row],[RouteNo]]</f>
        <v>PRV129</v>
      </c>
      <c r="D554" s="249" t="str" cm="1">
        <f t="array" ref="D554">INDEX(ETMRoutes[Full ETM Route No], MATCH(1,(ETMRoutes[[#This Row],[BaseStageCodes]]=ETMRoutes[StageCodes])*1,0))</f>
        <v>PRV129</v>
      </c>
      <c r="E554" s="249" t="s">
        <v>5314</v>
      </c>
      <c r="F554" s="249" t="str">
        <f>VLOOKUP(ETMRoutes[[#This Row],[LastStageCode]],Code2Loc,2,FALSE) &amp; "-" &amp; VLOOKUP(ETMRoutes[[#This Row],[FirstStageCode]],Code2Loc,2,FALSE)</f>
        <v>BETUL-PANAJI</v>
      </c>
      <c r="G554" s="249"/>
      <c r="H554" s="249">
        <v>51</v>
      </c>
      <c r="I554" s="249" t="s">
        <v>3518</v>
      </c>
      <c r="J554" s="250" t="s">
        <v>5315</v>
      </c>
      <c r="K554" s="250" t="s">
        <v>5316</v>
      </c>
      <c r="L554" s="245" t="s">
        <v>5317</v>
      </c>
      <c r="M554" t="s">
        <v>2202</v>
      </c>
      <c r="N554" t="s">
        <v>705</v>
      </c>
      <c r="O554" s="245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49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49">
        <f>ETMRoutes[[#This Row],[RouteNo]]</f>
        <v>129</v>
      </c>
      <c r="S554" s="248" cm="1">
        <f t="array" ref="S554">SUMPRODUCT(  ( (ETMRoutes[StageCodes]=ETMRoutes[[#This Row],[StageCodes]])+0 )*1 )</f>
        <v>1</v>
      </c>
      <c r="T554" s="249" cm="1">
        <f t="array" ref="T554">SUMPRODUCT(  ( (ETMRoutes[ReverseStageCodes]=ETMRoutes[[#This Row],[StageCodes]])+0 )*1 )</f>
        <v>0</v>
      </c>
      <c r="U554" s="249" t="b" cm="1">
        <f t="array" ref="U554">AND(ETMRoutes[[#This Row],[StageCodes]]=ETMRoutes[[#This Row],[BaseStageCodes]], SUMPRODUCT( ( ($K$2:$K554=ETMRoutes[[#This Row],[StageCodes]])+0)*1) =1)</f>
        <v>1</v>
      </c>
      <c r="V554" s="245">
        <f>LEN(ETMRoutes[[#This Row],[StageCodes]])</f>
        <v>139</v>
      </c>
      <c r="W554" s="245">
        <f>COUNTIF([2]!Master[Full ETM Route No], C554)</f>
        <v>2</v>
      </c>
    </row>
    <row r="555" spans="1:23">
      <c r="A555" s="246" t="s">
        <v>2361</v>
      </c>
      <c r="B555" s="247">
        <v>130</v>
      </c>
      <c r="C555" s="248" t="str">
        <f>ETMRoutes[[#This Row],[Depot]] &amp; ETMRoutes[[#This Row],[RouteNo]]</f>
        <v>PRV130</v>
      </c>
      <c r="D555" s="249" t="str" cm="1">
        <f t="array" ref="D555">INDEX(ETMRoutes[Full ETM Route No], MATCH(1,(ETMRoutes[[#This Row],[BaseStageCodes]]=ETMRoutes[StageCodes])*1,0))</f>
        <v>PNJ94</v>
      </c>
      <c r="E555" s="249" t="s">
        <v>4701</v>
      </c>
      <c r="F555" s="249" t="str">
        <f>VLOOKUP(ETMRoutes[[#This Row],[LastStageCode]],Code2Loc,2,FALSE) &amp; "-" &amp; VLOOKUP(ETMRoutes[[#This Row],[FirstStageCode]],Code2Loc,2,FALSE)</f>
        <v>SECRETARIAT-PANAJI</v>
      </c>
      <c r="G555" s="249" t="s">
        <v>2501</v>
      </c>
      <c r="H555" s="249">
        <v>3</v>
      </c>
      <c r="I555" s="249" t="s">
        <v>3518</v>
      </c>
      <c r="J555" s="250" t="s">
        <v>4702</v>
      </c>
      <c r="K555" s="250" t="s">
        <v>4703</v>
      </c>
      <c r="L555" s="245" t="s">
        <v>4704</v>
      </c>
      <c r="M555" t="s">
        <v>2202</v>
      </c>
      <c r="N555" t="s">
        <v>2619</v>
      </c>
      <c r="O555" s="245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49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49">
        <f>ETMRoutes[[#This Row],[RouteNo]]</f>
        <v>130</v>
      </c>
      <c r="S555" s="248" cm="1">
        <f t="array" ref="S555">SUMPRODUCT(  ( (ETMRoutes[StageCodes]=ETMRoutes[[#This Row],[StageCodes]])+0 )*1 )</f>
        <v>2</v>
      </c>
      <c r="T555" s="249" cm="1">
        <f t="array" ref="T555">SUMPRODUCT(  ( (ETMRoutes[ReverseStageCodes]=ETMRoutes[[#This Row],[StageCodes]])+0 )*1 )</f>
        <v>0</v>
      </c>
      <c r="U555" s="249" t="b" cm="1">
        <f t="array" ref="U555">AND(ETMRoutes[[#This Row],[StageCodes]]=ETMRoutes[[#This Row],[BaseStageCodes]], SUMPRODUCT( ( ($K$2:$K555=ETMRoutes[[#This Row],[StageCodes]])+0)*1) =1)</f>
        <v>0</v>
      </c>
      <c r="V555" s="245">
        <f>LEN(ETMRoutes[[#This Row],[StageCodes]])</f>
        <v>11</v>
      </c>
      <c r="W555" s="245">
        <f>COUNTIF([2]!Master[Full ETM Route No], C555)</f>
        <v>4</v>
      </c>
    </row>
    <row r="556" spans="1:23" ht="29">
      <c r="A556" s="246" t="s">
        <v>2361</v>
      </c>
      <c r="B556" s="247">
        <v>131</v>
      </c>
      <c r="C556" s="248" t="str">
        <f>ETMRoutes[[#This Row],[Depot]] &amp; ETMRoutes[[#This Row],[RouteNo]]</f>
        <v>PRV131</v>
      </c>
      <c r="D556" s="249" t="str" cm="1">
        <f t="array" ref="D556">INDEX(ETMRoutes[Full ETM Route No], MATCH(1,(ETMRoutes[[#This Row],[BaseStageCodes]]=ETMRoutes[StageCodes])*1,0))</f>
        <v>PRV131</v>
      </c>
      <c r="E556" s="249" t="s">
        <v>5318</v>
      </c>
      <c r="F556" s="249" t="str">
        <f>VLOOKUP(ETMRoutes[[#This Row],[LastStageCode]],Code2Loc,2,FALSE) &amp; "-" &amp; VLOOKUP(ETMRoutes[[#This Row],[FirstStageCode]],Code2Loc,2,FALSE)</f>
        <v>GOA INTERNA-PANAJI</v>
      </c>
      <c r="G556" s="249"/>
      <c r="H556" s="249">
        <v>10</v>
      </c>
      <c r="I556" s="249" t="s">
        <v>3518</v>
      </c>
      <c r="J556" s="250" t="s">
        <v>5319</v>
      </c>
      <c r="K556" s="250" t="s">
        <v>5320</v>
      </c>
      <c r="L556" s="245" t="s">
        <v>5321</v>
      </c>
      <c r="M556" t="s">
        <v>2202</v>
      </c>
      <c r="N556" t="s">
        <v>1288</v>
      </c>
      <c r="O556" s="245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49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49">
        <f>ETMRoutes[[#This Row],[RouteNo]]</f>
        <v>131</v>
      </c>
      <c r="S556" s="248" cm="1">
        <f t="array" ref="S556">SUMPRODUCT(  ( (ETMRoutes[StageCodes]=ETMRoutes[[#This Row],[StageCodes]])+0 )*1 )</f>
        <v>1</v>
      </c>
      <c r="T556" s="249" cm="1">
        <f t="array" ref="T556">SUMPRODUCT(  ( (ETMRoutes[ReverseStageCodes]=ETMRoutes[[#This Row],[StageCodes]])+0 )*1 )</f>
        <v>0</v>
      </c>
      <c r="U556" s="249" t="b" cm="1">
        <f t="array" ref="U556">AND(ETMRoutes[[#This Row],[StageCodes]]=ETMRoutes[[#This Row],[BaseStageCodes]], SUMPRODUCT( ( ($K$2:$K556=ETMRoutes[[#This Row],[StageCodes]])+0)*1) =1)</f>
        <v>1</v>
      </c>
      <c r="V556" s="245">
        <f>LEN(ETMRoutes[[#This Row],[StageCodes]])</f>
        <v>19</v>
      </c>
      <c r="W556" s="245">
        <f>COUNTIF([2]!Master[Full ETM Route No], C556)</f>
        <v>10</v>
      </c>
    </row>
    <row r="557" spans="1:23" ht="43.5">
      <c r="A557" s="246" t="s">
        <v>2361</v>
      </c>
      <c r="B557" s="247">
        <v>132</v>
      </c>
      <c r="C557" s="248" t="str">
        <f>ETMRoutes[[#This Row],[Depot]] &amp; ETMRoutes[[#This Row],[RouteNo]]</f>
        <v>PRV132</v>
      </c>
      <c r="D557" s="249" t="str" cm="1">
        <f t="array" ref="D557">INDEX(ETMRoutes[Full ETM Route No], MATCH(1,(ETMRoutes[[#This Row],[BaseStageCodes]]=ETMRoutes[StageCodes])*1,0))</f>
        <v>PRV132</v>
      </c>
      <c r="E557" s="249" t="s">
        <v>5322</v>
      </c>
      <c r="F557" s="249" t="str">
        <f>VLOOKUP(ETMRoutes[[#This Row],[LastStageCode]],Code2Loc,2,FALSE) &amp; "-" &amp; VLOOKUP(ETMRoutes[[#This Row],[FirstStageCode]],Code2Loc,2,FALSE)</f>
        <v>PANAJI MKT-PORVORIM</v>
      </c>
      <c r="G557" s="249" t="s">
        <v>2201</v>
      </c>
      <c r="H557" s="249">
        <v>15</v>
      </c>
      <c r="I557" s="249" t="s">
        <v>3518</v>
      </c>
      <c r="J557" s="250" t="s">
        <v>5323</v>
      </c>
      <c r="K557" s="250" t="s">
        <v>5324</v>
      </c>
      <c r="L557" s="245" t="s">
        <v>5325</v>
      </c>
      <c r="M557" t="s">
        <v>2343</v>
      </c>
      <c r="N557" t="s">
        <v>2206</v>
      </c>
      <c r="O557" s="245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49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49">
        <f>ETMRoutes[[#This Row],[RouteNo]]</f>
        <v>132</v>
      </c>
      <c r="S557" s="248" cm="1">
        <f t="array" ref="S557">SUMPRODUCT(  ( (ETMRoutes[StageCodes]=ETMRoutes[[#This Row],[StageCodes]])+0 )*1 )</f>
        <v>1</v>
      </c>
      <c r="T557" s="249" cm="1">
        <f t="array" ref="T557">SUMPRODUCT(  ( (ETMRoutes[ReverseStageCodes]=ETMRoutes[[#This Row],[StageCodes]])+0 )*1 )</f>
        <v>0</v>
      </c>
      <c r="U557" s="249" t="b" cm="1">
        <f t="array" ref="U557">AND(ETMRoutes[[#This Row],[StageCodes]]=ETMRoutes[[#This Row],[BaseStageCodes]], SUMPRODUCT( ( ($K$2:$K557=ETMRoutes[[#This Row],[StageCodes]])+0)*1) =1)</f>
        <v>1</v>
      </c>
      <c r="V557" s="245">
        <f>LEN(ETMRoutes[[#This Row],[StageCodes]])</f>
        <v>47</v>
      </c>
      <c r="W557" s="245">
        <f>COUNTIF([2]!Master[Full ETM Route No], C557)</f>
        <v>1</v>
      </c>
    </row>
    <row r="558" spans="1:23" ht="58">
      <c r="A558" s="246" t="s">
        <v>2361</v>
      </c>
      <c r="B558" s="247">
        <v>133</v>
      </c>
      <c r="C558" s="248" t="str">
        <f>ETMRoutes[[#This Row],[Depot]] &amp; ETMRoutes[[#This Row],[RouteNo]]</f>
        <v>PRV133</v>
      </c>
      <c r="D558" s="249" t="str" cm="1">
        <f t="array" ref="D558">INDEX(ETMRoutes[Full ETM Route No], MATCH(1,(ETMRoutes[[#This Row],[BaseStageCodes]]=ETMRoutes[StageCodes])*1,0))</f>
        <v>PRV133</v>
      </c>
      <c r="E558" s="249" t="s">
        <v>5326</v>
      </c>
      <c r="F558" s="249" t="str">
        <f>VLOOKUP(ETMRoutes[[#This Row],[LastStageCode]],Code2Loc,2,FALSE) &amp; "-" &amp; VLOOKUP(ETMRoutes[[#This Row],[FirstStageCode]],Code2Loc,2,FALSE)</f>
        <v>V KERI-SANKHALI</v>
      </c>
      <c r="G558" s="249" t="s">
        <v>1839</v>
      </c>
      <c r="H558" s="249">
        <v>18</v>
      </c>
      <c r="I558" s="249" t="s">
        <v>3518</v>
      </c>
      <c r="J558" s="250" t="s">
        <v>5327</v>
      </c>
      <c r="K558" s="250" t="s">
        <v>5328</v>
      </c>
      <c r="L558" s="245" t="s">
        <v>5329</v>
      </c>
      <c r="M558" t="s">
        <v>2551</v>
      </c>
      <c r="N558" t="s">
        <v>2959</v>
      </c>
      <c r="O558" s="245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49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49">
        <f>ETMRoutes[[#This Row],[RouteNo]]</f>
        <v>133</v>
      </c>
      <c r="S558" s="248" cm="1">
        <f t="array" ref="S558">SUMPRODUCT(  ( (ETMRoutes[StageCodes]=ETMRoutes[[#This Row],[StageCodes]])+0 )*1 )</f>
        <v>1</v>
      </c>
      <c r="T558" s="249" cm="1">
        <f t="array" ref="T558">SUMPRODUCT(  ( (ETMRoutes[ReverseStageCodes]=ETMRoutes[[#This Row],[StageCodes]])+0 )*1 )</f>
        <v>0</v>
      </c>
      <c r="U558" s="249" t="b" cm="1">
        <f t="array" ref="U558">AND(ETMRoutes[[#This Row],[StageCodes]]=ETMRoutes[[#This Row],[BaseStageCodes]], SUMPRODUCT( ( ($K$2:$K558=ETMRoutes[[#This Row],[StageCodes]])+0)*1) =1)</f>
        <v>1</v>
      </c>
      <c r="V558" s="245">
        <f>LEN(ETMRoutes[[#This Row],[StageCodes]])</f>
        <v>59</v>
      </c>
      <c r="W558" s="245">
        <f>COUNTIF([2]!Master[Full ETM Route No], C558)</f>
        <v>1</v>
      </c>
    </row>
    <row r="559" spans="1:23">
      <c r="A559" s="246" t="s">
        <v>2361</v>
      </c>
      <c r="B559" s="247">
        <v>134</v>
      </c>
      <c r="C559" s="248" t="str">
        <f>ETMRoutes[[#This Row],[Depot]] &amp; ETMRoutes[[#This Row],[RouteNo]]</f>
        <v>PRV134</v>
      </c>
      <c r="D559" s="249" t="str" cm="1">
        <f t="array" ref="D559">INDEX(ETMRoutes[Full ETM Route No], MATCH(1,(ETMRoutes[[#This Row],[BaseStageCodes]]=ETMRoutes[StageCodes])*1,0))</f>
        <v>PRV134</v>
      </c>
      <c r="E559" s="249" t="s">
        <v>5330</v>
      </c>
      <c r="F559" s="249" t="str">
        <f>VLOOKUP(ETMRoutes[[#This Row],[LastStageCode]],Code2Loc,2,FALSE) &amp; "-" &amp; VLOOKUP(ETMRoutes[[#This Row],[FirstStageCode]],Code2Loc,2,FALSE)</f>
        <v>PANAJI MKT-MAPUSA</v>
      </c>
      <c r="G559" s="249"/>
      <c r="H559" s="249">
        <v>15</v>
      </c>
      <c r="I559" s="249" t="s">
        <v>3908</v>
      </c>
      <c r="J559" s="250" t="s">
        <v>5331</v>
      </c>
      <c r="K559" s="250" t="s">
        <v>5332</v>
      </c>
      <c r="L559" s="245" t="s">
        <v>5333</v>
      </c>
      <c r="M559" t="s">
        <v>1836</v>
      </c>
      <c r="N559" t="s">
        <v>2206</v>
      </c>
      <c r="O559" s="245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49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49">
        <f>ETMRoutes[[#This Row],[RouteNo]]</f>
        <v>134</v>
      </c>
      <c r="S559" s="248" cm="1">
        <f t="array" ref="S559">SUMPRODUCT(  ( (ETMRoutes[StageCodes]=ETMRoutes[[#This Row],[StageCodes]])+0 )*1 )</f>
        <v>1</v>
      </c>
      <c r="T559" s="249" cm="1">
        <f t="array" ref="T559">SUMPRODUCT(  ( (ETMRoutes[ReverseStageCodes]=ETMRoutes[[#This Row],[StageCodes]])+0 )*1 )</f>
        <v>0</v>
      </c>
      <c r="U559" s="249" t="b" cm="1">
        <f t="array" ref="U559">AND(ETMRoutes[[#This Row],[StageCodes]]=ETMRoutes[[#This Row],[BaseStageCodes]], SUMPRODUCT( ( ($K$2:$K559=ETMRoutes[[#This Row],[StageCodes]])+0)*1) =1)</f>
        <v>1</v>
      </c>
      <c r="V559" s="245">
        <f>LEN(ETMRoutes[[#This Row],[StageCodes]])</f>
        <v>11</v>
      </c>
      <c r="W559" s="245">
        <f>COUNTIF([2]!Master[Full ETM Route No], C559)</f>
        <v>82</v>
      </c>
    </row>
    <row r="560" spans="1:23">
      <c r="A560" s="246" t="s">
        <v>2361</v>
      </c>
      <c r="B560" s="247">
        <v>135</v>
      </c>
      <c r="C560" s="248" t="str">
        <f>ETMRoutes[[#This Row],[Depot]] &amp; ETMRoutes[[#This Row],[RouteNo]]</f>
        <v>PRV135</v>
      </c>
      <c r="D560" s="249" t="str" cm="1">
        <f t="array" ref="D560">INDEX(ETMRoutes[Full ETM Route No], MATCH(1,(ETMRoutes[[#This Row],[BaseStageCodes]]=ETMRoutes[StageCodes])*1,0))</f>
        <v>PRV135</v>
      </c>
      <c r="E560" s="249" t="s">
        <v>5334</v>
      </c>
      <c r="F560" s="249" t="str">
        <f>VLOOKUP(ETMRoutes[[#This Row],[LastStageCode]],Code2Loc,2,FALSE) &amp; "-" &amp; VLOOKUP(ETMRoutes[[#This Row],[FirstStageCode]],Code2Loc,2,FALSE)</f>
        <v>PANAJI MKT-SANKHALI</v>
      </c>
      <c r="G560" s="249"/>
      <c r="H560" s="249">
        <v>31</v>
      </c>
      <c r="I560" s="249" t="s">
        <v>3908</v>
      </c>
      <c r="J560" s="250" t="s">
        <v>5335</v>
      </c>
      <c r="K560" s="250" t="s">
        <v>5336</v>
      </c>
      <c r="L560" s="245" t="s">
        <v>5337</v>
      </c>
      <c r="M560" t="s">
        <v>2551</v>
      </c>
      <c r="N560" t="s">
        <v>2206</v>
      </c>
      <c r="O560" s="245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49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49">
        <f>ETMRoutes[[#This Row],[RouteNo]]</f>
        <v>135</v>
      </c>
      <c r="S560" s="248" cm="1">
        <f t="array" ref="S560">SUMPRODUCT(  ( (ETMRoutes[StageCodes]=ETMRoutes[[#This Row],[StageCodes]])+0 )*1 )</f>
        <v>1</v>
      </c>
      <c r="T560" s="249" cm="1">
        <f t="array" ref="T560">SUMPRODUCT(  ( (ETMRoutes[ReverseStageCodes]=ETMRoutes[[#This Row],[StageCodes]])+0 )*1 )</f>
        <v>0</v>
      </c>
      <c r="U560" s="249" t="b" cm="1">
        <f t="array" ref="U560">AND(ETMRoutes[[#This Row],[StageCodes]]=ETMRoutes[[#This Row],[BaseStageCodes]], SUMPRODUCT( ( ($K$2:$K560=ETMRoutes[[#This Row],[StageCodes]])+0)*1) =1)</f>
        <v>1</v>
      </c>
      <c r="V560" s="245">
        <f>LEN(ETMRoutes[[#This Row],[StageCodes]])</f>
        <v>11</v>
      </c>
      <c r="W560" s="245">
        <f>COUNTIF([2]!Master[Full ETM Route No], C560)</f>
        <v>4</v>
      </c>
    </row>
    <row r="561" spans="1:23">
      <c r="A561" s="246" t="s">
        <v>2361</v>
      </c>
      <c r="B561" s="247">
        <v>136</v>
      </c>
      <c r="C561" s="248" t="str">
        <f>ETMRoutes[[#This Row],[Depot]] &amp; ETMRoutes[[#This Row],[RouteNo]]</f>
        <v>PRV136</v>
      </c>
      <c r="D561" s="249" t="str" cm="1">
        <f t="array" ref="D561">INDEX(ETMRoutes[Full ETM Route No], MATCH(1,(ETMRoutes[[#This Row],[BaseStageCodes]]=ETMRoutes[StageCodes])*1,0))</f>
        <v>VSD43</v>
      </c>
      <c r="E561" s="249" t="s">
        <v>5338</v>
      </c>
      <c r="F561" s="249" t="str">
        <f>VLOOKUP(ETMRoutes[[#This Row],[LastStageCode]],Code2Loc,2,FALSE) &amp; "-" &amp; VLOOKUP(ETMRoutes[[#This Row],[FirstStageCode]],Code2Loc,2,FALSE)</f>
        <v>AIRPORT-CALANGUTE</v>
      </c>
      <c r="G561" s="249" t="s">
        <v>2201</v>
      </c>
      <c r="H561" s="249">
        <v>44</v>
      </c>
      <c r="I561" s="249" t="s">
        <v>4164</v>
      </c>
      <c r="J561" s="250" t="s">
        <v>5339</v>
      </c>
      <c r="K561" s="250" t="s">
        <v>5340</v>
      </c>
      <c r="L561" s="245" t="s">
        <v>5341</v>
      </c>
      <c r="M561" t="s">
        <v>819</v>
      </c>
      <c r="N561" t="s">
        <v>433</v>
      </c>
      <c r="O561" s="245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49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49">
        <f>ETMRoutes[[#This Row],[RouteNo]]</f>
        <v>136</v>
      </c>
      <c r="S561" s="248" cm="1">
        <f t="array" ref="S561">SUMPRODUCT(  ( (ETMRoutes[StageCodes]=ETMRoutes[[#This Row],[StageCodes]])+0 )*1 )</f>
        <v>1</v>
      </c>
      <c r="T561" s="249" cm="1">
        <f t="array" ref="T561">SUMPRODUCT(  ( (ETMRoutes[ReverseStageCodes]=ETMRoutes[[#This Row],[StageCodes]])+0 )*1 )</f>
        <v>2</v>
      </c>
      <c r="U561" s="249" t="b" cm="1">
        <f t="array" ref="U561">AND(ETMRoutes[[#This Row],[StageCodes]]=ETMRoutes[[#This Row],[BaseStageCodes]], SUMPRODUCT( ( ($K$2:$K561=ETMRoutes[[#This Row],[StageCodes]])+0)*1) =1)</f>
        <v>0</v>
      </c>
      <c r="V561" s="245">
        <f>LEN(ETMRoutes[[#This Row],[StageCodes]])</f>
        <v>11</v>
      </c>
      <c r="W561" s="245">
        <f>COUNTIF([2]!Master[Full ETM Route No], C561)</f>
        <v>0</v>
      </c>
    </row>
    <row r="562" spans="1:23" ht="101.5">
      <c r="A562" s="246" t="s">
        <v>2361</v>
      </c>
      <c r="B562" s="247">
        <v>137</v>
      </c>
      <c r="C562" s="248" t="str">
        <f>ETMRoutes[[#This Row],[Depot]] &amp; ETMRoutes[[#This Row],[RouteNo]]</f>
        <v>PRV137</v>
      </c>
      <c r="D562" s="249" t="str" cm="1">
        <f t="array" ref="D562">INDEX(ETMRoutes[Full ETM Route No], MATCH(1,(ETMRoutes[[#This Row],[BaseStageCodes]]=ETMRoutes[StageCodes])*1,0))</f>
        <v>PRV137</v>
      </c>
      <c r="E562" s="249" t="s">
        <v>3555</v>
      </c>
      <c r="F562" s="249" t="str">
        <f>VLOOKUP(ETMRoutes[[#This Row],[LastStageCode]],Code2Loc,2,FALSE) &amp; "-" &amp; VLOOKUP(ETMRoutes[[#This Row],[FirstStageCode]],Code2Loc,2,FALSE)</f>
        <v>PONDA-PANAJI</v>
      </c>
      <c r="G562" s="249" t="s">
        <v>976</v>
      </c>
      <c r="H562" s="249">
        <v>36</v>
      </c>
      <c r="I562" s="249" t="s">
        <v>3518</v>
      </c>
      <c r="J562" s="250" t="s">
        <v>5342</v>
      </c>
      <c r="K562" s="250" t="s">
        <v>5343</v>
      </c>
      <c r="L562" s="245" t="s">
        <v>5344</v>
      </c>
      <c r="M562" t="s">
        <v>2202</v>
      </c>
      <c r="N562" t="s">
        <v>2329</v>
      </c>
      <c r="O562" s="245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49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49">
        <f>ETMRoutes[[#This Row],[RouteNo]]</f>
        <v>137</v>
      </c>
      <c r="S562" s="248" cm="1">
        <f t="array" ref="S562">SUMPRODUCT(  ( (ETMRoutes[StageCodes]=ETMRoutes[[#This Row],[StageCodes]])+0 )*1 )</f>
        <v>1</v>
      </c>
      <c r="T562" s="249" cm="1">
        <f t="array" ref="T562">SUMPRODUCT(  ( (ETMRoutes[ReverseStageCodes]=ETMRoutes[[#This Row],[StageCodes]])+0 )*1 )</f>
        <v>0</v>
      </c>
      <c r="U562" s="249" t="b" cm="1">
        <f t="array" ref="U562">AND(ETMRoutes[[#This Row],[StageCodes]]=ETMRoutes[[#This Row],[BaseStageCodes]], SUMPRODUCT( ( ($K$2:$K562=ETMRoutes[[#This Row],[StageCodes]])+0)*1) =1)</f>
        <v>1</v>
      </c>
      <c r="V562" s="245">
        <f>LEN(ETMRoutes[[#This Row],[StageCodes]])</f>
        <v>91</v>
      </c>
      <c r="W562" s="245">
        <f>COUNTIF([2]!Master[Full ETM Route No], C562)</f>
        <v>2</v>
      </c>
    </row>
    <row r="563" spans="1:23" ht="29">
      <c r="A563" s="246" t="s">
        <v>2361</v>
      </c>
      <c r="B563" s="247">
        <v>138</v>
      </c>
      <c r="C563" s="248" t="str">
        <f>ETMRoutes[[#This Row],[Depot]] &amp; ETMRoutes[[#This Row],[RouteNo]]</f>
        <v>PRV138</v>
      </c>
      <c r="D563" s="249" t="str" cm="1">
        <f t="array" ref="D563">INDEX(ETMRoutes[Full ETM Route No], MATCH(1,(ETMRoutes[[#This Row],[BaseStageCodes]]=ETMRoutes[StageCodes])*1,0))</f>
        <v>PRV138</v>
      </c>
      <c r="E563" s="249" t="s">
        <v>4751</v>
      </c>
      <c r="F563" s="249" t="str">
        <f>VLOOKUP(ETMRoutes[[#This Row],[LastStageCode]],Code2Loc,2,FALSE) &amp; "-" &amp; VLOOKUP(ETMRoutes[[#This Row],[FirstStageCode]],Code2Loc,2,FALSE)</f>
        <v>PANAJI MKT-PANAJI</v>
      </c>
      <c r="G563" s="249" t="s">
        <v>465</v>
      </c>
      <c r="H563" s="249">
        <v>7</v>
      </c>
      <c r="I563" s="249" t="s">
        <v>3518</v>
      </c>
      <c r="J563" s="250" t="s">
        <v>5345</v>
      </c>
      <c r="K563" s="250" t="s">
        <v>5346</v>
      </c>
      <c r="L563" s="245" t="s">
        <v>5347</v>
      </c>
      <c r="M563" t="s">
        <v>2202</v>
      </c>
      <c r="N563" t="s">
        <v>2206</v>
      </c>
      <c r="O563" s="245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49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49">
        <f>ETMRoutes[[#This Row],[RouteNo]]</f>
        <v>138</v>
      </c>
      <c r="S563" s="248" cm="1">
        <f t="array" ref="S563">SUMPRODUCT(  ( (ETMRoutes[StageCodes]=ETMRoutes[[#This Row],[StageCodes]])+0 )*1 )</f>
        <v>2</v>
      </c>
      <c r="T563" s="249" cm="1">
        <f t="array" ref="T563">SUMPRODUCT(  ( (ETMRoutes[ReverseStageCodes]=ETMRoutes[[#This Row],[StageCodes]])+0 )*1 )</f>
        <v>0</v>
      </c>
      <c r="U563" s="249" t="b" cm="1">
        <f t="array" ref="U563">AND(ETMRoutes[[#This Row],[StageCodes]]=ETMRoutes[[#This Row],[BaseStageCodes]], SUMPRODUCT( ( ($K$2:$K563=ETMRoutes[[#This Row],[StageCodes]])+0)*1) =1)</f>
        <v>1</v>
      </c>
      <c r="V563" s="245">
        <f>LEN(ETMRoutes[[#This Row],[StageCodes]])</f>
        <v>23</v>
      </c>
      <c r="W563" s="245">
        <f>COUNTIF([2]!Master[Full ETM Route No], C563)</f>
        <v>1</v>
      </c>
    </row>
    <row r="564" spans="1:23" ht="29">
      <c r="A564" s="246" t="s">
        <v>2361</v>
      </c>
      <c r="B564" s="247">
        <v>139</v>
      </c>
      <c r="C564" s="248" t="str">
        <f>ETMRoutes[[#This Row],[Depot]] &amp; ETMRoutes[[#This Row],[RouteNo]]</f>
        <v>PRV139</v>
      </c>
      <c r="D564" s="249" t="str" cm="1">
        <f t="array" ref="D564">INDEX(ETMRoutes[Full ETM Route No], MATCH(1,(ETMRoutes[[#This Row],[BaseStageCodes]]=ETMRoutes[StageCodes])*1,0))</f>
        <v>PRV139</v>
      </c>
      <c r="E564" s="249" t="s">
        <v>5348</v>
      </c>
      <c r="F564" s="249" t="str">
        <f>VLOOKUP(ETMRoutes[[#This Row],[LastStageCode]],Code2Loc,2,FALSE) &amp; "-" &amp; VLOOKUP(ETMRoutes[[#This Row],[FirstStageCode]],Code2Loc,2,FALSE)</f>
        <v>DFNS COLONY-PANAJI</v>
      </c>
      <c r="G564" s="249" t="s">
        <v>2501</v>
      </c>
      <c r="H564" s="249">
        <v>6</v>
      </c>
      <c r="I564" s="249" t="s">
        <v>3518</v>
      </c>
      <c r="J564" s="250" t="s">
        <v>5349</v>
      </c>
      <c r="K564" s="250" t="s">
        <v>5350</v>
      </c>
      <c r="L564" s="245" t="s">
        <v>5351</v>
      </c>
      <c r="M564" t="s">
        <v>2202</v>
      </c>
      <c r="N564" t="s">
        <v>1078</v>
      </c>
      <c r="O564" s="245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49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49">
        <f>ETMRoutes[[#This Row],[RouteNo]]</f>
        <v>139</v>
      </c>
      <c r="S564" s="248" cm="1">
        <f t="array" ref="S564">SUMPRODUCT(  ( (ETMRoutes[StageCodes]=ETMRoutes[[#This Row],[StageCodes]])+0 )*1 )</f>
        <v>1</v>
      </c>
      <c r="T564" s="249" cm="1">
        <f t="array" ref="T564">SUMPRODUCT(  ( (ETMRoutes[ReverseStageCodes]=ETMRoutes[[#This Row],[StageCodes]])+0 )*1 )</f>
        <v>0</v>
      </c>
      <c r="U564" s="249" t="b" cm="1">
        <f t="array" ref="U564">AND(ETMRoutes[[#This Row],[StageCodes]]=ETMRoutes[[#This Row],[BaseStageCodes]], SUMPRODUCT( ( ($K$2:$K564=ETMRoutes[[#This Row],[StageCodes]])+0)*1) =1)</f>
        <v>1</v>
      </c>
      <c r="V564" s="245">
        <f>LEN(ETMRoutes[[#This Row],[StageCodes]])</f>
        <v>15</v>
      </c>
      <c r="W564" s="245">
        <f>COUNTIF([2]!Master[Full ETM Route No], C564)</f>
        <v>0</v>
      </c>
    </row>
    <row r="565" spans="1:23">
      <c r="A565" s="246" t="s">
        <v>2361</v>
      </c>
      <c r="B565" s="247">
        <v>140</v>
      </c>
      <c r="C565" s="248" t="str">
        <f>ETMRoutes[[#This Row],[Depot]] &amp; ETMRoutes[[#This Row],[RouteNo]]</f>
        <v>PRV140</v>
      </c>
      <c r="D565" s="249" t="str" cm="1">
        <f t="array" ref="D565">INDEX(ETMRoutes[Full ETM Route No], MATCH(1,(ETMRoutes[[#This Row],[BaseStageCodes]]=ETMRoutes[StageCodes])*1,0))</f>
        <v>PRV140</v>
      </c>
      <c r="E565" s="249" t="s">
        <v>5352</v>
      </c>
      <c r="F565" s="249" t="str">
        <f>VLOOKUP(ETMRoutes[[#This Row],[LastStageCode]],Code2Loc,2,FALSE) &amp; "-" &amp; VLOOKUP(ETMRoutes[[#This Row],[FirstStageCode]],Code2Loc,2,FALSE)</f>
        <v>FATORDA-MAPUSA</v>
      </c>
      <c r="G565" s="249" t="s">
        <v>2201</v>
      </c>
      <c r="H565" s="249">
        <v>43</v>
      </c>
      <c r="I565" s="249" t="s">
        <v>3908</v>
      </c>
      <c r="J565" s="250" t="s">
        <v>5353</v>
      </c>
      <c r="K565" s="250" t="s">
        <v>5354</v>
      </c>
      <c r="L565" s="245" t="s">
        <v>5355</v>
      </c>
      <c r="M565" t="s">
        <v>1836</v>
      </c>
      <c r="N565" t="s">
        <v>1190</v>
      </c>
      <c r="O565" s="245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49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49">
        <f>ETMRoutes[[#This Row],[RouteNo]]</f>
        <v>140</v>
      </c>
      <c r="S565" s="248" cm="1">
        <f t="array" ref="S565">SUMPRODUCT(  ( (ETMRoutes[StageCodes]=ETMRoutes[[#This Row],[StageCodes]])+0 )*1 )</f>
        <v>1</v>
      </c>
      <c r="T565" s="249" cm="1">
        <f t="array" ref="T565">SUMPRODUCT(  ( (ETMRoutes[ReverseStageCodes]=ETMRoutes[[#This Row],[StageCodes]])+0 )*1 )</f>
        <v>0</v>
      </c>
      <c r="U565" s="249" t="b" cm="1">
        <f t="array" ref="U565">AND(ETMRoutes[[#This Row],[StageCodes]]=ETMRoutes[[#This Row],[BaseStageCodes]], SUMPRODUCT( ( ($K$2:$K565=ETMRoutes[[#This Row],[StageCodes]])+0)*1) =1)</f>
        <v>1</v>
      </c>
      <c r="V565" s="245">
        <f>LEN(ETMRoutes[[#This Row],[StageCodes]])</f>
        <v>11</v>
      </c>
      <c r="W565" s="245">
        <f>COUNTIF([2]!Master[Full ETM Route No], C565)</f>
        <v>2</v>
      </c>
    </row>
    <row r="566" spans="1:23" ht="72.5">
      <c r="A566" s="246" t="s">
        <v>2361</v>
      </c>
      <c r="B566" s="247">
        <v>141</v>
      </c>
      <c r="C566" s="248" t="str">
        <f>ETMRoutes[[#This Row],[Depot]] &amp; ETMRoutes[[#This Row],[RouteNo]]</f>
        <v>PRV141</v>
      </c>
      <c r="D566" s="249" t="str" cm="1">
        <f t="array" ref="D566">INDEX(ETMRoutes[Full ETM Route No], MATCH(1,(ETMRoutes[[#This Row],[BaseStageCodes]]=ETMRoutes[StageCodes])*1,0))</f>
        <v>PRV141</v>
      </c>
      <c r="E566" s="249" t="s">
        <v>4417</v>
      </c>
      <c r="F566" s="249" t="str">
        <f>VLOOKUP(ETMRoutes[[#This Row],[LastStageCode]],Code2Loc,2,FALSE) &amp; "-" &amp; VLOOKUP(ETMRoutes[[#This Row],[FirstStageCode]],Code2Loc,2,FALSE)</f>
        <v>MARGAO-PONDA</v>
      </c>
      <c r="G566" s="249" t="s">
        <v>428</v>
      </c>
      <c r="H566" s="249">
        <v>28</v>
      </c>
      <c r="I566" s="249" t="s">
        <v>3518</v>
      </c>
      <c r="J566" s="250" t="s">
        <v>5356</v>
      </c>
      <c r="K566" s="250" t="s">
        <v>5357</v>
      </c>
      <c r="L566" s="245" t="s">
        <v>5358</v>
      </c>
      <c r="M566" t="s">
        <v>2329</v>
      </c>
      <c r="N566" t="s">
        <v>1844</v>
      </c>
      <c r="O566" s="245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49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49">
        <f>ETMRoutes[[#This Row],[RouteNo]]</f>
        <v>141</v>
      </c>
      <c r="S566" s="248" cm="1">
        <f t="array" ref="S566">SUMPRODUCT(  ( (ETMRoutes[StageCodes]=ETMRoutes[[#This Row],[StageCodes]])+0 )*1 )</f>
        <v>1</v>
      </c>
      <c r="T566" s="249" cm="1">
        <f t="array" ref="T566">SUMPRODUCT(  ( (ETMRoutes[ReverseStageCodes]=ETMRoutes[[#This Row],[StageCodes]])+0 )*1 )</f>
        <v>0</v>
      </c>
      <c r="U566" s="249" t="b" cm="1">
        <f t="array" ref="U566">AND(ETMRoutes[[#This Row],[StageCodes]]=ETMRoutes[[#This Row],[BaseStageCodes]], SUMPRODUCT( ( ($K$2:$K566=ETMRoutes[[#This Row],[StageCodes]])+0)*1) =1)</f>
        <v>1</v>
      </c>
      <c r="V566" s="245">
        <f>LEN(ETMRoutes[[#This Row],[StageCodes]])</f>
        <v>71</v>
      </c>
      <c r="W566" s="245">
        <f>COUNTIF([2]!Master[Full ETM Route No], C566)</f>
        <v>0</v>
      </c>
    </row>
    <row r="567" spans="1:23" ht="116">
      <c r="A567" s="246" t="s">
        <v>2361</v>
      </c>
      <c r="B567" s="247">
        <v>142</v>
      </c>
      <c r="C567" s="248" t="str">
        <f>ETMRoutes[[#This Row],[Depot]] &amp; ETMRoutes[[#This Row],[RouteNo]]</f>
        <v>PRV142</v>
      </c>
      <c r="D567" s="249" t="str" cm="1">
        <f t="array" ref="D567">INDEX(ETMRoutes[Full ETM Route No], MATCH(1,(ETMRoutes[[#This Row],[BaseStageCodes]]=ETMRoutes[StageCodes])*1,0))</f>
        <v>PRV142</v>
      </c>
      <c r="E567" s="249" t="s">
        <v>5033</v>
      </c>
      <c r="F567" s="249" t="str">
        <f>VLOOKUP(ETMRoutes[[#This Row],[LastStageCode]],Code2Loc,2,FALSE) &amp; "-" &amp; VLOOKUP(ETMRoutes[[#This Row],[FirstStageCode]],Code2Loc,2,FALSE)</f>
        <v>SAL-PANAJI</v>
      </c>
      <c r="G567" s="249" t="s">
        <v>1835</v>
      </c>
      <c r="H567" s="249">
        <v>36</v>
      </c>
      <c r="I567" s="249" t="s">
        <v>3518</v>
      </c>
      <c r="J567" s="250" t="s">
        <v>5359</v>
      </c>
      <c r="K567" s="250" t="s">
        <v>5360</v>
      </c>
      <c r="L567" s="245" t="s">
        <v>5361</v>
      </c>
      <c r="M567" t="s">
        <v>2202</v>
      </c>
      <c r="N567" t="s">
        <v>2513</v>
      </c>
      <c r="O567" s="245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49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49">
        <f>ETMRoutes[[#This Row],[RouteNo]]</f>
        <v>142</v>
      </c>
      <c r="S567" s="248" cm="1">
        <f t="array" ref="S567">SUMPRODUCT(  ( (ETMRoutes[StageCodes]=ETMRoutes[[#This Row],[StageCodes]])+0 )*1 )</f>
        <v>1</v>
      </c>
      <c r="T567" s="249" cm="1">
        <f t="array" ref="T567">SUMPRODUCT(  ( (ETMRoutes[ReverseStageCodes]=ETMRoutes[[#This Row],[StageCodes]])+0 )*1 )</f>
        <v>0</v>
      </c>
      <c r="U567" s="249" t="b" cm="1">
        <f t="array" ref="U567">AND(ETMRoutes[[#This Row],[StageCodes]]=ETMRoutes[[#This Row],[BaseStageCodes]], SUMPRODUCT( ( ($K$2:$K567=ETMRoutes[[#This Row],[StageCodes]])+0)*1) =1)</f>
        <v>1</v>
      </c>
      <c r="V567" s="245">
        <f>LEN(ETMRoutes[[#This Row],[StageCodes]])</f>
        <v>107</v>
      </c>
      <c r="W567" s="245">
        <f>COUNTIF([2]!Master[Full ETM Route No], C567)</f>
        <v>0</v>
      </c>
    </row>
    <row r="568" spans="1:23" ht="58">
      <c r="A568" s="246" t="s">
        <v>2361</v>
      </c>
      <c r="B568" s="247">
        <v>143</v>
      </c>
      <c r="C568" s="248" t="str">
        <f>ETMRoutes[[#This Row],[Depot]] &amp; ETMRoutes[[#This Row],[RouteNo]]</f>
        <v>PRV143</v>
      </c>
      <c r="D568" s="249" t="str" cm="1">
        <f t="array" ref="D568">INDEX(ETMRoutes[Full ETM Route No], MATCH(1,(ETMRoutes[[#This Row],[BaseStageCodes]]=ETMRoutes[StageCodes])*1,0))</f>
        <v>PRV143</v>
      </c>
      <c r="E568" s="249" t="s">
        <v>5362</v>
      </c>
      <c r="F568" s="249" t="str">
        <f>VLOOKUP(ETMRoutes[[#This Row],[LastStageCode]],Code2Loc,2,FALSE) &amp; "-" &amp; VLOOKUP(ETMRoutes[[#This Row],[FirstStageCode]],Code2Loc,2,FALSE)</f>
        <v>PARYE-MHADAI</v>
      </c>
      <c r="G568" s="249" t="s">
        <v>1399</v>
      </c>
      <c r="H568" s="249">
        <v>20</v>
      </c>
      <c r="I568" s="249" t="s">
        <v>3518</v>
      </c>
      <c r="J568" s="250" t="s">
        <v>5363</v>
      </c>
      <c r="K568" s="250" t="s">
        <v>5364</v>
      </c>
      <c r="L568" s="245" t="s">
        <v>5365</v>
      </c>
      <c r="M568" t="s">
        <v>1903</v>
      </c>
      <c r="N568" t="s">
        <v>2248</v>
      </c>
      <c r="O568" s="245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49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49">
        <f>ETMRoutes[[#This Row],[RouteNo]]</f>
        <v>143</v>
      </c>
      <c r="S568" s="248" cm="1">
        <f t="array" ref="S568">SUMPRODUCT(  ( (ETMRoutes[StageCodes]=ETMRoutes[[#This Row],[StageCodes]])+0 )*1 )</f>
        <v>1</v>
      </c>
      <c r="T568" s="249" cm="1">
        <f t="array" ref="T568">SUMPRODUCT(  ( (ETMRoutes[ReverseStageCodes]=ETMRoutes[[#This Row],[StageCodes]])+0 )*1 )</f>
        <v>0</v>
      </c>
      <c r="U568" s="249" t="b" cm="1">
        <f t="array" ref="U568">AND(ETMRoutes[[#This Row],[StageCodes]]=ETMRoutes[[#This Row],[BaseStageCodes]], SUMPRODUCT( ( ($K$2:$K568=ETMRoutes[[#This Row],[StageCodes]])+0)*1) =1)</f>
        <v>1</v>
      </c>
      <c r="V568" s="245">
        <f>LEN(ETMRoutes[[#This Row],[StageCodes]])</f>
        <v>47</v>
      </c>
      <c r="W568" s="245">
        <f>COUNTIF([2]!Master[Full ETM Route No], C568)</f>
        <v>0</v>
      </c>
    </row>
    <row r="569" spans="1:23" ht="43.5">
      <c r="A569" s="246" t="s">
        <v>2361</v>
      </c>
      <c r="B569" s="247">
        <v>144</v>
      </c>
      <c r="C569" s="248" t="str">
        <f>ETMRoutes[[#This Row],[Depot]] &amp; ETMRoutes[[#This Row],[RouteNo]]</f>
        <v>PRV144</v>
      </c>
      <c r="D569" s="249" t="str" cm="1">
        <f t="array" ref="D569">INDEX(ETMRoutes[Full ETM Route No], MATCH(1,(ETMRoutes[[#This Row],[BaseStageCodes]]=ETMRoutes[StageCodes])*1,0))</f>
        <v>PRV144</v>
      </c>
      <c r="E569" s="249" t="s">
        <v>5366</v>
      </c>
      <c r="F569" s="249" t="str">
        <f>VLOOKUP(ETMRoutes[[#This Row],[LastStageCode]],Code2Loc,2,FALSE) &amp; "-" &amp; VLOOKUP(ETMRoutes[[#This Row],[FirstStageCode]],Code2Loc,2,FALSE)</f>
        <v>MORLLEM-SANKHALI</v>
      </c>
      <c r="G569" s="249" t="s">
        <v>1399</v>
      </c>
      <c r="H569" s="249">
        <v>11</v>
      </c>
      <c r="I569" s="249" t="s">
        <v>3518</v>
      </c>
      <c r="J569" s="250" t="s">
        <v>5367</v>
      </c>
      <c r="K569" s="250" t="s">
        <v>5368</v>
      </c>
      <c r="L569" s="245" t="s">
        <v>5369</v>
      </c>
      <c r="M569" t="s">
        <v>2551</v>
      </c>
      <c r="N569" t="s">
        <v>1963</v>
      </c>
      <c r="O569" s="245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49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49">
        <f>ETMRoutes[[#This Row],[RouteNo]]</f>
        <v>144</v>
      </c>
      <c r="S569" s="248" cm="1">
        <f t="array" ref="S569">SUMPRODUCT(  ( (ETMRoutes[StageCodes]=ETMRoutes[[#This Row],[StageCodes]])+0 )*1 )</f>
        <v>1</v>
      </c>
      <c r="T569" s="249" cm="1">
        <f t="array" ref="T569">SUMPRODUCT(  ( (ETMRoutes[ReverseStageCodes]=ETMRoutes[[#This Row],[StageCodes]])+0 )*1 )</f>
        <v>0</v>
      </c>
      <c r="U569" s="249" t="b" cm="1">
        <f t="array" ref="U569">AND(ETMRoutes[[#This Row],[StageCodes]]=ETMRoutes[[#This Row],[BaseStageCodes]], SUMPRODUCT( ( ($K$2:$K569=ETMRoutes[[#This Row],[StageCodes]])+0)*1) =1)</f>
        <v>1</v>
      </c>
      <c r="V569" s="245">
        <f>LEN(ETMRoutes[[#This Row],[StageCodes]])</f>
        <v>39</v>
      </c>
      <c r="W569" s="245">
        <f>COUNTIF([2]!Master[Full ETM Route No], C569)</f>
        <v>0</v>
      </c>
    </row>
    <row r="570" spans="1:23" ht="116">
      <c r="A570" s="246" t="s">
        <v>2361</v>
      </c>
      <c r="B570" s="247">
        <v>145</v>
      </c>
      <c r="C570" s="248" t="str">
        <f>ETMRoutes[[#This Row],[Depot]] &amp; ETMRoutes[[#This Row],[RouteNo]]</f>
        <v>PRV145</v>
      </c>
      <c r="D570" s="249" t="str" cm="1">
        <f t="array" ref="D570">INDEX(ETMRoutes[Full ETM Route No], MATCH(1,(ETMRoutes[[#This Row],[BaseStageCodes]]=ETMRoutes[StageCodes])*1,0))</f>
        <v>PRV145</v>
      </c>
      <c r="E570" s="249" t="s">
        <v>5370</v>
      </c>
      <c r="F570" s="249" t="str">
        <f>VLOOKUP(ETMRoutes[[#This Row],[LastStageCode]],Code2Loc,2,FALSE) &amp; "-" &amp; VLOOKUP(ETMRoutes[[#This Row],[FirstStageCode]],Code2Loc,2,FALSE)</f>
        <v>TEREKHOL-MAPUSA</v>
      </c>
      <c r="G570" s="249"/>
      <c r="H570" s="249">
        <v>35</v>
      </c>
      <c r="I570" s="249" t="s">
        <v>3950</v>
      </c>
      <c r="J570" s="250" t="s">
        <v>5371</v>
      </c>
      <c r="K570" s="250" t="s">
        <v>5372</v>
      </c>
      <c r="L570" s="245" t="s">
        <v>5373</v>
      </c>
      <c r="M570" t="s">
        <v>1836</v>
      </c>
      <c r="N570" t="s">
        <v>2847</v>
      </c>
      <c r="O570" s="245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49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49">
        <f>ETMRoutes[[#This Row],[RouteNo]]</f>
        <v>145</v>
      </c>
      <c r="S570" s="248" cm="1">
        <f t="array" ref="S570">SUMPRODUCT(  ( (ETMRoutes[StageCodes]=ETMRoutes[[#This Row],[StageCodes]])+0 )*1 )</f>
        <v>1</v>
      </c>
      <c r="T570" s="249" cm="1">
        <f t="array" ref="T570">SUMPRODUCT(  ( (ETMRoutes[ReverseStageCodes]=ETMRoutes[[#This Row],[StageCodes]])+0 )*1 )</f>
        <v>0</v>
      </c>
      <c r="U570" s="249" t="b" cm="1">
        <f t="array" ref="U570">AND(ETMRoutes[[#This Row],[StageCodes]]=ETMRoutes[[#This Row],[BaseStageCodes]], SUMPRODUCT( ( ($K$2:$K570=ETMRoutes[[#This Row],[StageCodes]])+0)*1) =1)</f>
        <v>1</v>
      </c>
      <c r="V570" s="245">
        <f>LEN(ETMRoutes[[#This Row],[StageCodes]])</f>
        <v>107</v>
      </c>
      <c r="W570" s="245">
        <f>COUNTIF([2]!Master[Full ETM Route No], C570)</f>
        <v>6</v>
      </c>
    </row>
    <row r="571" spans="1:23" ht="174">
      <c r="A571" s="246" t="s">
        <v>2361</v>
      </c>
      <c r="B571" s="247">
        <v>146</v>
      </c>
      <c r="C571" s="248" t="str">
        <f>ETMRoutes[[#This Row],[Depot]] &amp; ETMRoutes[[#This Row],[RouteNo]]</f>
        <v>PRV146</v>
      </c>
      <c r="D571" s="249" t="str" cm="1">
        <f t="array" ref="D571">INDEX(ETMRoutes[Full ETM Route No], MATCH(1,(ETMRoutes[[#This Row],[BaseStageCodes]]=ETMRoutes[StageCodes])*1,0))</f>
        <v>PRV146</v>
      </c>
      <c r="E571" s="249" t="s">
        <v>5374</v>
      </c>
      <c r="F571" s="249" t="str">
        <f>VLOOKUP(ETMRoutes[[#This Row],[LastStageCode]],Code2Loc,2,FALSE) &amp; "-" &amp; VLOOKUP(ETMRoutes[[#This Row],[FirstStageCode]],Code2Loc,2,FALSE)</f>
        <v>KADSHI-PANAJI</v>
      </c>
      <c r="G571" s="249"/>
      <c r="H571" s="249">
        <v>52</v>
      </c>
      <c r="I571" s="249" t="s">
        <v>3518</v>
      </c>
      <c r="J571" s="250" t="s">
        <v>5375</v>
      </c>
      <c r="K571" s="250" t="s">
        <v>5376</v>
      </c>
      <c r="L571" s="245" t="s">
        <v>5377</v>
      </c>
      <c r="M571" t="s">
        <v>2202</v>
      </c>
      <c r="N571" t="s">
        <v>1471</v>
      </c>
      <c r="O571" s="245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49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49">
        <f>ETMRoutes[[#This Row],[RouteNo]]</f>
        <v>146</v>
      </c>
      <c r="S571" s="248" cm="1">
        <f t="array" ref="S571">SUMPRODUCT(  ( (ETMRoutes[StageCodes]=ETMRoutes[[#This Row],[StageCodes]])+0 )*1 )</f>
        <v>1</v>
      </c>
      <c r="T571" s="249" cm="1">
        <f t="array" ref="T571">SUMPRODUCT(  ( (ETMRoutes[ReverseStageCodes]=ETMRoutes[[#This Row],[StageCodes]])+0 )*1 )</f>
        <v>0</v>
      </c>
      <c r="U571" s="249" t="b" cm="1">
        <f t="array" ref="U571">AND(ETMRoutes[[#This Row],[StageCodes]]=ETMRoutes[[#This Row],[BaseStageCodes]], SUMPRODUCT( ( ($K$2:$K571=ETMRoutes[[#This Row],[StageCodes]])+0)*1) =1)</f>
        <v>1</v>
      </c>
      <c r="V571" s="245">
        <f>LEN(ETMRoutes[[#This Row],[StageCodes]])</f>
        <v>163</v>
      </c>
      <c r="W571" s="245">
        <f>COUNTIF([2]!Master[Full ETM Route No], C571)</f>
        <v>2</v>
      </c>
    </row>
    <row r="572" spans="1:23" ht="174">
      <c r="A572" s="246" t="s">
        <v>2361</v>
      </c>
      <c r="B572" s="247">
        <v>147</v>
      </c>
      <c r="C572" s="248" t="str">
        <f>ETMRoutes[[#This Row],[Depot]] &amp; ETMRoutes[[#This Row],[RouteNo]]</f>
        <v>PRV147</v>
      </c>
      <c r="D572" s="249" t="str" cm="1">
        <f t="array" ref="D572">INDEX(ETMRoutes[Full ETM Route No], MATCH(1,(ETMRoutes[[#This Row],[BaseStageCodes]]=ETMRoutes[StageCodes])*1,0))</f>
        <v>PNJ118</v>
      </c>
      <c r="E572" s="249" t="s">
        <v>4783</v>
      </c>
      <c r="F572" s="249" t="str">
        <f>VLOOKUP(ETMRoutes[[#This Row],[LastStageCode]],Code2Loc,2,FALSE) &amp; "-" &amp; VLOOKUP(ETMRoutes[[#This Row],[FirstStageCode]],Code2Loc,2,FALSE)</f>
        <v>SAWANTWADI-PANAJI</v>
      </c>
      <c r="G572" s="249" t="s">
        <v>2251</v>
      </c>
      <c r="H572" s="249">
        <v>59</v>
      </c>
      <c r="I572" s="249" t="s">
        <v>3950</v>
      </c>
      <c r="J572" s="250" t="s">
        <v>4784</v>
      </c>
      <c r="K572" s="250" t="s">
        <v>4785</v>
      </c>
      <c r="L572" s="245" t="s">
        <v>4786</v>
      </c>
      <c r="M572" t="s">
        <v>2202</v>
      </c>
      <c r="N572" t="s">
        <v>2607</v>
      </c>
      <c r="O572" s="245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49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49">
        <f>ETMRoutes[[#This Row],[RouteNo]]</f>
        <v>147</v>
      </c>
      <c r="S572" s="248" cm="1">
        <f t="array" ref="S572">SUMPRODUCT(  ( (ETMRoutes[StageCodes]=ETMRoutes[[#This Row],[StageCodes]])+0 )*1 )</f>
        <v>2</v>
      </c>
      <c r="T572" s="249" cm="1">
        <f t="array" ref="T572">SUMPRODUCT(  ( (ETMRoutes[ReverseStageCodes]=ETMRoutes[[#This Row],[StageCodes]])+0 )*1 )</f>
        <v>0</v>
      </c>
      <c r="U572" s="249" t="b" cm="1">
        <f t="array" ref="U572">AND(ETMRoutes[[#This Row],[StageCodes]]=ETMRoutes[[#This Row],[BaseStageCodes]], SUMPRODUCT( ( ($K$2:$K572=ETMRoutes[[#This Row],[StageCodes]])+0)*1) =1)</f>
        <v>0</v>
      </c>
      <c r="V572" s="245">
        <f>LEN(ETMRoutes[[#This Row],[StageCodes]])</f>
        <v>159</v>
      </c>
      <c r="W572" s="245">
        <f>COUNTIF([2]!Master[Full ETM Route No], C572)</f>
        <v>10</v>
      </c>
    </row>
    <row r="573" spans="1:23" ht="145">
      <c r="A573" s="246" t="s">
        <v>2361</v>
      </c>
      <c r="B573" s="247">
        <v>148</v>
      </c>
      <c r="C573" s="248" t="str">
        <f>ETMRoutes[[#This Row],[Depot]] &amp; ETMRoutes[[#This Row],[RouteNo]]</f>
        <v>PRV148</v>
      </c>
      <c r="D573" s="249" t="str" cm="1">
        <f t="array" ref="D573">INDEX(ETMRoutes[Full ETM Route No], MATCH(1,(ETMRoutes[[#This Row],[BaseStageCodes]]=ETMRoutes[StageCodes])*1,0))</f>
        <v>PNJ197</v>
      </c>
      <c r="E573" s="249" t="s">
        <v>4892</v>
      </c>
      <c r="F573" s="249" t="str">
        <f>VLOOKUP(ETMRoutes[[#This Row],[LastStageCode]],Code2Loc,2,FALSE) &amp; "-" &amp; VLOOKUP(ETMRoutes[[#This Row],[FirstStageCode]],Code2Loc,2,FALSE)</f>
        <v>BANDA-PANAJI</v>
      </c>
      <c r="G573" s="249"/>
      <c r="H573" s="249">
        <v>54</v>
      </c>
      <c r="I573" s="249" t="s">
        <v>3950</v>
      </c>
      <c r="J573" s="250" t="s">
        <v>4893</v>
      </c>
      <c r="K573" s="250" t="s">
        <v>4894</v>
      </c>
      <c r="L573" s="245" t="s">
        <v>4895</v>
      </c>
      <c r="M573" t="s">
        <v>2202</v>
      </c>
      <c r="N573" t="s">
        <v>635</v>
      </c>
      <c r="O573" s="245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49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49">
        <f>ETMRoutes[[#This Row],[RouteNo]]</f>
        <v>148</v>
      </c>
      <c r="S573" s="248" cm="1">
        <f t="array" ref="S573">SUMPRODUCT(  ( (ETMRoutes[StageCodes]=ETMRoutes[[#This Row],[StageCodes]])+0 )*1 )</f>
        <v>2</v>
      </c>
      <c r="T573" s="249" cm="1">
        <f t="array" ref="T573">SUMPRODUCT(  ( (ETMRoutes[ReverseStageCodes]=ETMRoutes[[#This Row],[StageCodes]])+0 )*1 )</f>
        <v>0</v>
      </c>
      <c r="U573" s="249" t="b" cm="1">
        <f t="array" ref="U573">AND(ETMRoutes[[#This Row],[StageCodes]]=ETMRoutes[[#This Row],[BaseStageCodes]], SUMPRODUCT( ( ($K$2:$K573=ETMRoutes[[#This Row],[StageCodes]])+0)*1) =1)</f>
        <v>0</v>
      </c>
      <c r="V573" s="245">
        <f>LEN(ETMRoutes[[#This Row],[StageCodes]])</f>
        <v>147</v>
      </c>
      <c r="W573" s="245">
        <f>COUNTIF([2]!Master[Full ETM Route No], C573)</f>
        <v>4</v>
      </c>
    </row>
    <row r="574" spans="1:23" ht="188.5">
      <c r="A574" s="246" t="s">
        <v>2361</v>
      </c>
      <c r="B574" s="247">
        <v>149</v>
      </c>
      <c r="C574" s="248" t="str">
        <f>ETMRoutes[[#This Row],[Depot]] &amp; ETMRoutes[[#This Row],[RouteNo]]</f>
        <v>PRV149</v>
      </c>
      <c r="D574" s="249" t="str" cm="1">
        <f t="array" ref="D574">INDEX(ETMRoutes[Full ETM Route No], MATCH(1,(ETMRoutes[[#This Row],[BaseStageCodes]]=ETMRoutes[StageCodes])*1,0))</f>
        <v>PRV149</v>
      </c>
      <c r="E574" s="249" t="s">
        <v>5286</v>
      </c>
      <c r="F574" s="249" t="str">
        <f>VLOOKUP(ETMRoutes[[#This Row],[LastStageCode]],Code2Loc,2,FALSE) &amp; "-" &amp; VLOOKUP(ETMRoutes[[#This Row],[FirstStageCode]],Code2Loc,2,FALSE)</f>
        <v>VIJAYDURGA-PANAJI</v>
      </c>
      <c r="G574" s="249" t="s">
        <v>1512</v>
      </c>
      <c r="H574" s="249">
        <v>190</v>
      </c>
      <c r="I574" s="249" t="s">
        <v>3963</v>
      </c>
      <c r="J574" s="250" t="s">
        <v>5378</v>
      </c>
      <c r="K574" s="250" t="s">
        <v>5379</v>
      </c>
      <c r="L574" s="245" t="s">
        <v>5380</v>
      </c>
      <c r="M574" t="s">
        <v>2202</v>
      </c>
      <c r="N574" t="s">
        <v>3065</v>
      </c>
      <c r="O574" s="245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49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49">
        <f>ETMRoutes[[#This Row],[RouteNo]]</f>
        <v>149</v>
      </c>
      <c r="S574" s="248" cm="1">
        <f t="array" ref="S574">SUMPRODUCT(  ( (ETMRoutes[StageCodes]=ETMRoutes[[#This Row],[StageCodes]])+0 )*1 )</f>
        <v>1</v>
      </c>
      <c r="T574" s="249" cm="1">
        <f t="array" ref="T574">SUMPRODUCT(  ( (ETMRoutes[ReverseStageCodes]=ETMRoutes[[#This Row],[StageCodes]])+0 )*1 )</f>
        <v>0</v>
      </c>
      <c r="U574" s="249" t="b" cm="1">
        <f t="array" ref="U574">AND(ETMRoutes[[#This Row],[StageCodes]]=ETMRoutes[[#This Row],[BaseStageCodes]], SUMPRODUCT( ( ($K$2:$K574=ETMRoutes[[#This Row],[StageCodes]])+0)*1) =1)</f>
        <v>1</v>
      </c>
      <c r="V574" s="245">
        <f>LEN(ETMRoutes[[#This Row],[StageCodes]])</f>
        <v>179</v>
      </c>
      <c r="W574" s="245">
        <f>COUNTIF([2]!Master[Full ETM Route No], C574)</f>
        <v>2</v>
      </c>
    </row>
    <row r="575" spans="1:23" ht="130.5">
      <c r="A575" s="246" t="s">
        <v>2361</v>
      </c>
      <c r="B575" s="247">
        <v>150</v>
      </c>
      <c r="C575" s="248" t="str">
        <f>ETMRoutes[[#This Row],[Depot]] &amp; ETMRoutes[[#This Row],[RouteNo]]</f>
        <v>PRV150</v>
      </c>
      <c r="D575" s="249" t="str" cm="1">
        <f t="array" ref="D575">INDEX(ETMRoutes[Full ETM Route No], MATCH(1,(ETMRoutes[[#This Row],[BaseStageCodes]]=ETMRoutes[StageCodes])*1,0))</f>
        <v>PRV150</v>
      </c>
      <c r="E575" s="249" t="s">
        <v>5381</v>
      </c>
      <c r="F575" s="249" t="str">
        <f>VLOOKUP(ETMRoutes[[#This Row],[LastStageCode]],Code2Loc,2,FALSE) &amp; "-" &amp; VLOOKUP(ETMRoutes[[#This Row],[FirstStageCode]],Code2Loc,2,FALSE)</f>
        <v>KOLHAPUR-PANAJI</v>
      </c>
      <c r="G575" s="249" t="s">
        <v>1213</v>
      </c>
      <c r="H575" s="249">
        <v>223</v>
      </c>
      <c r="I575" s="249" t="s">
        <v>3963</v>
      </c>
      <c r="J575" s="250" t="s">
        <v>5382</v>
      </c>
      <c r="K575" s="250" t="s">
        <v>5383</v>
      </c>
      <c r="L575" s="245" t="s">
        <v>5384</v>
      </c>
      <c r="M575" t="s">
        <v>2202</v>
      </c>
      <c r="N575" t="s">
        <v>1654</v>
      </c>
      <c r="O575" s="245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49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49">
        <f>ETMRoutes[[#This Row],[RouteNo]]</f>
        <v>150</v>
      </c>
      <c r="S575" s="248" cm="1">
        <f t="array" ref="S575">SUMPRODUCT(  ( (ETMRoutes[StageCodes]=ETMRoutes[[#This Row],[StageCodes]])+0 )*1 )</f>
        <v>1</v>
      </c>
      <c r="T575" s="249" cm="1">
        <f t="array" ref="T575">SUMPRODUCT(  ( (ETMRoutes[ReverseStageCodes]=ETMRoutes[[#This Row],[StageCodes]])+0 )*1 )</f>
        <v>0</v>
      </c>
      <c r="U575" s="249" t="b" cm="1">
        <f t="array" ref="U575">AND(ETMRoutes[[#This Row],[StageCodes]]=ETMRoutes[[#This Row],[BaseStageCodes]], SUMPRODUCT( ( ($K$2:$K575=ETMRoutes[[#This Row],[StageCodes]])+0)*1) =1)</f>
        <v>1</v>
      </c>
      <c r="V575" s="245">
        <f>LEN(ETMRoutes[[#This Row],[StageCodes]])</f>
        <v>135</v>
      </c>
      <c r="W575" s="245">
        <f>COUNTIF([2]!Master[Full ETM Route No], C575)</f>
        <v>2</v>
      </c>
    </row>
    <row r="576" spans="1:23" ht="174">
      <c r="A576" s="246" t="s">
        <v>2361</v>
      </c>
      <c r="B576" s="247">
        <v>151</v>
      </c>
      <c r="C576" s="248" t="str">
        <f>ETMRoutes[[#This Row],[Depot]] &amp; ETMRoutes[[#This Row],[RouteNo]]</f>
        <v>PRV151</v>
      </c>
      <c r="D576" s="249" t="str" cm="1">
        <f t="array" ref="D576">INDEX(ETMRoutes[Full ETM Route No], MATCH(1,(ETMRoutes[[#This Row],[BaseStageCodes]]=ETMRoutes[StageCodes])*1,0))</f>
        <v>PRV151</v>
      </c>
      <c r="E576" s="249" t="s">
        <v>4783</v>
      </c>
      <c r="F576" s="249" t="str">
        <f>VLOOKUP(ETMRoutes[[#This Row],[LastStageCode]],Code2Loc,2,FALSE) &amp; "-" &amp; VLOOKUP(ETMRoutes[[#This Row],[FirstStageCode]],Code2Loc,2,FALSE)</f>
        <v>SAWANTWADI-PANAJI</v>
      </c>
      <c r="G576" s="249" t="s">
        <v>1144</v>
      </c>
      <c r="H576" s="249">
        <v>72</v>
      </c>
      <c r="I576" s="249" t="s">
        <v>3950</v>
      </c>
      <c r="J576" s="250" t="s">
        <v>5385</v>
      </c>
      <c r="K576" s="250" t="s">
        <v>5386</v>
      </c>
      <c r="L576" s="245" t="s">
        <v>5387</v>
      </c>
      <c r="M576" t="s">
        <v>2202</v>
      </c>
      <c r="N576" t="s">
        <v>2607</v>
      </c>
      <c r="O576" s="245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49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49">
        <f>ETMRoutes[[#This Row],[RouteNo]]</f>
        <v>151</v>
      </c>
      <c r="S576" s="248" cm="1">
        <f t="array" ref="S576">SUMPRODUCT(  ( (ETMRoutes[StageCodes]=ETMRoutes[[#This Row],[StageCodes]])+0 )*1 )</f>
        <v>1</v>
      </c>
      <c r="T576" s="249" cm="1">
        <f t="array" ref="T576">SUMPRODUCT(  ( (ETMRoutes[ReverseStageCodes]=ETMRoutes[[#This Row],[StageCodes]])+0 )*1 )</f>
        <v>0</v>
      </c>
      <c r="U576" s="249" t="b" cm="1">
        <f t="array" ref="U576">AND(ETMRoutes[[#This Row],[StageCodes]]=ETMRoutes[[#This Row],[BaseStageCodes]], SUMPRODUCT( ( ($K$2:$K576=ETMRoutes[[#This Row],[StageCodes]])+0)*1) =1)</f>
        <v>1</v>
      </c>
      <c r="V576" s="245">
        <f>LEN(ETMRoutes[[#This Row],[StageCodes]])</f>
        <v>167</v>
      </c>
      <c r="W576" s="245">
        <f>COUNTIF([2]!Master[Full ETM Route No], C576)</f>
        <v>4</v>
      </c>
    </row>
    <row r="577" spans="1:23" ht="174">
      <c r="A577" s="246" t="s">
        <v>2361</v>
      </c>
      <c r="B577" s="247">
        <v>152</v>
      </c>
      <c r="C577" s="248" t="str">
        <f>ETMRoutes[[#This Row],[Depot]] &amp; ETMRoutes[[#This Row],[RouteNo]]</f>
        <v>PRV152</v>
      </c>
      <c r="D577" s="249" t="str" cm="1">
        <f t="array" ref="D577">INDEX(ETMRoutes[Full ETM Route No], MATCH(1,(ETMRoutes[[#This Row],[BaseStageCodes]]=ETMRoutes[StageCodes])*1,0))</f>
        <v>PRV152</v>
      </c>
      <c r="E577" s="249" t="s">
        <v>5388</v>
      </c>
      <c r="F577" s="249" t="str">
        <f>VLOOKUP(ETMRoutes[[#This Row],[LastStageCode]],Code2Loc,2,FALSE) &amp; "-" &amp; VLOOKUP(ETMRoutes[[#This Row],[FirstStageCode]],Code2Loc,2,FALSE)</f>
        <v>KER-PANAJI</v>
      </c>
      <c r="G577" s="249" t="s">
        <v>1144</v>
      </c>
      <c r="H577" s="249">
        <v>63</v>
      </c>
      <c r="I577" s="249" t="s">
        <v>3950</v>
      </c>
      <c r="J577" s="250" t="s">
        <v>5389</v>
      </c>
      <c r="K577" s="250" t="s">
        <v>5390</v>
      </c>
      <c r="L577" s="245" t="s">
        <v>5391</v>
      </c>
      <c r="M577" t="s">
        <v>2202</v>
      </c>
      <c r="N577" t="s">
        <v>1588</v>
      </c>
      <c r="O577" s="245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49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49">
        <f>ETMRoutes[[#This Row],[RouteNo]]</f>
        <v>152</v>
      </c>
      <c r="S577" s="248" cm="1">
        <f t="array" ref="S577">SUMPRODUCT(  ( (ETMRoutes[StageCodes]=ETMRoutes[[#This Row],[StageCodes]])+0 )*1 )</f>
        <v>1</v>
      </c>
      <c r="T577" s="249" cm="1">
        <f t="array" ref="T577">SUMPRODUCT(  ( (ETMRoutes[ReverseStageCodes]=ETMRoutes[[#This Row],[StageCodes]])+0 )*1 )</f>
        <v>0</v>
      </c>
      <c r="U577" s="249" t="b" cm="1">
        <f t="array" ref="U577">AND(ETMRoutes[[#This Row],[StageCodes]]=ETMRoutes[[#This Row],[BaseStageCodes]], SUMPRODUCT( ( ($K$2:$K577=ETMRoutes[[#This Row],[StageCodes]])+0)*1) =1)</f>
        <v>1</v>
      </c>
      <c r="V577" s="245">
        <f>LEN(ETMRoutes[[#This Row],[StageCodes]])</f>
        <v>159</v>
      </c>
      <c r="W577" s="245">
        <f>COUNTIF([2]!Master[Full ETM Route No], C577)</f>
        <v>4</v>
      </c>
    </row>
    <row r="578" spans="1:23" ht="159.5">
      <c r="A578" s="246" t="s">
        <v>2361</v>
      </c>
      <c r="B578" s="247">
        <v>153</v>
      </c>
      <c r="C578" s="248" t="str">
        <f>ETMRoutes[[#This Row],[Depot]] &amp; ETMRoutes[[#This Row],[RouteNo]]</f>
        <v>PRV153</v>
      </c>
      <c r="D578" s="249" t="str" cm="1">
        <f t="array" ref="D578">INDEX(ETMRoutes[Full ETM Route No], MATCH(1,(ETMRoutes[[#This Row],[BaseStageCodes]]=ETMRoutes[StageCodes])*1,0))</f>
        <v>PRV153</v>
      </c>
      <c r="E578" s="249" t="s">
        <v>5041</v>
      </c>
      <c r="F578" s="249" t="str">
        <f>VLOOKUP(ETMRoutes[[#This Row],[LastStageCode]],Code2Loc,2,FALSE) &amp; "-" &amp; VLOOKUP(ETMRoutes[[#This Row],[FirstStageCode]],Code2Loc,2,FALSE)</f>
        <v>USAP-PANAJI</v>
      </c>
      <c r="G578" s="249" t="s">
        <v>1144</v>
      </c>
      <c r="H578" s="249">
        <v>50</v>
      </c>
      <c r="I578" s="249" t="s">
        <v>3950</v>
      </c>
      <c r="J578" s="250" t="s">
        <v>5392</v>
      </c>
      <c r="K578" s="250" t="s">
        <v>5393</v>
      </c>
      <c r="L578" s="245" t="s">
        <v>5394</v>
      </c>
      <c r="M578" t="s">
        <v>2202</v>
      </c>
      <c r="N578" t="s">
        <v>2943</v>
      </c>
      <c r="O578" s="245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49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49">
        <f>ETMRoutes[[#This Row],[RouteNo]]</f>
        <v>153</v>
      </c>
      <c r="S578" s="248" cm="1">
        <f t="array" ref="S578">SUMPRODUCT(  ( (ETMRoutes[StageCodes]=ETMRoutes[[#This Row],[StageCodes]])+0 )*1 )</f>
        <v>1</v>
      </c>
      <c r="T578" s="249" cm="1">
        <f t="array" ref="T578">SUMPRODUCT(  ( (ETMRoutes[ReverseStageCodes]=ETMRoutes[[#This Row],[StageCodes]])+0 )*1 )</f>
        <v>0</v>
      </c>
      <c r="U578" s="249" t="b" cm="1">
        <f t="array" ref="U578">AND(ETMRoutes[[#This Row],[StageCodes]]=ETMRoutes[[#This Row],[BaseStageCodes]], SUMPRODUCT( ( ($K$2:$K578=ETMRoutes[[#This Row],[StageCodes]])+0)*1) =1)</f>
        <v>1</v>
      </c>
      <c r="V578" s="245">
        <f>LEN(ETMRoutes[[#This Row],[StageCodes]])</f>
        <v>139</v>
      </c>
      <c r="W578" s="245">
        <f>COUNTIF([2]!Master[Full ETM Route No], C578)</f>
        <v>2</v>
      </c>
    </row>
    <row r="579" spans="1:23" ht="130.5">
      <c r="A579" s="246" t="s">
        <v>2361</v>
      </c>
      <c r="B579" s="247">
        <v>154</v>
      </c>
      <c r="C579" s="248" t="str">
        <f>ETMRoutes[[#This Row],[Depot]] &amp; ETMRoutes[[#This Row],[RouteNo]]</f>
        <v>PRV154</v>
      </c>
      <c r="D579" s="249" t="str" cm="1">
        <f t="array" ref="D579">INDEX(ETMRoutes[Full ETM Route No], MATCH(1,(ETMRoutes[[#This Row],[BaseStageCodes]]=ETMRoutes[StageCodes])*1,0))</f>
        <v>PRV154</v>
      </c>
      <c r="E579" s="249" t="s">
        <v>5395</v>
      </c>
      <c r="F579" s="249" t="str">
        <f>VLOOKUP(ETMRoutes[[#This Row],[LastStageCode]],Code2Loc,2,FALSE) &amp; "-" &amp; VLOOKUP(ETMRoutes[[#This Row],[FirstStageCode]],Code2Loc,2,FALSE)</f>
        <v>SAUNDATTI-PANAJI</v>
      </c>
      <c r="G579" s="249" t="s">
        <v>918</v>
      </c>
      <c r="H579" s="249">
        <v>200</v>
      </c>
      <c r="I579" s="249" t="s">
        <v>3963</v>
      </c>
      <c r="J579" s="250" t="s">
        <v>5396</v>
      </c>
      <c r="K579" s="250" t="s">
        <v>5397</v>
      </c>
      <c r="L579" s="245" t="s">
        <v>5398</v>
      </c>
      <c r="M579" t="s">
        <v>2202</v>
      </c>
      <c r="N579" t="s">
        <v>2589</v>
      </c>
      <c r="O579" s="245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49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49">
        <f>ETMRoutes[[#This Row],[RouteNo]]</f>
        <v>154</v>
      </c>
      <c r="S579" s="248" cm="1">
        <f t="array" ref="S579">SUMPRODUCT(  ( (ETMRoutes[StageCodes]=ETMRoutes[[#This Row],[StageCodes]])+0 )*1 )</f>
        <v>1</v>
      </c>
      <c r="T579" s="249" cm="1">
        <f t="array" ref="T579">SUMPRODUCT(  ( (ETMRoutes[ReverseStageCodes]=ETMRoutes[[#This Row],[StageCodes]])+0 )*1 )</f>
        <v>0</v>
      </c>
      <c r="U579" s="249" t="b" cm="1">
        <f t="array" ref="U579">AND(ETMRoutes[[#This Row],[StageCodes]]=ETMRoutes[[#This Row],[BaseStageCodes]], SUMPRODUCT( ( ($K$2:$K579=ETMRoutes[[#This Row],[StageCodes]])+0)*1) =1)</f>
        <v>1</v>
      </c>
      <c r="V579" s="245">
        <f>LEN(ETMRoutes[[#This Row],[StageCodes]])</f>
        <v>131</v>
      </c>
      <c r="W579" s="245">
        <f>COUNTIF([2]!Master[Full ETM Route No], C579)</f>
        <v>2</v>
      </c>
    </row>
    <row r="580" spans="1:23" ht="101.5">
      <c r="A580" s="246" t="s">
        <v>2361</v>
      </c>
      <c r="B580" s="247">
        <v>155</v>
      </c>
      <c r="C580" s="248" t="str">
        <f>ETMRoutes[[#This Row],[Depot]] &amp; ETMRoutes[[#This Row],[RouteNo]]</f>
        <v>PRV155</v>
      </c>
      <c r="D580" s="249" t="str" cm="1">
        <f t="array" ref="D580">INDEX(ETMRoutes[Full ETM Route No], MATCH(1,(ETMRoutes[[#This Row],[BaseStageCodes]]=ETMRoutes[StageCodes])*1,0))</f>
        <v>PNJ121</v>
      </c>
      <c r="E580" s="249" t="s">
        <v>4791</v>
      </c>
      <c r="F580" s="249" t="str">
        <f>VLOOKUP(ETMRoutes[[#This Row],[LastStageCode]],Code2Loc,2,FALSE) &amp; "-" &amp; VLOOKUP(ETMRoutes[[#This Row],[FirstStageCode]],Code2Loc,2,FALSE)</f>
        <v>BELGAVI CBT-PANAJI</v>
      </c>
      <c r="G580" s="249" t="s">
        <v>918</v>
      </c>
      <c r="H580" s="249">
        <v>126</v>
      </c>
      <c r="I580" s="249" t="s">
        <v>3963</v>
      </c>
      <c r="J580" s="250" t="s">
        <v>4795</v>
      </c>
      <c r="K580" s="250" t="s">
        <v>4796</v>
      </c>
      <c r="L580" s="245" t="s">
        <v>4797</v>
      </c>
      <c r="M580" t="s">
        <v>2202</v>
      </c>
      <c r="N580" t="s">
        <v>673</v>
      </c>
      <c r="O580" s="245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49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49">
        <f>ETMRoutes[[#This Row],[RouteNo]]</f>
        <v>155</v>
      </c>
      <c r="S580" s="248" cm="1">
        <f t="array" ref="S580">SUMPRODUCT(  ( (ETMRoutes[StageCodes]=ETMRoutes[[#This Row],[StageCodes]])+0 )*1 )</f>
        <v>3</v>
      </c>
      <c r="T580" s="249" cm="1">
        <f t="array" ref="T580">SUMPRODUCT(  ( (ETMRoutes[ReverseStageCodes]=ETMRoutes[[#This Row],[StageCodes]])+0 )*1 )</f>
        <v>0</v>
      </c>
      <c r="U580" s="249" t="b" cm="1">
        <f t="array" ref="U580">AND(ETMRoutes[[#This Row],[StageCodes]]=ETMRoutes[[#This Row],[BaseStageCodes]], SUMPRODUCT( ( ($K$2:$K580=ETMRoutes[[#This Row],[StageCodes]])+0)*1) =1)</f>
        <v>0</v>
      </c>
      <c r="V580" s="245">
        <f>LEN(ETMRoutes[[#This Row],[StageCodes]])</f>
        <v>107</v>
      </c>
      <c r="W580" s="245">
        <f>COUNTIF([2]!Master[Full ETM Route No], C580)</f>
        <v>8</v>
      </c>
    </row>
    <row r="581" spans="1:23" ht="87">
      <c r="A581" s="246" t="s">
        <v>2361</v>
      </c>
      <c r="B581" s="247">
        <v>156</v>
      </c>
      <c r="C581" s="248" t="str">
        <f>ETMRoutes[[#This Row],[Depot]] &amp; ETMRoutes[[#This Row],[RouteNo]]</f>
        <v>PRV156</v>
      </c>
      <c r="D581" s="249" t="str" cm="1">
        <f t="array" ref="D581">INDEX(ETMRoutes[Full ETM Route No], MATCH(1,(ETMRoutes[[#This Row],[BaseStageCodes]]=ETMRoutes[StageCodes])*1,0))</f>
        <v>PNJ125</v>
      </c>
      <c r="E581" s="249" t="s">
        <v>4791</v>
      </c>
      <c r="F581" s="249" t="str">
        <f>VLOOKUP(ETMRoutes[[#This Row],[LastStageCode]],Code2Loc,2,FALSE) &amp; "-" &amp; VLOOKUP(ETMRoutes[[#This Row],[FirstStageCode]],Code2Loc,2,FALSE)</f>
        <v>BELGAVI CBT-PANAJI</v>
      </c>
      <c r="G581" s="249" t="s">
        <v>520</v>
      </c>
      <c r="H581" s="249">
        <v>158</v>
      </c>
      <c r="I581" s="249" t="s">
        <v>3963</v>
      </c>
      <c r="J581" s="250" t="s">
        <v>4805</v>
      </c>
      <c r="K581" s="250" t="s">
        <v>4806</v>
      </c>
      <c r="L581" s="245" t="s">
        <v>4807</v>
      </c>
      <c r="M581" t="s">
        <v>2202</v>
      </c>
      <c r="N581" t="s">
        <v>673</v>
      </c>
      <c r="O581" s="245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49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49">
        <f>ETMRoutes[[#This Row],[RouteNo]]</f>
        <v>156</v>
      </c>
      <c r="S581" s="248" cm="1">
        <f t="array" ref="S581">SUMPRODUCT(  ( (ETMRoutes[StageCodes]=ETMRoutes[[#This Row],[StageCodes]])+0 )*1 )</f>
        <v>2</v>
      </c>
      <c r="T581" s="249" cm="1">
        <f t="array" ref="T581">SUMPRODUCT(  ( (ETMRoutes[ReverseStageCodes]=ETMRoutes[[#This Row],[StageCodes]])+0 )*1 )</f>
        <v>0</v>
      </c>
      <c r="U581" s="249" t="b" cm="1">
        <f t="array" ref="U581">AND(ETMRoutes[[#This Row],[StageCodes]]=ETMRoutes[[#This Row],[BaseStageCodes]], SUMPRODUCT( ( ($K$2:$K581=ETMRoutes[[#This Row],[StageCodes]])+0)*1) =1)</f>
        <v>0</v>
      </c>
      <c r="V581" s="245">
        <f>LEN(ETMRoutes[[#This Row],[StageCodes]])</f>
        <v>75</v>
      </c>
      <c r="W581" s="245">
        <f>COUNTIF([2]!Master[Full ETM Route No], C581)</f>
        <v>4</v>
      </c>
    </row>
    <row r="582" spans="1:23" ht="87">
      <c r="A582" s="246" t="s">
        <v>2361</v>
      </c>
      <c r="B582" s="247">
        <v>157</v>
      </c>
      <c r="C582" s="248" t="str">
        <f>ETMRoutes[[#This Row],[Depot]] &amp; ETMRoutes[[#This Row],[RouteNo]]</f>
        <v>PRV157</v>
      </c>
      <c r="D582" s="249" t="str" cm="1">
        <f t="array" ref="D582">INDEX(ETMRoutes[Full ETM Route No], MATCH(1,(ETMRoutes[[#This Row],[BaseStageCodes]]=ETMRoutes[StageCodes])*1,0))</f>
        <v>PNJ127</v>
      </c>
      <c r="E582" s="249" t="s">
        <v>4808</v>
      </c>
      <c r="F582" s="249" t="str">
        <f>VLOOKUP(ETMRoutes[[#This Row],[LastStageCode]],Code2Loc,2,FALSE) &amp; "-" &amp; VLOOKUP(ETMRoutes[[#This Row],[FirstStageCode]],Code2Loc,2,FALSE)</f>
        <v>HUBALI-PANAJI</v>
      </c>
      <c r="G582" s="249" t="s">
        <v>520</v>
      </c>
      <c r="H582" s="249">
        <v>194</v>
      </c>
      <c r="I582" s="249" t="s">
        <v>3963</v>
      </c>
      <c r="J582" s="250" t="s">
        <v>4809</v>
      </c>
      <c r="K582" s="250" t="s">
        <v>4810</v>
      </c>
      <c r="L582" s="245" t="s">
        <v>4811</v>
      </c>
      <c r="M582" t="s">
        <v>2202</v>
      </c>
      <c r="N582" t="s">
        <v>1414</v>
      </c>
      <c r="O582" s="245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49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49">
        <f>ETMRoutes[[#This Row],[RouteNo]]</f>
        <v>157</v>
      </c>
      <c r="S582" s="248" cm="1">
        <f t="array" ref="S582">SUMPRODUCT(  ( (ETMRoutes[StageCodes]=ETMRoutes[[#This Row],[StageCodes]])+0 )*1 )</f>
        <v>2</v>
      </c>
      <c r="T582" s="249" cm="1">
        <f t="array" ref="T582">SUMPRODUCT(  ( (ETMRoutes[ReverseStageCodes]=ETMRoutes[[#This Row],[StageCodes]])+0 )*1 )</f>
        <v>0</v>
      </c>
      <c r="U582" s="249" t="b" cm="1">
        <f t="array" ref="U582">AND(ETMRoutes[[#This Row],[StageCodes]]=ETMRoutes[[#This Row],[BaseStageCodes]], SUMPRODUCT( ( ($K$2:$K582=ETMRoutes[[#This Row],[StageCodes]])+0)*1) =1)</f>
        <v>0</v>
      </c>
      <c r="V582" s="245">
        <f>LEN(ETMRoutes[[#This Row],[StageCodes]])</f>
        <v>79</v>
      </c>
      <c r="W582" s="245">
        <f>COUNTIF([2]!Master[Full ETM Route No], C582)</f>
        <v>2</v>
      </c>
    </row>
    <row r="583" spans="1:23" ht="116">
      <c r="A583" s="246" t="s">
        <v>2361</v>
      </c>
      <c r="B583" s="247">
        <v>160</v>
      </c>
      <c r="C583" s="248" t="str">
        <f>ETMRoutes[[#This Row],[Depot]] &amp; ETMRoutes[[#This Row],[RouteNo]]</f>
        <v>PRV160</v>
      </c>
      <c r="D583" s="249" t="str" cm="1">
        <f t="array" ref="D583">INDEX(ETMRoutes[Full ETM Route No], MATCH(1,(ETMRoutes[[#This Row],[BaseStageCodes]]=ETMRoutes[StageCodes])*1,0))</f>
        <v>PRV160</v>
      </c>
      <c r="E583" s="249" t="s">
        <v>5399</v>
      </c>
      <c r="F583" s="249" t="str">
        <f>VLOOKUP(ETMRoutes[[#This Row],[LastStageCode]],Code2Loc,2,FALSE) &amp; "-" &amp; VLOOKUP(ETMRoutes[[#This Row],[FirstStageCode]],Code2Loc,2,FALSE)</f>
        <v>MYSURU-PANAJI</v>
      </c>
      <c r="G583" s="249" t="s">
        <v>2667</v>
      </c>
      <c r="H583" s="249">
        <v>635</v>
      </c>
      <c r="I583" s="249" t="s">
        <v>3963</v>
      </c>
      <c r="J583" s="250" t="s">
        <v>5400</v>
      </c>
      <c r="K583" s="250" t="s">
        <v>5401</v>
      </c>
      <c r="L583" s="245" t="s">
        <v>5402</v>
      </c>
      <c r="M583" t="s">
        <v>2202</v>
      </c>
      <c r="N583" t="s">
        <v>2016</v>
      </c>
      <c r="O583" s="245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49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49">
        <f>ETMRoutes[[#This Row],[RouteNo]]</f>
        <v>160</v>
      </c>
      <c r="S583" s="248" cm="1">
        <f t="array" ref="S583">SUMPRODUCT(  ( (ETMRoutes[StageCodes]=ETMRoutes[[#This Row],[StageCodes]])+0 )*1 )</f>
        <v>1</v>
      </c>
      <c r="T583" s="249" cm="1">
        <f t="array" ref="T583">SUMPRODUCT(  ( (ETMRoutes[ReverseStageCodes]=ETMRoutes[[#This Row],[StageCodes]])+0 )*1 )</f>
        <v>0</v>
      </c>
      <c r="U583" s="249" t="b" cm="1">
        <f t="array" ref="U583">AND(ETMRoutes[[#This Row],[StageCodes]]=ETMRoutes[[#This Row],[BaseStageCodes]], SUMPRODUCT( ( ($K$2:$K583=ETMRoutes[[#This Row],[StageCodes]])+0)*1) =1)</f>
        <v>1</v>
      </c>
      <c r="V583" s="245">
        <f>LEN(ETMRoutes[[#This Row],[StageCodes]])</f>
        <v>107</v>
      </c>
      <c r="W583" s="245">
        <f>COUNTIF([2]!Master[Full ETM Route No], C583)</f>
        <v>2</v>
      </c>
    </row>
    <row r="584" spans="1:23" ht="101.5">
      <c r="A584" s="246" t="s">
        <v>2361</v>
      </c>
      <c r="B584" s="247">
        <v>161</v>
      </c>
      <c r="C584" s="248" t="str">
        <f>ETMRoutes[[#This Row],[Depot]] &amp; ETMRoutes[[#This Row],[RouteNo]]</f>
        <v>PRV161</v>
      </c>
      <c r="D584" s="249" t="str" cm="1">
        <f t="array" ref="D584">INDEX(ETMRoutes[Full ETM Route No], MATCH(1,(ETMRoutes[[#This Row],[BaseStageCodes]]=ETMRoutes[StageCodes])*1,0))</f>
        <v>PRV161</v>
      </c>
      <c r="E584" s="249" t="s">
        <v>5399</v>
      </c>
      <c r="F584" s="249" t="str">
        <f>VLOOKUP(ETMRoutes[[#This Row],[LastStageCode]],Code2Loc,2,FALSE) &amp; "-" &amp; VLOOKUP(ETMRoutes[[#This Row],[FirstStageCode]],Code2Loc,2,FALSE)</f>
        <v>MYSURU-PANAJI</v>
      </c>
      <c r="G584" s="249" t="s">
        <v>2667</v>
      </c>
      <c r="H584" s="249">
        <v>707</v>
      </c>
      <c r="I584" s="249" t="s">
        <v>3963</v>
      </c>
      <c r="J584" s="250" t="s">
        <v>5403</v>
      </c>
      <c r="K584" s="250" t="s">
        <v>5404</v>
      </c>
      <c r="L584" s="245" t="s">
        <v>5405</v>
      </c>
      <c r="M584" t="s">
        <v>2202</v>
      </c>
      <c r="N584" t="s">
        <v>2016</v>
      </c>
      <c r="O584" s="245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49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49">
        <f>ETMRoutes[[#This Row],[RouteNo]]</f>
        <v>161</v>
      </c>
      <c r="S584" s="248" cm="1">
        <f t="array" ref="S584">SUMPRODUCT(  ( (ETMRoutes[StageCodes]=ETMRoutes[[#This Row],[StageCodes]])+0 )*1 )</f>
        <v>2</v>
      </c>
      <c r="T584" s="249" cm="1">
        <f t="array" ref="T584">SUMPRODUCT(  ( (ETMRoutes[ReverseStageCodes]=ETMRoutes[[#This Row],[StageCodes]])+0 )*1 )</f>
        <v>0</v>
      </c>
      <c r="U584" s="249" t="b" cm="1">
        <f t="array" ref="U584">AND(ETMRoutes[[#This Row],[StageCodes]]=ETMRoutes[[#This Row],[BaseStageCodes]], SUMPRODUCT( ( ($K$2:$K584=ETMRoutes[[#This Row],[StageCodes]])+0)*1) =1)</f>
        <v>1</v>
      </c>
      <c r="V584" s="245">
        <f>LEN(ETMRoutes[[#This Row],[StageCodes]])</f>
        <v>103</v>
      </c>
      <c r="W584" s="245">
        <f>COUNTIF([2]!Master[Full ETM Route No], C584)</f>
        <v>0</v>
      </c>
    </row>
    <row r="585" spans="1:23" ht="101.5">
      <c r="A585" s="246" t="s">
        <v>2361</v>
      </c>
      <c r="B585" s="247">
        <v>162</v>
      </c>
      <c r="C585" s="248" t="str">
        <f>ETMRoutes[[#This Row],[Depot]] &amp; ETMRoutes[[#This Row],[RouteNo]]</f>
        <v>PRV162</v>
      </c>
      <c r="D585" s="249" t="str" cm="1">
        <f t="array" ref="D585">INDEX(ETMRoutes[Full ETM Route No], MATCH(1,(ETMRoutes[[#This Row],[BaseStageCodes]]=ETMRoutes[StageCodes])*1,0))</f>
        <v>PRV161</v>
      </c>
      <c r="E585" s="249" t="s">
        <v>5399</v>
      </c>
      <c r="F585" s="249" t="str">
        <f>VLOOKUP(ETMRoutes[[#This Row],[LastStageCode]],Code2Loc,2,FALSE) &amp; "-" &amp; VLOOKUP(ETMRoutes[[#This Row],[FirstStageCode]],Code2Loc,2,FALSE)</f>
        <v>MYSURU-PANAJI</v>
      </c>
      <c r="G585" s="249" t="s">
        <v>2667</v>
      </c>
      <c r="H585" s="249">
        <v>635</v>
      </c>
      <c r="I585" s="249" t="s">
        <v>3963</v>
      </c>
      <c r="J585" s="250" t="s">
        <v>5403</v>
      </c>
      <c r="K585" s="250" t="s">
        <v>5404</v>
      </c>
      <c r="L585" s="245" t="s">
        <v>5405</v>
      </c>
      <c r="M585" t="s">
        <v>2202</v>
      </c>
      <c r="N585" t="s">
        <v>2016</v>
      </c>
      <c r="O585" s="245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49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49">
        <f>ETMRoutes[[#This Row],[RouteNo]]</f>
        <v>162</v>
      </c>
      <c r="S585" s="248" cm="1">
        <f t="array" ref="S585">SUMPRODUCT(  ( (ETMRoutes[StageCodes]=ETMRoutes[[#This Row],[StageCodes]])+0 )*1 )</f>
        <v>2</v>
      </c>
      <c r="T585" s="249" cm="1">
        <f t="array" ref="T585">SUMPRODUCT(  ( (ETMRoutes[ReverseStageCodes]=ETMRoutes[[#This Row],[StageCodes]])+0 )*1 )</f>
        <v>0</v>
      </c>
      <c r="U585" s="249" t="b" cm="1">
        <f t="array" ref="U585">AND(ETMRoutes[[#This Row],[StageCodes]]=ETMRoutes[[#This Row],[BaseStageCodes]], SUMPRODUCT( ( ($K$2:$K585=ETMRoutes[[#This Row],[StageCodes]])+0)*1) =1)</f>
        <v>0</v>
      </c>
      <c r="V585" s="245">
        <f>LEN(ETMRoutes[[#This Row],[StageCodes]])</f>
        <v>103</v>
      </c>
      <c r="W585" s="245">
        <f>COUNTIF([2]!Master[Full ETM Route No], C585)</f>
        <v>0</v>
      </c>
    </row>
    <row r="586" spans="1:23" ht="116">
      <c r="A586" s="246" t="s">
        <v>2361</v>
      </c>
      <c r="B586" s="247">
        <v>163</v>
      </c>
      <c r="C586" s="248" t="str">
        <f>ETMRoutes[[#This Row],[Depot]] &amp; ETMRoutes[[#This Row],[RouteNo]]</f>
        <v>PRV163</v>
      </c>
      <c r="D586" s="249" t="str" cm="1">
        <f t="array" ref="D586">INDEX(ETMRoutes[Full ETM Route No], MATCH(1,(ETMRoutes[[#This Row],[BaseStageCodes]]=ETMRoutes[StageCodes])*1,0))</f>
        <v>PRV163</v>
      </c>
      <c r="E586" s="249" t="s">
        <v>4808</v>
      </c>
      <c r="F586" s="249" t="str">
        <f>VLOOKUP(ETMRoutes[[#This Row],[LastStageCode]],Code2Loc,2,FALSE) &amp; "-" &amp; VLOOKUP(ETMRoutes[[#This Row],[FirstStageCode]],Code2Loc,2,FALSE)</f>
        <v>HUBALI-PANAJI</v>
      </c>
      <c r="G586" s="249"/>
      <c r="H586" s="249">
        <v>209</v>
      </c>
      <c r="I586" s="249" t="s">
        <v>3963</v>
      </c>
      <c r="J586" s="250" t="s">
        <v>5406</v>
      </c>
      <c r="K586" s="250" t="s">
        <v>5407</v>
      </c>
      <c r="L586" s="245" t="s">
        <v>5408</v>
      </c>
      <c r="M586" t="s">
        <v>2202</v>
      </c>
      <c r="N586" t="s">
        <v>1414</v>
      </c>
      <c r="O586" s="245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49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49">
        <f>ETMRoutes[[#This Row],[RouteNo]]</f>
        <v>163</v>
      </c>
      <c r="S586" s="248" cm="1">
        <f t="array" ref="S586">SUMPRODUCT(  ( (ETMRoutes[StageCodes]=ETMRoutes[[#This Row],[StageCodes]])+0 )*1 )</f>
        <v>1</v>
      </c>
      <c r="T586" s="249" cm="1">
        <f t="array" ref="T586">SUMPRODUCT(  ( (ETMRoutes[ReverseStageCodes]=ETMRoutes[[#This Row],[StageCodes]])+0 )*1 )</f>
        <v>0</v>
      </c>
      <c r="U586" s="249" t="b" cm="1">
        <f t="array" ref="U586">AND(ETMRoutes[[#This Row],[StageCodes]]=ETMRoutes[[#This Row],[BaseStageCodes]], SUMPRODUCT( ( ($K$2:$K586=ETMRoutes[[#This Row],[StageCodes]])+0)*1) =1)</f>
        <v>1</v>
      </c>
      <c r="V586" s="245">
        <f>LEN(ETMRoutes[[#This Row],[StageCodes]])</f>
        <v>115</v>
      </c>
      <c r="W586" s="245">
        <f>COUNTIF([2]!Master[Full ETM Route No], C586)</f>
        <v>0</v>
      </c>
    </row>
    <row r="587" spans="1:23" ht="145">
      <c r="A587" s="246" t="s">
        <v>2361</v>
      </c>
      <c r="B587" s="247">
        <v>164</v>
      </c>
      <c r="C587" s="248" t="str">
        <f>ETMRoutes[[#This Row],[Depot]] &amp; ETMRoutes[[#This Row],[RouteNo]]</f>
        <v>PRV164</v>
      </c>
      <c r="D587" s="249" t="str" cm="1">
        <f t="array" ref="D587">INDEX(ETMRoutes[Full ETM Route No], MATCH(1,(ETMRoutes[[#This Row],[BaseStageCodes]]=ETMRoutes[StageCodes])*1,0))</f>
        <v>PRV164</v>
      </c>
      <c r="E587" s="249" t="s">
        <v>5409</v>
      </c>
      <c r="F587" s="249" t="str">
        <f>VLOOKUP(ETMRoutes[[#This Row],[LastStageCode]],Code2Loc,2,FALSE) &amp; "-" &amp; VLOOKUP(ETMRoutes[[#This Row],[FirstStageCode]],Code2Loc,2,FALSE)</f>
        <v>GULBARGA-PANAJI</v>
      </c>
      <c r="G587" s="249"/>
      <c r="H587" s="249">
        <v>531</v>
      </c>
      <c r="I587" s="249" t="s">
        <v>3963</v>
      </c>
      <c r="J587" s="250" t="s">
        <v>5410</v>
      </c>
      <c r="K587" s="250" t="s">
        <v>5411</v>
      </c>
      <c r="L587" s="245" t="s">
        <v>5412</v>
      </c>
      <c r="M587" t="s">
        <v>2202</v>
      </c>
      <c r="N587" t="s">
        <v>1336</v>
      </c>
      <c r="O587" s="245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49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49">
        <f>ETMRoutes[[#This Row],[RouteNo]]</f>
        <v>164</v>
      </c>
      <c r="S587" s="248" cm="1">
        <f t="array" ref="S587">SUMPRODUCT(  ( (ETMRoutes[StageCodes]=ETMRoutes[[#This Row],[StageCodes]])+0 )*1 )</f>
        <v>1</v>
      </c>
      <c r="T587" s="249" cm="1">
        <f t="array" ref="T587">SUMPRODUCT(  ( (ETMRoutes[ReverseStageCodes]=ETMRoutes[[#This Row],[StageCodes]])+0 )*1 )</f>
        <v>0</v>
      </c>
      <c r="U587" s="249" t="b" cm="1">
        <f t="array" ref="U587">AND(ETMRoutes[[#This Row],[StageCodes]]=ETMRoutes[[#This Row],[BaseStageCodes]], SUMPRODUCT( ( ($K$2:$K587=ETMRoutes[[#This Row],[StageCodes]])+0)*1) =1)</f>
        <v>1</v>
      </c>
      <c r="V587" s="245">
        <f>LEN(ETMRoutes[[#This Row],[StageCodes]])</f>
        <v>143</v>
      </c>
      <c r="W587" s="245">
        <f>COUNTIF([2]!Master[Full ETM Route No], C587)</f>
        <v>0</v>
      </c>
    </row>
    <row r="588" spans="1:23">
      <c r="A588" s="246" t="s">
        <v>2361</v>
      </c>
      <c r="B588" s="247">
        <v>166</v>
      </c>
      <c r="C588" s="248" t="str">
        <f>ETMRoutes[[#This Row],[Depot]] &amp; ETMRoutes[[#This Row],[RouteNo]]</f>
        <v>PRV166</v>
      </c>
      <c r="D588" s="249" t="str" cm="1">
        <f t="array" ref="D588">INDEX(ETMRoutes[Full ETM Route No], MATCH(1,(ETMRoutes[[#This Row],[BaseStageCodes]]=ETMRoutes[StageCodes])*1,0))</f>
        <v>PRV166</v>
      </c>
      <c r="E588" s="249" t="s">
        <v>5413</v>
      </c>
      <c r="F588" s="249" t="str">
        <f>VLOOKUP(ETMRoutes[[#This Row],[LastStageCode]],Code2Loc,2,FALSE) &amp; "-" &amp; VLOOKUP(ETMRoutes[[#This Row],[FirstStageCode]],Code2Loc,2,FALSE)</f>
        <v>PEDNE-PANAJI MKT</v>
      </c>
      <c r="G588" s="249" t="s">
        <v>2201</v>
      </c>
      <c r="H588" s="249">
        <v>33</v>
      </c>
      <c r="I588" s="249" t="s">
        <v>3908</v>
      </c>
      <c r="J588" s="250" t="s">
        <v>5414</v>
      </c>
      <c r="K588" s="250" t="s">
        <v>5415</v>
      </c>
      <c r="L588" s="245" t="s">
        <v>5416</v>
      </c>
      <c r="M588" t="s">
        <v>2206</v>
      </c>
      <c r="N588" t="s">
        <v>2267</v>
      </c>
      <c r="O588" s="245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49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49">
        <f>ETMRoutes[[#This Row],[RouteNo]]</f>
        <v>166</v>
      </c>
      <c r="S588" s="248" cm="1">
        <f t="array" ref="S588">SUMPRODUCT(  ( (ETMRoutes[StageCodes]=ETMRoutes[[#This Row],[StageCodes]])+0 )*1 )</f>
        <v>1</v>
      </c>
      <c r="T588" s="249" cm="1">
        <f t="array" ref="T588">SUMPRODUCT(  ( (ETMRoutes[ReverseStageCodes]=ETMRoutes[[#This Row],[StageCodes]])+0 )*1 )</f>
        <v>0</v>
      </c>
      <c r="U588" s="249" t="b" cm="1">
        <f t="array" ref="U588">AND(ETMRoutes[[#This Row],[StageCodes]]=ETMRoutes[[#This Row],[BaseStageCodes]], SUMPRODUCT( ( ($K$2:$K588=ETMRoutes[[#This Row],[StageCodes]])+0)*1) =1)</f>
        <v>1</v>
      </c>
      <c r="V588" s="245">
        <f>LEN(ETMRoutes[[#This Row],[StageCodes]])</f>
        <v>11</v>
      </c>
      <c r="W588" s="245">
        <f>COUNTIF([2]!Master[Full ETM Route No], C588)</f>
        <v>0</v>
      </c>
    </row>
    <row r="589" spans="1:23" ht="72.5">
      <c r="A589" s="246" t="s">
        <v>2361</v>
      </c>
      <c r="B589" s="247">
        <v>167</v>
      </c>
      <c r="C589" s="248" t="str">
        <f>ETMRoutes[[#This Row],[Depot]] &amp; ETMRoutes[[#This Row],[RouteNo]]</f>
        <v>PRV167</v>
      </c>
      <c r="D589" s="249" t="str" cm="1">
        <f t="array" ref="D589">INDEX(ETMRoutes[Full ETM Route No], MATCH(1,(ETMRoutes[[#This Row],[BaseStageCodes]]=ETMRoutes[StageCodes])*1,0))</f>
        <v>PRV167</v>
      </c>
      <c r="E589" s="249" t="s">
        <v>5417</v>
      </c>
      <c r="F589" s="249" t="str">
        <f>VLOOKUP(ETMRoutes[[#This Row],[LastStageCode]],Code2Loc,2,FALSE) &amp; "-" &amp; VLOOKUP(ETMRoutes[[#This Row],[FirstStageCode]],Code2Loc,2,FALSE)</f>
        <v>ST. ESTEVE-PANAJI</v>
      </c>
      <c r="G589" s="249" t="s">
        <v>1839</v>
      </c>
      <c r="H589" s="249">
        <v>23</v>
      </c>
      <c r="I589" s="249" t="s">
        <v>3518</v>
      </c>
      <c r="J589" s="250" t="s">
        <v>5418</v>
      </c>
      <c r="K589" s="250" t="s">
        <v>5419</v>
      </c>
      <c r="L589" s="245" t="s">
        <v>5420</v>
      </c>
      <c r="M589" t="s">
        <v>2202</v>
      </c>
      <c r="N589" t="s">
        <v>2742</v>
      </c>
      <c r="O589" s="245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49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49">
        <f>ETMRoutes[[#This Row],[RouteNo]]</f>
        <v>167</v>
      </c>
      <c r="S589" s="248" cm="1">
        <f t="array" ref="S589">SUMPRODUCT(  ( (ETMRoutes[StageCodes]=ETMRoutes[[#This Row],[StageCodes]])+0 )*1 )</f>
        <v>1</v>
      </c>
      <c r="T589" s="249" cm="1">
        <f t="array" ref="T589">SUMPRODUCT(  ( (ETMRoutes[ReverseStageCodes]=ETMRoutes[[#This Row],[StageCodes]])+0 )*1 )</f>
        <v>0</v>
      </c>
      <c r="U589" s="249" t="b" cm="1">
        <f t="array" ref="U589">AND(ETMRoutes[[#This Row],[StageCodes]]=ETMRoutes[[#This Row],[BaseStageCodes]], SUMPRODUCT( ( ($K$2:$K589=ETMRoutes[[#This Row],[StageCodes]])+0)*1) =1)</f>
        <v>1</v>
      </c>
      <c r="V589" s="245">
        <f>LEN(ETMRoutes[[#This Row],[StageCodes]])</f>
        <v>71</v>
      </c>
      <c r="W589" s="245">
        <f>COUNTIF([2]!Master[Full ETM Route No], C589)</f>
        <v>2</v>
      </c>
    </row>
    <row r="590" spans="1:23" ht="87">
      <c r="A590" s="246" t="s">
        <v>2361</v>
      </c>
      <c r="B590" s="247">
        <v>168</v>
      </c>
      <c r="C590" s="248" t="str">
        <f>ETMRoutes[[#This Row],[Depot]] &amp; ETMRoutes[[#This Row],[RouteNo]]</f>
        <v>PRV168</v>
      </c>
      <c r="D590" s="249" t="str" cm="1">
        <f t="array" ref="D590">INDEX(ETMRoutes[Full ETM Route No], MATCH(1,(ETMRoutes[[#This Row],[BaseStageCodes]]=ETMRoutes[StageCodes])*1,0))</f>
        <v>PRV168</v>
      </c>
      <c r="E590" s="249" t="s">
        <v>5421</v>
      </c>
      <c r="F590" s="249" t="str">
        <f>VLOOKUP(ETMRoutes[[#This Row],[LastStageCode]],Code2Loc,2,FALSE) &amp; "-" &amp; VLOOKUP(ETMRoutes[[#This Row],[FirstStageCode]],Code2Loc,2,FALSE)</f>
        <v>VOLVOI-PANAJI</v>
      </c>
      <c r="G590" s="249" t="s">
        <v>1839</v>
      </c>
      <c r="H590" s="249">
        <v>29</v>
      </c>
      <c r="I590" s="249" t="s">
        <v>3518</v>
      </c>
      <c r="J590" s="250" t="s">
        <v>5422</v>
      </c>
      <c r="K590" s="250" t="s">
        <v>5423</v>
      </c>
      <c r="L590" s="245" t="s">
        <v>5424</v>
      </c>
      <c r="M590" t="s">
        <v>2202</v>
      </c>
      <c r="N590" t="s">
        <v>3093</v>
      </c>
      <c r="O590" s="245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49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49">
        <f>ETMRoutes[[#This Row],[RouteNo]]</f>
        <v>168</v>
      </c>
      <c r="S590" s="248" cm="1">
        <f t="array" ref="S590">SUMPRODUCT(  ( (ETMRoutes[StageCodes]=ETMRoutes[[#This Row],[StageCodes]])+0 )*1 )</f>
        <v>1</v>
      </c>
      <c r="T590" s="249" cm="1">
        <f t="array" ref="T590">SUMPRODUCT(  ( (ETMRoutes[ReverseStageCodes]=ETMRoutes[[#This Row],[StageCodes]])+0 )*1 )</f>
        <v>0</v>
      </c>
      <c r="U590" s="249" t="b" cm="1">
        <f t="array" ref="U590">AND(ETMRoutes[[#This Row],[StageCodes]]=ETMRoutes[[#This Row],[BaseStageCodes]], SUMPRODUCT( ( ($K$2:$K590=ETMRoutes[[#This Row],[StageCodes]])+0)*1) =1)</f>
        <v>1</v>
      </c>
      <c r="V590" s="245">
        <f>LEN(ETMRoutes[[#This Row],[StageCodes]])</f>
        <v>87</v>
      </c>
      <c r="W590" s="245">
        <f>COUNTIF([2]!Master[Full ETM Route No], C590)</f>
        <v>2</v>
      </c>
    </row>
    <row r="591" spans="1:23" ht="58">
      <c r="A591" s="246" t="s">
        <v>2361</v>
      </c>
      <c r="B591" s="247">
        <v>169</v>
      </c>
      <c r="C591" s="248" t="str">
        <f>ETMRoutes[[#This Row],[Depot]] &amp; ETMRoutes[[#This Row],[RouteNo]]</f>
        <v>PRV169</v>
      </c>
      <c r="D591" s="249" t="str" cm="1">
        <f t="array" ref="D591">INDEX(ETMRoutes[Full ETM Route No], MATCH(1,(ETMRoutes[[#This Row],[BaseStageCodes]]=ETMRoutes[StageCodes])*1,0))</f>
        <v>PRV169</v>
      </c>
      <c r="E591" s="249" t="s">
        <v>5425</v>
      </c>
      <c r="F591" s="249" t="str">
        <f>VLOOKUP(ETMRoutes[[#This Row],[LastStageCode]],Code2Loc,2,FALSE) &amp; "-" &amp; VLOOKUP(ETMRoutes[[#This Row],[FirstStageCode]],Code2Loc,2,FALSE)</f>
        <v>BHIRONDA-SANKHALI</v>
      </c>
      <c r="G591" s="249" t="s">
        <v>1399</v>
      </c>
      <c r="H591" s="249">
        <v>17</v>
      </c>
      <c r="I591" s="249" t="s">
        <v>3518</v>
      </c>
      <c r="J591" s="250" t="s">
        <v>5426</v>
      </c>
      <c r="K591" s="250" t="s">
        <v>5427</v>
      </c>
      <c r="L591" s="245" t="s">
        <v>5428</v>
      </c>
      <c r="M591" t="s">
        <v>2551</v>
      </c>
      <c r="N591" t="s">
        <v>737</v>
      </c>
      <c r="O591" s="245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49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49">
        <f>ETMRoutes[[#This Row],[RouteNo]]</f>
        <v>169</v>
      </c>
      <c r="S591" s="248" cm="1">
        <f t="array" ref="S591">SUMPRODUCT(  ( (ETMRoutes[StageCodes]=ETMRoutes[[#This Row],[StageCodes]])+0 )*1 )</f>
        <v>1</v>
      </c>
      <c r="T591" s="249" cm="1">
        <f t="array" ref="T591">SUMPRODUCT(  ( (ETMRoutes[ReverseStageCodes]=ETMRoutes[[#This Row],[StageCodes]])+0 )*1 )</f>
        <v>0</v>
      </c>
      <c r="U591" s="249" t="b" cm="1">
        <f t="array" ref="U591">AND(ETMRoutes[[#This Row],[StageCodes]]=ETMRoutes[[#This Row],[BaseStageCodes]], SUMPRODUCT( ( ($K$2:$K591=ETMRoutes[[#This Row],[StageCodes]])+0)*1) =1)</f>
        <v>1</v>
      </c>
      <c r="V591" s="245">
        <f>LEN(ETMRoutes[[#This Row],[StageCodes]])</f>
        <v>51</v>
      </c>
      <c r="W591" s="245">
        <f>COUNTIF([2]!Master[Full ETM Route No], C591)</f>
        <v>3</v>
      </c>
    </row>
    <row r="592" spans="1:23" ht="29">
      <c r="A592" s="246" t="s">
        <v>2361</v>
      </c>
      <c r="B592" s="247">
        <v>174</v>
      </c>
      <c r="C592" s="248" t="str">
        <f>ETMRoutes[[#This Row],[Depot]] &amp; ETMRoutes[[#This Row],[RouteNo]]</f>
        <v>PRV174</v>
      </c>
      <c r="D592" s="249" t="str" cm="1">
        <f t="array" ref="D592">INDEX(ETMRoutes[Full ETM Route No], MATCH(1,(ETMRoutes[[#This Row],[BaseStageCodes]]=ETMRoutes[StageCodes])*1,0))</f>
        <v>PRV174</v>
      </c>
      <c r="E592" s="249" t="s">
        <v>5429</v>
      </c>
      <c r="F592" s="249" t="str">
        <f>VLOOKUP(ETMRoutes[[#This Row],[LastStageCode]],Code2Loc,2,FALSE) &amp; "-" &amp; VLOOKUP(ETMRoutes[[#This Row],[FirstStageCode]],Code2Loc,2,FALSE)</f>
        <v>SHIGNE-VALPOI</v>
      </c>
      <c r="G592" s="249" t="s">
        <v>2029</v>
      </c>
      <c r="H592" s="249">
        <v>11</v>
      </c>
      <c r="I592" s="249" t="s">
        <v>3518</v>
      </c>
      <c r="J592" s="250" t="s">
        <v>5430</v>
      </c>
      <c r="K592" s="250" t="s">
        <v>5431</v>
      </c>
      <c r="L592" s="245" t="s">
        <v>5432</v>
      </c>
      <c r="M592" t="s">
        <v>2992</v>
      </c>
      <c r="N592" t="s">
        <v>2641</v>
      </c>
      <c r="O592" s="245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49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49">
        <f>ETMRoutes[[#This Row],[RouteNo]]</f>
        <v>174</v>
      </c>
      <c r="S592" s="248" cm="1">
        <f t="array" ref="S592">SUMPRODUCT(  ( (ETMRoutes[StageCodes]=ETMRoutes[[#This Row],[StageCodes]])+0 )*1 )</f>
        <v>1</v>
      </c>
      <c r="T592" s="249" cm="1">
        <f t="array" ref="T592">SUMPRODUCT(  ( (ETMRoutes[ReverseStageCodes]=ETMRoutes[[#This Row],[StageCodes]])+0 )*1 )</f>
        <v>0</v>
      </c>
      <c r="U592" s="249" t="b" cm="1">
        <f t="array" ref="U592">AND(ETMRoutes[[#This Row],[StageCodes]]=ETMRoutes[[#This Row],[BaseStageCodes]], SUMPRODUCT( ( ($K$2:$K592=ETMRoutes[[#This Row],[StageCodes]])+0)*1) =1)</f>
        <v>1</v>
      </c>
      <c r="V592" s="245">
        <f>LEN(ETMRoutes[[#This Row],[StageCodes]])</f>
        <v>23</v>
      </c>
      <c r="W592" s="245">
        <f>COUNTIF([2]!Master[Full ETM Route No], C592)</f>
        <v>0</v>
      </c>
    </row>
    <row r="593" spans="1:23" ht="145">
      <c r="A593" s="246" t="s">
        <v>2361</v>
      </c>
      <c r="B593" s="247">
        <v>175</v>
      </c>
      <c r="C593" s="248" t="str">
        <f>ETMRoutes[[#This Row],[Depot]] &amp; ETMRoutes[[#This Row],[RouteNo]]</f>
        <v>PRV175</v>
      </c>
      <c r="D593" s="249" t="str" cm="1">
        <f t="array" ref="D593">INDEX(ETMRoutes[Full ETM Route No], MATCH(1,(ETMRoutes[[#This Row],[BaseStageCodes]]=ETMRoutes[StageCodes])*1,0))</f>
        <v>PRV175</v>
      </c>
      <c r="E593" s="249" t="s">
        <v>5433</v>
      </c>
      <c r="F593" s="249" t="str">
        <f>VLOOKUP(ETMRoutes[[#This Row],[LastStageCode]],Code2Loc,2,FALSE) &amp; "-" &amp; VLOOKUP(ETMRoutes[[#This Row],[FirstStageCode]],Code2Loc,2,FALSE)</f>
        <v>VERNA IND-ASSNODA</v>
      </c>
      <c r="G593" s="249" t="s">
        <v>2201</v>
      </c>
      <c r="H593" s="249">
        <v>47</v>
      </c>
      <c r="I593" s="249" t="s">
        <v>3518</v>
      </c>
      <c r="J593" s="250" t="s">
        <v>5434</v>
      </c>
      <c r="K593" s="250" t="s">
        <v>5435</v>
      </c>
      <c r="L593" s="245" t="s">
        <v>5436</v>
      </c>
      <c r="M593" t="s">
        <v>569</v>
      </c>
      <c r="N593" t="s">
        <v>3043</v>
      </c>
      <c r="O593" s="245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49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49">
        <f>ETMRoutes[[#This Row],[RouteNo]]</f>
        <v>175</v>
      </c>
      <c r="S593" s="248" cm="1">
        <f t="array" ref="S593">SUMPRODUCT(  ( (ETMRoutes[StageCodes]=ETMRoutes[[#This Row],[StageCodes]])+0 )*1 )</f>
        <v>1</v>
      </c>
      <c r="T593" s="249" cm="1">
        <f t="array" ref="T593">SUMPRODUCT(  ( (ETMRoutes[ReverseStageCodes]=ETMRoutes[[#This Row],[StageCodes]])+0 )*1 )</f>
        <v>0</v>
      </c>
      <c r="U593" s="249" t="b" cm="1">
        <f t="array" ref="U593">AND(ETMRoutes[[#This Row],[StageCodes]]=ETMRoutes[[#This Row],[BaseStageCodes]], SUMPRODUCT( ( ($K$2:$K593=ETMRoutes[[#This Row],[StageCodes]])+0)*1) =1)</f>
        <v>1</v>
      </c>
      <c r="V593" s="245">
        <f>LEN(ETMRoutes[[#This Row],[StageCodes]])</f>
        <v>139</v>
      </c>
      <c r="W593" s="245">
        <f>COUNTIF([2]!Master[Full ETM Route No], C593)</f>
        <v>2</v>
      </c>
    </row>
    <row r="594" spans="1:23" ht="29">
      <c r="A594" s="252" t="s">
        <v>2361</v>
      </c>
      <c r="B594" s="253">
        <v>176</v>
      </c>
      <c r="C594" s="254" t="str">
        <f>ETMRoutes[[#This Row],[Depot]] &amp; ETMRoutes[[#This Row],[RouteNo]]</f>
        <v>PRV176</v>
      </c>
      <c r="D594" s="249" t="str" cm="1">
        <f t="array" ref="D594">INDEX(ETMRoutes[Full ETM Route No], MATCH(1,(ETMRoutes[[#This Row],[BaseStageCodes]]=ETMRoutes[StageCodes])*1,0))</f>
        <v>PRV176</v>
      </c>
      <c r="E594" s="255" t="s">
        <v>5437</v>
      </c>
      <c r="F594" s="255" t="str">
        <f>VLOOKUP(ETMRoutes[[#This Row],[LastStageCode]],Code2Loc,2,FALSE) &amp; "-" &amp; VLOOKUP(ETMRoutes[[#This Row],[FirstStageCode]],Code2Loc,2,FALSE)</f>
        <v>GALVAR-QUITLA</v>
      </c>
      <c r="G594" s="255" t="s">
        <v>457</v>
      </c>
      <c r="H594" s="255">
        <v>5</v>
      </c>
      <c r="I594" s="255" t="s">
        <v>3518</v>
      </c>
      <c r="J594" s="250" t="s">
        <v>5438</v>
      </c>
      <c r="K594" s="250" t="s">
        <v>5439</v>
      </c>
      <c r="L594" s="245" t="s">
        <v>5440</v>
      </c>
      <c r="M594" t="s">
        <v>2381</v>
      </c>
      <c r="N594" t="s">
        <v>1220</v>
      </c>
      <c r="O594" s="245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55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55">
        <f>ETMRoutes[[#This Row],[RouteNo]]</f>
        <v>176</v>
      </c>
      <c r="S594" s="254" cm="1">
        <f t="array" ref="S594">SUMPRODUCT(  ( (ETMRoutes[StageCodes]=ETMRoutes[[#This Row],[StageCodes]])+0 )*1 )</f>
        <v>1</v>
      </c>
      <c r="T594" s="249" cm="1">
        <f t="array" ref="T594">SUMPRODUCT(  ( (ETMRoutes[ReverseStageCodes]=ETMRoutes[[#This Row],[StageCodes]])+0 )*1 )</f>
        <v>0</v>
      </c>
      <c r="U594" s="249" t="b" cm="1">
        <f t="array" ref="U594">AND(ETMRoutes[[#This Row],[StageCodes]]=ETMRoutes[[#This Row],[BaseStageCodes]], SUMPRODUCT( ( ($K$2:$K594=ETMRoutes[[#This Row],[StageCodes]])+0)*1) =1)</f>
        <v>1</v>
      </c>
      <c r="V594" s="245">
        <f>LEN(ETMRoutes[[#This Row],[StageCodes]])</f>
        <v>23</v>
      </c>
      <c r="W594" s="245">
        <f>COUNTIF([2]!Master[Full ETM Route No], C594)</f>
        <v>2</v>
      </c>
    </row>
    <row r="595" spans="1:23" ht="159.5">
      <c r="A595" s="252" t="s">
        <v>2361</v>
      </c>
      <c r="B595" s="253">
        <v>177</v>
      </c>
      <c r="C595" s="254" t="str">
        <f>ETMRoutes[[#This Row],[Depot]] &amp; ETMRoutes[[#This Row],[RouteNo]]</f>
        <v>PRV177</v>
      </c>
      <c r="D595" s="249" t="str" cm="1">
        <f t="array" ref="D595">INDEX(ETMRoutes[Full ETM Route No], MATCH(1,(ETMRoutes[[#This Row],[BaseStageCodes]]=ETMRoutes[StageCodes])*1,0))</f>
        <v>PRV177</v>
      </c>
      <c r="E595" s="255" t="s">
        <v>5441</v>
      </c>
      <c r="F595" s="255" t="str">
        <f>VLOOKUP(ETMRoutes[[#This Row],[LastStageCode]],Code2Loc,2,FALSE) &amp; "-" &amp; VLOOKUP(ETMRoutes[[#This Row],[FirstStageCode]],Code2Loc,2,FALSE)</f>
        <v>TORSHE-PANAJI MKT</v>
      </c>
      <c r="G595" s="255"/>
      <c r="H595" s="255">
        <v>51</v>
      </c>
      <c r="I595" s="255" t="s">
        <v>3518</v>
      </c>
      <c r="J595" s="250" t="s">
        <v>5442</v>
      </c>
      <c r="K595" s="250" t="s">
        <v>5443</v>
      </c>
      <c r="L595" s="245" t="s">
        <v>5444</v>
      </c>
      <c r="M595" t="s">
        <v>2206</v>
      </c>
      <c r="N595" t="s">
        <v>2897</v>
      </c>
      <c r="O595" s="245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55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55">
        <f>ETMRoutes[[#This Row],[RouteNo]]</f>
        <v>177</v>
      </c>
      <c r="S595" s="254" cm="1">
        <f t="array" ref="S595">SUMPRODUCT(  ( (ETMRoutes[StageCodes]=ETMRoutes[[#This Row],[StageCodes]])+0 )*1 )</f>
        <v>1</v>
      </c>
      <c r="T595" s="249" cm="1">
        <f t="array" ref="T595">SUMPRODUCT(  ( (ETMRoutes[ReverseStageCodes]=ETMRoutes[[#This Row],[StageCodes]])+0 )*1 )</f>
        <v>0</v>
      </c>
      <c r="U595" s="249" t="b" cm="1">
        <f t="array" ref="U595">AND(ETMRoutes[[#This Row],[StageCodes]]=ETMRoutes[[#This Row],[BaseStageCodes]], SUMPRODUCT( ( ($K$2:$K595=ETMRoutes[[#This Row],[StageCodes]])+0)*1) =1)</f>
        <v>1</v>
      </c>
      <c r="V595" s="245">
        <f>LEN(ETMRoutes[[#This Row],[StageCodes]])</f>
        <v>155</v>
      </c>
      <c r="W595" s="245">
        <f>COUNTIF([2]!Master[Full ETM Route No], C595)</f>
        <v>2</v>
      </c>
    </row>
    <row r="596" spans="1:23" ht="58">
      <c r="A596" s="252" t="s">
        <v>2361</v>
      </c>
      <c r="B596" s="253">
        <v>178</v>
      </c>
      <c r="C596" s="254" t="str">
        <f>ETMRoutes[[#This Row],[Depot]] &amp; ETMRoutes[[#This Row],[RouteNo]]</f>
        <v>PRV178</v>
      </c>
      <c r="D596" s="249" t="str" cm="1">
        <f t="array" ref="D596">INDEX(ETMRoutes[Full ETM Route No], MATCH(1,(ETMRoutes[[#This Row],[BaseStageCodes]]=ETMRoutes[StageCodes])*1,0))</f>
        <v>PRV178</v>
      </c>
      <c r="E596" s="255" t="s">
        <v>5445</v>
      </c>
      <c r="F596" s="255" t="str">
        <f>VLOOKUP(ETMRoutes[[#This Row],[LastStageCode]],Code2Loc,2,FALSE) &amp; "-" &amp; VLOOKUP(ETMRoutes[[#This Row],[FirstStageCode]],Code2Loc,2,FALSE)</f>
        <v>QUITLA-MAPUSA</v>
      </c>
      <c r="G596" s="255" t="s">
        <v>457</v>
      </c>
      <c r="H596" s="255">
        <v>12</v>
      </c>
      <c r="I596" s="255" t="s">
        <v>3518</v>
      </c>
      <c r="J596" s="250" t="s">
        <v>5446</v>
      </c>
      <c r="K596" s="250" t="s">
        <v>5447</v>
      </c>
      <c r="L596" s="245" t="s">
        <v>5448</v>
      </c>
      <c r="M596" t="s">
        <v>1836</v>
      </c>
      <c r="N596" t="s">
        <v>2381</v>
      </c>
      <c r="O596" s="245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55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55">
        <f>ETMRoutes[[#This Row],[RouteNo]]</f>
        <v>178</v>
      </c>
      <c r="S596" s="254" cm="1">
        <f t="array" ref="S596">SUMPRODUCT(  ( (ETMRoutes[StageCodes]=ETMRoutes[[#This Row],[StageCodes]])+0 )*1 )</f>
        <v>1</v>
      </c>
      <c r="T596" s="249" cm="1">
        <f t="array" ref="T596">SUMPRODUCT(  ( (ETMRoutes[ReverseStageCodes]=ETMRoutes[[#This Row],[StageCodes]])+0 )*1 )</f>
        <v>0</v>
      </c>
      <c r="U596" s="249" t="b" cm="1">
        <f t="array" ref="U596">AND(ETMRoutes[[#This Row],[StageCodes]]=ETMRoutes[[#This Row],[BaseStageCodes]], SUMPRODUCT( ( ($K$2:$K596=ETMRoutes[[#This Row],[StageCodes]])+0)*1) =1)</f>
        <v>1</v>
      </c>
      <c r="V596" s="245">
        <f>LEN(ETMRoutes[[#This Row],[StageCodes]])</f>
        <v>47</v>
      </c>
      <c r="W596" s="245">
        <f>COUNTIF([2]!Master[Full ETM Route No], C596)</f>
        <v>12</v>
      </c>
    </row>
    <row r="597" spans="1:23" ht="58">
      <c r="A597" s="246" t="s">
        <v>2361</v>
      </c>
      <c r="B597" s="247">
        <v>179</v>
      </c>
      <c r="C597" s="248" t="str">
        <f>ETMRoutes[[#This Row],[Depot]] &amp; ETMRoutes[[#This Row],[RouteNo]]</f>
        <v>PRV179</v>
      </c>
      <c r="D597" s="249" t="str" cm="1">
        <f t="array" ref="D597">INDEX(ETMRoutes[Full ETM Route No], MATCH(1,(ETMRoutes[[#This Row],[BaseStageCodes]]=ETMRoutes[StageCodes])*1,0))</f>
        <v>PRV179</v>
      </c>
      <c r="E597" s="249" t="s">
        <v>5445</v>
      </c>
      <c r="F597" s="249" t="str">
        <f>VLOOKUP(ETMRoutes[[#This Row],[LastStageCode]],Code2Loc,2,FALSE) &amp; "-" &amp; VLOOKUP(ETMRoutes[[#This Row],[FirstStageCode]],Code2Loc,2,FALSE)</f>
        <v>QUITLA-MAPUSA</v>
      </c>
      <c r="G597" s="249"/>
      <c r="H597" s="249">
        <v>14</v>
      </c>
      <c r="I597" s="249" t="s">
        <v>3518</v>
      </c>
      <c r="J597" s="250" t="s">
        <v>5449</v>
      </c>
      <c r="K597" s="250" t="s">
        <v>5450</v>
      </c>
      <c r="L597" s="245" t="s">
        <v>5451</v>
      </c>
      <c r="M597" t="s">
        <v>1836</v>
      </c>
      <c r="N597" t="s">
        <v>2381</v>
      </c>
      <c r="O597" s="245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49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49">
        <f>ETMRoutes[[#This Row],[RouteNo]]</f>
        <v>179</v>
      </c>
      <c r="S597" s="248" cm="1">
        <f t="array" ref="S597">SUMPRODUCT(  ( (ETMRoutes[StageCodes]=ETMRoutes[[#This Row],[StageCodes]])+0 )*1 )</f>
        <v>1</v>
      </c>
      <c r="T597" s="249" cm="1">
        <f t="array" ref="T597">SUMPRODUCT(  ( (ETMRoutes[ReverseStageCodes]=ETMRoutes[[#This Row],[StageCodes]])+0 )*1 )</f>
        <v>0</v>
      </c>
      <c r="U597" s="249" t="b" cm="1">
        <f t="array" ref="U597">AND(ETMRoutes[[#This Row],[StageCodes]]=ETMRoutes[[#This Row],[BaseStageCodes]], SUMPRODUCT( ( ($K$2:$K597=ETMRoutes[[#This Row],[StageCodes]])+0)*1) =1)</f>
        <v>1</v>
      </c>
      <c r="V597" s="245">
        <f>LEN(ETMRoutes[[#This Row],[StageCodes]])</f>
        <v>51</v>
      </c>
      <c r="W597" s="245">
        <f>COUNTIF([2]!Master[Full ETM Route No], C597)</f>
        <v>0</v>
      </c>
    </row>
    <row r="598" spans="1:23">
      <c r="A598" s="246" t="s">
        <v>2361</v>
      </c>
      <c r="B598" s="247">
        <v>180</v>
      </c>
      <c r="C598" s="248" t="str">
        <f>ETMRoutes[[#This Row],[Depot]] &amp; ETMRoutes[[#This Row],[RouteNo]]</f>
        <v>PRV180</v>
      </c>
      <c r="D598" s="249" t="str" cm="1">
        <f t="array" ref="D598">INDEX(ETMRoutes[Full ETM Route No], MATCH(1,(ETMRoutes[[#This Row],[BaseStageCodes]]=ETMRoutes[StageCodes])*1,0))</f>
        <v>PNJ104</v>
      </c>
      <c r="E598" s="249" t="s">
        <v>4367</v>
      </c>
      <c r="F598" s="249" t="str">
        <f>VLOOKUP(ETMRoutes[[#This Row],[LastStageCode]],Code2Loc,2,FALSE) &amp; "-" &amp; VLOOKUP(ETMRoutes[[#This Row],[FirstStageCode]],Code2Loc,2,FALSE)</f>
        <v>MARGAO-PANAJI</v>
      </c>
      <c r="G598" s="249"/>
      <c r="H598" s="249">
        <v>32</v>
      </c>
      <c r="I598" s="249" t="s">
        <v>3908</v>
      </c>
      <c r="J598" s="250" t="s">
        <v>4367</v>
      </c>
      <c r="K598" s="250" t="s">
        <v>3910</v>
      </c>
      <c r="L598" s="245" t="s">
        <v>3909</v>
      </c>
      <c r="M598" t="s">
        <v>2202</v>
      </c>
      <c r="N598" t="s">
        <v>1844</v>
      </c>
      <c r="O598" s="245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49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49">
        <f>ETMRoutes[[#This Row],[RouteNo]]</f>
        <v>180</v>
      </c>
      <c r="S598" s="248" cm="1">
        <f t="array" ref="S598">SUMPRODUCT(  ( (ETMRoutes[StageCodes]=ETMRoutes[[#This Row],[StageCodes]])+0 )*1 )</f>
        <v>4</v>
      </c>
      <c r="T598" s="249" cm="1">
        <f t="array" ref="T598">SUMPRODUCT(  ( (ETMRoutes[ReverseStageCodes]=ETMRoutes[[#This Row],[StageCodes]])+0 )*1 )</f>
        <v>2</v>
      </c>
      <c r="U598" s="249" t="b" cm="1">
        <f t="array" ref="U598">AND(ETMRoutes[[#This Row],[StageCodes]]=ETMRoutes[[#This Row],[BaseStageCodes]], SUMPRODUCT( ( ($K$2:$K598=ETMRoutes[[#This Row],[StageCodes]])+0)*1) =1)</f>
        <v>0</v>
      </c>
      <c r="V598" s="245">
        <f>LEN(ETMRoutes[[#This Row],[StageCodes]])</f>
        <v>7</v>
      </c>
      <c r="W598" s="245">
        <f>COUNTIF([2]!Master[Full ETM Route No], C598)</f>
        <v>28</v>
      </c>
    </row>
    <row r="599" spans="1:23">
      <c r="A599" s="246" t="s">
        <v>2361</v>
      </c>
      <c r="B599" s="247">
        <v>183</v>
      </c>
      <c r="C599" s="248" t="str">
        <f>ETMRoutes[[#This Row],[Depot]] &amp; ETMRoutes[[#This Row],[RouteNo]]</f>
        <v>PRV183</v>
      </c>
      <c r="D599" s="249" t="str" cm="1">
        <f t="array" ref="D599">INDEX(ETMRoutes[Full ETM Route No], MATCH(1,(ETMRoutes[[#This Row],[BaseStageCodes]]=ETMRoutes[StageCodes])*1,0))</f>
        <v>PRV183</v>
      </c>
      <c r="E599" s="249" t="s">
        <v>5452</v>
      </c>
      <c r="F599" s="249" t="str">
        <f>VLOOKUP(ETMRoutes[[#This Row],[LastStageCode]],Code2Loc,2,FALSE) &amp; "-" &amp; VLOOKUP(ETMRoutes[[#This Row],[FirstStageCode]],Code2Loc,2,FALSE)</f>
        <v>DMC COLLAGE-MAPUSA</v>
      </c>
      <c r="G599" s="249" t="s">
        <v>1637</v>
      </c>
      <c r="H599" s="249">
        <v>3</v>
      </c>
      <c r="I599" s="249" t="s">
        <v>3518</v>
      </c>
      <c r="J599" s="250" t="s">
        <v>5453</v>
      </c>
      <c r="K599" s="250" t="s">
        <v>5454</v>
      </c>
      <c r="L599" s="245" t="s">
        <v>5455</v>
      </c>
      <c r="M599" t="s">
        <v>1836</v>
      </c>
      <c r="N599" t="s">
        <v>1139</v>
      </c>
      <c r="O599" s="245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49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49">
        <f>ETMRoutes[[#This Row],[RouteNo]]</f>
        <v>183</v>
      </c>
      <c r="S599" s="248" cm="1">
        <f t="array" ref="S599">SUMPRODUCT(  ( (ETMRoutes[StageCodes]=ETMRoutes[[#This Row],[StageCodes]])+0 )*1 )</f>
        <v>1</v>
      </c>
      <c r="T599" s="249" cm="1">
        <f t="array" ref="T599">SUMPRODUCT(  ( (ETMRoutes[ReverseStageCodes]=ETMRoutes[[#This Row],[StageCodes]])+0 )*1 )</f>
        <v>0</v>
      </c>
      <c r="U599" s="249" t="b" cm="1">
        <f t="array" ref="U599">AND(ETMRoutes[[#This Row],[StageCodes]]=ETMRoutes[[#This Row],[BaseStageCodes]], SUMPRODUCT( ( ($K$2:$K599=ETMRoutes[[#This Row],[StageCodes]])+0)*1) =1)</f>
        <v>1</v>
      </c>
      <c r="V599" s="245">
        <f>LEN(ETMRoutes[[#This Row],[StageCodes]])</f>
        <v>11</v>
      </c>
      <c r="W599" s="245">
        <f>COUNTIF([2]!Master[Full ETM Route No], C599)</f>
        <v>2</v>
      </c>
    </row>
    <row r="600" spans="1:23" ht="58">
      <c r="A600" s="246" t="s">
        <v>2361</v>
      </c>
      <c r="B600" s="247">
        <v>184</v>
      </c>
      <c r="C600" s="248" t="str">
        <f>ETMRoutes[[#This Row],[Depot]] &amp; ETMRoutes[[#This Row],[RouteNo]]</f>
        <v>PRV184</v>
      </c>
      <c r="D600" s="249" t="str" cm="1">
        <f t="array" ref="D600">INDEX(ETMRoutes[Full ETM Route No], MATCH(1,(ETMRoutes[[#This Row],[BaseStageCodes]]=ETMRoutes[StageCodes])*1,0))</f>
        <v>PRV184</v>
      </c>
      <c r="E600" s="249" t="s">
        <v>5456</v>
      </c>
      <c r="F600" s="249" t="str">
        <f>VLOOKUP(ETMRoutes[[#This Row],[LastStageCode]],Code2Loc,2,FALSE) &amp; "-" &amp; VLOOKUP(ETMRoutes[[#This Row],[FirstStageCode]],Code2Loc,2,FALSE)</f>
        <v>SALVADOR-MAPUSA</v>
      </c>
      <c r="G600" s="249"/>
      <c r="H600" s="249">
        <v>14</v>
      </c>
      <c r="I600" s="249" t="s">
        <v>3518</v>
      </c>
      <c r="J600" s="250" t="s">
        <v>5457</v>
      </c>
      <c r="K600" s="250" t="s">
        <v>5458</v>
      </c>
      <c r="L600" s="245" t="s">
        <v>5459</v>
      </c>
      <c r="M600" t="s">
        <v>1836</v>
      </c>
      <c r="N600" t="s">
        <v>2527</v>
      </c>
      <c r="O600" s="245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49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49">
        <f>ETMRoutes[[#This Row],[RouteNo]]</f>
        <v>184</v>
      </c>
      <c r="S600" s="248" cm="1">
        <f t="array" ref="S600">SUMPRODUCT(  ( (ETMRoutes[StageCodes]=ETMRoutes[[#This Row],[StageCodes]])+0 )*1 )</f>
        <v>1</v>
      </c>
      <c r="T600" s="249" cm="1">
        <f t="array" ref="T600">SUMPRODUCT(  ( (ETMRoutes[ReverseStageCodes]=ETMRoutes[[#This Row],[StageCodes]])+0 )*1 )</f>
        <v>0</v>
      </c>
      <c r="U600" s="249" t="b" cm="1">
        <f t="array" ref="U600">AND(ETMRoutes[[#This Row],[StageCodes]]=ETMRoutes[[#This Row],[BaseStageCodes]], SUMPRODUCT( ( ($K$2:$K600=ETMRoutes[[#This Row],[StageCodes]])+0)*1) =1)</f>
        <v>1</v>
      </c>
      <c r="V600" s="245">
        <f>LEN(ETMRoutes[[#This Row],[StageCodes]])</f>
        <v>47</v>
      </c>
      <c r="W600" s="245">
        <f>COUNTIF([2]!Master[Full ETM Route No], C600)</f>
        <v>6</v>
      </c>
    </row>
    <row r="601" spans="1:23" ht="116">
      <c r="A601" s="246" t="s">
        <v>2361</v>
      </c>
      <c r="B601" s="247">
        <v>185</v>
      </c>
      <c r="C601" s="248" t="str">
        <f>ETMRoutes[[#This Row],[Depot]] &amp; ETMRoutes[[#This Row],[RouteNo]]</f>
        <v>PRV185</v>
      </c>
      <c r="D601" s="249" t="str" cm="1">
        <f t="array" ref="D601">INDEX(ETMRoutes[Full ETM Route No], MATCH(1,(ETMRoutes[[#This Row],[BaseStageCodes]]=ETMRoutes[StageCodes])*1,0))</f>
        <v>PRV185</v>
      </c>
      <c r="E601" s="249" t="s">
        <v>5220</v>
      </c>
      <c r="F601" s="249" t="str">
        <f>VLOOKUP(ETMRoutes[[#This Row],[LastStageCode]],Code2Loc,2,FALSE) &amp; "-" &amp; VLOOKUP(ETMRoutes[[#This Row],[FirstStageCode]],Code2Loc,2,FALSE)</f>
        <v>MANDRE MDMZ-MAPUSA</v>
      </c>
      <c r="G601" s="249" t="s">
        <v>532</v>
      </c>
      <c r="H601" s="249">
        <v>35</v>
      </c>
      <c r="I601" s="249" t="s">
        <v>3518</v>
      </c>
      <c r="J601" s="250" t="s">
        <v>5460</v>
      </c>
      <c r="K601" s="250" t="s">
        <v>5461</v>
      </c>
      <c r="L601" s="245" t="s">
        <v>5462</v>
      </c>
      <c r="M601" t="s">
        <v>1836</v>
      </c>
      <c r="N601" t="s">
        <v>1816</v>
      </c>
      <c r="O601" s="245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49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49">
        <f>ETMRoutes[[#This Row],[RouteNo]]</f>
        <v>185</v>
      </c>
      <c r="S601" s="248" cm="1">
        <f t="array" ref="S601">SUMPRODUCT(  ( (ETMRoutes[StageCodes]=ETMRoutes[[#This Row],[StageCodes]])+0 )*1 )</f>
        <v>1</v>
      </c>
      <c r="T601" s="249" cm="1">
        <f t="array" ref="T601">SUMPRODUCT(  ( (ETMRoutes[ReverseStageCodes]=ETMRoutes[[#This Row],[StageCodes]])+0 )*1 )</f>
        <v>0</v>
      </c>
      <c r="U601" s="249" t="b" cm="1">
        <f t="array" ref="U601">AND(ETMRoutes[[#This Row],[StageCodes]]=ETMRoutes[[#This Row],[BaseStageCodes]], SUMPRODUCT( ( ($K$2:$K601=ETMRoutes[[#This Row],[StageCodes]])+0)*1) =1)</f>
        <v>1</v>
      </c>
      <c r="V601" s="245">
        <f>LEN(ETMRoutes[[#This Row],[StageCodes]])</f>
        <v>99</v>
      </c>
      <c r="W601" s="245">
        <f>COUNTIF([2]!Master[Full ETM Route No], C601)</f>
        <v>0</v>
      </c>
    </row>
    <row r="602" spans="1:23" ht="130.5">
      <c r="A602" s="246" t="s">
        <v>2361</v>
      </c>
      <c r="B602" s="247">
        <v>186</v>
      </c>
      <c r="C602" s="248" t="str">
        <f>ETMRoutes[[#This Row],[Depot]] &amp; ETMRoutes[[#This Row],[RouteNo]]</f>
        <v>PRV186</v>
      </c>
      <c r="D602" s="249" t="str" cm="1">
        <f t="array" ref="D602">INDEX(ETMRoutes[Full ETM Route No], MATCH(1,(ETMRoutes[[#This Row],[BaseStageCodes]]=ETMRoutes[StageCodes])*1,0))</f>
        <v>PRV186</v>
      </c>
      <c r="E602" s="249" t="s">
        <v>4562</v>
      </c>
      <c r="F602" s="249" t="str">
        <f>VLOOKUP(ETMRoutes[[#This Row],[LastStageCode]],Code2Loc,2,FALSE) &amp; "-" &amp; VLOOKUP(ETMRoutes[[#This Row],[FirstStageCode]],Code2Loc,2,FALSE)</f>
        <v>HARMAL-MAPUSA</v>
      </c>
      <c r="G602" s="249" t="s">
        <v>532</v>
      </c>
      <c r="H602" s="249">
        <v>40</v>
      </c>
      <c r="I602" s="249" t="s">
        <v>3518</v>
      </c>
      <c r="J602" s="250" t="s">
        <v>5463</v>
      </c>
      <c r="K602" s="250" t="s">
        <v>5464</v>
      </c>
      <c r="L602" s="245" t="s">
        <v>5465</v>
      </c>
      <c r="M602" t="s">
        <v>1836</v>
      </c>
      <c r="N602" t="s">
        <v>1366</v>
      </c>
      <c r="O602" s="245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49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49">
        <f>ETMRoutes[[#This Row],[RouteNo]]</f>
        <v>186</v>
      </c>
      <c r="S602" s="248" cm="1">
        <f t="array" ref="S602">SUMPRODUCT(  ( (ETMRoutes[StageCodes]=ETMRoutes[[#This Row],[StageCodes]])+0 )*1 )</f>
        <v>1</v>
      </c>
      <c r="T602" s="249" cm="1">
        <f t="array" ref="T602">SUMPRODUCT(  ( (ETMRoutes[ReverseStageCodes]=ETMRoutes[[#This Row],[StageCodes]])+0 )*1 )</f>
        <v>0</v>
      </c>
      <c r="U602" s="249" t="b" cm="1">
        <f t="array" ref="U602">AND(ETMRoutes[[#This Row],[StageCodes]]=ETMRoutes[[#This Row],[BaseStageCodes]], SUMPRODUCT( ( ($K$2:$K602=ETMRoutes[[#This Row],[StageCodes]])+0)*1) =1)</f>
        <v>1</v>
      </c>
      <c r="V602" s="245">
        <f>LEN(ETMRoutes[[#This Row],[StageCodes]])</f>
        <v>111</v>
      </c>
      <c r="W602" s="245">
        <f>COUNTIF([2]!Master[Full ETM Route No], C602)</f>
        <v>0</v>
      </c>
    </row>
    <row r="603" spans="1:23" ht="101.5">
      <c r="A603" s="252" t="s">
        <v>2361</v>
      </c>
      <c r="B603" s="253">
        <v>187</v>
      </c>
      <c r="C603" s="254" t="str">
        <f>ETMRoutes[[#This Row],[Depot]] &amp; ETMRoutes[[#This Row],[RouteNo]]</f>
        <v>PRV187</v>
      </c>
      <c r="D603" s="249" t="str" cm="1">
        <f t="array" ref="D603">INDEX(ETMRoutes[Full ETM Route No], MATCH(1,(ETMRoutes[[#This Row],[BaseStageCodes]]=ETMRoutes[StageCodes])*1,0))</f>
        <v>PRV187</v>
      </c>
      <c r="E603" s="255" t="s">
        <v>5466</v>
      </c>
      <c r="F603" s="255" t="str">
        <f>VLOOKUP(ETMRoutes[[#This Row],[LastStageCode]],Code2Loc,2,FALSE) &amp; "-" &amp; VLOOKUP(ETMRoutes[[#This Row],[FirstStageCode]],Code2Loc,2,FALSE)</f>
        <v>CHANDEL-MAPUSA</v>
      </c>
      <c r="G603" s="255"/>
      <c r="H603" s="255">
        <v>26</v>
      </c>
      <c r="I603" s="255" t="s">
        <v>3518</v>
      </c>
      <c r="J603" s="250" t="s">
        <v>5467</v>
      </c>
      <c r="K603" s="250" t="s">
        <v>5468</v>
      </c>
      <c r="L603" s="245" t="s">
        <v>5469</v>
      </c>
      <c r="M603" t="s">
        <v>1836</v>
      </c>
      <c r="N603" t="s">
        <v>873</v>
      </c>
      <c r="O603" s="245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55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55">
        <f>ETMRoutes[[#This Row],[RouteNo]]</f>
        <v>187</v>
      </c>
      <c r="S603" s="254" cm="1">
        <f t="array" ref="S603">SUMPRODUCT(  ( (ETMRoutes[StageCodes]=ETMRoutes[[#This Row],[StageCodes]])+0 )*1 )</f>
        <v>1</v>
      </c>
      <c r="T603" s="249" cm="1">
        <f t="array" ref="T603">SUMPRODUCT(  ( (ETMRoutes[ReverseStageCodes]=ETMRoutes[[#This Row],[StageCodes]])+0 )*1 )</f>
        <v>0</v>
      </c>
      <c r="U603" s="249" t="b" cm="1">
        <f t="array" ref="U603">AND(ETMRoutes[[#This Row],[StageCodes]]=ETMRoutes[[#This Row],[BaseStageCodes]], SUMPRODUCT( ( ($K$2:$K603=ETMRoutes[[#This Row],[StageCodes]])+0)*1) =1)</f>
        <v>1</v>
      </c>
      <c r="V603" s="245">
        <f>LEN(ETMRoutes[[#This Row],[StageCodes]])</f>
        <v>103</v>
      </c>
      <c r="W603" s="245">
        <f>COUNTIF([2]!Master[Full ETM Route No], C603)</f>
        <v>0</v>
      </c>
    </row>
    <row r="604" spans="1:23" ht="145">
      <c r="A604" s="252" t="s">
        <v>2361</v>
      </c>
      <c r="B604" s="253">
        <v>188</v>
      </c>
      <c r="C604" s="254" t="str">
        <f>ETMRoutes[[#This Row],[Depot]] &amp; ETMRoutes[[#This Row],[RouteNo]]</f>
        <v>PRV188</v>
      </c>
      <c r="D604" s="249" t="str" cm="1">
        <f t="array" ref="D604">INDEX(ETMRoutes[Full ETM Route No], MATCH(1,(ETMRoutes[[#This Row],[BaseStageCodes]]=ETMRoutes[StageCodes])*1,0))</f>
        <v>PRV188</v>
      </c>
      <c r="E604" s="255" t="s">
        <v>5470</v>
      </c>
      <c r="F604" s="255" t="str">
        <f>VLOOKUP(ETMRoutes[[#This Row],[LastStageCode]],Code2Loc,2,FALSE) &amp; "-" &amp; VLOOKUP(ETMRoutes[[#This Row],[FirstStageCode]],Code2Loc,2,FALSE)</f>
        <v>MOP. P.WADA-PANAJI</v>
      </c>
      <c r="G604" s="255" t="s">
        <v>2266</v>
      </c>
      <c r="H604" s="255">
        <v>43</v>
      </c>
      <c r="I604" s="255" t="s">
        <v>3518</v>
      </c>
      <c r="J604" s="250" t="s">
        <v>5471</v>
      </c>
      <c r="K604" s="250" t="s">
        <v>5472</v>
      </c>
      <c r="L604" s="245" t="s">
        <v>5473</v>
      </c>
      <c r="M604" t="s">
        <v>2202</v>
      </c>
      <c r="N604" t="s">
        <v>1947</v>
      </c>
      <c r="O604" s="245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55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55">
        <f>ETMRoutes[[#This Row],[RouteNo]]</f>
        <v>188</v>
      </c>
      <c r="S604" s="254" cm="1">
        <f t="array" ref="S604">SUMPRODUCT(  ( (ETMRoutes[StageCodes]=ETMRoutes[[#This Row],[StageCodes]])+0 )*1 )</f>
        <v>1</v>
      </c>
      <c r="T604" s="249" cm="1">
        <f t="array" ref="T604">SUMPRODUCT(  ( (ETMRoutes[ReverseStageCodes]=ETMRoutes[[#This Row],[StageCodes]])+0 )*1 )</f>
        <v>0</v>
      </c>
      <c r="U604" s="249" t="b" cm="1">
        <f t="array" ref="U604">AND(ETMRoutes[[#This Row],[StageCodes]]=ETMRoutes[[#This Row],[BaseStageCodes]], SUMPRODUCT( ( ($K$2:$K604=ETMRoutes[[#This Row],[StageCodes]])+0)*1) =1)</f>
        <v>1</v>
      </c>
      <c r="V604" s="245">
        <f>LEN(ETMRoutes[[#This Row],[StageCodes]])</f>
        <v>139</v>
      </c>
      <c r="W604" s="245">
        <f>COUNTIF([2]!Master[Full ETM Route No], C604)</f>
        <v>0</v>
      </c>
    </row>
    <row r="605" spans="1:23" ht="101.5">
      <c r="A605" s="252" t="s">
        <v>2361</v>
      </c>
      <c r="B605" s="253">
        <v>189</v>
      </c>
      <c r="C605" s="254" t="str">
        <f>ETMRoutes[[#This Row],[Depot]] &amp; ETMRoutes[[#This Row],[RouteNo]]</f>
        <v>PRV189</v>
      </c>
      <c r="D605" s="249" t="str" cm="1">
        <f t="array" ref="D605">INDEX(ETMRoutes[Full ETM Route No], MATCH(1,(ETMRoutes[[#This Row],[BaseStageCodes]]=ETMRoutes[StageCodes])*1,0))</f>
        <v>PRV189</v>
      </c>
      <c r="E605" s="255" t="s">
        <v>4562</v>
      </c>
      <c r="F605" s="255" t="str">
        <f>VLOOKUP(ETMRoutes[[#This Row],[LastStageCode]],Code2Loc,2,FALSE) &amp; "-" &amp; VLOOKUP(ETMRoutes[[#This Row],[FirstStageCode]],Code2Loc,2,FALSE)</f>
        <v>HARMAL-MAPUSA</v>
      </c>
      <c r="G605" s="255" t="s">
        <v>2266</v>
      </c>
      <c r="H605" s="255">
        <v>30</v>
      </c>
      <c r="I605" s="255" t="s">
        <v>3518</v>
      </c>
      <c r="J605" s="250" t="s">
        <v>5474</v>
      </c>
      <c r="K605" s="250" t="s">
        <v>5475</v>
      </c>
      <c r="L605" s="245" t="s">
        <v>5476</v>
      </c>
      <c r="M605" t="s">
        <v>1836</v>
      </c>
      <c r="N605" t="s">
        <v>1366</v>
      </c>
      <c r="O605" s="245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55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55">
        <f>ETMRoutes[[#This Row],[RouteNo]]</f>
        <v>189</v>
      </c>
      <c r="S605" s="254" cm="1">
        <f t="array" ref="S605">SUMPRODUCT(  ( (ETMRoutes[StageCodes]=ETMRoutes[[#This Row],[StageCodes]])+0 )*1 )</f>
        <v>1</v>
      </c>
      <c r="T605" s="249" cm="1">
        <f t="array" ref="T605">SUMPRODUCT(  ( (ETMRoutes[ReverseStageCodes]=ETMRoutes[[#This Row],[StageCodes]])+0 )*1 )</f>
        <v>0</v>
      </c>
      <c r="U605" s="249" t="b" cm="1">
        <f t="array" ref="U605">AND(ETMRoutes[[#This Row],[StageCodes]]=ETMRoutes[[#This Row],[BaseStageCodes]], SUMPRODUCT( ( ($K$2:$K605=ETMRoutes[[#This Row],[StageCodes]])+0)*1) =1)</f>
        <v>1</v>
      </c>
      <c r="V605" s="245">
        <f>LEN(ETMRoutes[[#This Row],[StageCodes]])</f>
        <v>95</v>
      </c>
      <c r="W605" s="245">
        <f>COUNTIF([2]!Master[Full ETM Route No], C605)</f>
        <v>0</v>
      </c>
    </row>
    <row r="606" spans="1:23" ht="116">
      <c r="A606" s="252" t="s">
        <v>2361</v>
      </c>
      <c r="B606" s="253">
        <v>190</v>
      </c>
      <c r="C606" s="254" t="str">
        <f>ETMRoutes[[#This Row],[Depot]] &amp; ETMRoutes[[#This Row],[RouteNo]]</f>
        <v>PRV190</v>
      </c>
      <c r="D606" s="249" t="str" cm="1">
        <f t="array" ref="D606">INDEX(ETMRoutes[Full ETM Route No], MATCH(1,(ETMRoutes[[#This Row],[BaseStageCodes]]=ETMRoutes[StageCodes])*1,0))</f>
        <v>PRV190</v>
      </c>
      <c r="E606" s="255" t="s">
        <v>5477</v>
      </c>
      <c r="F606" s="255" t="str">
        <f>VLOOKUP(ETMRoutes[[#This Row],[LastStageCode]],Code2Loc,2,FALSE) &amp; "-" &amp; VLOOKUP(ETMRoutes[[#This Row],[FirstStageCode]],Code2Loc,2,FALSE)</f>
        <v>PATRADEVI-MAPUSA</v>
      </c>
      <c r="G606" s="255" t="s">
        <v>1697</v>
      </c>
      <c r="H606" s="255">
        <v>37</v>
      </c>
      <c r="I606" s="255" t="s">
        <v>3518</v>
      </c>
      <c r="J606" s="250" t="s">
        <v>5478</v>
      </c>
      <c r="K606" s="250" t="s">
        <v>5479</v>
      </c>
      <c r="L606" s="245" t="s">
        <v>5480</v>
      </c>
      <c r="M606" t="s">
        <v>1836</v>
      </c>
      <c r="N606" t="s">
        <v>2252</v>
      </c>
      <c r="O606" s="245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55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55">
        <f>ETMRoutes[[#This Row],[RouteNo]]</f>
        <v>190</v>
      </c>
      <c r="S606" s="254" cm="1">
        <f t="array" ref="S606">SUMPRODUCT(  ( (ETMRoutes[StageCodes]=ETMRoutes[[#This Row],[StageCodes]])+0 )*1 )</f>
        <v>1</v>
      </c>
      <c r="T606" s="249" cm="1">
        <f t="array" ref="T606">SUMPRODUCT(  ( (ETMRoutes[ReverseStageCodes]=ETMRoutes[[#This Row],[StageCodes]])+0 )*1 )</f>
        <v>0</v>
      </c>
      <c r="U606" s="249" t="b" cm="1">
        <f t="array" ref="U606">AND(ETMRoutes[[#This Row],[StageCodes]]=ETMRoutes[[#This Row],[BaseStageCodes]], SUMPRODUCT( ( ($K$2:$K606=ETMRoutes[[#This Row],[StageCodes]])+0)*1) =1)</f>
        <v>1</v>
      </c>
      <c r="V606" s="245">
        <f>LEN(ETMRoutes[[#This Row],[StageCodes]])</f>
        <v>107</v>
      </c>
      <c r="W606" s="245">
        <f>COUNTIF([2]!Master[Full ETM Route No], C606)</f>
        <v>6</v>
      </c>
    </row>
    <row r="607" spans="1:23" ht="101.5">
      <c r="A607" s="246" t="s">
        <v>2361</v>
      </c>
      <c r="B607" s="247">
        <v>191</v>
      </c>
      <c r="C607" s="248" t="str">
        <f>ETMRoutes[[#This Row],[Depot]] &amp; ETMRoutes[[#This Row],[RouteNo]]</f>
        <v>PRV191</v>
      </c>
      <c r="D607" s="249" t="str" cm="1">
        <f t="array" ref="D607">INDEX(ETMRoutes[Full ETM Route No], MATCH(1,(ETMRoutes[[#This Row],[BaseStageCodes]]=ETMRoutes[StageCodes])*1,0))</f>
        <v>PRV191</v>
      </c>
      <c r="E607" s="249" t="s">
        <v>5481</v>
      </c>
      <c r="F607" s="249" t="str">
        <f>VLOOKUP(ETMRoutes[[#This Row],[LastStageCode]],Code2Loc,2,FALSE) &amp; "-" &amp; VLOOKUP(ETMRoutes[[#This Row],[FirstStageCode]],Code2Loc,2,FALSE)</f>
        <v>NETARDE-MAPUSA</v>
      </c>
      <c r="G607" s="251"/>
      <c r="H607" s="249">
        <v>29</v>
      </c>
      <c r="I607" s="249" t="s">
        <v>3518</v>
      </c>
      <c r="J607" s="250" t="s">
        <v>5482</v>
      </c>
      <c r="K607" s="250" t="s">
        <v>5483</v>
      </c>
      <c r="L607" s="245" t="s">
        <v>5484</v>
      </c>
      <c r="M607" t="s">
        <v>1836</v>
      </c>
      <c r="N607" t="s">
        <v>2092</v>
      </c>
      <c r="O607" s="245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49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49">
        <f>ETMRoutes[[#This Row],[RouteNo]]</f>
        <v>191</v>
      </c>
      <c r="S607" s="248" cm="1">
        <f t="array" ref="S607">SUMPRODUCT(  ( (ETMRoutes[StageCodes]=ETMRoutes[[#This Row],[StageCodes]])+0 )*1 )</f>
        <v>1</v>
      </c>
      <c r="T607" s="249" cm="1">
        <f t="array" ref="T607">SUMPRODUCT(  ( (ETMRoutes[ReverseStageCodes]=ETMRoutes[[#This Row],[StageCodes]])+0 )*1 )</f>
        <v>0</v>
      </c>
      <c r="U607" s="249" t="b" cm="1">
        <f t="array" ref="U607">AND(ETMRoutes[[#This Row],[StageCodes]]=ETMRoutes[[#This Row],[BaseStageCodes]], SUMPRODUCT( ( ($K$2:$K607=ETMRoutes[[#This Row],[StageCodes]])+0)*1) =1)</f>
        <v>1</v>
      </c>
      <c r="V607" s="245">
        <f>LEN(ETMRoutes[[#This Row],[StageCodes]])</f>
        <v>95</v>
      </c>
      <c r="W607" s="245">
        <f>COUNTIF([2]!Master[Full ETM Route No], C607)</f>
        <v>1</v>
      </c>
    </row>
    <row r="608" spans="1:23" ht="101.5">
      <c r="A608" s="246" t="s">
        <v>2361</v>
      </c>
      <c r="B608" s="247">
        <v>192</v>
      </c>
      <c r="C608" s="248" t="str">
        <f>ETMRoutes[[#This Row],[Depot]] &amp; ETMRoutes[[#This Row],[RouteNo]]</f>
        <v>PRV192</v>
      </c>
      <c r="D608" s="249" t="str" cm="1">
        <f t="array" ref="D608">INDEX(ETMRoutes[Full ETM Route No], MATCH(1,(ETMRoutes[[#This Row],[BaseStageCodes]]=ETMRoutes[StageCodes])*1,0))</f>
        <v>PRV192</v>
      </c>
      <c r="E608" s="249" t="s">
        <v>5485</v>
      </c>
      <c r="F608" s="249" t="str">
        <f>VLOOKUP(ETMRoutes[[#This Row],[LastStageCode]],Code2Loc,2,FALSE) &amp; "-" &amp; VLOOKUP(ETMRoutes[[#This Row],[FirstStageCode]],Code2Loc,2,FALSE)</f>
        <v>KHARPAL-MAPUSA</v>
      </c>
      <c r="G608" s="251" t="s">
        <v>750</v>
      </c>
      <c r="H608" s="249">
        <v>29</v>
      </c>
      <c r="I608" s="249" t="s">
        <v>3518</v>
      </c>
      <c r="J608" s="250" t="s">
        <v>5486</v>
      </c>
      <c r="K608" s="250" t="s">
        <v>5487</v>
      </c>
      <c r="L608" s="245" t="s">
        <v>5488</v>
      </c>
      <c r="M608" t="s">
        <v>1836</v>
      </c>
      <c r="N608" t="s">
        <v>3175</v>
      </c>
      <c r="O608" s="245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49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49">
        <f>ETMRoutes[[#This Row],[RouteNo]]</f>
        <v>192</v>
      </c>
      <c r="S608" s="248" cm="1">
        <f t="array" ref="S608">SUMPRODUCT(  ( (ETMRoutes[StageCodes]=ETMRoutes[[#This Row],[StageCodes]])+0 )*1 )</f>
        <v>1</v>
      </c>
      <c r="T608" s="249" cm="1">
        <f t="array" ref="T608">SUMPRODUCT(  ( (ETMRoutes[ReverseStageCodes]=ETMRoutes[[#This Row],[StageCodes]])+0 )*1 )</f>
        <v>0</v>
      </c>
      <c r="U608" s="249" t="b" cm="1">
        <f t="array" ref="U608">AND(ETMRoutes[[#This Row],[StageCodes]]=ETMRoutes[[#This Row],[BaseStageCodes]], SUMPRODUCT( ( ($K$2:$K608=ETMRoutes[[#This Row],[StageCodes]])+0)*1) =1)</f>
        <v>1</v>
      </c>
      <c r="V608" s="245">
        <f>LEN(ETMRoutes[[#This Row],[StageCodes]])</f>
        <v>91</v>
      </c>
      <c r="W608" s="245">
        <f>COUNTIF([2]!Master[Full ETM Route No], C608)</f>
        <v>6</v>
      </c>
    </row>
    <row r="609" spans="1:23" ht="87">
      <c r="A609" s="252" t="s">
        <v>2361</v>
      </c>
      <c r="B609" s="253">
        <v>193</v>
      </c>
      <c r="C609" s="254" t="str">
        <f>ETMRoutes[[#This Row],[Depot]] &amp; ETMRoutes[[#This Row],[RouteNo]]</f>
        <v>PRV193</v>
      </c>
      <c r="D609" s="249" t="str" cm="1">
        <f t="array" ref="D609">INDEX(ETMRoutes[Full ETM Route No], MATCH(1,(ETMRoutes[[#This Row],[BaseStageCodes]]=ETMRoutes[StageCodes])*1,0))</f>
        <v>MRG1</v>
      </c>
      <c r="E609" s="255" t="s">
        <v>3932</v>
      </c>
      <c r="F609" s="255" t="str">
        <f>VLOOKUP(ETMRoutes[[#This Row],[LastStageCode]],Code2Loc,2,FALSE) &amp; "-" &amp; VLOOKUP(ETMRoutes[[#This Row],[FirstStageCode]],Code2Loc,2,FALSE)</f>
        <v>PANAJI-MARGAO</v>
      </c>
      <c r="G609" s="255" t="s">
        <v>4089</v>
      </c>
      <c r="H609" s="255">
        <v>31</v>
      </c>
      <c r="I609" s="255" t="s">
        <v>3928</v>
      </c>
      <c r="J609" s="250" t="s">
        <v>4090</v>
      </c>
      <c r="K609" s="250" t="s">
        <v>3520</v>
      </c>
      <c r="L609" s="245" t="s">
        <v>3521</v>
      </c>
      <c r="M609" t="s">
        <v>1844</v>
      </c>
      <c r="N609" t="s">
        <v>2202</v>
      </c>
      <c r="O609" s="245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55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55">
        <f>ETMRoutes[[#This Row],[RouteNo]]</f>
        <v>193</v>
      </c>
      <c r="S609" s="254" cm="1">
        <f t="array" ref="S609">SUMPRODUCT(  ( (ETMRoutes[StageCodes]=ETMRoutes[[#This Row],[StageCodes]])+0 )*1 )</f>
        <v>5</v>
      </c>
      <c r="T609" s="249" cm="1">
        <f t="array" ref="T609">SUMPRODUCT(  ( (ETMRoutes[ReverseStageCodes]=ETMRoutes[[#This Row],[StageCodes]])+0 )*1 )</f>
        <v>3</v>
      </c>
      <c r="U609" s="249" t="b" cm="1">
        <f t="array" ref="U609">AND(ETMRoutes[[#This Row],[StageCodes]]=ETMRoutes[[#This Row],[BaseStageCodes]], SUMPRODUCT( ( ($K$2:$K609=ETMRoutes[[#This Row],[StageCodes]])+0)*1) =1)</f>
        <v>0</v>
      </c>
      <c r="V609" s="245">
        <f>LEN(ETMRoutes[[#This Row],[StageCodes]])</f>
        <v>75</v>
      </c>
      <c r="W609" s="245">
        <f>COUNTIF([2]!Master[Full ETM Route No], C609)</f>
        <v>2</v>
      </c>
    </row>
    <row r="610" spans="1:23" ht="87">
      <c r="A610" s="246" t="s">
        <v>2361</v>
      </c>
      <c r="B610" s="247">
        <v>197</v>
      </c>
      <c r="C610" s="248" t="str">
        <f>ETMRoutes[[#This Row],[Depot]] &amp; ETMRoutes[[#This Row],[RouteNo]]</f>
        <v>PRV197</v>
      </c>
      <c r="D610" s="249" t="str" cm="1">
        <f t="array" ref="D610">INDEX(ETMRoutes[Full ETM Route No], MATCH(1,(ETMRoutes[[#This Row],[BaseStageCodes]]=ETMRoutes[StageCodes])*1,0))</f>
        <v>MRG175</v>
      </c>
      <c r="E610" s="249" t="s">
        <v>4110</v>
      </c>
      <c r="F610" s="249" t="str">
        <f>VLOOKUP(ETMRoutes[[#This Row],[LastStageCode]],Code2Loc,2,FALSE) &amp; "-" &amp; VLOOKUP(ETMRoutes[[#This Row],[FirstStageCode]],Code2Loc,2,FALSE)</f>
        <v>VASCO-PANAJI</v>
      </c>
      <c r="G610" s="249" t="s">
        <v>4089</v>
      </c>
      <c r="H610" s="249">
        <v>30</v>
      </c>
      <c r="I610" s="249" t="s">
        <v>3928</v>
      </c>
      <c r="J610" s="250" t="s">
        <v>4111</v>
      </c>
      <c r="K610" s="250" t="s">
        <v>4112</v>
      </c>
      <c r="L610" s="245" t="s">
        <v>4113</v>
      </c>
      <c r="M610" t="s">
        <v>2202</v>
      </c>
      <c r="N610" t="s">
        <v>3003</v>
      </c>
      <c r="O610" s="245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49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49">
        <f>ETMRoutes[[#This Row],[RouteNo]]</f>
        <v>197</v>
      </c>
      <c r="S610" s="248" cm="1">
        <f t="array" ref="S610">SUMPRODUCT(  ( (ETMRoutes[StageCodes]=ETMRoutes[[#This Row],[StageCodes]])+0 )*1 )</f>
        <v>2</v>
      </c>
      <c r="T610" s="249" cm="1">
        <f t="array" ref="T610">SUMPRODUCT(  ( (ETMRoutes[ReverseStageCodes]=ETMRoutes[[#This Row],[StageCodes]])+0 )*1 )</f>
        <v>0</v>
      </c>
      <c r="U610" s="249" t="b" cm="1">
        <f t="array" ref="U610">AND(ETMRoutes[[#This Row],[StageCodes]]=ETMRoutes[[#This Row],[BaseStageCodes]], SUMPRODUCT( ( ($K$2:$K610=ETMRoutes[[#This Row],[StageCodes]])+0)*1) =1)</f>
        <v>0</v>
      </c>
      <c r="V610" s="245">
        <f>LEN(ETMRoutes[[#This Row],[StageCodes]])</f>
        <v>71</v>
      </c>
      <c r="W610" s="245">
        <f>COUNTIF([2]!Master[Full ETM Route No], C610)</f>
        <v>0</v>
      </c>
    </row>
    <row r="611" spans="1:23" ht="217.5">
      <c r="A611" s="246" t="s">
        <v>2361</v>
      </c>
      <c r="B611" s="247">
        <v>200</v>
      </c>
      <c r="C611" s="248" t="str">
        <f>ETMRoutes[[#This Row],[Depot]] &amp; ETMRoutes[[#This Row],[RouteNo]]</f>
        <v>PRV200</v>
      </c>
      <c r="D611" s="249" t="str" cm="1">
        <f t="array" ref="D611">INDEX(ETMRoutes[Full ETM Route No], MATCH(1,(ETMRoutes[[#This Row],[BaseStageCodes]]=ETMRoutes[StageCodes])*1,0))</f>
        <v>PRV200</v>
      </c>
      <c r="E611" s="249" t="s">
        <v>5489</v>
      </c>
      <c r="F611" s="249" t="str">
        <f>VLOOKUP(ETMRoutes[[#This Row],[LastStageCode]],Code2Loc,2,FALSE) &amp; "-" &amp; VLOOKUP(ETMRoutes[[#This Row],[FirstStageCode]],Code2Loc,2,FALSE)</f>
        <v>DHAVE-PANAJI</v>
      </c>
      <c r="G611" s="249"/>
      <c r="H611" s="249">
        <v>62</v>
      </c>
      <c r="I611" s="249" t="s">
        <v>3928</v>
      </c>
      <c r="J611" s="250" t="s">
        <v>5490</v>
      </c>
      <c r="K611" s="250" t="s">
        <v>5491</v>
      </c>
      <c r="L611" s="245" t="s">
        <v>5492</v>
      </c>
      <c r="M611" t="s">
        <v>2202</v>
      </c>
      <c r="N611" t="s">
        <v>1112</v>
      </c>
      <c r="O611" s="245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49">
        <f>ETMRoutes[[#This Row],[RouteNo]]</f>
        <v>200</v>
      </c>
      <c r="S611" s="248" cm="1">
        <f t="array" ref="S611">SUMPRODUCT(  ( (ETMRoutes[StageCodes]=ETMRoutes[[#This Row],[StageCodes]])+0 )*1 )</f>
        <v>1</v>
      </c>
      <c r="T611" s="249" cm="1">
        <f t="array" ref="T611">SUMPRODUCT(  ( (ETMRoutes[ReverseStageCodes]=ETMRoutes[[#This Row],[StageCodes]])+0 )*1 )</f>
        <v>0</v>
      </c>
      <c r="U611" s="249" t="b" cm="1">
        <f t="array" ref="U611">AND(ETMRoutes[[#This Row],[StageCodes]]=ETMRoutes[[#This Row],[BaseStageCodes]], SUMPRODUCT( ( ($K$2:$K611=ETMRoutes[[#This Row],[StageCodes]])+0)*1) =1)</f>
        <v>1</v>
      </c>
      <c r="V611" s="245">
        <f>LEN(ETMRoutes[[#This Row],[StageCodes]])</f>
        <v>191</v>
      </c>
      <c r="W611" s="245">
        <f>COUNTIF([2]!Master[Full ETM Route No], C611)</f>
        <v>2</v>
      </c>
    </row>
    <row r="612" spans="1:23" ht="72.5">
      <c r="A612" s="246" t="s">
        <v>2361</v>
      </c>
      <c r="B612" s="247">
        <v>204</v>
      </c>
      <c r="C612" s="248" t="str">
        <f>ETMRoutes[[#This Row],[Depot]] &amp; ETMRoutes[[#This Row],[RouteNo]]</f>
        <v>PRV204</v>
      </c>
      <c r="D612" s="249" t="str" cm="1">
        <f t="array" ref="D612">INDEX(ETMRoutes[Full ETM Route No], MATCH(1,(ETMRoutes[[#This Row],[BaseStageCodes]]=ETMRoutes[StageCodes])*1,0))</f>
        <v>MRG1</v>
      </c>
      <c r="E612" s="249" t="s">
        <v>4130</v>
      </c>
      <c r="F612" s="249" t="str">
        <f>VLOOKUP(ETMRoutes[[#This Row],[LastStageCode]],Code2Loc,2,FALSE) &amp; "-" &amp; VLOOKUP(ETMRoutes[[#This Row],[FirstStageCode]],Code2Loc,2,FALSE)</f>
        <v>MARGAO-PANAJI</v>
      </c>
      <c r="G612" s="249"/>
      <c r="H612" s="249">
        <v>31</v>
      </c>
      <c r="I612" s="249" t="s">
        <v>3928</v>
      </c>
      <c r="J612" s="250" t="s">
        <v>4368</v>
      </c>
      <c r="K612" s="250" t="s">
        <v>3521</v>
      </c>
      <c r="L612" s="245" t="s">
        <v>3520</v>
      </c>
      <c r="M612" t="s">
        <v>2202</v>
      </c>
      <c r="N612" t="s">
        <v>1844</v>
      </c>
      <c r="O612" s="245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49">
        <f>ETMRoutes[[#This Row],[RouteNo]]</f>
        <v>204</v>
      </c>
      <c r="S612" s="248" cm="1">
        <f t="array" ref="S612">SUMPRODUCT(  ( (ETMRoutes[StageCodes]=ETMRoutes[[#This Row],[StageCodes]])+0 )*1 )</f>
        <v>3</v>
      </c>
      <c r="T612" s="249" cm="1">
        <f t="array" ref="T612">SUMPRODUCT(  ( (ETMRoutes[ReverseStageCodes]=ETMRoutes[[#This Row],[StageCodes]])+0 )*1 )</f>
        <v>5</v>
      </c>
      <c r="U612" s="249" t="b" cm="1">
        <f t="array" ref="U612">AND(ETMRoutes[[#This Row],[StageCodes]]=ETMRoutes[[#This Row],[BaseStageCodes]], SUMPRODUCT( ( ($K$2:$K612=ETMRoutes[[#This Row],[StageCodes]])+0)*1) =1)</f>
        <v>0</v>
      </c>
      <c r="V612" s="245">
        <f>LEN(ETMRoutes[[#This Row],[StageCodes]])</f>
        <v>75</v>
      </c>
      <c r="W612" s="245">
        <f>COUNTIF([2]!Master[Full ETM Route No], C612)</f>
        <v>2</v>
      </c>
    </row>
    <row r="613" spans="1:23">
      <c r="A613" s="246" t="s">
        <v>2361</v>
      </c>
      <c r="B613" s="247">
        <v>205</v>
      </c>
      <c r="C613" s="248" t="str">
        <f>ETMRoutes[[#This Row],[Depot]] &amp; ETMRoutes[[#This Row],[RouteNo]]</f>
        <v>PRV205</v>
      </c>
      <c r="D613" s="249" t="str" cm="1">
        <f t="array" ref="D613">INDEX(ETMRoutes[Full ETM Route No], MATCH(1,(ETMRoutes[[#This Row],[BaseStageCodes]]=ETMRoutes[StageCodes])*1,0))</f>
        <v>PRV205</v>
      </c>
      <c r="E613" s="249" t="s">
        <v>5493</v>
      </c>
      <c r="F613" s="249" t="str">
        <f>VLOOKUP(ETMRoutes[[#This Row],[LastStageCode]],Code2Loc,2,FALSE) &amp; "-" &amp; VLOOKUP(ETMRoutes[[#This Row],[FirstStageCode]],Code2Loc,2,FALSE)</f>
        <v>PANAJI-MAPUSA</v>
      </c>
      <c r="G613" s="249"/>
      <c r="H613" s="249">
        <v>12</v>
      </c>
      <c r="I613" s="249" t="s">
        <v>4097</v>
      </c>
      <c r="J613" s="250" t="s">
        <v>5494</v>
      </c>
      <c r="K613" s="250" t="s">
        <v>4742</v>
      </c>
      <c r="L613" s="245" t="s">
        <v>4741</v>
      </c>
      <c r="M613" t="s">
        <v>1836</v>
      </c>
      <c r="N613" t="s">
        <v>2202</v>
      </c>
      <c r="O613" s="245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49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49">
        <f>ETMRoutes[[#This Row],[RouteNo]]</f>
        <v>205</v>
      </c>
      <c r="S613" s="248" cm="1">
        <f t="array" ref="S613">SUMPRODUCT(  ( (ETMRoutes[StageCodes]=ETMRoutes[[#This Row],[StageCodes]])+0 )*1 )</f>
        <v>1</v>
      </c>
      <c r="T613" s="249" cm="1">
        <f t="array" ref="T613">SUMPRODUCT(  ( (ETMRoutes[ReverseStageCodes]=ETMRoutes[[#This Row],[StageCodes]])+0 )*1 )</f>
        <v>1</v>
      </c>
      <c r="U613" s="249" t="b" cm="1">
        <f t="array" ref="U613">AND(ETMRoutes[[#This Row],[StageCodes]]=ETMRoutes[[#This Row],[BaseStageCodes]], SUMPRODUCT( ( ($K$2:$K613=ETMRoutes[[#This Row],[StageCodes]])+0)*1) =1)</f>
        <v>1</v>
      </c>
      <c r="V613" s="245">
        <f>LEN(ETMRoutes[[#This Row],[StageCodes]])</f>
        <v>7</v>
      </c>
      <c r="W613" s="245">
        <f>COUNTIF([2]!Master[Full ETM Route No], C613)</f>
        <v>2</v>
      </c>
    </row>
    <row r="614" spans="1:23" ht="130.5">
      <c r="A614" s="246" t="s">
        <v>2361</v>
      </c>
      <c r="B614" s="247">
        <v>206</v>
      </c>
      <c r="C614" s="248" t="str">
        <f>ETMRoutes[[#This Row],[Depot]] &amp; ETMRoutes[[#This Row],[RouteNo]]</f>
        <v>PRV206</v>
      </c>
      <c r="D614" s="249" t="str" cm="1">
        <f t="array" ref="D614">INDEX(ETMRoutes[Full ETM Route No], MATCH(1,(ETMRoutes[[#This Row],[BaseStageCodes]]=ETMRoutes[StageCodes])*1,0))</f>
        <v>PRV206</v>
      </c>
      <c r="E614" s="249" t="s">
        <v>5495</v>
      </c>
      <c r="F614" s="249" t="str">
        <f>VLOOKUP(ETMRoutes[[#This Row],[LastStageCode]],Code2Loc,2,FALSE) &amp; "-" &amp; VLOOKUP(ETMRoutes[[#This Row],[FirstStageCode]],Code2Loc,2,FALSE)</f>
        <v>PATRADEVI-HARMAL</v>
      </c>
      <c r="G614" s="249"/>
      <c r="H614" s="249">
        <v>39</v>
      </c>
      <c r="I614" s="249" t="s">
        <v>3518</v>
      </c>
      <c r="J614" s="250" t="s">
        <v>5496</v>
      </c>
      <c r="K614" s="250" t="s">
        <v>5497</v>
      </c>
      <c r="L614" s="245" t="s">
        <v>5498</v>
      </c>
      <c r="M614" t="s">
        <v>1366</v>
      </c>
      <c r="N614" t="s">
        <v>2252</v>
      </c>
      <c r="O614" s="245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49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49">
        <f>ETMRoutes[[#This Row],[RouteNo]]</f>
        <v>206</v>
      </c>
      <c r="S614" s="248" cm="1">
        <f t="array" ref="S614">SUMPRODUCT(  ( (ETMRoutes[StageCodes]=ETMRoutes[[#This Row],[StageCodes]])+0 )*1 )</f>
        <v>1</v>
      </c>
      <c r="T614" s="249" cm="1">
        <f t="array" ref="T614">SUMPRODUCT(  ( (ETMRoutes[ReverseStageCodes]=ETMRoutes[[#This Row],[StageCodes]])+0 )*1 )</f>
        <v>0</v>
      </c>
      <c r="U614" s="249" t="b" cm="1">
        <f t="array" ref="U614">AND(ETMRoutes[[#This Row],[StageCodes]]=ETMRoutes[[#This Row],[BaseStageCodes]], SUMPRODUCT( ( ($K$2:$K614=ETMRoutes[[#This Row],[StageCodes]])+0)*1) =1)</f>
        <v>1</v>
      </c>
      <c r="V614" s="245">
        <f>LEN(ETMRoutes[[#This Row],[StageCodes]])</f>
        <v>123</v>
      </c>
      <c r="W614" s="245">
        <f>COUNTIF([2]!Master[Full ETM Route No], C614)</f>
        <v>0</v>
      </c>
    </row>
    <row r="615" spans="1:23" ht="130.5">
      <c r="A615" s="246" t="s">
        <v>2361</v>
      </c>
      <c r="B615" s="247">
        <v>207</v>
      </c>
      <c r="C615" s="248" t="str">
        <f>ETMRoutes[[#This Row],[Depot]] &amp; ETMRoutes[[#This Row],[RouteNo]]</f>
        <v>PRV207</v>
      </c>
      <c r="D615" s="249" t="str" cm="1">
        <f t="array" ref="D615">INDEX(ETMRoutes[Full ETM Route No], MATCH(1,(ETMRoutes[[#This Row],[BaseStageCodes]]=ETMRoutes[StageCodes])*1,0))</f>
        <v>PRV207</v>
      </c>
      <c r="E615" s="249" t="s">
        <v>5499</v>
      </c>
      <c r="F615" s="249" t="str">
        <f>VLOOKUP(ETMRoutes[[#This Row],[LastStageCode]],Code2Loc,2,FALSE) &amp; "-" &amp; VLOOKUP(ETMRoutes[[#This Row],[FirstStageCode]],Code2Loc,2,FALSE)</f>
        <v>ZOLAMBE-MAPUSA</v>
      </c>
      <c r="G615" s="249"/>
      <c r="H615" s="249">
        <v>40</v>
      </c>
      <c r="I615" s="249" t="s">
        <v>3950</v>
      </c>
      <c r="J615" s="250" t="s">
        <v>5500</v>
      </c>
      <c r="K615" s="250" t="s">
        <v>5501</v>
      </c>
      <c r="L615" s="245" t="s">
        <v>5502</v>
      </c>
      <c r="M615" t="s">
        <v>1836</v>
      </c>
      <c r="N615" t="s">
        <v>3169</v>
      </c>
      <c r="O615" s="245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49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49">
        <f>ETMRoutes[[#This Row],[RouteNo]]</f>
        <v>207</v>
      </c>
      <c r="S615" s="248" cm="1">
        <f t="array" ref="S615">SUMPRODUCT(  ( (ETMRoutes[StageCodes]=ETMRoutes[[#This Row],[StageCodes]])+0 )*1 )</f>
        <v>1</v>
      </c>
      <c r="T615" s="249" cm="1">
        <f t="array" ref="T615">SUMPRODUCT(  ( (ETMRoutes[ReverseStageCodes]=ETMRoutes[[#This Row],[StageCodes]])+0 )*1 )</f>
        <v>0</v>
      </c>
      <c r="U615" s="249" t="b" cm="1">
        <f t="array" ref="U615">AND(ETMRoutes[[#This Row],[StageCodes]]=ETMRoutes[[#This Row],[BaseStageCodes]], SUMPRODUCT( ( ($K$2:$K615=ETMRoutes[[#This Row],[StageCodes]])+0)*1) =1)</f>
        <v>1</v>
      </c>
      <c r="V615" s="245">
        <f>LEN(ETMRoutes[[#This Row],[StageCodes]])</f>
        <v>123</v>
      </c>
      <c r="W615" s="245">
        <f>COUNTIF([2]!Master[Full ETM Route No], C615)</f>
        <v>2</v>
      </c>
    </row>
    <row r="616" spans="1:23" ht="145">
      <c r="A616" s="246" t="s">
        <v>2361</v>
      </c>
      <c r="B616" s="247">
        <v>208</v>
      </c>
      <c r="C616" s="248" t="str">
        <f>ETMRoutes[[#This Row],[Depot]] &amp; ETMRoutes[[#This Row],[RouteNo]]</f>
        <v>PRV208</v>
      </c>
      <c r="D616" s="249" t="str" cm="1">
        <f t="array" ref="D616">INDEX(ETMRoutes[Full ETM Route No], MATCH(1,(ETMRoutes[[#This Row],[BaseStageCodes]]=ETMRoutes[StageCodes])*1,0))</f>
        <v>PNJ162</v>
      </c>
      <c r="E616" s="249" t="s">
        <v>4820</v>
      </c>
      <c r="F616" s="249" t="str">
        <f>VLOOKUP(ETMRoutes[[#This Row],[LastStageCode]],Code2Loc,2,FALSE) &amp; "-" &amp; VLOOKUP(ETMRoutes[[#This Row],[FirstStageCode]],Code2Loc,2,FALSE)</f>
        <v>MENKURE-PANAJI MKT</v>
      </c>
      <c r="G616" s="249"/>
      <c r="H616" s="249">
        <v>36</v>
      </c>
      <c r="I616" s="249" t="s">
        <v>3518</v>
      </c>
      <c r="J616" s="250" t="s">
        <v>4821</v>
      </c>
      <c r="K616" s="250" t="s">
        <v>4822</v>
      </c>
      <c r="L616" s="245" t="s">
        <v>4823</v>
      </c>
      <c r="M616" t="s">
        <v>2206</v>
      </c>
      <c r="N616" t="s">
        <v>1893</v>
      </c>
      <c r="O616" s="245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49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49">
        <f>ETMRoutes[[#This Row],[RouteNo]]</f>
        <v>208</v>
      </c>
      <c r="S616" s="248" cm="1">
        <f t="array" ref="S616">SUMPRODUCT(  ( (ETMRoutes[StageCodes]=ETMRoutes[[#This Row],[StageCodes]])+0 )*1 )</f>
        <v>2</v>
      </c>
      <c r="T616" s="249" cm="1">
        <f t="array" ref="T616">SUMPRODUCT(  ( (ETMRoutes[ReverseStageCodes]=ETMRoutes[[#This Row],[StageCodes]])+0 )*1 )</f>
        <v>0</v>
      </c>
      <c r="U616" s="249" t="b" cm="1">
        <f t="array" ref="U616">AND(ETMRoutes[[#This Row],[StageCodes]]=ETMRoutes[[#This Row],[BaseStageCodes]], SUMPRODUCT( ( ($K$2:$K616=ETMRoutes[[#This Row],[StageCodes]])+0)*1) =1)</f>
        <v>0</v>
      </c>
      <c r="V616" s="245">
        <f>LEN(ETMRoutes[[#This Row],[StageCodes]])</f>
        <v>123</v>
      </c>
      <c r="W616" s="245">
        <f>COUNTIF([2]!Master[Full ETM Route No], C616)</f>
        <v>0</v>
      </c>
    </row>
    <row r="617" spans="1:23" ht="116">
      <c r="A617" s="246" t="s">
        <v>2361</v>
      </c>
      <c r="B617" s="247">
        <v>209</v>
      </c>
      <c r="C617" s="248" t="str">
        <f>ETMRoutes[[#This Row],[Depot]] &amp; ETMRoutes[[#This Row],[RouteNo]]</f>
        <v>PRV209</v>
      </c>
      <c r="D617" s="249" t="str" cm="1">
        <f t="array" ref="D617">INDEX(ETMRoutes[Full ETM Route No], MATCH(1,(ETMRoutes[[#This Row],[BaseStageCodes]]=ETMRoutes[StageCodes])*1,0))</f>
        <v>PRV209</v>
      </c>
      <c r="E617" s="249" t="s">
        <v>5503</v>
      </c>
      <c r="F617" s="249" t="str">
        <f>VLOOKUP(ETMRoutes[[#This Row],[LastStageCode]],Code2Loc,2,FALSE) &amp; "-" &amp; VLOOKUP(ETMRoutes[[#This Row],[FirstStageCode]],Code2Loc,2,FALSE)</f>
        <v>HONDA-PANAJI</v>
      </c>
      <c r="G617" s="251"/>
      <c r="H617" s="249">
        <v>34</v>
      </c>
      <c r="I617" s="249" t="s">
        <v>3928</v>
      </c>
      <c r="J617" s="250" t="s">
        <v>5504</v>
      </c>
      <c r="K617" s="250" t="s">
        <v>5505</v>
      </c>
      <c r="L617" s="245" t="s">
        <v>5506</v>
      </c>
      <c r="M617" t="s">
        <v>2202</v>
      </c>
      <c r="N617" t="s">
        <v>1400</v>
      </c>
      <c r="O617" s="245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49">
        <f>ETMRoutes[[#This Row],[RouteNo]]</f>
        <v>209</v>
      </c>
      <c r="S617" s="248" cm="1">
        <f t="array" ref="S617">SUMPRODUCT(  ( (ETMRoutes[StageCodes]=ETMRoutes[[#This Row],[StageCodes]])+0 )*1 )</f>
        <v>1</v>
      </c>
      <c r="T617" s="249" cm="1">
        <f t="array" ref="T617">SUMPRODUCT(  ( (ETMRoutes[ReverseStageCodes]=ETMRoutes[[#This Row],[StageCodes]])+0 )*1 )</f>
        <v>0</v>
      </c>
      <c r="U617" s="249" t="b" cm="1">
        <f t="array" ref="U617">AND(ETMRoutes[[#This Row],[StageCodes]]=ETMRoutes[[#This Row],[BaseStageCodes]], SUMPRODUCT( ( ($K$2:$K617=ETMRoutes[[#This Row],[StageCodes]])+0)*1) =1)</f>
        <v>1</v>
      </c>
      <c r="V617" s="245">
        <f>LEN(ETMRoutes[[#This Row],[StageCodes]])</f>
        <v>111</v>
      </c>
      <c r="W617" s="245">
        <f>COUNTIF([2]!Master[Full ETM Route No], C617)</f>
        <v>2</v>
      </c>
    </row>
    <row r="618" spans="1:23" ht="174">
      <c r="A618" s="246" t="s">
        <v>2361</v>
      </c>
      <c r="B618" s="247">
        <v>210</v>
      </c>
      <c r="C618" s="248" t="str">
        <f>ETMRoutes[[#This Row],[Depot]] &amp; ETMRoutes[[#This Row],[RouteNo]]</f>
        <v>PRV210</v>
      </c>
      <c r="D618" s="249" t="str" cm="1">
        <f t="array" ref="D618">INDEX(ETMRoutes[Full ETM Route No], MATCH(1,(ETMRoutes[[#This Row],[BaseStageCodes]]=ETMRoutes[StageCodes])*1,0))</f>
        <v>PRV210</v>
      </c>
      <c r="E618" s="249" t="s">
        <v>5503</v>
      </c>
      <c r="F618" s="249" t="str">
        <f>VLOOKUP(ETMRoutes[[#This Row],[LastStageCode]],Code2Loc,2,FALSE) &amp; "-" &amp; VLOOKUP(ETMRoutes[[#This Row],[FirstStageCode]],Code2Loc,2,FALSE)</f>
        <v>HONDA-PANAJI</v>
      </c>
      <c r="G618" s="249"/>
      <c r="H618" s="249">
        <v>44</v>
      </c>
      <c r="I618" s="249" t="s">
        <v>3928</v>
      </c>
      <c r="J618" s="250" t="s">
        <v>5507</v>
      </c>
      <c r="K618" s="250" t="s">
        <v>5508</v>
      </c>
      <c r="L618" s="245" t="s">
        <v>5509</v>
      </c>
      <c r="M618" t="s">
        <v>2202</v>
      </c>
      <c r="N618" t="s">
        <v>1400</v>
      </c>
      <c r="O618" s="245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49">
        <f>ETMRoutes[[#This Row],[RouteNo]]</f>
        <v>210</v>
      </c>
      <c r="S618" s="248" cm="1">
        <f t="array" ref="S618">SUMPRODUCT(  ( (ETMRoutes[StageCodes]=ETMRoutes[[#This Row],[StageCodes]])+0 )*1 )</f>
        <v>1</v>
      </c>
      <c r="T618" s="249" cm="1">
        <f t="array" ref="T618">SUMPRODUCT(  ( (ETMRoutes[ReverseStageCodes]=ETMRoutes[[#This Row],[StageCodes]])+0 )*1 )</f>
        <v>0</v>
      </c>
      <c r="U618" s="249" t="b" cm="1">
        <f t="array" ref="U618">AND(ETMRoutes[[#This Row],[StageCodes]]=ETMRoutes[[#This Row],[BaseStageCodes]], SUMPRODUCT( ( ($K$2:$K618=ETMRoutes[[#This Row],[StageCodes]])+0)*1) =1)</f>
        <v>1</v>
      </c>
      <c r="V618" s="245">
        <f>LEN(ETMRoutes[[#This Row],[StageCodes]])</f>
        <v>151</v>
      </c>
      <c r="W618" s="245">
        <f>COUNTIF([2]!Master[Full ETM Route No], C618)</f>
        <v>1</v>
      </c>
    </row>
    <row r="619" spans="1:23">
      <c r="A619" s="246" t="s">
        <v>2361</v>
      </c>
      <c r="B619" s="247">
        <v>211</v>
      </c>
      <c r="C619" s="248" t="str">
        <f>ETMRoutes[[#This Row],[Depot]] &amp; ETMRoutes[[#This Row],[RouteNo]]</f>
        <v>PRV211</v>
      </c>
      <c r="D619" s="249" t="str" cm="1">
        <f t="array" ref="D619">INDEX(ETMRoutes[Full ETM Route No], MATCH(1,(ETMRoutes[[#This Row],[BaseStageCodes]]=ETMRoutes[StageCodes])*1,0))</f>
        <v>PRV211</v>
      </c>
      <c r="E619" s="249" t="s">
        <v>5510</v>
      </c>
      <c r="F619" s="249" t="str">
        <f>VLOOKUP(ETMRoutes[[#This Row],[LastStageCode]],Code2Loc,2,FALSE) &amp; "-" &amp; VLOOKUP(ETMRoutes[[#This Row],[FirstStageCode]],Code2Loc,2,FALSE)</f>
        <v>FARMAGUDI-MAPUSA</v>
      </c>
      <c r="G619" s="249"/>
      <c r="H619" s="249">
        <v>43</v>
      </c>
      <c r="I619" s="249" t="s">
        <v>3908</v>
      </c>
      <c r="J619" s="250" t="s">
        <v>5511</v>
      </c>
      <c r="K619" s="250" t="s">
        <v>5512</v>
      </c>
      <c r="L619" s="245" t="s">
        <v>5513</v>
      </c>
      <c r="M619" t="s">
        <v>1836</v>
      </c>
      <c r="N619" t="s">
        <v>1188</v>
      </c>
      <c r="O619" s="245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49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49">
        <f>ETMRoutes[[#This Row],[RouteNo]]</f>
        <v>211</v>
      </c>
      <c r="S619" s="248" cm="1">
        <f t="array" ref="S619">SUMPRODUCT(  ( (ETMRoutes[StageCodes]=ETMRoutes[[#This Row],[StageCodes]])+0 )*1 )</f>
        <v>1</v>
      </c>
      <c r="T619" s="249" cm="1">
        <f t="array" ref="T619">SUMPRODUCT(  ( (ETMRoutes[ReverseStageCodes]=ETMRoutes[[#This Row],[StageCodes]])+0 )*1 )</f>
        <v>0</v>
      </c>
      <c r="U619" s="249" t="b" cm="1">
        <f t="array" ref="U619">AND(ETMRoutes[[#This Row],[StageCodes]]=ETMRoutes[[#This Row],[BaseStageCodes]], SUMPRODUCT( ( ($K$2:$K619=ETMRoutes[[#This Row],[StageCodes]])+0)*1) =1)</f>
        <v>1</v>
      </c>
      <c r="V619" s="245">
        <f>LEN(ETMRoutes[[#This Row],[StageCodes]])</f>
        <v>11</v>
      </c>
      <c r="W619" s="245">
        <f>COUNTIF([2]!Master[Full ETM Route No], C619)</f>
        <v>0</v>
      </c>
    </row>
    <row r="620" spans="1:23">
      <c r="A620" s="246" t="s">
        <v>2361</v>
      </c>
      <c r="B620" s="247">
        <v>212</v>
      </c>
      <c r="C620" s="248" t="str">
        <f>ETMRoutes[[#This Row],[Depot]] &amp; ETMRoutes[[#This Row],[RouteNo]]</f>
        <v>PRV212</v>
      </c>
      <c r="D620" s="249" t="str" cm="1">
        <f t="array" ref="D620">INDEX(ETMRoutes[Full ETM Route No], MATCH(1,(ETMRoutes[[#This Row],[BaseStageCodes]]=ETMRoutes[StageCodes])*1,0))</f>
        <v>PNJ189</v>
      </c>
      <c r="E620" s="249" t="s">
        <v>4873</v>
      </c>
      <c r="F620" s="249" t="str">
        <f>VLOOKUP(ETMRoutes[[#This Row],[LastStageCode]],Code2Loc,2,FALSE) &amp; "-" &amp; VLOOKUP(ETMRoutes[[#This Row],[FirstStageCode]],Code2Loc,2,FALSE)</f>
        <v>OLD GOA-PANAJI</v>
      </c>
      <c r="G620" s="249"/>
      <c r="H620" s="249">
        <v>14</v>
      </c>
      <c r="I620" s="249" t="s">
        <v>3908</v>
      </c>
      <c r="J620" s="250" t="s">
        <v>4873</v>
      </c>
      <c r="K620" s="250" t="s">
        <v>4874</v>
      </c>
      <c r="L620" s="245" t="s">
        <v>4875</v>
      </c>
      <c r="M620" t="s">
        <v>2202</v>
      </c>
      <c r="N620" t="s">
        <v>2140</v>
      </c>
      <c r="O620" s="245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49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49">
        <f>ETMRoutes[[#This Row],[RouteNo]]</f>
        <v>212</v>
      </c>
      <c r="S620" s="248" cm="1">
        <f t="array" ref="S620">SUMPRODUCT(  ( (ETMRoutes[StageCodes]=ETMRoutes[[#This Row],[StageCodes]])+0 )*1 )</f>
        <v>3</v>
      </c>
      <c r="T620" s="249" cm="1">
        <f t="array" ref="T620">SUMPRODUCT(  ( (ETMRoutes[ReverseStageCodes]=ETMRoutes[[#This Row],[StageCodes]])+0 )*1 )</f>
        <v>0</v>
      </c>
      <c r="U620" s="249" t="b" cm="1">
        <f t="array" ref="U620">AND(ETMRoutes[[#This Row],[StageCodes]]=ETMRoutes[[#This Row],[BaseStageCodes]], SUMPRODUCT( ( ($K$2:$K620=ETMRoutes[[#This Row],[StageCodes]])+0)*1) =1)</f>
        <v>0</v>
      </c>
      <c r="V620" s="245">
        <f>LEN(ETMRoutes[[#This Row],[StageCodes]])</f>
        <v>7</v>
      </c>
      <c r="W620" s="245">
        <f>COUNTIF([2]!Master[Full ETM Route No], C620)</f>
        <v>0</v>
      </c>
    </row>
    <row r="621" spans="1:23">
      <c r="A621" s="252" t="s">
        <v>2361</v>
      </c>
      <c r="B621" s="253">
        <v>213</v>
      </c>
      <c r="C621" s="254" t="str">
        <f>ETMRoutes[[#This Row],[Depot]] &amp; ETMRoutes[[#This Row],[RouteNo]]</f>
        <v>PRV213</v>
      </c>
      <c r="D621" s="249" t="str" cm="1">
        <f t="array" ref="D621">INDEX(ETMRoutes[Full ETM Route No], MATCH(1,(ETMRoutes[[#This Row],[BaseStageCodes]]=ETMRoutes[StageCodes])*1,0))</f>
        <v>PNJ190</v>
      </c>
      <c r="E621" s="255" t="s">
        <v>4876</v>
      </c>
      <c r="F621" s="255" t="str">
        <f>VLOOKUP(ETMRoutes[[#This Row],[LastStageCode]],Code2Loc,2,FALSE) &amp; "-" &amp; VLOOKUP(ETMRoutes[[#This Row],[FirstStageCode]],Code2Loc,2,FALSE)</f>
        <v>ELA FARM-OLD GOA</v>
      </c>
      <c r="G621" s="255"/>
      <c r="H621" s="255">
        <v>2</v>
      </c>
      <c r="I621" s="255" t="s">
        <v>3518</v>
      </c>
      <c r="J621" s="250" t="s">
        <v>4876</v>
      </c>
      <c r="K621" s="250" t="s">
        <v>4877</v>
      </c>
      <c r="L621" s="245" t="s">
        <v>4878</v>
      </c>
      <c r="M621" t="s">
        <v>2140</v>
      </c>
      <c r="N621" t="s">
        <v>3155</v>
      </c>
      <c r="O621" s="245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55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55">
        <f>ETMRoutes[[#This Row],[RouteNo]]</f>
        <v>213</v>
      </c>
      <c r="S621" s="254" cm="1">
        <f t="array" ref="S621">SUMPRODUCT(  ( (ETMRoutes[StageCodes]=ETMRoutes[[#This Row],[StageCodes]])+0 )*1 )</f>
        <v>3</v>
      </c>
      <c r="T621" s="249" cm="1">
        <f t="array" ref="T621">SUMPRODUCT(  ( (ETMRoutes[ReverseStageCodes]=ETMRoutes[[#This Row],[StageCodes]])+0 )*1 )</f>
        <v>0</v>
      </c>
      <c r="U621" s="249" t="b" cm="1">
        <f t="array" ref="U621">AND(ETMRoutes[[#This Row],[StageCodes]]=ETMRoutes[[#This Row],[BaseStageCodes]], SUMPRODUCT( ( ($K$2:$K621=ETMRoutes[[#This Row],[StageCodes]])+0)*1) =1)</f>
        <v>0</v>
      </c>
      <c r="V621" s="245">
        <f>LEN(ETMRoutes[[#This Row],[StageCodes]])</f>
        <v>7</v>
      </c>
      <c r="W621" s="245">
        <f>COUNTIF([2]!Master[Full ETM Route No], C621)</f>
        <v>0</v>
      </c>
    </row>
    <row r="622" spans="1:23">
      <c r="A622" s="252" t="s">
        <v>2361</v>
      </c>
      <c r="B622" s="253">
        <v>214</v>
      </c>
      <c r="C622" s="254" t="str">
        <f>ETMRoutes[[#This Row],[Depot]] &amp; ETMRoutes[[#This Row],[RouteNo]]</f>
        <v>PRV214</v>
      </c>
      <c r="D622" s="249" t="str" cm="1">
        <f t="array" ref="D622">INDEX(ETMRoutes[Full ETM Route No], MATCH(1,(ETMRoutes[[#This Row],[BaseStageCodes]]=ETMRoutes[StageCodes])*1,0))</f>
        <v>PNJ191</v>
      </c>
      <c r="E622" s="255" t="s">
        <v>4879</v>
      </c>
      <c r="F622" s="255" t="str">
        <f>VLOOKUP(ETMRoutes[[#This Row],[LastStageCode]],Code2Loc,2,FALSE) &amp; "-" &amp; VLOOKUP(ETMRoutes[[#This Row],[FirstStageCode]],Code2Loc,2,FALSE)</f>
        <v>PINTO GARAGE-OLD GOA</v>
      </c>
      <c r="G622" s="255"/>
      <c r="H622" s="255">
        <v>2</v>
      </c>
      <c r="I622" s="255" t="s">
        <v>3518</v>
      </c>
      <c r="J622" s="250" t="s">
        <v>4879</v>
      </c>
      <c r="K622" s="250" t="s">
        <v>4880</v>
      </c>
      <c r="L622" s="245" t="s">
        <v>4881</v>
      </c>
      <c r="M622" t="s">
        <v>2140</v>
      </c>
      <c r="N622" t="s">
        <v>3163</v>
      </c>
      <c r="O622" s="245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55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55">
        <f>ETMRoutes[[#This Row],[RouteNo]]</f>
        <v>214</v>
      </c>
      <c r="S622" s="254" cm="1">
        <f t="array" ref="S622">SUMPRODUCT(  ( (ETMRoutes[StageCodes]=ETMRoutes[[#This Row],[StageCodes]])+0 )*1 )</f>
        <v>3</v>
      </c>
      <c r="T622" s="249" cm="1">
        <f t="array" ref="T622">SUMPRODUCT(  ( (ETMRoutes[ReverseStageCodes]=ETMRoutes[[#This Row],[StageCodes]])+0 )*1 )</f>
        <v>0</v>
      </c>
      <c r="U622" s="249" t="b" cm="1">
        <f t="array" ref="U622">AND(ETMRoutes[[#This Row],[StageCodes]]=ETMRoutes[[#This Row],[BaseStageCodes]], SUMPRODUCT( ( ($K$2:$K622=ETMRoutes[[#This Row],[StageCodes]])+0)*1) =1)</f>
        <v>0</v>
      </c>
      <c r="V622" s="245">
        <f>LEN(ETMRoutes[[#This Row],[StageCodes]])</f>
        <v>7</v>
      </c>
      <c r="W622" s="245">
        <f>COUNTIF([2]!Master[Full ETM Route No], C622)</f>
        <v>0</v>
      </c>
    </row>
    <row r="623" spans="1:23">
      <c r="A623" s="246" t="s">
        <v>2361</v>
      </c>
      <c r="B623" s="247">
        <v>215</v>
      </c>
      <c r="C623" s="248" t="str">
        <f>ETMRoutes[[#This Row],[Depot]] &amp; ETMRoutes[[#This Row],[RouteNo]]</f>
        <v>PRV215</v>
      </c>
      <c r="D623" s="249" t="str" cm="1">
        <f t="array" ref="D623">INDEX(ETMRoutes[Full ETM Route No], MATCH(1,(ETMRoutes[[#This Row],[BaseStageCodes]]=ETMRoutes[StageCodes])*1,0))</f>
        <v>PNJ192</v>
      </c>
      <c r="E623" s="249" t="s">
        <v>4882</v>
      </c>
      <c r="F623" s="249" t="str">
        <f>VLOOKUP(ETMRoutes[[#This Row],[LastStageCode]],Code2Loc,2,FALSE) &amp; "-" &amp; VLOOKUP(ETMRoutes[[#This Row],[FirstStageCode]],Code2Loc,2,FALSE)</f>
        <v>OLD GOA-BAKIA PARKING</v>
      </c>
      <c r="G623" s="249"/>
      <c r="H623" s="249">
        <v>1</v>
      </c>
      <c r="I623" s="249" t="s">
        <v>3518</v>
      </c>
      <c r="J623" s="250" t="s">
        <v>4882</v>
      </c>
      <c r="K623" s="250" t="s">
        <v>4883</v>
      </c>
      <c r="L623" s="245" t="s">
        <v>4884</v>
      </c>
      <c r="M623" t="s">
        <v>3153</v>
      </c>
      <c r="N623" t="s">
        <v>2140</v>
      </c>
      <c r="O623" s="245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49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49">
        <f>ETMRoutes[[#This Row],[RouteNo]]</f>
        <v>215</v>
      </c>
      <c r="S623" s="248" cm="1">
        <f t="array" ref="S623">SUMPRODUCT(  ( (ETMRoutes[StageCodes]=ETMRoutes[[#This Row],[StageCodes]])+0 )*1 )</f>
        <v>3</v>
      </c>
      <c r="T623" s="249" cm="1">
        <f t="array" ref="T623">SUMPRODUCT(  ( (ETMRoutes[ReverseStageCodes]=ETMRoutes[[#This Row],[StageCodes]])+0 )*1 )</f>
        <v>0</v>
      </c>
      <c r="U623" s="249" t="b" cm="1">
        <f t="array" ref="U623">AND(ETMRoutes[[#This Row],[StageCodes]]=ETMRoutes[[#This Row],[BaseStageCodes]], SUMPRODUCT( ( ($K$2:$K623=ETMRoutes[[#This Row],[StageCodes]])+0)*1) =1)</f>
        <v>0</v>
      </c>
      <c r="V623" s="245">
        <f>LEN(ETMRoutes[[#This Row],[StageCodes]])</f>
        <v>7</v>
      </c>
      <c r="W623" s="245">
        <f>COUNTIF([2]!Master[Full ETM Route No], C623)</f>
        <v>0</v>
      </c>
    </row>
    <row r="624" spans="1:23" ht="29">
      <c r="A624" s="252" t="s">
        <v>2361</v>
      </c>
      <c r="B624" s="253">
        <v>216</v>
      </c>
      <c r="C624" s="254" t="str">
        <f>ETMRoutes[[#This Row],[Depot]] &amp; ETMRoutes[[#This Row],[RouteNo]]</f>
        <v>PRV216</v>
      </c>
      <c r="D624" s="249" t="str" cm="1">
        <f t="array" ref="D624">INDEX(ETMRoutes[Full ETM Route No], MATCH(1,(ETMRoutes[[#This Row],[BaseStageCodes]]=ETMRoutes[StageCodes])*1,0))</f>
        <v>MRG194</v>
      </c>
      <c r="E624" s="255" t="s">
        <v>4163</v>
      </c>
      <c r="F624" s="255" t="str">
        <f>VLOOKUP(ETMRoutes[[#This Row],[LastStageCode]],Code2Loc,2,FALSE) &amp; "-" &amp; VLOOKUP(ETMRoutes[[#This Row],[FirstStageCode]],Code2Loc,2,FALSE)</f>
        <v>MOPA AIRPORT-COLVA</v>
      </c>
      <c r="G624" s="255"/>
      <c r="H624" s="255">
        <v>69</v>
      </c>
      <c r="I624" s="255" t="s">
        <v>3928</v>
      </c>
      <c r="J624" s="250" t="s">
        <v>4165</v>
      </c>
      <c r="K624" s="250" t="s">
        <v>4166</v>
      </c>
      <c r="L624" s="245" t="s">
        <v>4167</v>
      </c>
      <c r="M624" t="s">
        <v>953</v>
      </c>
      <c r="N624" t="s">
        <v>3207</v>
      </c>
      <c r="O624" s="245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55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55">
        <f>ETMRoutes[[#This Row],[RouteNo]]</f>
        <v>216</v>
      </c>
      <c r="S624" s="254" cm="1">
        <f t="array" ref="S624">SUMPRODUCT(  ( (ETMRoutes[StageCodes]=ETMRoutes[[#This Row],[StageCodes]])+0 )*1 )</f>
        <v>3</v>
      </c>
      <c r="T624" s="249" cm="1">
        <f t="array" ref="T624">SUMPRODUCT(  ( (ETMRoutes[ReverseStageCodes]=ETMRoutes[[#This Row],[StageCodes]])+0 )*1 )</f>
        <v>0</v>
      </c>
      <c r="U624" s="249" t="b" cm="1">
        <f t="array" ref="U624">AND(ETMRoutes[[#This Row],[StageCodes]]=ETMRoutes[[#This Row],[BaseStageCodes]], SUMPRODUCT( ( ($K$2:$K624=ETMRoutes[[#This Row],[StageCodes]])+0)*1) =1)</f>
        <v>0</v>
      </c>
      <c r="V624" s="245">
        <f>LEN(ETMRoutes[[#This Row],[StageCodes]])</f>
        <v>19</v>
      </c>
      <c r="W624" s="245">
        <f>COUNTIF([2]!Master[Full ETM Route No], C624)</f>
        <v>0</v>
      </c>
    </row>
    <row r="625" spans="1:23" ht="29">
      <c r="A625" s="246" t="s">
        <v>2361</v>
      </c>
      <c r="B625" s="247">
        <v>217</v>
      </c>
      <c r="C625" s="248" t="str">
        <f>ETMRoutes[[#This Row],[Depot]] &amp; ETMRoutes[[#This Row],[RouteNo]]</f>
        <v>PRV217</v>
      </c>
      <c r="D625" s="249" t="str" cm="1">
        <f t="array" ref="D625">INDEX(ETMRoutes[Full ETM Route No], MATCH(1,(ETMRoutes[[#This Row],[BaseStageCodes]]=ETMRoutes[StageCodes])*1,0))</f>
        <v>MRG195</v>
      </c>
      <c r="E625" s="249" t="s">
        <v>4168</v>
      </c>
      <c r="F625" s="249" t="str">
        <f>VLOOKUP(ETMRoutes[[#This Row],[LastStageCode]],Code2Loc,2,FALSE) &amp; "-" &amp; VLOOKUP(ETMRoutes[[#This Row],[FirstStageCode]],Code2Loc,2,FALSE)</f>
        <v>MOPA AIRPORT-SINQUERIM</v>
      </c>
      <c r="G625" s="249"/>
      <c r="H625" s="249">
        <v>33</v>
      </c>
      <c r="I625" s="249" t="s">
        <v>3928</v>
      </c>
      <c r="J625" s="250" t="s">
        <v>4169</v>
      </c>
      <c r="K625" s="250" t="s">
        <v>4170</v>
      </c>
      <c r="L625" s="245" t="s">
        <v>4171</v>
      </c>
      <c r="M625" t="s">
        <v>2678</v>
      </c>
      <c r="N625" t="s">
        <v>3207</v>
      </c>
      <c r="O625" s="245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49">
        <f>ETMRoutes[[#This Row],[RouteNo]]</f>
        <v>217</v>
      </c>
      <c r="S625" s="248" cm="1">
        <f t="array" ref="S625">SUMPRODUCT(  ( (ETMRoutes[StageCodes]=ETMRoutes[[#This Row],[StageCodes]])+0 )*1 )</f>
        <v>3</v>
      </c>
      <c r="T625" s="249" cm="1">
        <f t="array" ref="T625">SUMPRODUCT(  ( (ETMRoutes[ReverseStageCodes]=ETMRoutes[[#This Row],[StageCodes]])+0 )*1 )</f>
        <v>0</v>
      </c>
      <c r="U625" s="249" t="b" cm="1">
        <f t="array" ref="U625">AND(ETMRoutes[[#This Row],[StageCodes]]=ETMRoutes[[#This Row],[BaseStageCodes]], SUMPRODUCT( ( ($K$2:$K625=ETMRoutes[[#This Row],[StageCodes]])+0)*1) =1)</f>
        <v>0</v>
      </c>
      <c r="V625" s="245">
        <f>LEN(ETMRoutes[[#This Row],[StageCodes]])</f>
        <v>19</v>
      </c>
      <c r="W625" s="245">
        <f>COUNTIF([2]!Master[Full ETM Route No], C625)</f>
        <v>0</v>
      </c>
    </row>
    <row r="626" spans="1:23" ht="101.5">
      <c r="A626" s="246" t="s">
        <v>2361</v>
      </c>
      <c r="B626" s="247">
        <v>218</v>
      </c>
      <c r="C626" s="248" t="str">
        <f>ETMRoutes[[#This Row],[Depot]] &amp; ETMRoutes[[#This Row],[RouteNo]]</f>
        <v>PRV218</v>
      </c>
      <c r="D626" s="249" t="str" cm="1">
        <f t="array" ref="D626">INDEX(ETMRoutes[Full ETM Route No], MATCH(1,(ETMRoutes[[#This Row],[BaseStageCodes]]=ETMRoutes[StageCodes])*1,0))</f>
        <v>PRV218</v>
      </c>
      <c r="E626" s="249" t="s">
        <v>5514</v>
      </c>
      <c r="F626" s="249" t="str">
        <f>VLOOKUP(ETMRoutes[[#This Row],[LastStageCode]],Code2Loc,2,FALSE) &amp; "-" &amp; VLOOKUP(ETMRoutes[[#This Row],[FirstStageCode]],Code2Loc,2,FALSE)</f>
        <v>MORJIM-PATRADEVI</v>
      </c>
      <c r="G626" s="249"/>
      <c r="H626" s="249">
        <v>32</v>
      </c>
      <c r="I626" s="249" t="s">
        <v>3518</v>
      </c>
      <c r="J626" s="250" t="s">
        <v>5515</v>
      </c>
      <c r="K626" s="250" t="s">
        <v>5516</v>
      </c>
      <c r="L626" s="245" t="s">
        <v>5517</v>
      </c>
      <c r="M626" t="s">
        <v>2252</v>
      </c>
      <c r="N626" t="s">
        <v>3223</v>
      </c>
      <c r="O626" s="245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49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49">
        <f>ETMRoutes[[#This Row],[RouteNo]]</f>
        <v>218</v>
      </c>
      <c r="S626" s="248" cm="1">
        <f t="array" ref="S626">SUMPRODUCT(  ( (ETMRoutes[StageCodes]=ETMRoutes[[#This Row],[StageCodes]])+0 )*1 )</f>
        <v>1</v>
      </c>
      <c r="T626" s="249" cm="1">
        <f t="array" ref="T626">SUMPRODUCT(  ( (ETMRoutes[ReverseStageCodes]=ETMRoutes[[#This Row],[StageCodes]])+0 )*1 )</f>
        <v>0</v>
      </c>
      <c r="U626" s="249" t="b" cm="1">
        <f t="array" ref="U626">AND(ETMRoutes[[#This Row],[StageCodes]]=ETMRoutes[[#This Row],[BaseStageCodes]], SUMPRODUCT( ( ($K$2:$K626=ETMRoutes[[#This Row],[StageCodes]])+0)*1) =1)</f>
        <v>1</v>
      </c>
      <c r="V626" s="245">
        <f>LEN(ETMRoutes[[#This Row],[StageCodes]])</f>
        <v>91</v>
      </c>
      <c r="W626" s="245">
        <f>COUNTIF([2]!Master[Full ETM Route No], C626)</f>
        <v>0</v>
      </c>
    </row>
    <row r="627" spans="1:23" ht="87">
      <c r="A627" s="246" t="s">
        <v>2361</v>
      </c>
      <c r="B627" s="247">
        <v>219</v>
      </c>
      <c r="C627" s="248" t="str">
        <f>ETMRoutes[[#This Row],[Depot]] &amp; ETMRoutes[[#This Row],[RouteNo]]</f>
        <v>PRV219</v>
      </c>
      <c r="D627" s="249" t="str" cm="1">
        <f t="array" ref="D627">INDEX(ETMRoutes[Full ETM Route No], MATCH(1,(ETMRoutes[[#This Row],[BaseStageCodes]]=ETMRoutes[StageCodes])*1,0))</f>
        <v>PRV219</v>
      </c>
      <c r="E627" s="249" t="s">
        <v>5477</v>
      </c>
      <c r="F627" s="249" t="str">
        <f>VLOOKUP(ETMRoutes[[#This Row],[LastStageCode]],Code2Loc,2,FALSE) &amp; "-" &amp; VLOOKUP(ETMRoutes[[#This Row],[FirstStageCode]],Code2Loc,2,FALSE)</f>
        <v>PATRADEVI-MAPUSA</v>
      </c>
      <c r="G627" s="249"/>
      <c r="H627" s="249">
        <v>33</v>
      </c>
      <c r="I627" s="249" t="s">
        <v>3518</v>
      </c>
      <c r="J627" s="250" t="s">
        <v>5518</v>
      </c>
      <c r="K627" s="250" t="s">
        <v>5519</v>
      </c>
      <c r="L627" s="245" t="s">
        <v>5520</v>
      </c>
      <c r="M627" t="s">
        <v>1836</v>
      </c>
      <c r="N627" t="s">
        <v>2252</v>
      </c>
      <c r="O627" s="245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49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49">
        <f>ETMRoutes[[#This Row],[RouteNo]]</f>
        <v>219</v>
      </c>
      <c r="S627" s="248" cm="1">
        <f t="array" ref="S627">SUMPRODUCT(  ( (ETMRoutes[StageCodes]=ETMRoutes[[#This Row],[StageCodes]])+0 )*1 )</f>
        <v>1</v>
      </c>
      <c r="T627" s="249" cm="1">
        <f t="array" ref="T627">SUMPRODUCT(  ( (ETMRoutes[ReverseStageCodes]=ETMRoutes[[#This Row],[StageCodes]])+0 )*1 )</f>
        <v>0</v>
      </c>
      <c r="U627" s="249" t="b" cm="1">
        <f t="array" ref="U627">AND(ETMRoutes[[#This Row],[StageCodes]]=ETMRoutes[[#This Row],[BaseStageCodes]], SUMPRODUCT( ( ($K$2:$K627=ETMRoutes[[#This Row],[StageCodes]])+0)*1) =1)</f>
        <v>1</v>
      </c>
      <c r="V627" s="245">
        <f>LEN(ETMRoutes[[#This Row],[StageCodes]])</f>
        <v>91</v>
      </c>
      <c r="W627" s="245">
        <f>COUNTIF([2]!Master[Full ETM Route No], C627)</f>
        <v>0</v>
      </c>
    </row>
    <row r="628" spans="1:23" ht="116">
      <c r="A628" s="246" t="s">
        <v>2361</v>
      </c>
      <c r="B628" s="247">
        <v>220</v>
      </c>
      <c r="C628" s="248" t="str">
        <f>ETMRoutes[[#This Row],[Depot]] &amp; ETMRoutes[[#This Row],[RouteNo]]</f>
        <v>PRV220</v>
      </c>
      <c r="D628" s="249" t="str" cm="1">
        <f t="array" ref="D628">INDEX(ETMRoutes[Full ETM Route No], MATCH(1,(ETMRoutes[[#This Row],[BaseStageCodes]]=ETMRoutes[StageCodes])*1,0))</f>
        <v>MRG2</v>
      </c>
      <c r="E628" s="249" t="s">
        <v>3517</v>
      </c>
      <c r="F628" s="249" t="str">
        <f>VLOOKUP(ETMRoutes[[#This Row],[LastStageCode]],Code2Loc,2,FALSE) &amp; "-" &amp; VLOOKUP(ETMRoutes[[#This Row],[FirstStageCode]],Code2Loc,2,FALSE)</f>
        <v>PANAJI-MARGAO</v>
      </c>
      <c r="G628" s="249"/>
      <c r="H628" s="249">
        <v>40</v>
      </c>
      <c r="I628" s="249" t="s">
        <v>3518</v>
      </c>
      <c r="J628" s="250" t="s">
        <v>3522</v>
      </c>
      <c r="K628" s="250" t="s">
        <v>3523</v>
      </c>
      <c r="L628" s="245" t="s">
        <v>3524</v>
      </c>
      <c r="M628" t="s">
        <v>1844</v>
      </c>
      <c r="N628" t="s">
        <v>2202</v>
      </c>
      <c r="O628" s="245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49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49">
        <f>ETMRoutes[[#This Row],[RouteNo]]</f>
        <v>220</v>
      </c>
      <c r="S628" s="248" cm="1">
        <f t="array" ref="S628">SUMPRODUCT(  ( (ETMRoutes[StageCodes]=ETMRoutes[[#This Row],[StageCodes]])+0 )*1 )</f>
        <v>2</v>
      </c>
      <c r="T628" s="249" cm="1">
        <f t="array" ref="T628">SUMPRODUCT(  ( (ETMRoutes[ReverseStageCodes]=ETMRoutes[[#This Row],[StageCodes]])+0 )*1 )</f>
        <v>0</v>
      </c>
      <c r="U628" s="249" t="b" cm="1">
        <f t="array" ref="U628">AND(ETMRoutes[[#This Row],[StageCodes]]=ETMRoutes[[#This Row],[BaseStageCodes]], SUMPRODUCT( ( ($K$2:$K628=ETMRoutes[[#This Row],[StageCodes]])+0)*1) =1)</f>
        <v>0</v>
      </c>
      <c r="V628" s="245">
        <f>LEN(ETMRoutes[[#This Row],[StageCodes]])</f>
        <v>99</v>
      </c>
      <c r="W628" s="245">
        <f>COUNTIF([2]!Master[Full ETM Route No], C628)</f>
        <v>14</v>
      </c>
    </row>
    <row r="629" spans="1:23" ht="101.5">
      <c r="A629" s="246" t="s">
        <v>2361</v>
      </c>
      <c r="B629" s="247">
        <v>221</v>
      </c>
      <c r="C629" s="248" t="str">
        <f>ETMRoutes[[#This Row],[Depot]] &amp; ETMRoutes[[#This Row],[RouteNo]]</f>
        <v>PRV221</v>
      </c>
      <c r="D629" s="249" t="str" cm="1">
        <f t="array" ref="D629">INDEX(ETMRoutes[Full ETM Route No], MATCH(1,(ETMRoutes[[#This Row],[BaseStageCodes]]=ETMRoutes[StageCodes])*1,0))</f>
        <v>PRV221</v>
      </c>
      <c r="E629" s="249" t="s">
        <v>5477</v>
      </c>
      <c r="F629" s="249" t="str">
        <f>VLOOKUP(ETMRoutes[[#This Row],[LastStageCode]],Code2Loc,2,FALSE) &amp; "-" &amp; VLOOKUP(ETMRoutes[[#This Row],[FirstStageCode]],Code2Loc,2,FALSE)</f>
        <v>PATRADEVI-MAPUSA</v>
      </c>
      <c r="G629" s="249"/>
      <c r="H629" s="249">
        <v>32</v>
      </c>
      <c r="I629" s="249" t="s">
        <v>3950</v>
      </c>
      <c r="J629" s="250" t="s">
        <v>5521</v>
      </c>
      <c r="K629" s="250" t="s">
        <v>5522</v>
      </c>
      <c r="L629" s="245" t="s">
        <v>5523</v>
      </c>
      <c r="M629" t="s">
        <v>1836</v>
      </c>
      <c r="N629" t="s">
        <v>2252</v>
      </c>
      <c r="O629" s="245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49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49">
        <f>ETMRoutes[[#This Row],[RouteNo]]</f>
        <v>221</v>
      </c>
      <c r="S629" s="248" cm="1">
        <f t="array" ref="S629">SUMPRODUCT(  ( (ETMRoutes[StageCodes]=ETMRoutes[[#This Row],[StageCodes]])+0 )*1 )</f>
        <v>1</v>
      </c>
      <c r="T629" s="249" cm="1">
        <f t="array" ref="T629">SUMPRODUCT(  ( (ETMRoutes[ReverseStageCodes]=ETMRoutes[[#This Row],[StageCodes]])+0 )*1 )</f>
        <v>0</v>
      </c>
      <c r="U629" s="249" t="b" cm="1">
        <f t="array" ref="U629">AND(ETMRoutes[[#This Row],[StageCodes]]=ETMRoutes[[#This Row],[BaseStageCodes]], SUMPRODUCT( ( ($K$2:$K629=ETMRoutes[[#This Row],[StageCodes]])+0)*1) =1)</f>
        <v>1</v>
      </c>
      <c r="V629" s="245">
        <f>LEN(ETMRoutes[[#This Row],[StageCodes]])</f>
        <v>99</v>
      </c>
      <c r="W629" s="245">
        <f>COUNTIF([2]!Master[Full ETM Route No], C629)</f>
        <v>0</v>
      </c>
    </row>
    <row r="630" spans="1:23" ht="145">
      <c r="A630" s="246" t="s">
        <v>2361</v>
      </c>
      <c r="B630" s="247">
        <v>222</v>
      </c>
      <c r="C630" s="248" t="str">
        <f>ETMRoutes[[#This Row],[Depot]] &amp; ETMRoutes[[#This Row],[RouteNo]]</f>
        <v>PRV222</v>
      </c>
      <c r="D630" s="249" t="str" cm="1">
        <f t="array" ref="D630">INDEX(ETMRoutes[Full ETM Route No], MATCH(1,(ETMRoutes[[#This Row],[BaseStageCodes]]=ETMRoutes[StageCodes])*1,0))</f>
        <v>PRV222</v>
      </c>
      <c r="E630" s="249" t="s">
        <v>3815</v>
      </c>
      <c r="F630" s="249" t="str">
        <f>VLOOKUP(ETMRoutes[[#This Row],[LastStageCode]],Code2Loc,2,FALSE) &amp; "-" &amp; VLOOKUP(ETMRoutes[[#This Row],[FirstStageCode]],Code2Loc,2,FALSE)</f>
        <v>SAVAI-MARGAO</v>
      </c>
      <c r="G630" s="249"/>
      <c r="H630" s="249">
        <v>58</v>
      </c>
      <c r="I630" s="249" t="s">
        <v>3518</v>
      </c>
      <c r="J630" s="250" t="s">
        <v>5524</v>
      </c>
      <c r="K630" s="250" t="s">
        <v>5525</v>
      </c>
      <c r="L630" s="245" t="s">
        <v>5526</v>
      </c>
      <c r="M630" t="s">
        <v>1844</v>
      </c>
      <c r="N630" t="s">
        <v>2591</v>
      </c>
      <c r="O630" s="245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49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49">
        <f>ETMRoutes[[#This Row],[RouteNo]]</f>
        <v>222</v>
      </c>
      <c r="S630" s="248" cm="1">
        <f t="array" ref="S630">SUMPRODUCT(  ( (ETMRoutes[StageCodes]=ETMRoutes[[#This Row],[StageCodes]])+0 )*1 )</f>
        <v>1</v>
      </c>
      <c r="T630" s="249" cm="1">
        <f t="array" ref="T630">SUMPRODUCT(  ( (ETMRoutes[ReverseStageCodes]=ETMRoutes[[#This Row],[StageCodes]])+0 )*1 )</f>
        <v>0</v>
      </c>
      <c r="U630" s="249" t="b" cm="1">
        <f t="array" ref="U630">AND(ETMRoutes[[#This Row],[StageCodes]]=ETMRoutes[[#This Row],[BaseStageCodes]], SUMPRODUCT( ( ($K$2:$K630=ETMRoutes[[#This Row],[StageCodes]])+0)*1) =1)</f>
        <v>1</v>
      </c>
      <c r="V630" s="245">
        <f>LEN(ETMRoutes[[#This Row],[StageCodes]])</f>
        <v>151</v>
      </c>
      <c r="W630" s="245">
        <f>COUNTIF([2]!Master[Full ETM Route No], C630)</f>
        <v>0</v>
      </c>
    </row>
    <row r="631" spans="1:23" ht="72.5">
      <c r="A631" s="246" t="s">
        <v>2361</v>
      </c>
      <c r="B631" s="247">
        <v>223</v>
      </c>
      <c r="C631" s="248" t="str">
        <f>ETMRoutes[[#This Row],[Depot]] &amp; ETMRoutes[[#This Row],[RouteNo]]</f>
        <v>PRV223</v>
      </c>
      <c r="D631" s="249" t="str" cm="1">
        <f t="array" ref="D631">INDEX(ETMRoutes[Full ETM Route No], MATCH(1,(ETMRoutes[[#This Row],[BaseStageCodes]]=ETMRoutes[StageCodes])*1,0))</f>
        <v>PRV223</v>
      </c>
      <c r="E631" s="249" t="s">
        <v>5109</v>
      </c>
      <c r="F631" s="249" t="str">
        <f>VLOOKUP(ETMRoutes[[#This Row],[LastStageCode]],Code2Loc,2,FALSE) &amp; "-" &amp; VLOOKUP(ETMRoutes[[#This Row],[FirstStageCode]],Code2Loc,2,FALSE)</f>
        <v>MADEL-PANAJI</v>
      </c>
      <c r="G631" s="249"/>
      <c r="H631" s="249">
        <v>26</v>
      </c>
      <c r="I631" s="249" t="s">
        <v>3518</v>
      </c>
      <c r="J631" s="250" t="s">
        <v>5527</v>
      </c>
      <c r="K631" s="250" t="s">
        <v>5528</v>
      </c>
      <c r="L631" s="245" t="s">
        <v>5529</v>
      </c>
      <c r="M631" t="s">
        <v>2202</v>
      </c>
      <c r="N631" t="s">
        <v>1768</v>
      </c>
      <c r="O631" s="245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49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49">
        <f>ETMRoutes[[#This Row],[RouteNo]]</f>
        <v>223</v>
      </c>
      <c r="S631" s="248" cm="1">
        <f t="array" ref="S631">SUMPRODUCT(  ( (ETMRoutes[StageCodes]=ETMRoutes[[#This Row],[StageCodes]])+0 )*1 )</f>
        <v>1</v>
      </c>
      <c r="T631" s="249" cm="1">
        <f t="array" ref="T631">SUMPRODUCT(  ( (ETMRoutes[ReverseStageCodes]=ETMRoutes[[#This Row],[StageCodes]])+0 )*1 )</f>
        <v>0</v>
      </c>
      <c r="U631" s="249" t="b" cm="1">
        <f t="array" ref="U631">AND(ETMRoutes[[#This Row],[StageCodes]]=ETMRoutes[[#This Row],[BaseStageCodes]], SUMPRODUCT( ( ($K$2:$K631=ETMRoutes[[#This Row],[StageCodes]])+0)*1) =1)</f>
        <v>1</v>
      </c>
      <c r="V631" s="245">
        <f>LEN(ETMRoutes[[#This Row],[StageCodes]])</f>
        <v>79</v>
      </c>
      <c r="W631" s="245">
        <f>COUNTIF([2]!Master[Full ETM Route No], C631)</f>
        <v>0</v>
      </c>
    </row>
    <row r="632" spans="1:23" ht="130.5">
      <c r="A632" s="246" t="s">
        <v>2361</v>
      </c>
      <c r="B632" s="247">
        <v>224</v>
      </c>
      <c r="C632" s="248" t="str">
        <f>ETMRoutes[[#This Row],[Depot]] &amp; ETMRoutes[[#This Row],[RouteNo]]</f>
        <v>PRV224</v>
      </c>
      <c r="D632" s="249" t="str" cm="1">
        <f t="array" ref="D632">INDEX(ETMRoutes[Full ETM Route No], MATCH(1,(ETMRoutes[[#This Row],[BaseStageCodes]]=ETMRoutes[StageCodes])*1,0))</f>
        <v>PRV224</v>
      </c>
      <c r="E632" s="249" t="s">
        <v>5530</v>
      </c>
      <c r="F632" s="249" t="str">
        <f>VLOOKUP(ETMRoutes[[#This Row],[LastStageCode]],Code2Loc,2,FALSE) &amp; "-" &amp; VLOOKUP(ETMRoutes[[#This Row],[FirstStageCode]],Code2Loc,2,FALSE)</f>
        <v>VOLVOI-MARGAO</v>
      </c>
      <c r="G632" s="249"/>
      <c r="H632" s="249">
        <v>58</v>
      </c>
      <c r="I632" s="249" t="s">
        <v>3518</v>
      </c>
      <c r="J632" s="250" t="s">
        <v>5531</v>
      </c>
      <c r="K632" s="250" t="s">
        <v>5532</v>
      </c>
      <c r="L632" s="245" t="s">
        <v>5533</v>
      </c>
      <c r="M632" t="s">
        <v>1844</v>
      </c>
      <c r="N632" t="s">
        <v>3093</v>
      </c>
      <c r="O632" s="245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49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49">
        <f>ETMRoutes[[#This Row],[RouteNo]]</f>
        <v>224</v>
      </c>
      <c r="S632" s="248" cm="1">
        <f t="array" ref="S632">SUMPRODUCT(  ( (ETMRoutes[StageCodes]=ETMRoutes[[#This Row],[StageCodes]])+0 )*1 )</f>
        <v>1</v>
      </c>
      <c r="T632" s="249" cm="1">
        <f t="array" ref="T632">SUMPRODUCT(  ( (ETMRoutes[ReverseStageCodes]=ETMRoutes[[#This Row],[StageCodes]])+0 )*1 )</f>
        <v>0</v>
      </c>
      <c r="U632" s="249" t="b" cm="1">
        <f t="array" ref="U632">AND(ETMRoutes[[#This Row],[StageCodes]]=ETMRoutes[[#This Row],[BaseStageCodes]], SUMPRODUCT( ( ($K$2:$K632=ETMRoutes[[#This Row],[StageCodes]])+0)*1) =1)</f>
        <v>1</v>
      </c>
      <c r="V632" s="245">
        <f>LEN(ETMRoutes[[#This Row],[StageCodes]])</f>
        <v>143</v>
      </c>
      <c r="W632" s="245">
        <f>COUNTIF([2]!Master[Full ETM Route No], C632)</f>
        <v>2</v>
      </c>
    </row>
    <row r="633" spans="1:23" ht="87">
      <c r="A633" s="246" t="s">
        <v>2361</v>
      </c>
      <c r="B633" s="247">
        <v>225</v>
      </c>
      <c r="C633" s="248" t="str">
        <f>ETMRoutes[[#This Row],[Depot]] &amp; ETMRoutes[[#This Row],[RouteNo]]</f>
        <v>PRV225</v>
      </c>
      <c r="D633" s="249" t="str" cm="1">
        <f t="array" ref="D633">INDEX(ETMRoutes[Full ETM Route No], MATCH(1,(ETMRoutes[[#This Row],[BaseStageCodes]]=ETMRoutes[StageCodes])*1,0))</f>
        <v>PRV225</v>
      </c>
      <c r="E633" s="249" t="s">
        <v>5534</v>
      </c>
      <c r="F633" s="249" t="str">
        <f>VLOOKUP(ETMRoutes[[#This Row],[LastStageCode]],Code2Loc,2,FALSE) &amp; "-" &amp; VLOOKUP(ETMRoutes[[#This Row],[FirstStageCode]],Code2Loc,2,FALSE)</f>
        <v>VASCO-PANAJI MKT</v>
      </c>
      <c r="G633" s="249"/>
      <c r="H633" s="249">
        <v>33</v>
      </c>
      <c r="I633" s="249" t="s">
        <v>3518</v>
      </c>
      <c r="J633" s="250" t="s">
        <v>5535</v>
      </c>
      <c r="K633" s="250" t="s">
        <v>5536</v>
      </c>
      <c r="L633" s="245" t="s">
        <v>5537</v>
      </c>
      <c r="M633" t="s">
        <v>2206</v>
      </c>
      <c r="N633" t="s">
        <v>3003</v>
      </c>
      <c r="O633" s="245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49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49">
        <f>ETMRoutes[[#This Row],[RouteNo]]</f>
        <v>225</v>
      </c>
      <c r="S633" s="248" cm="1">
        <f t="array" ref="S633">SUMPRODUCT(  ( (ETMRoutes[StageCodes]=ETMRoutes[[#This Row],[StageCodes]])+0 )*1 )</f>
        <v>1</v>
      </c>
      <c r="T633" s="249" cm="1">
        <f t="array" ref="T633">SUMPRODUCT(  ( (ETMRoutes[ReverseStageCodes]=ETMRoutes[[#This Row],[StageCodes]])+0 )*1 )</f>
        <v>0</v>
      </c>
      <c r="U633" s="249" t="b" cm="1">
        <f t="array" ref="U633">AND(ETMRoutes[[#This Row],[StageCodes]]=ETMRoutes[[#This Row],[BaseStageCodes]], SUMPRODUCT( ( ($K$2:$K633=ETMRoutes[[#This Row],[StageCodes]])+0)*1) =1)</f>
        <v>1</v>
      </c>
      <c r="V633" s="245">
        <f>LEN(ETMRoutes[[#This Row],[StageCodes]])</f>
        <v>79</v>
      </c>
      <c r="W633" s="245">
        <f>COUNTIF([2]!Master[Full ETM Route No], C633)</f>
        <v>1</v>
      </c>
    </row>
    <row r="634" spans="1:23">
      <c r="A634" s="246" t="s">
        <v>2361</v>
      </c>
      <c r="B634" s="247">
        <v>226</v>
      </c>
      <c r="C634" s="248" t="str">
        <f>ETMRoutes[[#This Row],[Depot]] &amp; ETMRoutes[[#This Row],[RouteNo]]</f>
        <v>PRV226</v>
      </c>
      <c r="D634" s="249" t="str" cm="1">
        <f t="array" ref="D634">INDEX(ETMRoutes[Full ETM Route No], MATCH(1,(ETMRoutes[[#This Row],[BaseStageCodes]]=ETMRoutes[StageCodes])*1,0))</f>
        <v>PRV226</v>
      </c>
      <c r="E634" s="249" t="s">
        <v>4808</v>
      </c>
      <c r="F634" s="249" t="str">
        <f>VLOOKUP(ETMRoutes[[#This Row],[LastStageCode]],Code2Loc,2,FALSE) &amp; "-" &amp; VLOOKUP(ETMRoutes[[#This Row],[FirstStageCode]],Code2Loc,2,FALSE)</f>
        <v>HUBALI-PANAJI</v>
      </c>
      <c r="G634" s="249"/>
      <c r="H634" s="249">
        <v>200</v>
      </c>
      <c r="I634" s="249" t="s">
        <v>3963</v>
      </c>
      <c r="J634" s="250" t="s">
        <v>4808</v>
      </c>
      <c r="K634" s="250" t="s">
        <v>5538</v>
      </c>
      <c r="L634" s="245" t="s">
        <v>5539</v>
      </c>
      <c r="M634" t="s">
        <v>2202</v>
      </c>
      <c r="N634" t="s">
        <v>1414</v>
      </c>
      <c r="O634" s="245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49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49">
        <f>ETMRoutes[[#This Row],[RouteNo]]</f>
        <v>226</v>
      </c>
      <c r="S634" s="248" cm="1">
        <f t="array" ref="S634">SUMPRODUCT(  ( (ETMRoutes[StageCodes]=ETMRoutes[[#This Row],[StageCodes]])+0 )*1 )</f>
        <v>1</v>
      </c>
      <c r="T634" s="249" cm="1">
        <f t="array" ref="T634">SUMPRODUCT(  ( (ETMRoutes[ReverseStageCodes]=ETMRoutes[[#This Row],[StageCodes]])+0 )*1 )</f>
        <v>0</v>
      </c>
      <c r="U634" s="249" t="b" cm="1">
        <f t="array" ref="U634">AND(ETMRoutes[[#This Row],[StageCodes]]=ETMRoutes[[#This Row],[BaseStageCodes]], SUMPRODUCT( ( ($K$2:$K634=ETMRoutes[[#This Row],[StageCodes]])+0)*1) =1)</f>
        <v>1</v>
      </c>
      <c r="V634" s="245">
        <f>LEN(ETMRoutes[[#This Row],[StageCodes]])</f>
        <v>7</v>
      </c>
      <c r="W634" s="245">
        <f>COUNTIF([2]!Master[Full ETM Route No], C634)</f>
        <v>0</v>
      </c>
    </row>
    <row r="635" spans="1:23" ht="72.5">
      <c r="A635" s="246" t="s">
        <v>3003</v>
      </c>
      <c r="B635" s="247">
        <v>1</v>
      </c>
      <c r="C635" s="248" t="str">
        <f>ETMRoutes[[#This Row],[Depot]] &amp; ETMRoutes[[#This Row],[RouteNo]]</f>
        <v>VSD1</v>
      </c>
      <c r="D635" s="249" t="str" cm="1">
        <f t="array" ref="D635">INDEX(ETMRoutes[Full ETM Route No], MATCH(1,(ETMRoutes[[#This Row],[BaseStageCodes]]=ETMRoutes[StageCodes])*1,0))</f>
        <v>MRG11</v>
      </c>
      <c r="E635" s="249" t="s">
        <v>5540</v>
      </c>
      <c r="F635" s="249" t="str">
        <f>VLOOKUP(ETMRoutes[[#This Row],[LastStageCode]],Code2Loc,2,FALSE) &amp; "-" &amp; VLOOKUP(ETMRoutes[[#This Row],[FirstStageCode]],Code2Loc,2,FALSE)</f>
        <v>PANAJI-VASCO</v>
      </c>
      <c r="G635" s="249" t="s">
        <v>976</v>
      </c>
      <c r="H635" s="249">
        <v>30</v>
      </c>
      <c r="I635" s="249" t="s">
        <v>3518</v>
      </c>
      <c r="J635" s="250" t="s">
        <v>5541</v>
      </c>
      <c r="K635" s="250" t="s">
        <v>3554</v>
      </c>
      <c r="L635" s="245" t="s">
        <v>3553</v>
      </c>
      <c r="M635" t="s">
        <v>3003</v>
      </c>
      <c r="N635" t="s">
        <v>2202</v>
      </c>
      <c r="O635" s="245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49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49">
        <f>ETMRoutes[[#This Row],[RouteNo]]</f>
        <v>1</v>
      </c>
      <c r="S635" s="248" cm="1">
        <f t="array" ref="S635">SUMPRODUCT(  ( (ETMRoutes[StageCodes]=ETMRoutes[[#This Row],[StageCodes]])+0 )*1 )</f>
        <v>1</v>
      </c>
      <c r="T635" s="249" cm="1">
        <f t="array" ref="T635">SUMPRODUCT(  ( (ETMRoutes[ReverseStageCodes]=ETMRoutes[[#This Row],[StageCodes]])+0 )*1 )</f>
        <v>2</v>
      </c>
      <c r="U635" s="249" t="b" cm="1">
        <f t="array" ref="U635">AND(ETMRoutes[[#This Row],[StageCodes]]=ETMRoutes[[#This Row],[BaseStageCodes]], SUMPRODUCT( ( ($K$2:$K635=ETMRoutes[[#This Row],[StageCodes]])+0)*1) =1)</f>
        <v>0</v>
      </c>
      <c r="V635" s="245">
        <f>LEN(ETMRoutes[[#This Row],[StageCodes]])</f>
        <v>71</v>
      </c>
      <c r="W635" s="245">
        <f>COUNTIF([2]!Master[Full ETM Route No], C635)</f>
        <v>73</v>
      </c>
    </row>
    <row r="636" spans="1:23" ht="72.5">
      <c r="A636" s="246" t="s">
        <v>3003</v>
      </c>
      <c r="B636" s="247">
        <v>2</v>
      </c>
      <c r="C636" s="248" t="str">
        <f>ETMRoutes[[#This Row],[Depot]] &amp; ETMRoutes[[#This Row],[RouteNo]]</f>
        <v>VSD2</v>
      </c>
      <c r="D636" s="249" t="str" cm="1">
        <f t="array" ref="D636">INDEX(ETMRoutes[Full ETM Route No], MATCH(1,(ETMRoutes[[#This Row],[BaseStageCodes]]=ETMRoutes[StageCodes])*1,0))</f>
        <v>MRG6</v>
      </c>
      <c r="E636" s="249" t="s">
        <v>5542</v>
      </c>
      <c r="F636" s="249" t="str">
        <f>VLOOKUP(ETMRoutes[[#This Row],[LastStageCode]],Code2Loc,2,FALSE) &amp; "-" &amp; VLOOKUP(ETMRoutes[[#This Row],[FirstStageCode]],Code2Loc,2,FALSE)</f>
        <v>MARGAO-VASCO</v>
      </c>
      <c r="G636" s="249" t="s">
        <v>976</v>
      </c>
      <c r="H636" s="249">
        <v>30</v>
      </c>
      <c r="I636" s="249" t="s">
        <v>3518</v>
      </c>
      <c r="J636" s="250" t="s">
        <v>5543</v>
      </c>
      <c r="K636" s="250" t="s">
        <v>3537</v>
      </c>
      <c r="L636" s="245" t="s">
        <v>3536</v>
      </c>
      <c r="M636" t="s">
        <v>3003</v>
      </c>
      <c r="N636" t="s">
        <v>1844</v>
      </c>
      <c r="O636" s="245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49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49">
        <f>ETMRoutes[[#This Row],[RouteNo]]</f>
        <v>2</v>
      </c>
      <c r="S636" s="248" cm="1">
        <f t="array" ref="S636">SUMPRODUCT(  ( (ETMRoutes[StageCodes]=ETMRoutes[[#This Row],[StageCodes]])+0 )*1 )</f>
        <v>1</v>
      </c>
      <c r="T636" s="249" cm="1">
        <f t="array" ref="T636">SUMPRODUCT(  ( (ETMRoutes[ReverseStageCodes]=ETMRoutes[[#This Row],[StageCodes]])+0 )*1 )</f>
        <v>1</v>
      </c>
      <c r="U636" s="249" t="b" cm="1">
        <f t="array" ref="U636">AND(ETMRoutes[[#This Row],[StageCodes]]=ETMRoutes[[#This Row],[BaseStageCodes]], SUMPRODUCT( ( ($K$2:$K636=ETMRoutes[[#This Row],[StageCodes]])+0)*1) =1)</f>
        <v>0</v>
      </c>
      <c r="V636" s="245">
        <f>LEN(ETMRoutes[[#This Row],[StageCodes]])</f>
        <v>79</v>
      </c>
      <c r="W636" s="245">
        <f>COUNTIF([2]!Master[Full ETM Route No], C636)</f>
        <v>15</v>
      </c>
    </row>
    <row r="637" spans="1:23" ht="87">
      <c r="A637" s="246" t="s">
        <v>3003</v>
      </c>
      <c r="B637" s="247">
        <v>3</v>
      </c>
      <c r="C637" s="248" t="str">
        <f>ETMRoutes[[#This Row],[Depot]] &amp; ETMRoutes[[#This Row],[RouteNo]]</f>
        <v>VSD3</v>
      </c>
      <c r="D637" s="249" t="str" cm="1">
        <f t="array" ref="D637">INDEX(ETMRoutes[Full ETM Route No], MATCH(1,(ETMRoutes[[#This Row],[BaseStageCodes]]=ETMRoutes[StageCodes])*1,0))</f>
        <v>VSD3</v>
      </c>
      <c r="E637" s="249" t="s">
        <v>5544</v>
      </c>
      <c r="F637" s="249" t="str">
        <f>VLOOKUP(ETMRoutes[[#This Row],[LastStageCode]],Code2Loc,2,FALSE) &amp; "-" &amp; VLOOKUP(ETMRoutes[[#This Row],[FirstStageCode]],Code2Loc,2,FALSE)</f>
        <v>MARGAO MKT-VASCO</v>
      </c>
      <c r="G637" s="249" t="s">
        <v>976</v>
      </c>
      <c r="H637" s="249">
        <v>32</v>
      </c>
      <c r="I637" s="249" t="s">
        <v>3518</v>
      </c>
      <c r="J637" s="250" t="s">
        <v>5545</v>
      </c>
      <c r="K637" s="250" t="s">
        <v>5546</v>
      </c>
      <c r="L637" s="245" t="s">
        <v>5547</v>
      </c>
      <c r="M637" t="s">
        <v>3003</v>
      </c>
      <c r="N637" t="s">
        <v>1846</v>
      </c>
      <c r="O637" s="245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49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49">
        <f>ETMRoutes[[#This Row],[RouteNo]]</f>
        <v>3</v>
      </c>
      <c r="S637" s="248" cm="1">
        <f t="array" ref="S637">SUMPRODUCT(  ( (ETMRoutes[StageCodes]=ETMRoutes[[#This Row],[StageCodes]])+0 )*1 )</f>
        <v>1</v>
      </c>
      <c r="T637" s="249" cm="1">
        <f t="array" ref="T637">SUMPRODUCT(  ( (ETMRoutes[ReverseStageCodes]=ETMRoutes[[#This Row],[StageCodes]])+0 )*1 )</f>
        <v>0</v>
      </c>
      <c r="U637" s="249" t="b" cm="1">
        <f t="array" ref="U637">AND(ETMRoutes[[#This Row],[StageCodes]]=ETMRoutes[[#This Row],[BaseStageCodes]], SUMPRODUCT( ( ($K$2:$K637=ETMRoutes[[#This Row],[StageCodes]])+0)*1) =1)</f>
        <v>1</v>
      </c>
      <c r="V637" s="245">
        <f>LEN(ETMRoutes[[#This Row],[StageCodes]])</f>
        <v>83</v>
      </c>
      <c r="W637" s="245">
        <f>COUNTIF([2]!Master[Full ETM Route No], C637)</f>
        <v>0</v>
      </c>
    </row>
    <row r="638" spans="1:23" ht="101.5">
      <c r="A638" s="246" t="s">
        <v>3003</v>
      </c>
      <c r="B638" s="247">
        <v>4</v>
      </c>
      <c r="C638" s="248" t="str">
        <f>ETMRoutes[[#This Row],[Depot]] &amp; ETMRoutes[[#This Row],[RouteNo]]</f>
        <v>VSD4</v>
      </c>
      <c r="D638" s="249" t="str" cm="1">
        <f t="array" ref="D638">INDEX(ETMRoutes[Full ETM Route No], MATCH(1,(ETMRoutes[[#This Row],[BaseStageCodes]]=ETMRoutes[StageCodes])*1,0))</f>
        <v>VSD4</v>
      </c>
      <c r="E638" s="249" t="s">
        <v>5548</v>
      </c>
      <c r="F638" s="249" t="str">
        <f>VLOOKUP(ETMRoutes[[#This Row],[LastStageCode]],Code2Loc,2,FALSE) &amp; "-" &amp; VLOOKUP(ETMRoutes[[#This Row],[FirstStageCode]],Code2Loc,2,FALSE)</f>
        <v>PONDA-VASCO</v>
      </c>
      <c r="G638" s="249" t="s">
        <v>976</v>
      </c>
      <c r="H638" s="249">
        <v>34</v>
      </c>
      <c r="I638" s="249" t="s">
        <v>3518</v>
      </c>
      <c r="J638" s="250" t="s">
        <v>5549</v>
      </c>
      <c r="K638" s="250" t="s">
        <v>5550</v>
      </c>
      <c r="L638" s="245" t="s">
        <v>5551</v>
      </c>
      <c r="M638" t="s">
        <v>3003</v>
      </c>
      <c r="N638" t="s">
        <v>2329</v>
      </c>
      <c r="O638" s="245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49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49">
        <f>ETMRoutes[[#This Row],[RouteNo]]</f>
        <v>4</v>
      </c>
      <c r="S638" s="248" cm="1">
        <f t="array" ref="S638">SUMPRODUCT(  ( (ETMRoutes[StageCodes]=ETMRoutes[[#This Row],[StageCodes]])+0 )*1 )</f>
        <v>1</v>
      </c>
      <c r="T638" s="249" cm="1">
        <f t="array" ref="T638">SUMPRODUCT(  ( (ETMRoutes[ReverseStageCodes]=ETMRoutes[[#This Row],[StageCodes]])+0 )*1 )</f>
        <v>0</v>
      </c>
      <c r="U638" s="249" t="b" cm="1">
        <f t="array" ref="U638">AND(ETMRoutes[[#This Row],[StageCodes]]=ETMRoutes[[#This Row],[BaseStageCodes]], SUMPRODUCT( ( ($K$2:$K638=ETMRoutes[[#This Row],[StageCodes]])+0)*1) =1)</f>
        <v>1</v>
      </c>
      <c r="V638" s="245">
        <f>LEN(ETMRoutes[[#This Row],[StageCodes]])</f>
        <v>95</v>
      </c>
      <c r="W638" s="245">
        <f>COUNTIF([2]!Master[Full ETM Route No], C638)</f>
        <v>25</v>
      </c>
    </row>
    <row r="639" spans="1:23" ht="87">
      <c r="A639" s="246" t="s">
        <v>3003</v>
      </c>
      <c r="B639" s="247">
        <v>5</v>
      </c>
      <c r="C639" s="248" t="str">
        <f>ETMRoutes[[#This Row],[Depot]] &amp; ETMRoutes[[#This Row],[RouteNo]]</f>
        <v>VSD5</v>
      </c>
      <c r="D639" s="249" t="str" cm="1">
        <f t="array" ref="D639">INDEX(ETMRoutes[Full ETM Route No], MATCH(1,(ETMRoutes[[#This Row],[BaseStageCodes]]=ETMRoutes[StageCodes])*1,0))</f>
        <v>MRG7</v>
      </c>
      <c r="E639" s="249" t="s">
        <v>5542</v>
      </c>
      <c r="F639" s="249" t="str">
        <f>VLOOKUP(ETMRoutes[[#This Row],[LastStageCode]],Code2Loc,2,FALSE) &amp; "-" &amp; VLOOKUP(ETMRoutes[[#This Row],[FirstStageCode]],Code2Loc,2,FALSE)</f>
        <v>MARGAO-VASCO</v>
      </c>
      <c r="G639" s="249" t="s">
        <v>760</v>
      </c>
      <c r="H639" s="249">
        <v>28</v>
      </c>
      <c r="I639" s="249" t="s">
        <v>3518</v>
      </c>
      <c r="J639" s="250" t="s">
        <v>5552</v>
      </c>
      <c r="K639" s="250" t="s">
        <v>3540</v>
      </c>
      <c r="L639" s="245" t="s">
        <v>3539</v>
      </c>
      <c r="M639" t="s">
        <v>3003</v>
      </c>
      <c r="N639" t="s">
        <v>1844</v>
      </c>
      <c r="O639" s="245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49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49">
        <f>ETMRoutes[[#This Row],[RouteNo]]</f>
        <v>5</v>
      </c>
      <c r="S639" s="248" cm="1">
        <f t="array" ref="S639">SUMPRODUCT(  ( (ETMRoutes[StageCodes]=ETMRoutes[[#This Row],[StageCodes]])+0 )*1 )</f>
        <v>1</v>
      </c>
      <c r="T639" s="249" cm="1">
        <f t="array" ref="T639">SUMPRODUCT(  ( (ETMRoutes[ReverseStageCodes]=ETMRoutes[[#This Row],[StageCodes]])+0 )*1 )</f>
        <v>1</v>
      </c>
      <c r="U639" s="249" t="b" cm="1">
        <f t="array" ref="U639">AND(ETMRoutes[[#This Row],[StageCodes]]=ETMRoutes[[#This Row],[BaseStageCodes]], SUMPRODUCT( ( ($K$2:$K639=ETMRoutes[[#This Row],[StageCodes]])+0)*1) =1)</f>
        <v>0</v>
      </c>
      <c r="V639" s="245">
        <f>LEN(ETMRoutes[[#This Row],[StageCodes]])</f>
        <v>87</v>
      </c>
      <c r="W639" s="245">
        <f>COUNTIF([2]!Master[Full ETM Route No], C639)</f>
        <v>5</v>
      </c>
    </row>
    <row r="640" spans="1:23" ht="72.5">
      <c r="A640" s="246" t="s">
        <v>3003</v>
      </c>
      <c r="B640" s="247">
        <v>6</v>
      </c>
      <c r="C640" s="248" t="str">
        <f>ETMRoutes[[#This Row],[Depot]] &amp; ETMRoutes[[#This Row],[RouteNo]]</f>
        <v>VSD6</v>
      </c>
      <c r="D640" s="249" t="str" cm="1">
        <f t="array" ref="D640">INDEX(ETMRoutes[Full ETM Route No], MATCH(1,(ETMRoutes[[#This Row],[BaseStageCodes]]=ETMRoutes[StageCodes])*1,0))</f>
        <v>VSD6</v>
      </c>
      <c r="E640" s="249" t="s">
        <v>5553</v>
      </c>
      <c r="F640" s="249" t="str">
        <f>VLOOKUP(ETMRoutes[[#This Row],[LastStageCode]],Code2Loc,2,FALSE) &amp; "-" &amp; VLOOKUP(ETMRoutes[[#This Row],[FirstStageCode]],Code2Loc,2,FALSE)</f>
        <v>MARGAO-HARBOUR</v>
      </c>
      <c r="G640" s="249" t="s">
        <v>976</v>
      </c>
      <c r="H640" s="249">
        <v>34</v>
      </c>
      <c r="I640" s="249" t="s">
        <v>3518</v>
      </c>
      <c r="J640" s="250" t="s">
        <v>5554</v>
      </c>
      <c r="K640" s="250" t="s">
        <v>3547</v>
      </c>
      <c r="L640" s="245" t="s">
        <v>3546</v>
      </c>
      <c r="M640" t="s">
        <v>1364</v>
      </c>
      <c r="N640" t="s">
        <v>1844</v>
      </c>
      <c r="O640" s="245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49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49">
        <f>ETMRoutes[[#This Row],[RouteNo]]</f>
        <v>6</v>
      </c>
      <c r="S640" s="248" cm="1">
        <f t="array" ref="S640">SUMPRODUCT(  ( (ETMRoutes[StageCodes]=ETMRoutes[[#This Row],[StageCodes]])+0 )*1 )</f>
        <v>1</v>
      </c>
      <c r="T640" s="249" cm="1">
        <f t="array" ref="T640">SUMPRODUCT(  ( (ETMRoutes[ReverseStageCodes]=ETMRoutes[[#This Row],[StageCodes]])+0 )*1 )</f>
        <v>1</v>
      </c>
      <c r="U640" s="249" t="b" cm="1">
        <f t="array" ref="U640">AND(ETMRoutes[[#This Row],[StageCodes]]=ETMRoutes[[#This Row],[BaseStageCodes]], SUMPRODUCT( ( ($K$2:$K640=ETMRoutes[[#This Row],[StageCodes]])+0)*1) =1)</f>
        <v>1</v>
      </c>
      <c r="V640" s="245">
        <f>LEN(ETMRoutes[[#This Row],[StageCodes]])</f>
        <v>87</v>
      </c>
      <c r="W640" s="245">
        <f>COUNTIF([2]!Master[Full ETM Route No], C640)</f>
        <v>0</v>
      </c>
    </row>
    <row r="641" spans="1:23" ht="101.5">
      <c r="A641" s="246" t="s">
        <v>3003</v>
      </c>
      <c r="B641" s="247">
        <v>7</v>
      </c>
      <c r="C641" s="248" t="str">
        <f>ETMRoutes[[#This Row],[Depot]] &amp; ETMRoutes[[#This Row],[RouteNo]]</f>
        <v>VSD7</v>
      </c>
      <c r="D641" s="249" t="str" cm="1">
        <f t="array" ref="D641">INDEX(ETMRoutes[Full ETM Route No], MATCH(1,(ETMRoutes[[#This Row],[BaseStageCodes]]=ETMRoutes[StageCodes])*1,0))</f>
        <v>VSD7</v>
      </c>
      <c r="E641" s="249" t="s">
        <v>5555</v>
      </c>
      <c r="F641" s="249" t="str">
        <f>VLOOKUP(ETMRoutes[[#This Row],[LastStageCode]],Code2Loc,2,FALSE) &amp; "-" &amp; VLOOKUP(ETMRoutes[[#This Row],[FirstStageCode]],Code2Loc,2,FALSE)</f>
        <v>PONDA-HARBOUR</v>
      </c>
      <c r="G641" s="249" t="s">
        <v>976</v>
      </c>
      <c r="H641" s="249">
        <v>38</v>
      </c>
      <c r="I641" s="249" t="s">
        <v>3518</v>
      </c>
      <c r="J641" s="250" t="s">
        <v>5556</v>
      </c>
      <c r="K641" s="250" t="s">
        <v>4424</v>
      </c>
      <c r="L641" s="245" t="s">
        <v>4423</v>
      </c>
      <c r="M641" t="s">
        <v>1364</v>
      </c>
      <c r="N641" t="s">
        <v>2329</v>
      </c>
      <c r="O641" s="245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49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49">
        <f>ETMRoutes[[#This Row],[RouteNo]]</f>
        <v>7</v>
      </c>
      <c r="S641" s="248" cm="1">
        <f t="array" ref="S641">SUMPRODUCT(  ( (ETMRoutes[StageCodes]=ETMRoutes[[#This Row],[StageCodes]])+0 )*1 )</f>
        <v>1</v>
      </c>
      <c r="T641" s="249" cm="1">
        <f t="array" ref="T641">SUMPRODUCT(  ( (ETMRoutes[ReverseStageCodes]=ETMRoutes[[#This Row],[StageCodes]])+0 )*1 )</f>
        <v>1</v>
      </c>
      <c r="U641" s="249" t="b" cm="1">
        <f t="array" ref="U641">AND(ETMRoutes[[#This Row],[StageCodes]]=ETMRoutes[[#This Row],[BaseStageCodes]], SUMPRODUCT( ( ($K$2:$K641=ETMRoutes[[#This Row],[StageCodes]])+0)*1) =1)</f>
        <v>1</v>
      </c>
      <c r="V641" s="245">
        <f>LEN(ETMRoutes[[#This Row],[StageCodes]])</f>
        <v>103</v>
      </c>
      <c r="W641" s="245">
        <f>COUNTIF([2]!Master[Full ETM Route No], C641)</f>
        <v>5</v>
      </c>
    </row>
    <row r="642" spans="1:23" ht="72.5">
      <c r="A642" s="246" t="s">
        <v>3003</v>
      </c>
      <c r="B642" s="247">
        <v>8</v>
      </c>
      <c r="C642" s="248" t="str">
        <f>ETMRoutes[[#This Row],[Depot]] &amp; ETMRoutes[[#This Row],[RouteNo]]</f>
        <v>VSD8</v>
      </c>
      <c r="D642" s="249" t="str" cm="1">
        <f t="array" ref="D642">INDEX(ETMRoutes[Full ETM Route No], MATCH(1,(ETMRoutes[[#This Row],[BaseStageCodes]]=ETMRoutes[StageCodes])*1,0))</f>
        <v>PNJ4</v>
      </c>
      <c r="E642" s="249" t="s">
        <v>5557</v>
      </c>
      <c r="F642" s="249" t="str">
        <f>VLOOKUP(ETMRoutes[[#This Row],[LastStageCode]],Code2Loc,2,FALSE) &amp; "-" &amp; VLOOKUP(ETMRoutes[[#This Row],[FirstStageCode]],Code2Loc,2,FALSE)</f>
        <v>PANAJI-HARBOUR</v>
      </c>
      <c r="G642" s="249" t="s">
        <v>976</v>
      </c>
      <c r="H642" s="249">
        <v>34</v>
      </c>
      <c r="I642" s="249" t="s">
        <v>3518</v>
      </c>
      <c r="J642" s="250" t="s">
        <v>5558</v>
      </c>
      <c r="K642" s="250" t="s">
        <v>4375</v>
      </c>
      <c r="L642" s="245" t="s">
        <v>4374</v>
      </c>
      <c r="M642" t="s">
        <v>1364</v>
      </c>
      <c r="N642" t="s">
        <v>2202</v>
      </c>
      <c r="O642" s="245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49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49">
        <f>ETMRoutes[[#This Row],[RouteNo]]</f>
        <v>8</v>
      </c>
      <c r="S642" s="248" cm="1">
        <f t="array" ref="S642">SUMPRODUCT(  ( (ETMRoutes[StageCodes]=ETMRoutes[[#This Row],[StageCodes]])+0 )*1 )</f>
        <v>1</v>
      </c>
      <c r="T642" s="249" cm="1">
        <f t="array" ref="T642">SUMPRODUCT(  ( (ETMRoutes[ReverseStageCodes]=ETMRoutes[[#This Row],[StageCodes]])+0 )*1 )</f>
        <v>2</v>
      </c>
      <c r="U642" s="249" t="b" cm="1">
        <f t="array" ref="U642">AND(ETMRoutes[[#This Row],[StageCodes]]=ETMRoutes[[#This Row],[BaseStageCodes]], SUMPRODUCT( ( ($K$2:$K642=ETMRoutes[[#This Row],[StageCodes]])+0)*1) =1)</f>
        <v>0</v>
      </c>
      <c r="V642" s="245">
        <f>LEN(ETMRoutes[[#This Row],[StageCodes]])</f>
        <v>79</v>
      </c>
      <c r="W642" s="245">
        <f>COUNTIF([2]!Master[Full ETM Route No], C642)</f>
        <v>12</v>
      </c>
    </row>
    <row r="643" spans="1:23" ht="87">
      <c r="A643" s="246" t="s">
        <v>3003</v>
      </c>
      <c r="B643" s="247">
        <v>9</v>
      </c>
      <c r="C643" s="248" t="str">
        <f>ETMRoutes[[#This Row],[Depot]] &amp; ETMRoutes[[#This Row],[RouteNo]]</f>
        <v>VSD9</v>
      </c>
      <c r="D643" s="249" t="str" cm="1">
        <f t="array" ref="D643">INDEX(ETMRoutes[Full ETM Route No], MATCH(1,(ETMRoutes[[#This Row],[BaseStageCodes]]=ETMRoutes[StageCodes])*1,0))</f>
        <v>MRG10</v>
      </c>
      <c r="E643" s="249" t="s">
        <v>5553</v>
      </c>
      <c r="F643" s="249" t="str">
        <f>VLOOKUP(ETMRoutes[[#This Row],[LastStageCode]],Code2Loc,2,FALSE) &amp; "-" &amp; VLOOKUP(ETMRoutes[[#This Row],[FirstStageCode]],Code2Loc,2,FALSE)</f>
        <v>MARGAO-HARBOUR</v>
      </c>
      <c r="G643" s="249" t="s">
        <v>760</v>
      </c>
      <c r="H643" s="249">
        <v>32</v>
      </c>
      <c r="I643" s="249" t="s">
        <v>3518</v>
      </c>
      <c r="J643" s="250" t="s">
        <v>5559</v>
      </c>
      <c r="K643" s="250" t="s">
        <v>3550</v>
      </c>
      <c r="L643" s="245" t="s">
        <v>3549</v>
      </c>
      <c r="M643" t="s">
        <v>1364</v>
      </c>
      <c r="N643" t="s">
        <v>1844</v>
      </c>
      <c r="O643" s="245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49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49">
        <f>ETMRoutes[[#This Row],[RouteNo]]</f>
        <v>9</v>
      </c>
      <c r="S643" s="248" cm="1">
        <f t="array" ref="S643">SUMPRODUCT(  ( (ETMRoutes[StageCodes]=ETMRoutes[[#This Row],[StageCodes]])+0 )*1 )</f>
        <v>1</v>
      </c>
      <c r="T643" s="249" cm="1">
        <f t="array" ref="T643">SUMPRODUCT(  ( (ETMRoutes[ReverseStageCodes]=ETMRoutes[[#This Row],[StageCodes]])+0 )*1 )</f>
        <v>2</v>
      </c>
      <c r="U643" s="249" t="b" cm="1">
        <f t="array" ref="U643">AND(ETMRoutes[[#This Row],[StageCodes]]=ETMRoutes[[#This Row],[BaseStageCodes]], SUMPRODUCT( ( ($K$2:$K643=ETMRoutes[[#This Row],[StageCodes]])+0)*1) =1)</f>
        <v>0</v>
      </c>
      <c r="V643" s="245">
        <f>LEN(ETMRoutes[[#This Row],[StageCodes]])</f>
        <v>95</v>
      </c>
      <c r="W643" s="245">
        <f>COUNTIF([2]!Master[Full ETM Route No], C643)</f>
        <v>1</v>
      </c>
    </row>
    <row r="644" spans="1:23" ht="116">
      <c r="A644" s="246" t="s">
        <v>3003</v>
      </c>
      <c r="B644" s="247">
        <v>10</v>
      </c>
      <c r="C644" s="248" t="str">
        <f>ETMRoutes[[#This Row],[Depot]] &amp; ETMRoutes[[#This Row],[RouteNo]]</f>
        <v>VSD10</v>
      </c>
      <c r="D644" s="249" t="str" cm="1">
        <f t="array" ref="D644">INDEX(ETMRoutes[Full ETM Route No], MATCH(1,(ETMRoutes[[#This Row],[BaseStageCodes]]=ETMRoutes[StageCodes])*1,0))</f>
        <v>VSD10</v>
      </c>
      <c r="E644" s="249" t="s">
        <v>3559</v>
      </c>
      <c r="F644" s="249" t="str">
        <f>VLOOKUP(ETMRoutes[[#This Row],[LastStageCode]],Code2Loc,2,FALSE) &amp; "-" &amp; VLOOKUP(ETMRoutes[[#This Row],[FirstStageCode]],Code2Loc,2,FALSE)</f>
        <v>SHIRODA-PANAJI</v>
      </c>
      <c r="G644" s="249" t="s">
        <v>2328</v>
      </c>
      <c r="H644" s="249">
        <v>40</v>
      </c>
      <c r="I644" s="249" t="s">
        <v>3518</v>
      </c>
      <c r="J644" s="250" t="s">
        <v>5560</v>
      </c>
      <c r="K644" s="250" t="s">
        <v>5561</v>
      </c>
      <c r="L644" s="245" t="s">
        <v>5562</v>
      </c>
      <c r="M644" t="s">
        <v>2202</v>
      </c>
      <c r="N644" t="s">
        <v>2654</v>
      </c>
      <c r="O644" s="245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49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49">
        <f>ETMRoutes[[#This Row],[RouteNo]]</f>
        <v>10</v>
      </c>
      <c r="S644" s="248" cm="1">
        <f t="array" ref="S644">SUMPRODUCT(  ( (ETMRoutes[StageCodes]=ETMRoutes[[#This Row],[StageCodes]])+0 )*1 )</f>
        <v>1</v>
      </c>
      <c r="T644" s="249" cm="1">
        <f t="array" ref="T644">SUMPRODUCT(  ( (ETMRoutes[ReverseStageCodes]=ETMRoutes[[#This Row],[StageCodes]])+0 )*1 )</f>
        <v>0</v>
      </c>
      <c r="U644" s="249" t="b" cm="1">
        <f t="array" ref="U644">AND(ETMRoutes[[#This Row],[StageCodes]]=ETMRoutes[[#This Row],[BaseStageCodes]], SUMPRODUCT( ( ($K$2:$K644=ETMRoutes[[#This Row],[StageCodes]])+0)*1) =1)</f>
        <v>1</v>
      </c>
      <c r="V644" s="245">
        <f>LEN(ETMRoutes[[#This Row],[StageCodes]])</f>
        <v>111</v>
      </c>
      <c r="W644" s="245">
        <f>COUNTIF([2]!Master[Full ETM Route No], C644)</f>
        <v>2</v>
      </c>
    </row>
    <row r="645" spans="1:23" ht="87">
      <c r="A645" s="246" t="s">
        <v>3003</v>
      </c>
      <c r="B645" s="247">
        <v>11</v>
      </c>
      <c r="C645" s="248" t="str">
        <f>ETMRoutes[[#This Row],[Depot]] &amp; ETMRoutes[[#This Row],[RouteNo]]</f>
        <v>VSD11</v>
      </c>
      <c r="D645" s="249" t="str" cm="1">
        <f t="array" ref="D645">INDEX(ETMRoutes[Full ETM Route No], MATCH(1,(ETMRoutes[[#This Row],[BaseStageCodes]]=ETMRoutes[StageCodes])*1,0))</f>
        <v>PNJ9</v>
      </c>
      <c r="E645" s="249" t="s">
        <v>4386</v>
      </c>
      <c r="F645" s="249" t="str">
        <f>VLOOKUP(ETMRoutes[[#This Row],[LastStageCode]],Code2Loc,2,FALSE) &amp; "-" &amp; VLOOKUP(ETMRoutes[[#This Row],[FirstStageCode]],Code2Loc,2,FALSE)</f>
        <v>SANKHALI-PANAJI</v>
      </c>
      <c r="G645" s="249" t="s">
        <v>1839</v>
      </c>
      <c r="H645" s="249">
        <v>28</v>
      </c>
      <c r="I645" s="249" t="s">
        <v>3518</v>
      </c>
      <c r="J645" s="250" t="s">
        <v>4390</v>
      </c>
      <c r="K645" s="250" t="s">
        <v>4391</v>
      </c>
      <c r="L645" s="245" t="s">
        <v>4392</v>
      </c>
      <c r="M645" t="s">
        <v>2202</v>
      </c>
      <c r="N645" t="s">
        <v>2551</v>
      </c>
      <c r="O645" s="245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49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49">
        <f>ETMRoutes[[#This Row],[RouteNo]]</f>
        <v>11</v>
      </c>
      <c r="S645" s="248" cm="1">
        <f t="array" ref="S645">SUMPRODUCT(  ( (ETMRoutes[StageCodes]=ETMRoutes[[#This Row],[StageCodes]])+0 )*1 )</f>
        <v>3</v>
      </c>
      <c r="T645" s="249" cm="1">
        <f t="array" ref="T645">SUMPRODUCT(  ( (ETMRoutes[ReverseStageCodes]=ETMRoutes[[#This Row],[StageCodes]])+0 )*1 )</f>
        <v>0</v>
      </c>
      <c r="U645" s="249" t="b" cm="1">
        <f t="array" ref="U645">AND(ETMRoutes[[#This Row],[StageCodes]]=ETMRoutes[[#This Row],[BaseStageCodes]], SUMPRODUCT( ( ($K$2:$K645=ETMRoutes[[#This Row],[StageCodes]])+0)*1) =1)</f>
        <v>0</v>
      </c>
      <c r="V645" s="245">
        <f>LEN(ETMRoutes[[#This Row],[StageCodes]])</f>
        <v>91</v>
      </c>
      <c r="W645" s="245">
        <f>COUNTIF([2]!Master[Full ETM Route No], C645)</f>
        <v>4</v>
      </c>
    </row>
    <row r="646" spans="1:23" ht="87">
      <c r="A646" s="246" t="s">
        <v>3003</v>
      </c>
      <c r="B646" s="247">
        <v>12</v>
      </c>
      <c r="C646" s="248" t="str">
        <f>ETMRoutes[[#This Row],[Depot]] &amp; ETMRoutes[[#This Row],[RouteNo]]</f>
        <v>VSD12</v>
      </c>
      <c r="D646" s="249" t="str" cm="1">
        <f t="array" ref="D646">INDEX(ETMRoutes[Full ETM Route No], MATCH(1,(ETMRoutes[[#This Row],[BaseStageCodes]]=ETMRoutes[StageCodes])*1,0))</f>
        <v>MRG12</v>
      </c>
      <c r="E646" s="249" t="s">
        <v>3555</v>
      </c>
      <c r="F646" s="249" t="str">
        <f>VLOOKUP(ETMRoutes[[#This Row],[LastStageCode]],Code2Loc,2,FALSE) &amp; "-" &amp; VLOOKUP(ETMRoutes[[#This Row],[FirstStageCode]],Code2Loc,2,FALSE)</f>
        <v>PONDA-PANAJI</v>
      </c>
      <c r="G646" s="249" t="s">
        <v>1723</v>
      </c>
      <c r="H646" s="249">
        <v>28</v>
      </c>
      <c r="I646" s="249" t="s">
        <v>3518</v>
      </c>
      <c r="J646" s="250" t="s">
        <v>3556</v>
      </c>
      <c r="K646" s="250" t="s">
        <v>3557</v>
      </c>
      <c r="L646" s="245" t="s">
        <v>3558</v>
      </c>
      <c r="M646" t="s">
        <v>2202</v>
      </c>
      <c r="N646" t="s">
        <v>2329</v>
      </c>
      <c r="O646" s="245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49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49">
        <f>ETMRoutes[[#This Row],[RouteNo]]</f>
        <v>12</v>
      </c>
      <c r="S646" s="248" cm="1">
        <f t="array" ref="S646">SUMPRODUCT(  ( (ETMRoutes[StageCodes]=ETMRoutes[[#This Row],[StageCodes]])+0 )*1 )</f>
        <v>4</v>
      </c>
      <c r="T646" s="249" cm="1">
        <f t="array" ref="T646">SUMPRODUCT(  ( (ETMRoutes[ReverseStageCodes]=ETMRoutes[[#This Row],[StageCodes]])+0 )*1 )</f>
        <v>0</v>
      </c>
      <c r="U646" s="249" t="b" cm="1">
        <f t="array" ref="U646">AND(ETMRoutes[[#This Row],[StageCodes]]=ETMRoutes[[#This Row],[BaseStageCodes]], SUMPRODUCT( ( ($K$2:$K646=ETMRoutes[[#This Row],[StageCodes]])+0)*1) =1)</f>
        <v>0</v>
      </c>
      <c r="V646" s="245">
        <f>LEN(ETMRoutes[[#This Row],[StageCodes]])</f>
        <v>79</v>
      </c>
      <c r="W646" s="245">
        <f>COUNTIF([2]!Master[Full ETM Route No], C646)</f>
        <v>3</v>
      </c>
    </row>
    <row r="647" spans="1:23" ht="43.5">
      <c r="A647" s="246" t="s">
        <v>3003</v>
      </c>
      <c r="B647" s="247">
        <v>13</v>
      </c>
      <c r="C647" s="248" t="str">
        <f>ETMRoutes[[#This Row],[Depot]] &amp; ETMRoutes[[#This Row],[RouteNo]]</f>
        <v>VSD13</v>
      </c>
      <c r="D647" s="249" t="str" cm="1">
        <f t="array" ref="D647">INDEX(ETMRoutes[Full ETM Route No], MATCH(1,(ETMRoutes[[#This Row],[BaseStageCodes]]=ETMRoutes[StageCodes])*1,0))</f>
        <v>VSD13</v>
      </c>
      <c r="E647" s="249" t="s">
        <v>5563</v>
      </c>
      <c r="F647" s="249" t="str">
        <f>VLOOKUP(ETMRoutes[[#This Row],[LastStageCode]],Code2Loc,2,FALSE) &amp; "-" &amp; VLOOKUP(ETMRoutes[[#This Row],[FirstStageCode]],Code2Loc,2,FALSE)</f>
        <v>SHIRODA-PONDA</v>
      </c>
      <c r="G647" s="249"/>
      <c r="H647" s="249">
        <v>12</v>
      </c>
      <c r="I647" s="249" t="s">
        <v>3518</v>
      </c>
      <c r="J647" s="250" t="s">
        <v>5564</v>
      </c>
      <c r="K647" s="250" t="s">
        <v>5565</v>
      </c>
      <c r="L647" s="245" t="s">
        <v>5566</v>
      </c>
      <c r="M647" t="s">
        <v>2329</v>
      </c>
      <c r="N647" t="s">
        <v>2654</v>
      </c>
      <c r="O647" s="245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49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49">
        <f>ETMRoutes[[#This Row],[RouteNo]]</f>
        <v>13</v>
      </c>
      <c r="S647" s="248" cm="1">
        <f t="array" ref="S647">SUMPRODUCT(  ( (ETMRoutes[StageCodes]=ETMRoutes[[#This Row],[StageCodes]])+0 )*1 )</f>
        <v>1</v>
      </c>
      <c r="T647" s="249" cm="1">
        <f t="array" ref="T647">SUMPRODUCT(  ( (ETMRoutes[ReverseStageCodes]=ETMRoutes[[#This Row],[StageCodes]])+0 )*1 )</f>
        <v>0</v>
      </c>
      <c r="U647" s="249" t="b" cm="1">
        <f t="array" ref="U647">AND(ETMRoutes[[#This Row],[StageCodes]]=ETMRoutes[[#This Row],[BaseStageCodes]], SUMPRODUCT( ( ($K$2:$K647=ETMRoutes[[#This Row],[StageCodes]])+0)*1) =1)</f>
        <v>1</v>
      </c>
      <c r="V647" s="245">
        <f>LEN(ETMRoutes[[#This Row],[StageCodes]])</f>
        <v>35</v>
      </c>
      <c r="W647" s="245">
        <f>COUNTIF([2]!Master[Full ETM Route No], C647)</f>
        <v>1</v>
      </c>
    </row>
    <row r="648" spans="1:23" ht="203">
      <c r="A648" s="246" t="s">
        <v>3003</v>
      </c>
      <c r="B648" s="247">
        <v>14</v>
      </c>
      <c r="C648" s="248" t="str">
        <f>ETMRoutes[[#This Row],[Depot]] &amp; ETMRoutes[[#This Row],[RouteNo]]</f>
        <v>VSD14</v>
      </c>
      <c r="D648" s="249" t="str" cm="1">
        <f t="array" ref="D648">INDEX(ETMRoutes[Full ETM Route No], MATCH(1,(ETMRoutes[[#This Row],[BaseStageCodes]]=ETMRoutes[StageCodes])*1,0))</f>
        <v>VSD14</v>
      </c>
      <c r="E648" s="249" t="s">
        <v>5567</v>
      </c>
      <c r="F648" s="249" t="str">
        <f>VLOOKUP(ETMRoutes[[#This Row],[LastStageCode]],Code2Loc,2,FALSE) &amp; "-" &amp; VLOOKUP(ETMRoutes[[#This Row],[FirstStageCode]],Code2Loc,2,FALSE)</f>
        <v>HEDODE-VASCO</v>
      </c>
      <c r="G648" s="249"/>
      <c r="H648" s="249">
        <v>72</v>
      </c>
      <c r="I648" s="249" t="s">
        <v>3518</v>
      </c>
      <c r="J648" s="250" t="s">
        <v>5568</v>
      </c>
      <c r="K648" s="250" t="s">
        <v>5569</v>
      </c>
      <c r="L648" s="245" t="s">
        <v>5570</v>
      </c>
      <c r="M648" t="s">
        <v>3003</v>
      </c>
      <c r="N648" t="s">
        <v>1386</v>
      </c>
      <c r="O648" s="245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49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49">
        <f>ETMRoutes[[#This Row],[RouteNo]]</f>
        <v>14</v>
      </c>
      <c r="S648" s="248" cm="1">
        <f t="array" ref="S648">SUMPRODUCT(  ( (ETMRoutes[StageCodes]=ETMRoutes[[#This Row],[StageCodes]])+0 )*1 )</f>
        <v>1</v>
      </c>
      <c r="T648" s="249" cm="1">
        <f t="array" ref="T648">SUMPRODUCT(  ( (ETMRoutes[ReverseStageCodes]=ETMRoutes[[#This Row],[StageCodes]])+0 )*1 )</f>
        <v>0</v>
      </c>
      <c r="U648" s="249" t="b" cm="1">
        <f t="array" ref="U648">AND(ETMRoutes[[#This Row],[StageCodes]]=ETMRoutes[[#This Row],[BaseStageCodes]], SUMPRODUCT( ( ($K$2:$K648=ETMRoutes[[#This Row],[StageCodes]])+0)*1) =1)</f>
        <v>1</v>
      </c>
      <c r="V648" s="245">
        <f>LEN(ETMRoutes[[#This Row],[StageCodes]])</f>
        <v>199</v>
      </c>
      <c r="W648" s="245">
        <f>COUNTIF([2]!Master[Full ETM Route No], C648)</f>
        <v>2</v>
      </c>
    </row>
    <row r="649" spans="1:23" ht="246.5">
      <c r="A649" s="246" t="s">
        <v>3003</v>
      </c>
      <c r="B649" s="247">
        <v>15</v>
      </c>
      <c r="C649" s="248" t="str">
        <f>ETMRoutes[[#This Row],[Depot]] &amp; ETMRoutes[[#This Row],[RouteNo]]</f>
        <v>VSD15</v>
      </c>
      <c r="D649" s="249" t="str" cm="1">
        <f t="array" ref="D649">INDEX(ETMRoutes[Full ETM Route No], MATCH(1,(ETMRoutes[[#This Row],[BaseStageCodes]]=ETMRoutes[StageCodes])*1,0))</f>
        <v>VSD15</v>
      </c>
      <c r="E649" s="249" t="s">
        <v>5567</v>
      </c>
      <c r="F649" s="249" t="str">
        <f>VLOOKUP(ETMRoutes[[#This Row],[LastStageCode]],Code2Loc,2,FALSE) &amp; "-" &amp; VLOOKUP(ETMRoutes[[#This Row],[FirstStageCode]],Code2Loc,2,FALSE)</f>
        <v>HEDODE-VASCO</v>
      </c>
      <c r="G649" s="249"/>
      <c r="H649" s="249">
        <v>85</v>
      </c>
      <c r="I649" s="249" t="s">
        <v>3518</v>
      </c>
      <c r="J649" s="250" t="s">
        <v>5571</v>
      </c>
      <c r="K649" s="250" t="s">
        <v>5572</v>
      </c>
      <c r="L649" s="245" t="s">
        <v>5573</v>
      </c>
      <c r="M649" t="s">
        <v>3003</v>
      </c>
      <c r="N649" t="s">
        <v>1386</v>
      </c>
      <c r="O649" s="245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49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49">
        <f>ETMRoutes[[#This Row],[RouteNo]]</f>
        <v>15</v>
      </c>
      <c r="S649" s="248" cm="1">
        <f t="array" ref="S649">SUMPRODUCT(  ( (ETMRoutes[StageCodes]=ETMRoutes[[#This Row],[StageCodes]])+0 )*1 )</f>
        <v>1</v>
      </c>
      <c r="T649" s="249" cm="1">
        <f t="array" ref="T649">SUMPRODUCT(  ( (ETMRoutes[ReverseStageCodes]=ETMRoutes[[#This Row],[StageCodes]])+0 )*1 )</f>
        <v>0</v>
      </c>
      <c r="U649" s="249" t="b" cm="1">
        <f t="array" ref="U649">AND(ETMRoutes[[#This Row],[StageCodes]]=ETMRoutes[[#This Row],[BaseStageCodes]], SUMPRODUCT( ( ($K$2:$K649=ETMRoutes[[#This Row],[StageCodes]])+0)*1) =1)</f>
        <v>1</v>
      </c>
      <c r="V649" s="245">
        <f>LEN(ETMRoutes[[#This Row],[StageCodes]])</f>
        <v>239</v>
      </c>
      <c r="W649" s="245">
        <f>COUNTIF([2]!Master[Full ETM Route No], C649)</f>
        <v>2</v>
      </c>
    </row>
    <row r="650" spans="1:23" ht="203">
      <c r="A650" s="246" t="s">
        <v>3003</v>
      </c>
      <c r="B650" s="247">
        <v>16</v>
      </c>
      <c r="C650" s="248" t="str">
        <f>ETMRoutes[[#This Row],[Depot]] &amp; ETMRoutes[[#This Row],[RouteNo]]</f>
        <v>VSD16</v>
      </c>
      <c r="D650" s="249" t="str" cm="1">
        <f t="array" ref="D650">INDEX(ETMRoutes[Full ETM Route No], MATCH(1,(ETMRoutes[[#This Row],[BaseStageCodes]]=ETMRoutes[StageCodes])*1,0))</f>
        <v>VSD16</v>
      </c>
      <c r="E650" s="249" t="s">
        <v>5574</v>
      </c>
      <c r="F650" s="249" t="str">
        <f>VLOOKUP(ETMRoutes[[#This Row],[LastStageCode]],Code2Loc,2,FALSE) &amp; "-" &amp; VLOOKUP(ETMRoutes[[#This Row],[FirstStageCode]],Code2Loc,2,FALSE)</f>
        <v>SONAL-VASCO</v>
      </c>
      <c r="G650" s="249"/>
      <c r="H650" s="249">
        <v>73</v>
      </c>
      <c r="I650" s="249" t="s">
        <v>3518</v>
      </c>
      <c r="J650" s="250" t="s">
        <v>5575</v>
      </c>
      <c r="K650" s="250" t="s">
        <v>5576</v>
      </c>
      <c r="L650" s="245" t="s">
        <v>5577</v>
      </c>
      <c r="M650" t="s">
        <v>3003</v>
      </c>
      <c r="N650" t="s">
        <v>2722</v>
      </c>
      <c r="O650" s="245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49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49">
        <f>ETMRoutes[[#This Row],[RouteNo]]</f>
        <v>16</v>
      </c>
      <c r="S650" s="248" cm="1">
        <f t="array" ref="S650">SUMPRODUCT(  ( (ETMRoutes[StageCodes]=ETMRoutes[[#This Row],[StageCodes]])+0 )*1 )</f>
        <v>1</v>
      </c>
      <c r="T650" s="249" cm="1">
        <f t="array" ref="T650">SUMPRODUCT(  ( (ETMRoutes[ReverseStageCodes]=ETMRoutes[[#This Row],[StageCodes]])+0 )*1 )</f>
        <v>0</v>
      </c>
      <c r="U650" s="249" t="b" cm="1">
        <f t="array" ref="U650">AND(ETMRoutes[[#This Row],[StageCodes]]=ETMRoutes[[#This Row],[BaseStageCodes]], SUMPRODUCT( ( ($K$2:$K650=ETMRoutes[[#This Row],[StageCodes]])+0)*1) =1)</f>
        <v>1</v>
      </c>
      <c r="V650" s="245">
        <f>LEN(ETMRoutes[[#This Row],[StageCodes]])</f>
        <v>203</v>
      </c>
      <c r="W650" s="245">
        <f>COUNTIF([2]!Master[Full ETM Route No], C650)</f>
        <v>2</v>
      </c>
    </row>
    <row r="651" spans="1:23" ht="159.5">
      <c r="A651" s="246" t="s">
        <v>3003</v>
      </c>
      <c r="B651" s="247">
        <v>17</v>
      </c>
      <c r="C651" s="248" t="str">
        <f>ETMRoutes[[#This Row],[Depot]] &amp; ETMRoutes[[#This Row],[RouteNo]]</f>
        <v>VSD17</v>
      </c>
      <c r="D651" s="249" t="str" cm="1">
        <f t="array" ref="D651">INDEX(ETMRoutes[Full ETM Route No], MATCH(1,(ETMRoutes[[#This Row],[BaseStageCodes]]=ETMRoutes[StageCodes])*1,0))</f>
        <v>VSD17</v>
      </c>
      <c r="E651" s="249" t="s">
        <v>5578</v>
      </c>
      <c r="F651" s="249" t="str">
        <f>VLOOKUP(ETMRoutes[[#This Row],[LastStageCode]],Code2Loc,2,FALSE) &amp; "-" &amp; VLOOKUP(ETMRoutes[[#This Row],[FirstStageCode]],Code2Loc,2,FALSE)</f>
        <v>KADTARI-PANAJI</v>
      </c>
      <c r="G651" s="249" t="s">
        <v>1839</v>
      </c>
      <c r="H651" s="249">
        <v>54</v>
      </c>
      <c r="I651" s="249" t="s">
        <v>3518</v>
      </c>
      <c r="J651" s="250" t="s">
        <v>5579</v>
      </c>
      <c r="K651" s="250" t="s">
        <v>5580</v>
      </c>
      <c r="L651" s="245" t="s">
        <v>5581</v>
      </c>
      <c r="M651" t="s">
        <v>2202</v>
      </c>
      <c r="N651" t="s">
        <v>3187</v>
      </c>
      <c r="O651" s="245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49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49">
        <f>ETMRoutes[[#This Row],[RouteNo]]</f>
        <v>17</v>
      </c>
      <c r="S651" s="248" cm="1">
        <f t="array" ref="S651">SUMPRODUCT(  ( (ETMRoutes[StageCodes]=ETMRoutes[[#This Row],[StageCodes]])+0 )*1 )</f>
        <v>1</v>
      </c>
      <c r="T651" s="249" cm="1">
        <f t="array" ref="T651">SUMPRODUCT(  ( (ETMRoutes[ReverseStageCodes]=ETMRoutes[[#This Row],[StageCodes]])+0 )*1 )</f>
        <v>0</v>
      </c>
      <c r="U651" s="249" t="b" cm="1">
        <f t="array" ref="U651">AND(ETMRoutes[[#This Row],[StageCodes]]=ETMRoutes[[#This Row],[BaseStageCodes]], SUMPRODUCT( ( ($K$2:$K651=ETMRoutes[[#This Row],[StageCodes]])+0)*1) =1)</f>
        <v>1</v>
      </c>
      <c r="V651" s="245">
        <f>LEN(ETMRoutes[[#This Row],[StageCodes]])</f>
        <v>159</v>
      </c>
      <c r="W651" s="245">
        <f>COUNTIF([2]!Master[Full ETM Route No], C651)</f>
        <v>2</v>
      </c>
    </row>
    <row r="652" spans="1:23" ht="188.5">
      <c r="A652" s="246" t="s">
        <v>3003</v>
      </c>
      <c r="B652" s="247">
        <v>18</v>
      </c>
      <c r="C652" s="248" t="str">
        <f>ETMRoutes[[#This Row],[Depot]] &amp; ETMRoutes[[#This Row],[RouteNo]]</f>
        <v>VSD18</v>
      </c>
      <c r="D652" s="249" t="str" cm="1">
        <f t="array" ref="D652">INDEX(ETMRoutes[Full ETM Route No], MATCH(1,(ETMRoutes[[#This Row],[BaseStageCodes]]=ETMRoutes[StageCodes])*1,0))</f>
        <v>VSD18</v>
      </c>
      <c r="E652" s="249" t="s">
        <v>5582</v>
      </c>
      <c r="F652" s="249" t="str">
        <f>VLOOKUP(ETMRoutes[[#This Row],[LastStageCode]],Code2Loc,2,FALSE) &amp; "-" &amp; VLOOKUP(ETMRoutes[[#This Row],[FirstStageCode]],Code2Loc,2,FALSE)</f>
        <v>ANSOLEM-PANAJI</v>
      </c>
      <c r="G652" s="249" t="s">
        <v>1839</v>
      </c>
      <c r="H652" s="249">
        <v>60</v>
      </c>
      <c r="I652" s="249" t="s">
        <v>3518</v>
      </c>
      <c r="J652" s="250" t="s">
        <v>5583</v>
      </c>
      <c r="K652" s="250" t="s">
        <v>5584</v>
      </c>
      <c r="L652" s="245" t="s">
        <v>5585</v>
      </c>
      <c r="M652" t="s">
        <v>2202</v>
      </c>
      <c r="N652" t="s">
        <v>525</v>
      </c>
      <c r="O652" s="245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49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49">
        <f>ETMRoutes[[#This Row],[RouteNo]]</f>
        <v>18</v>
      </c>
      <c r="S652" s="248" cm="1">
        <f t="array" ref="S652">SUMPRODUCT(  ( (ETMRoutes[StageCodes]=ETMRoutes[[#This Row],[StageCodes]])+0 )*1 )</f>
        <v>1</v>
      </c>
      <c r="T652" s="249" cm="1">
        <f t="array" ref="T652">SUMPRODUCT(  ( (ETMRoutes[ReverseStageCodes]=ETMRoutes[[#This Row],[StageCodes]])+0 )*1 )</f>
        <v>0</v>
      </c>
      <c r="U652" s="249" t="b" cm="1">
        <f t="array" ref="U652">AND(ETMRoutes[[#This Row],[StageCodes]]=ETMRoutes[[#This Row],[BaseStageCodes]], SUMPRODUCT( ( ($K$2:$K652=ETMRoutes[[#This Row],[StageCodes]])+0)*1) =1)</f>
        <v>1</v>
      </c>
      <c r="V652" s="245">
        <f>LEN(ETMRoutes[[#This Row],[StageCodes]])</f>
        <v>179</v>
      </c>
      <c r="W652" s="245">
        <f>COUNTIF([2]!Master[Full ETM Route No], C652)</f>
        <v>2</v>
      </c>
    </row>
    <row r="653" spans="1:23" ht="130.5">
      <c r="A653" s="246" t="s">
        <v>3003</v>
      </c>
      <c r="B653" s="247">
        <v>19</v>
      </c>
      <c r="C653" s="248" t="str">
        <f>ETMRoutes[[#This Row],[Depot]] &amp; ETMRoutes[[#This Row],[RouteNo]]</f>
        <v>VSD19</v>
      </c>
      <c r="D653" s="249" t="str" cm="1">
        <f t="array" ref="D653">INDEX(ETMRoutes[Full ETM Route No], MATCH(1,(ETMRoutes[[#This Row],[BaseStageCodes]]=ETMRoutes[StageCodes])*1,0))</f>
        <v>VSD19</v>
      </c>
      <c r="E653" s="249" t="s">
        <v>5586</v>
      </c>
      <c r="F653" s="249" t="str">
        <f>VLOOKUP(ETMRoutes[[#This Row],[LastStageCode]],Code2Loc,2,FALSE) &amp; "-" &amp; VLOOKUP(ETMRoutes[[#This Row],[FirstStageCode]],Code2Loc,2,FALSE)</f>
        <v>KUDCHRE TMP-PONDA</v>
      </c>
      <c r="G653" s="249" t="s">
        <v>1839</v>
      </c>
      <c r="H653" s="249">
        <v>42</v>
      </c>
      <c r="I653" s="249" t="s">
        <v>3518</v>
      </c>
      <c r="J653" s="250" t="s">
        <v>5587</v>
      </c>
      <c r="K653" s="250" t="s">
        <v>5588</v>
      </c>
      <c r="L653" s="245" t="s">
        <v>5589</v>
      </c>
      <c r="M653" t="s">
        <v>2329</v>
      </c>
      <c r="N653" t="s">
        <v>1692</v>
      </c>
      <c r="O653" s="245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49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49">
        <f>ETMRoutes[[#This Row],[RouteNo]]</f>
        <v>19</v>
      </c>
      <c r="S653" s="248" cm="1">
        <f t="array" ref="S653">SUMPRODUCT(  ( (ETMRoutes[StageCodes]=ETMRoutes[[#This Row],[StageCodes]])+0 )*1 )</f>
        <v>1</v>
      </c>
      <c r="T653" s="249" cm="1">
        <f t="array" ref="T653">SUMPRODUCT(  ( (ETMRoutes[ReverseStageCodes]=ETMRoutes[[#This Row],[StageCodes]])+0 )*1 )</f>
        <v>0</v>
      </c>
      <c r="U653" s="249" t="b" cm="1">
        <f t="array" ref="U653">AND(ETMRoutes[[#This Row],[StageCodes]]=ETMRoutes[[#This Row],[BaseStageCodes]], SUMPRODUCT( ( ($K$2:$K653=ETMRoutes[[#This Row],[StageCodes]])+0)*1) =1)</f>
        <v>1</v>
      </c>
      <c r="V653" s="245">
        <f>LEN(ETMRoutes[[#This Row],[StageCodes]])</f>
        <v>119</v>
      </c>
      <c r="W653" s="245">
        <f>COUNTIF([2]!Master[Full ETM Route No], C653)</f>
        <v>1</v>
      </c>
    </row>
    <row r="654" spans="1:23" ht="174">
      <c r="A654" s="246" t="s">
        <v>3003</v>
      </c>
      <c r="B654" s="247">
        <v>20</v>
      </c>
      <c r="C654" s="248" t="str">
        <f>ETMRoutes[[#This Row],[Depot]] &amp; ETMRoutes[[#This Row],[RouteNo]]</f>
        <v>VSD20</v>
      </c>
      <c r="D654" s="249" t="str" cm="1">
        <f t="array" ref="D654">INDEX(ETMRoutes[Full ETM Route No], MATCH(1,(ETMRoutes[[#This Row],[BaseStageCodes]]=ETMRoutes[StageCodes])*1,0))</f>
        <v>VSD20</v>
      </c>
      <c r="E654" s="249" t="s">
        <v>5590</v>
      </c>
      <c r="F654" s="249" t="str">
        <f>VLOOKUP(ETMRoutes[[#This Row],[LastStageCode]],Code2Loc,2,FALSE) &amp; "-" &amp; VLOOKUP(ETMRoutes[[#This Row],[FirstStageCode]],Code2Loc,2,FALSE)</f>
        <v>KUDCHRE TMP-MARGAO</v>
      </c>
      <c r="G654" s="249"/>
      <c r="H654" s="249">
        <v>60</v>
      </c>
      <c r="I654" s="249" t="s">
        <v>3518</v>
      </c>
      <c r="J654" s="250" t="s">
        <v>5591</v>
      </c>
      <c r="K654" s="250" t="s">
        <v>5592</v>
      </c>
      <c r="L654" s="245" t="s">
        <v>5593</v>
      </c>
      <c r="M654" t="s">
        <v>1844</v>
      </c>
      <c r="N654" t="s">
        <v>1692</v>
      </c>
      <c r="O654" s="245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49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49">
        <f>ETMRoutes[[#This Row],[RouteNo]]</f>
        <v>20</v>
      </c>
      <c r="S654" s="248" cm="1">
        <f t="array" ref="S654">SUMPRODUCT(  ( (ETMRoutes[StageCodes]=ETMRoutes[[#This Row],[StageCodes]])+0 )*1 )</f>
        <v>1</v>
      </c>
      <c r="T654" s="249" cm="1">
        <f t="array" ref="T654">SUMPRODUCT(  ( (ETMRoutes[ReverseStageCodes]=ETMRoutes[[#This Row],[StageCodes]])+0 )*1 )</f>
        <v>0</v>
      </c>
      <c r="U654" s="249" t="b" cm="1">
        <f t="array" ref="U654">AND(ETMRoutes[[#This Row],[StageCodes]]=ETMRoutes[[#This Row],[BaseStageCodes]], SUMPRODUCT( ( ($K$2:$K654=ETMRoutes[[#This Row],[StageCodes]])+0)*1) =1)</f>
        <v>1</v>
      </c>
      <c r="V654" s="245">
        <f>LEN(ETMRoutes[[#This Row],[StageCodes]])</f>
        <v>175</v>
      </c>
      <c r="W654" s="245">
        <f>COUNTIF([2]!Master[Full ETM Route No], C654)</f>
        <v>3</v>
      </c>
    </row>
    <row r="655" spans="1:23" ht="116">
      <c r="A655" s="246" t="s">
        <v>3003</v>
      </c>
      <c r="B655" s="247">
        <v>21</v>
      </c>
      <c r="C655" s="248" t="str">
        <f>ETMRoutes[[#This Row],[Depot]] &amp; ETMRoutes[[#This Row],[RouteNo]]</f>
        <v>VSD21</v>
      </c>
      <c r="D655" s="249" t="str" cm="1">
        <f t="array" ref="D655">INDEX(ETMRoutes[Full ETM Route No], MATCH(1,(ETMRoutes[[#This Row],[BaseStageCodes]]=ETMRoutes[StageCodes])*1,0))</f>
        <v>VSD21</v>
      </c>
      <c r="E655" s="249" t="s">
        <v>5594</v>
      </c>
      <c r="F655" s="249" t="str">
        <f>VLOOKUP(ETMRoutes[[#This Row],[LastStageCode]],Code2Loc,2,FALSE) &amp; "-" &amp; VLOOKUP(ETMRoutes[[#This Row],[FirstStageCode]],Code2Loc,2,FALSE)</f>
        <v>AKHADA-HARBOUR</v>
      </c>
      <c r="G655" s="249"/>
      <c r="H655" s="249">
        <v>49</v>
      </c>
      <c r="I655" s="249" t="s">
        <v>3518</v>
      </c>
      <c r="J655" s="250" t="s">
        <v>5595</v>
      </c>
      <c r="K655" s="250" t="s">
        <v>5596</v>
      </c>
      <c r="L655" s="245" t="s">
        <v>5597</v>
      </c>
      <c r="M655" t="s">
        <v>1364</v>
      </c>
      <c r="N655" t="s">
        <v>450</v>
      </c>
      <c r="O655" s="245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49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49">
        <f>ETMRoutes[[#This Row],[RouteNo]]</f>
        <v>21</v>
      </c>
      <c r="S655" s="248" cm="1">
        <f t="array" ref="S655">SUMPRODUCT(  ( (ETMRoutes[StageCodes]=ETMRoutes[[#This Row],[StageCodes]])+0 )*1 )</f>
        <v>1</v>
      </c>
      <c r="T655" s="249" cm="1">
        <f t="array" ref="T655">SUMPRODUCT(  ( (ETMRoutes[ReverseStageCodes]=ETMRoutes[[#This Row],[StageCodes]])+0 )*1 )</f>
        <v>0</v>
      </c>
      <c r="U655" s="249" t="b" cm="1">
        <f t="array" ref="U655">AND(ETMRoutes[[#This Row],[StageCodes]]=ETMRoutes[[#This Row],[BaseStageCodes]], SUMPRODUCT( ( ($K$2:$K655=ETMRoutes[[#This Row],[StageCodes]])+0)*1) =1)</f>
        <v>1</v>
      </c>
      <c r="V655" s="245">
        <f>LEN(ETMRoutes[[#This Row],[StageCodes]])</f>
        <v>131</v>
      </c>
      <c r="W655" s="245">
        <f>COUNTIF([2]!Master[Full ETM Route No], C655)</f>
        <v>2</v>
      </c>
    </row>
    <row r="656" spans="1:23" ht="116">
      <c r="A656" s="246" t="s">
        <v>3003</v>
      </c>
      <c r="B656" s="247">
        <v>22</v>
      </c>
      <c r="C656" s="248" t="str">
        <f>ETMRoutes[[#This Row],[Depot]] &amp; ETMRoutes[[#This Row],[RouteNo]]</f>
        <v>VSD22</v>
      </c>
      <c r="D656" s="249" t="str" cm="1">
        <f t="array" ref="D656">INDEX(ETMRoutes[Full ETM Route No], MATCH(1,(ETMRoutes[[#This Row],[BaseStageCodes]]=ETMRoutes[StageCodes])*1,0))</f>
        <v>VSD22</v>
      </c>
      <c r="E656" s="249" t="s">
        <v>5598</v>
      </c>
      <c r="F656" s="249" t="str">
        <f>VLOOKUP(ETMRoutes[[#This Row],[LastStageCode]],Code2Loc,2,FALSE) &amp; "-" &amp; VLOOKUP(ETMRoutes[[#This Row],[FirstStageCode]],Code2Loc,2,FALSE)</f>
        <v>KAMORCOND-PANAJI</v>
      </c>
      <c r="G656" s="249"/>
      <c r="H656" s="249">
        <v>44</v>
      </c>
      <c r="I656" s="249" t="s">
        <v>3518</v>
      </c>
      <c r="J656" s="250" t="s">
        <v>5599</v>
      </c>
      <c r="K656" s="250" t="s">
        <v>5600</v>
      </c>
      <c r="L656" s="245" t="s">
        <v>5601</v>
      </c>
      <c r="M656" t="s">
        <v>2202</v>
      </c>
      <c r="N656" t="s">
        <v>1505</v>
      </c>
      <c r="O656" s="245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49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49">
        <f>ETMRoutes[[#This Row],[RouteNo]]</f>
        <v>22</v>
      </c>
      <c r="S656" s="248" cm="1">
        <f t="array" ref="S656">SUMPRODUCT(  ( (ETMRoutes[StageCodes]=ETMRoutes[[#This Row],[StageCodes]])+0 )*1 )</f>
        <v>1</v>
      </c>
      <c r="T656" s="249" cm="1">
        <f t="array" ref="T656">SUMPRODUCT(  ( (ETMRoutes[ReverseStageCodes]=ETMRoutes[[#This Row],[StageCodes]])+0 )*1 )</f>
        <v>0</v>
      </c>
      <c r="U656" s="249" t="b" cm="1">
        <f t="array" ref="U656">AND(ETMRoutes[[#This Row],[StageCodes]]=ETMRoutes[[#This Row],[BaseStageCodes]], SUMPRODUCT( ( ($K$2:$K656=ETMRoutes[[#This Row],[StageCodes]])+0)*1) =1)</f>
        <v>1</v>
      </c>
      <c r="V656" s="245">
        <f>LEN(ETMRoutes[[#This Row],[StageCodes]])</f>
        <v>107</v>
      </c>
      <c r="W656" s="245">
        <f>COUNTIF([2]!Master[Full ETM Route No], C656)</f>
        <v>2</v>
      </c>
    </row>
    <row r="657" spans="1:23" ht="174">
      <c r="A657" s="246" t="s">
        <v>3003</v>
      </c>
      <c r="B657" s="247">
        <v>23</v>
      </c>
      <c r="C657" s="248" t="str">
        <f>ETMRoutes[[#This Row],[Depot]] &amp; ETMRoutes[[#This Row],[RouteNo]]</f>
        <v>VSD23</v>
      </c>
      <c r="D657" s="249" t="str" cm="1">
        <f t="array" ref="D657">INDEX(ETMRoutes[Full ETM Route No], MATCH(1,(ETMRoutes[[#This Row],[BaseStageCodes]]=ETMRoutes[StageCodes])*1,0))</f>
        <v>VSD23</v>
      </c>
      <c r="E657" s="249" t="s">
        <v>5548</v>
      </c>
      <c r="F657" s="249" t="str">
        <f>VLOOKUP(ETMRoutes[[#This Row],[LastStageCode]],Code2Loc,2,FALSE) &amp; "-" &amp; VLOOKUP(ETMRoutes[[#This Row],[FirstStageCode]],Code2Loc,2,FALSE)</f>
        <v>PONDA-VASCO</v>
      </c>
      <c r="G657" s="249"/>
      <c r="H657" s="249">
        <v>65</v>
      </c>
      <c r="I657" s="249" t="s">
        <v>3518</v>
      </c>
      <c r="J657" s="250" t="s">
        <v>5602</v>
      </c>
      <c r="K657" s="250" t="s">
        <v>5603</v>
      </c>
      <c r="L657" s="245" t="s">
        <v>5604</v>
      </c>
      <c r="M657" t="s">
        <v>3003</v>
      </c>
      <c r="N657" t="s">
        <v>2329</v>
      </c>
      <c r="O657" s="245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49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49">
        <f>ETMRoutes[[#This Row],[RouteNo]]</f>
        <v>23</v>
      </c>
      <c r="S657" s="248" cm="1">
        <f t="array" ref="S657">SUMPRODUCT(  ( (ETMRoutes[StageCodes]=ETMRoutes[[#This Row],[StageCodes]])+0 )*1 )</f>
        <v>1</v>
      </c>
      <c r="T657" s="249" cm="1">
        <f t="array" ref="T657">SUMPRODUCT(  ( (ETMRoutes[ReverseStageCodes]=ETMRoutes[[#This Row],[StageCodes]])+0 )*1 )</f>
        <v>0</v>
      </c>
      <c r="U657" s="249" t="b" cm="1">
        <f t="array" ref="U657">AND(ETMRoutes[[#This Row],[StageCodes]]=ETMRoutes[[#This Row],[BaseStageCodes]], SUMPRODUCT( ( ($K$2:$K657=ETMRoutes[[#This Row],[StageCodes]])+0)*1) =1)</f>
        <v>1</v>
      </c>
      <c r="V657" s="245">
        <f>LEN(ETMRoutes[[#This Row],[StageCodes]])</f>
        <v>175</v>
      </c>
      <c r="W657" s="245">
        <f>COUNTIF([2]!Master[Full ETM Route No], C657)</f>
        <v>0</v>
      </c>
    </row>
    <row r="658" spans="1:23" ht="159.5">
      <c r="A658" s="246" t="s">
        <v>3003</v>
      </c>
      <c r="B658" s="247">
        <v>24</v>
      </c>
      <c r="C658" s="248" t="str">
        <f>ETMRoutes[[#This Row],[Depot]] &amp; ETMRoutes[[#This Row],[RouteNo]]</f>
        <v>VSD24</v>
      </c>
      <c r="D658" s="249" t="str" cm="1">
        <f t="array" ref="D658">INDEX(ETMRoutes[Full ETM Route No], MATCH(1,(ETMRoutes[[#This Row],[BaseStageCodes]]=ETMRoutes[StageCodes])*1,0))</f>
        <v>VSD24</v>
      </c>
      <c r="E658" s="249" t="s">
        <v>3555</v>
      </c>
      <c r="F658" s="249" t="str">
        <f>VLOOKUP(ETMRoutes[[#This Row],[LastStageCode]],Code2Loc,2,FALSE) &amp; "-" &amp; VLOOKUP(ETMRoutes[[#This Row],[FirstStageCode]],Code2Loc,2,FALSE)</f>
        <v>PONDA-PANAJI</v>
      </c>
      <c r="G658" s="249" t="s">
        <v>2793</v>
      </c>
      <c r="H658" s="249">
        <v>68</v>
      </c>
      <c r="I658" s="249" t="s">
        <v>3518</v>
      </c>
      <c r="J658" s="250" t="s">
        <v>5605</v>
      </c>
      <c r="K658" s="250" t="s">
        <v>5606</v>
      </c>
      <c r="L658" s="245" t="s">
        <v>5607</v>
      </c>
      <c r="M658" t="s">
        <v>2202</v>
      </c>
      <c r="N658" t="s">
        <v>2329</v>
      </c>
      <c r="O658" s="245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49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49">
        <f>ETMRoutes[[#This Row],[RouteNo]]</f>
        <v>24</v>
      </c>
      <c r="S658" s="248" cm="1">
        <f t="array" ref="S658">SUMPRODUCT(  ( (ETMRoutes[StageCodes]=ETMRoutes[[#This Row],[StageCodes]])+0 )*1 )</f>
        <v>1</v>
      </c>
      <c r="T658" s="249" cm="1">
        <f t="array" ref="T658">SUMPRODUCT(  ( (ETMRoutes[ReverseStageCodes]=ETMRoutes[[#This Row],[StageCodes]])+0 )*1 )</f>
        <v>0</v>
      </c>
      <c r="U658" s="249" t="b" cm="1">
        <f t="array" ref="U658">AND(ETMRoutes[[#This Row],[StageCodes]]=ETMRoutes[[#This Row],[BaseStageCodes]], SUMPRODUCT( ( ($K$2:$K658=ETMRoutes[[#This Row],[StageCodes]])+0)*1) =1)</f>
        <v>1</v>
      </c>
      <c r="V658" s="245">
        <f>LEN(ETMRoutes[[#This Row],[StageCodes]])</f>
        <v>163</v>
      </c>
      <c r="W658" s="245">
        <f>COUNTIF([2]!Master[Full ETM Route No], C658)</f>
        <v>0</v>
      </c>
    </row>
    <row r="659" spans="1:23" ht="130.5">
      <c r="A659" s="246" t="s">
        <v>3003</v>
      </c>
      <c r="B659" s="247">
        <v>25</v>
      </c>
      <c r="C659" s="248" t="str">
        <f>ETMRoutes[[#This Row],[Depot]] &amp; ETMRoutes[[#This Row],[RouteNo]]</f>
        <v>VSD25</v>
      </c>
      <c r="D659" s="249" t="str" cm="1">
        <f t="array" ref="D659">INDEX(ETMRoutes[Full ETM Route No], MATCH(1,(ETMRoutes[[#This Row],[BaseStageCodes]]=ETMRoutes[StageCodes])*1,0))</f>
        <v>VSD25</v>
      </c>
      <c r="E659" s="249" t="s">
        <v>5608</v>
      </c>
      <c r="F659" s="249" t="str">
        <f>VLOOKUP(ETMRoutes[[#This Row],[LastStageCode]],Code2Loc,2,FALSE) &amp; "-" &amp; VLOOKUP(ETMRoutes[[#This Row],[FirstStageCode]],Code2Loc,2,FALSE)</f>
        <v>BHUTWADI-PANAJI</v>
      </c>
      <c r="G659" s="249" t="s">
        <v>2266</v>
      </c>
      <c r="H659" s="249">
        <v>35</v>
      </c>
      <c r="I659" s="249" t="s">
        <v>3518</v>
      </c>
      <c r="J659" s="250" t="s">
        <v>5609</v>
      </c>
      <c r="K659" s="250" t="s">
        <v>5610</v>
      </c>
      <c r="L659" s="245" t="s">
        <v>5611</v>
      </c>
      <c r="M659" t="s">
        <v>2202</v>
      </c>
      <c r="N659" t="s">
        <v>745</v>
      </c>
      <c r="O659" s="245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49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49">
        <f>ETMRoutes[[#This Row],[RouteNo]]</f>
        <v>25</v>
      </c>
      <c r="S659" s="248" cm="1">
        <f t="array" ref="S659">SUMPRODUCT(  ( (ETMRoutes[StageCodes]=ETMRoutes[[#This Row],[StageCodes]])+0 )*1 )</f>
        <v>1</v>
      </c>
      <c r="T659" s="249" cm="1">
        <f t="array" ref="T659">SUMPRODUCT(  ( (ETMRoutes[ReverseStageCodes]=ETMRoutes[[#This Row],[StageCodes]])+0 )*1 )</f>
        <v>0</v>
      </c>
      <c r="U659" s="249" t="b" cm="1">
        <f t="array" ref="U659">AND(ETMRoutes[[#This Row],[StageCodes]]=ETMRoutes[[#This Row],[BaseStageCodes]], SUMPRODUCT( ( ($K$2:$K659=ETMRoutes[[#This Row],[StageCodes]])+0)*1) =1)</f>
        <v>1</v>
      </c>
      <c r="V659" s="245">
        <f>LEN(ETMRoutes[[#This Row],[StageCodes]])</f>
        <v>119</v>
      </c>
      <c r="W659" s="245">
        <f>COUNTIF([2]!Master[Full ETM Route No], C659)</f>
        <v>2</v>
      </c>
    </row>
    <row r="660" spans="1:23" ht="145">
      <c r="A660" s="246" t="s">
        <v>3003</v>
      </c>
      <c r="B660" s="247">
        <v>26</v>
      </c>
      <c r="C660" s="248" t="str">
        <f>ETMRoutes[[#This Row],[Depot]] &amp; ETMRoutes[[#This Row],[RouteNo]]</f>
        <v>VSD26</v>
      </c>
      <c r="D660" s="249" t="str" cm="1">
        <f t="array" ref="D660">INDEX(ETMRoutes[Full ETM Route No], MATCH(1,(ETMRoutes[[#This Row],[BaseStageCodes]]=ETMRoutes[StageCodes])*1,0))</f>
        <v>VSD26</v>
      </c>
      <c r="E660" s="249" t="s">
        <v>5216</v>
      </c>
      <c r="F660" s="249" t="str">
        <f>VLOOKUP(ETMRoutes[[#This Row],[LastStageCode]],Code2Loc,2,FALSE) &amp; "-" &amp; VLOOKUP(ETMRoutes[[#This Row],[FirstStageCode]],Code2Loc,2,FALSE)</f>
        <v>MANDRE MDMZ-PANAJI</v>
      </c>
      <c r="G660" s="249"/>
      <c r="H660" s="249">
        <v>34</v>
      </c>
      <c r="I660" s="249" t="s">
        <v>3518</v>
      </c>
      <c r="J660" s="250" t="s">
        <v>5612</v>
      </c>
      <c r="K660" s="250" t="s">
        <v>5613</v>
      </c>
      <c r="L660" s="245" t="s">
        <v>5614</v>
      </c>
      <c r="M660" t="s">
        <v>2202</v>
      </c>
      <c r="N660" t="s">
        <v>1816</v>
      </c>
      <c r="O660" s="245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49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49">
        <f>ETMRoutes[[#This Row],[RouteNo]]</f>
        <v>26</v>
      </c>
      <c r="S660" s="248" cm="1">
        <f t="array" ref="S660">SUMPRODUCT(  ( (ETMRoutes[StageCodes]=ETMRoutes[[#This Row],[StageCodes]])+0 )*1 )</f>
        <v>1</v>
      </c>
      <c r="T660" s="249" cm="1">
        <f t="array" ref="T660">SUMPRODUCT(  ( (ETMRoutes[ReverseStageCodes]=ETMRoutes[[#This Row],[StageCodes]])+0 )*1 )</f>
        <v>0</v>
      </c>
      <c r="U660" s="249" t="b" cm="1">
        <f t="array" ref="U660">AND(ETMRoutes[[#This Row],[StageCodes]]=ETMRoutes[[#This Row],[BaseStageCodes]], SUMPRODUCT( ( ($K$2:$K660=ETMRoutes[[#This Row],[StageCodes]])+0)*1) =1)</f>
        <v>1</v>
      </c>
      <c r="V660" s="245">
        <f>LEN(ETMRoutes[[#This Row],[StageCodes]])</f>
        <v>119</v>
      </c>
      <c r="W660" s="245">
        <f>COUNTIF([2]!Master[Full ETM Route No], C660)</f>
        <v>2</v>
      </c>
    </row>
    <row r="661" spans="1:23" ht="217.5">
      <c r="A661" s="246" t="s">
        <v>3003</v>
      </c>
      <c r="B661" s="247">
        <v>27</v>
      </c>
      <c r="C661" s="248" t="str">
        <f>ETMRoutes[[#This Row],[Depot]] &amp; ETMRoutes[[#This Row],[RouteNo]]</f>
        <v>VSD27</v>
      </c>
      <c r="D661" s="249" t="str" cm="1">
        <f t="array" ref="D661">INDEX(ETMRoutes[Full ETM Route No], MATCH(1,(ETMRoutes[[#This Row],[BaseStageCodes]]=ETMRoutes[StageCodes])*1,0))</f>
        <v>VSD27</v>
      </c>
      <c r="E661" s="249" t="s">
        <v>5615</v>
      </c>
      <c r="F661" s="249" t="str">
        <f>VLOOKUP(ETMRoutes[[#This Row],[LastStageCode]],Code2Loc,2,FALSE) &amp; "-" &amp; VLOOKUP(ETMRoutes[[#This Row],[FirstStageCode]],Code2Loc,2,FALSE)</f>
        <v>DEVSU-HARBOUR</v>
      </c>
      <c r="G661" s="249"/>
      <c r="H661" s="249">
        <v>76</v>
      </c>
      <c r="I661" s="249" t="s">
        <v>3518</v>
      </c>
      <c r="J661" s="250" t="s">
        <v>5616</v>
      </c>
      <c r="K661" s="250" t="s">
        <v>5617</v>
      </c>
      <c r="L661" s="245" t="s">
        <v>5618</v>
      </c>
      <c r="M661" t="s">
        <v>1364</v>
      </c>
      <c r="N661" t="s">
        <v>1076</v>
      </c>
      <c r="O661" s="245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49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49">
        <f>ETMRoutes[[#This Row],[RouteNo]]</f>
        <v>27</v>
      </c>
      <c r="S661" s="248" cm="1">
        <f t="array" ref="S661">SUMPRODUCT(  ( (ETMRoutes[StageCodes]=ETMRoutes[[#This Row],[StageCodes]])+0 )*1 )</f>
        <v>1</v>
      </c>
      <c r="T661" s="249" cm="1">
        <f t="array" ref="T661">SUMPRODUCT(  ( (ETMRoutes[ReverseStageCodes]=ETMRoutes[[#This Row],[StageCodes]])+0 )*1 )</f>
        <v>0</v>
      </c>
      <c r="U661" s="249" t="b" cm="1">
        <f t="array" ref="U661">AND(ETMRoutes[[#This Row],[StageCodes]]=ETMRoutes[[#This Row],[BaseStageCodes]], SUMPRODUCT( ( ($K$2:$K661=ETMRoutes[[#This Row],[StageCodes]])+0)*1) =1)</f>
        <v>1</v>
      </c>
      <c r="V661" s="245">
        <f>LEN(ETMRoutes[[#This Row],[StageCodes]])</f>
        <v>207</v>
      </c>
      <c r="W661" s="245">
        <f>COUNTIF([2]!Master[Full ETM Route No], C661)</f>
        <v>2</v>
      </c>
    </row>
    <row r="662" spans="1:23" ht="159.5">
      <c r="A662" s="246" t="s">
        <v>3003</v>
      </c>
      <c r="B662" s="247">
        <v>28</v>
      </c>
      <c r="C662" s="248" t="str">
        <f>ETMRoutes[[#This Row],[Depot]] &amp; ETMRoutes[[#This Row],[RouteNo]]</f>
        <v>VSD28</v>
      </c>
      <c r="D662" s="249" t="str" cm="1">
        <f t="array" ref="D662">INDEX(ETMRoutes[Full ETM Route No], MATCH(1,(ETMRoutes[[#This Row],[BaseStageCodes]]=ETMRoutes[StageCodes])*1,0))</f>
        <v>VSD28</v>
      </c>
      <c r="E662" s="249" t="s">
        <v>5619</v>
      </c>
      <c r="F662" s="249" t="str">
        <f>VLOOKUP(ETMRoutes[[#This Row],[LastStageCode]],Code2Loc,2,FALSE) &amp; "-" &amp; VLOOKUP(ETMRoutes[[#This Row],[FirstStageCode]],Code2Loc,2,FALSE)</f>
        <v>ASSOLDA-HARBOUR</v>
      </c>
      <c r="G662" s="249" t="s">
        <v>2378</v>
      </c>
      <c r="H662" s="249">
        <v>57</v>
      </c>
      <c r="I662" s="249" t="s">
        <v>3518</v>
      </c>
      <c r="J662" s="250" t="s">
        <v>5620</v>
      </c>
      <c r="K662" s="250" t="s">
        <v>5621</v>
      </c>
      <c r="L662" s="245" t="s">
        <v>5622</v>
      </c>
      <c r="M662" t="s">
        <v>1364</v>
      </c>
      <c r="N662" t="s">
        <v>573</v>
      </c>
      <c r="O662" s="245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49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49">
        <f>ETMRoutes[[#This Row],[RouteNo]]</f>
        <v>28</v>
      </c>
      <c r="S662" s="248" cm="1">
        <f t="array" ref="S662">SUMPRODUCT(  ( (ETMRoutes[StageCodes]=ETMRoutes[[#This Row],[StageCodes]])+0 )*1 )</f>
        <v>1</v>
      </c>
      <c r="T662" s="249" cm="1">
        <f t="array" ref="T662">SUMPRODUCT(  ( (ETMRoutes[ReverseStageCodes]=ETMRoutes[[#This Row],[StageCodes]])+0 )*1 )</f>
        <v>0</v>
      </c>
      <c r="U662" s="249" t="b" cm="1">
        <f t="array" ref="U662">AND(ETMRoutes[[#This Row],[StageCodes]]=ETMRoutes[[#This Row],[BaseStageCodes]], SUMPRODUCT( ( ($K$2:$K662=ETMRoutes[[#This Row],[StageCodes]])+0)*1) =1)</f>
        <v>1</v>
      </c>
      <c r="V662" s="245">
        <f>LEN(ETMRoutes[[#This Row],[StageCodes]])</f>
        <v>167</v>
      </c>
      <c r="W662" s="245">
        <f>COUNTIF([2]!Master[Full ETM Route No], C662)</f>
        <v>1</v>
      </c>
    </row>
    <row r="663" spans="1:23" ht="203">
      <c r="A663" s="246" t="s">
        <v>3003</v>
      </c>
      <c r="B663" s="247">
        <v>29</v>
      </c>
      <c r="C663" s="248" t="str">
        <f>ETMRoutes[[#This Row],[Depot]] &amp; ETMRoutes[[#This Row],[RouteNo]]</f>
        <v>VSD29</v>
      </c>
      <c r="D663" s="249" t="str" cm="1">
        <f t="array" ref="D663">INDEX(ETMRoutes[Full ETM Route No], MATCH(1,(ETMRoutes[[#This Row],[BaseStageCodes]]=ETMRoutes[StageCodes])*1,0))</f>
        <v>VSD29</v>
      </c>
      <c r="E663" s="249" t="s">
        <v>5623</v>
      </c>
      <c r="F663" s="249" t="str">
        <f>VLOOKUP(ETMRoutes[[#This Row],[LastStageCode]],Code2Loc,2,FALSE) &amp; "-" &amp; VLOOKUP(ETMRoutes[[#This Row],[FirstStageCode]],Code2Loc,2,FALSE)</f>
        <v>POLLEM BDR-VASCO</v>
      </c>
      <c r="G663" s="251"/>
      <c r="H663" s="249">
        <v>89</v>
      </c>
      <c r="I663" s="249" t="s">
        <v>3518</v>
      </c>
      <c r="J663" s="250" t="s">
        <v>5624</v>
      </c>
      <c r="K663" s="250" t="s">
        <v>5625</v>
      </c>
      <c r="L663" s="245" t="s">
        <v>5626</v>
      </c>
      <c r="M663" t="s">
        <v>3003</v>
      </c>
      <c r="N663" t="s">
        <v>2321</v>
      </c>
      <c r="O663" s="245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49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49">
        <f>ETMRoutes[[#This Row],[RouteNo]]</f>
        <v>29</v>
      </c>
      <c r="S663" s="248" cm="1">
        <f t="array" ref="S663">SUMPRODUCT(  ( (ETMRoutes[StageCodes]=ETMRoutes[[#This Row],[StageCodes]])+0 )*1 )</f>
        <v>1</v>
      </c>
      <c r="T663" s="249" cm="1">
        <f t="array" ref="T663">SUMPRODUCT(  ( (ETMRoutes[ReverseStageCodes]=ETMRoutes[[#This Row],[StageCodes]])+0 )*1 )</f>
        <v>0</v>
      </c>
      <c r="U663" s="249" t="b" cm="1">
        <f t="array" ref="U663">AND(ETMRoutes[[#This Row],[StageCodes]]=ETMRoutes[[#This Row],[BaseStageCodes]], SUMPRODUCT( ( ($K$2:$K663=ETMRoutes[[#This Row],[StageCodes]])+0)*1) =1)</f>
        <v>1</v>
      </c>
      <c r="V663" s="245">
        <f>LEN(ETMRoutes[[#This Row],[StageCodes]])</f>
        <v>207</v>
      </c>
      <c r="W663" s="245">
        <f>COUNTIF([2]!Master[Full ETM Route No], C663)</f>
        <v>2</v>
      </c>
    </row>
    <row r="664" spans="1:23">
      <c r="A664" s="246" t="s">
        <v>3003</v>
      </c>
      <c r="B664" s="247">
        <v>30</v>
      </c>
      <c r="C664" s="248" t="str">
        <f>ETMRoutes[[#This Row],[Depot]] &amp; ETMRoutes[[#This Row],[RouteNo]]</f>
        <v>VSD30</v>
      </c>
      <c r="D664" s="249" t="str" cm="1">
        <f t="array" ref="D664">INDEX(ETMRoutes[Full ETM Route No], MATCH(1,(ETMRoutes[[#This Row],[BaseStageCodes]]=ETMRoutes[StageCodes])*1,0))</f>
        <v>VSD30</v>
      </c>
      <c r="E664" s="249" t="s">
        <v>5627</v>
      </c>
      <c r="F664" s="249" t="str">
        <f>VLOOKUP(ETMRoutes[[#This Row],[LastStageCode]],Code2Loc,2,FALSE) &amp; "-" &amp; VLOOKUP(ETMRoutes[[#This Row],[FirstStageCode]],Code2Loc,2,FALSE)</f>
        <v>HARBOUR-VASCO</v>
      </c>
      <c r="G664" s="249" t="s">
        <v>2479</v>
      </c>
      <c r="H664" s="249">
        <v>4</v>
      </c>
      <c r="I664" s="249" t="s">
        <v>3518</v>
      </c>
      <c r="J664" s="250" t="s">
        <v>5628</v>
      </c>
      <c r="K664" s="250" t="s">
        <v>5629</v>
      </c>
      <c r="L664" s="245" t="s">
        <v>5630</v>
      </c>
      <c r="M664" t="s">
        <v>3003</v>
      </c>
      <c r="N664" t="s">
        <v>1364</v>
      </c>
      <c r="O664" s="245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49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49">
        <f>ETMRoutes[[#This Row],[RouteNo]]</f>
        <v>30</v>
      </c>
      <c r="S664" s="248" cm="1">
        <f t="array" ref="S664">SUMPRODUCT(  ( (ETMRoutes[StageCodes]=ETMRoutes[[#This Row],[StageCodes]])+0 )*1 )</f>
        <v>1</v>
      </c>
      <c r="T664" s="249" cm="1">
        <f t="array" ref="T664">SUMPRODUCT(  ( (ETMRoutes[ReverseStageCodes]=ETMRoutes[[#This Row],[StageCodes]])+0 )*1 )</f>
        <v>0</v>
      </c>
      <c r="U664" s="249" t="b" cm="1">
        <f t="array" ref="U664">AND(ETMRoutes[[#This Row],[StageCodes]]=ETMRoutes[[#This Row],[BaseStageCodes]], SUMPRODUCT( ( ($K$2:$K664=ETMRoutes[[#This Row],[StageCodes]])+0)*1) =1)</f>
        <v>1</v>
      </c>
      <c r="V664" s="245">
        <f>LEN(ETMRoutes[[#This Row],[StageCodes]])</f>
        <v>11</v>
      </c>
      <c r="W664" s="245">
        <f>COUNTIF([2]!Master[Full ETM Route No], C664)</f>
        <v>7</v>
      </c>
    </row>
    <row r="665" spans="1:23" ht="29">
      <c r="A665" s="246" t="s">
        <v>3003</v>
      </c>
      <c r="B665" s="247">
        <v>31</v>
      </c>
      <c r="C665" s="248" t="str">
        <f>ETMRoutes[[#This Row],[Depot]] &amp; ETMRoutes[[#This Row],[RouteNo]]</f>
        <v>VSD31</v>
      </c>
      <c r="D665" s="249" t="str" cm="1">
        <f t="array" ref="D665">INDEX(ETMRoutes[Full ETM Route No], MATCH(1,(ETMRoutes[[#This Row],[BaseStageCodes]]=ETMRoutes[StageCodes])*1,0))</f>
        <v>PRV138</v>
      </c>
      <c r="E665" s="249" t="s">
        <v>4751</v>
      </c>
      <c r="F665" s="249" t="str">
        <f>VLOOKUP(ETMRoutes[[#This Row],[LastStageCode]],Code2Loc,2,FALSE) &amp; "-" &amp; VLOOKUP(ETMRoutes[[#This Row],[FirstStageCode]],Code2Loc,2,FALSE)</f>
        <v>PANAJI MKT-PANAJI</v>
      </c>
      <c r="G665" s="249" t="s">
        <v>465</v>
      </c>
      <c r="H665" s="249">
        <v>7</v>
      </c>
      <c r="I665" s="249" t="s">
        <v>3518</v>
      </c>
      <c r="J665" s="250" t="s">
        <v>5345</v>
      </c>
      <c r="K665" s="250" t="s">
        <v>5346</v>
      </c>
      <c r="L665" s="245" t="s">
        <v>5347</v>
      </c>
      <c r="M665" t="s">
        <v>2202</v>
      </c>
      <c r="N665" t="s">
        <v>2206</v>
      </c>
      <c r="O665" s="245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49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49">
        <f>ETMRoutes[[#This Row],[RouteNo]]</f>
        <v>31</v>
      </c>
      <c r="S665" s="248" cm="1">
        <f t="array" ref="S665">SUMPRODUCT(  ( (ETMRoutes[StageCodes]=ETMRoutes[[#This Row],[StageCodes]])+0 )*1 )</f>
        <v>2</v>
      </c>
      <c r="T665" s="249" cm="1">
        <f t="array" ref="T665">SUMPRODUCT(  ( (ETMRoutes[ReverseStageCodes]=ETMRoutes[[#This Row],[StageCodes]])+0 )*1 )</f>
        <v>0</v>
      </c>
      <c r="U665" s="249" t="b" cm="1">
        <f t="array" ref="U665">AND(ETMRoutes[[#This Row],[StageCodes]]=ETMRoutes[[#This Row],[BaseStageCodes]], SUMPRODUCT( ( ($K$2:$K665=ETMRoutes[[#This Row],[StageCodes]])+0)*1) =1)</f>
        <v>0</v>
      </c>
      <c r="V665" s="245">
        <f>LEN(ETMRoutes[[#This Row],[StageCodes]])</f>
        <v>23</v>
      </c>
      <c r="W665" s="245">
        <f>COUNTIF([2]!Master[Full ETM Route No], C665)</f>
        <v>1</v>
      </c>
    </row>
    <row r="666" spans="1:23" ht="58">
      <c r="A666" s="246" t="s">
        <v>3003</v>
      </c>
      <c r="B666" s="247">
        <v>32</v>
      </c>
      <c r="C666" s="248" t="str">
        <f>ETMRoutes[[#This Row],[Depot]] &amp; ETMRoutes[[#This Row],[RouteNo]]</f>
        <v>VSD32</v>
      </c>
      <c r="D666" s="249" t="str" cm="1">
        <f t="array" ref="D666">INDEX(ETMRoutes[Full ETM Route No], MATCH(1,(ETMRoutes[[#This Row],[BaseStageCodes]]=ETMRoutes[StageCodes])*1,0))</f>
        <v>MRG100</v>
      </c>
      <c r="E666" s="249" t="s">
        <v>3877</v>
      </c>
      <c r="F666" s="249" t="str">
        <f>VLOOKUP(ETMRoutes[[#This Row],[LastStageCode]],Code2Loc,2,FALSE) &amp; "-" &amp; VLOOKUP(ETMRoutes[[#This Row],[FirstStageCode]],Code2Loc,2,FALSE)</f>
        <v>CIPLA-PANAJI</v>
      </c>
      <c r="G666" s="249"/>
      <c r="H666" s="249">
        <v>24</v>
      </c>
      <c r="I666" s="249" t="s">
        <v>3518</v>
      </c>
      <c r="J666" s="250" t="s">
        <v>3878</v>
      </c>
      <c r="K666" s="250" t="s">
        <v>3879</v>
      </c>
      <c r="L666" s="245" t="s">
        <v>3880</v>
      </c>
      <c r="M666" t="s">
        <v>2202</v>
      </c>
      <c r="N666" t="s">
        <v>937</v>
      </c>
      <c r="O666" s="245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49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49">
        <f>ETMRoutes[[#This Row],[RouteNo]]</f>
        <v>32</v>
      </c>
      <c r="S666" s="248" cm="1">
        <f t="array" ref="S666">SUMPRODUCT(  ( (ETMRoutes[StageCodes]=ETMRoutes[[#This Row],[StageCodes]])+0 )*1 )</f>
        <v>4</v>
      </c>
      <c r="T666" s="249" cm="1">
        <f t="array" ref="T666">SUMPRODUCT(  ( (ETMRoutes[ReverseStageCodes]=ETMRoutes[[#This Row],[StageCodes]])+0 )*1 )</f>
        <v>0</v>
      </c>
      <c r="U666" s="249" t="b" cm="1">
        <f t="array" ref="U666">AND(ETMRoutes[[#This Row],[StageCodes]]=ETMRoutes[[#This Row],[BaseStageCodes]], SUMPRODUCT( ( ($K$2:$K666=ETMRoutes[[#This Row],[StageCodes]])+0)*1) =1)</f>
        <v>0</v>
      </c>
      <c r="V666" s="245">
        <f>LEN(ETMRoutes[[#This Row],[StageCodes]])</f>
        <v>51</v>
      </c>
      <c r="W666" s="245">
        <f>COUNTIF([2]!Master[Full ETM Route No], C666)</f>
        <v>0</v>
      </c>
    </row>
    <row r="667" spans="1:23" ht="72.5">
      <c r="A667" s="246" t="s">
        <v>3003</v>
      </c>
      <c r="B667" s="247">
        <v>33</v>
      </c>
      <c r="C667" s="248" t="str">
        <f>ETMRoutes[[#This Row],[Depot]] &amp; ETMRoutes[[#This Row],[RouteNo]]</f>
        <v>VSD33</v>
      </c>
      <c r="D667" s="249" t="str" cm="1">
        <f t="array" ref="D667">INDEX(ETMRoutes[Full ETM Route No], MATCH(1,(ETMRoutes[[#This Row],[BaseStageCodes]]=ETMRoutes[StageCodes])*1,0))</f>
        <v>VSD33</v>
      </c>
      <c r="E667" s="249" t="s">
        <v>5631</v>
      </c>
      <c r="F667" s="249" t="str">
        <f>VLOOKUP(ETMRoutes[[#This Row],[LastStageCode]],Code2Loc,2,FALSE) &amp; "-" &amp; VLOOKUP(ETMRoutes[[#This Row],[FirstStageCode]],Code2Loc,2,FALSE)</f>
        <v>CIPLA-VASCO</v>
      </c>
      <c r="G667" s="249" t="s">
        <v>760</v>
      </c>
      <c r="H667" s="249">
        <v>20</v>
      </c>
      <c r="I667" s="249" t="s">
        <v>3518</v>
      </c>
      <c r="J667" s="250" t="s">
        <v>5632</v>
      </c>
      <c r="K667" s="250" t="s">
        <v>5633</v>
      </c>
      <c r="L667" s="245" t="s">
        <v>5634</v>
      </c>
      <c r="M667" t="s">
        <v>3003</v>
      </c>
      <c r="N667" t="s">
        <v>937</v>
      </c>
      <c r="O667" s="245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49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49">
        <f>ETMRoutes[[#This Row],[RouteNo]]</f>
        <v>33</v>
      </c>
      <c r="S667" s="248" cm="1">
        <f t="array" ref="S667">SUMPRODUCT(  ( (ETMRoutes[StageCodes]=ETMRoutes[[#This Row],[StageCodes]])+0 )*1 )</f>
        <v>1</v>
      </c>
      <c r="T667" s="249" cm="1">
        <f t="array" ref="T667">SUMPRODUCT(  ( (ETMRoutes[ReverseStageCodes]=ETMRoutes[[#This Row],[StageCodes]])+0 )*1 )</f>
        <v>0</v>
      </c>
      <c r="U667" s="249" t="b" cm="1">
        <f t="array" ref="U667">AND(ETMRoutes[[#This Row],[StageCodes]]=ETMRoutes[[#This Row],[BaseStageCodes]], SUMPRODUCT( ( ($K$2:$K667=ETMRoutes[[#This Row],[StageCodes]])+0)*1) =1)</f>
        <v>1</v>
      </c>
      <c r="V667" s="245">
        <f>LEN(ETMRoutes[[#This Row],[StageCodes]])</f>
        <v>63</v>
      </c>
      <c r="W667" s="245">
        <f>COUNTIF([2]!Master[Full ETM Route No], C667)</f>
        <v>2</v>
      </c>
    </row>
    <row r="668" spans="1:23" ht="72.5">
      <c r="A668" s="246" t="s">
        <v>3003</v>
      </c>
      <c r="B668" s="247">
        <v>34</v>
      </c>
      <c r="C668" s="248" t="str">
        <f>ETMRoutes[[#This Row],[Depot]] &amp; ETMRoutes[[#This Row],[RouteNo]]</f>
        <v>VSD34</v>
      </c>
      <c r="D668" s="249" t="str" cm="1">
        <f t="array" ref="D668">INDEX(ETMRoutes[Full ETM Route No], MATCH(1,(ETMRoutes[[#This Row],[BaseStageCodes]]=ETMRoutes[StageCodes])*1,0))</f>
        <v>VSD34</v>
      </c>
      <c r="E668" s="249" t="s">
        <v>5635</v>
      </c>
      <c r="F668" s="249" t="str">
        <f>VLOOKUP(ETMRoutes[[#This Row],[LastStageCode]],Code2Loc,2,FALSE) &amp; "-" &amp; VLOOKUP(ETMRoutes[[#This Row],[FirstStageCode]],Code2Loc,2,FALSE)</f>
        <v>GOA UNVRSTY-HARBOUR</v>
      </c>
      <c r="G668" s="249" t="s">
        <v>976</v>
      </c>
      <c r="H668" s="249">
        <v>35</v>
      </c>
      <c r="I668" s="249" t="s">
        <v>3518</v>
      </c>
      <c r="J668" s="250" t="s">
        <v>5636</v>
      </c>
      <c r="K668" s="250" t="s">
        <v>5637</v>
      </c>
      <c r="L668" s="245" t="s">
        <v>5638</v>
      </c>
      <c r="M668" t="s">
        <v>1364</v>
      </c>
      <c r="N668" t="s">
        <v>1290</v>
      </c>
      <c r="O668" s="245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49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49">
        <f>ETMRoutes[[#This Row],[RouteNo]]</f>
        <v>34</v>
      </c>
      <c r="S668" s="248" cm="1">
        <f t="array" ref="S668">SUMPRODUCT(  ( (ETMRoutes[StageCodes]=ETMRoutes[[#This Row],[StageCodes]])+0 )*1 )</f>
        <v>1</v>
      </c>
      <c r="T668" s="249" cm="1">
        <f t="array" ref="T668">SUMPRODUCT(  ( (ETMRoutes[ReverseStageCodes]=ETMRoutes[[#This Row],[StageCodes]])+0 )*1 )</f>
        <v>0</v>
      </c>
      <c r="U668" s="249" t="b" cm="1">
        <f t="array" ref="U668">AND(ETMRoutes[[#This Row],[StageCodes]]=ETMRoutes[[#This Row],[BaseStageCodes]], SUMPRODUCT( ( ($K$2:$K668=ETMRoutes[[#This Row],[StageCodes]])+0)*1) =1)</f>
        <v>1</v>
      </c>
      <c r="V668" s="245">
        <f>LEN(ETMRoutes[[#This Row],[StageCodes]])</f>
        <v>75</v>
      </c>
      <c r="W668" s="245">
        <f>COUNTIF([2]!Master[Full ETM Route No], C668)</f>
        <v>3</v>
      </c>
    </row>
    <row r="669" spans="1:23" ht="116">
      <c r="A669" s="246" t="s">
        <v>3003</v>
      </c>
      <c r="B669" s="247">
        <v>35</v>
      </c>
      <c r="C669" s="248" t="str">
        <f>ETMRoutes[[#This Row],[Depot]] &amp; ETMRoutes[[#This Row],[RouteNo]]</f>
        <v>VSD35</v>
      </c>
      <c r="D669" s="249" t="str" cm="1">
        <f t="array" ref="D669">INDEX(ETMRoutes[Full ETM Route No], MATCH(1,(ETMRoutes[[#This Row],[BaseStageCodes]]=ETMRoutes[StageCodes])*1,0))</f>
        <v>VSD35</v>
      </c>
      <c r="E669" s="249" t="s">
        <v>5639</v>
      </c>
      <c r="F669" s="249" t="str">
        <f>VLOOKUP(ETMRoutes[[#This Row],[LastStageCode]],Code2Loc,2,FALSE) &amp; "-" &amp; VLOOKUP(ETMRoutes[[#This Row],[FirstStageCode]],Code2Loc,2,FALSE)</f>
        <v>FMD ENG CLG-SADA</v>
      </c>
      <c r="G669" s="249"/>
      <c r="H669" s="249">
        <v>42</v>
      </c>
      <c r="I669" s="249" t="s">
        <v>3518</v>
      </c>
      <c r="J669" s="250" t="s">
        <v>5640</v>
      </c>
      <c r="K669" s="250" t="s">
        <v>5641</v>
      </c>
      <c r="L669" s="245" t="s">
        <v>5642</v>
      </c>
      <c r="M669" t="s">
        <v>2480</v>
      </c>
      <c r="N669" t="s">
        <v>1200</v>
      </c>
      <c r="O669" s="245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49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49">
        <f>ETMRoutes[[#This Row],[RouteNo]]</f>
        <v>35</v>
      </c>
      <c r="S669" s="248" cm="1">
        <f t="array" ref="S669">SUMPRODUCT(  ( (ETMRoutes[StageCodes]=ETMRoutes[[#This Row],[StageCodes]])+0 )*1 )</f>
        <v>1</v>
      </c>
      <c r="T669" s="249" cm="1">
        <f t="array" ref="T669">SUMPRODUCT(  ( (ETMRoutes[ReverseStageCodes]=ETMRoutes[[#This Row],[StageCodes]])+0 )*1 )</f>
        <v>0</v>
      </c>
      <c r="U669" s="249" t="b" cm="1">
        <f t="array" ref="U669">AND(ETMRoutes[[#This Row],[StageCodes]]=ETMRoutes[[#This Row],[BaseStageCodes]], SUMPRODUCT( ( ($K$2:$K669=ETMRoutes[[#This Row],[StageCodes]])+0)*1) =1)</f>
        <v>1</v>
      </c>
      <c r="V669" s="245">
        <f>LEN(ETMRoutes[[#This Row],[StageCodes]])</f>
        <v>111</v>
      </c>
      <c r="W669" s="245">
        <f>COUNTIF([2]!Master[Full ETM Route No], C669)</f>
        <v>9</v>
      </c>
    </row>
    <row r="670" spans="1:23" ht="87">
      <c r="A670" s="246" t="s">
        <v>3003</v>
      </c>
      <c r="B670" s="247">
        <v>36</v>
      </c>
      <c r="C670" s="248" t="str">
        <f>ETMRoutes[[#This Row],[Depot]] &amp; ETMRoutes[[#This Row],[RouteNo]]</f>
        <v>VSD36</v>
      </c>
      <c r="D670" s="249" t="str" cm="1">
        <f t="array" ref="D670">INDEX(ETMRoutes[Full ETM Route No], MATCH(1,(ETMRoutes[[#This Row],[BaseStageCodes]]=ETMRoutes[StageCodes])*1,0))</f>
        <v>VSD36</v>
      </c>
      <c r="E670" s="249" t="s">
        <v>5643</v>
      </c>
      <c r="F670" s="249" t="str">
        <f>VLOOKUP(ETMRoutes[[#This Row],[LastStageCode]],Code2Loc,2,FALSE) &amp; "-" &amp; VLOOKUP(ETMRoutes[[#This Row],[FirstStageCode]],Code2Loc,2,FALSE)</f>
        <v>RITE COLAGE-SADA</v>
      </c>
      <c r="G670" s="249" t="s">
        <v>976</v>
      </c>
      <c r="H670" s="249">
        <v>33</v>
      </c>
      <c r="I670" s="249" t="s">
        <v>3518</v>
      </c>
      <c r="J670" s="250" t="s">
        <v>5644</v>
      </c>
      <c r="K670" s="250" t="s">
        <v>5645</v>
      </c>
      <c r="L670" s="245" t="s">
        <v>5646</v>
      </c>
      <c r="M670" t="s">
        <v>2480</v>
      </c>
      <c r="N670" t="s">
        <v>2450</v>
      </c>
      <c r="O670" s="245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49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49">
        <f>ETMRoutes[[#This Row],[RouteNo]]</f>
        <v>36</v>
      </c>
      <c r="S670" s="248" cm="1">
        <f t="array" ref="S670">SUMPRODUCT(  ( (ETMRoutes[StageCodes]=ETMRoutes[[#This Row],[StageCodes]])+0 )*1 )</f>
        <v>1</v>
      </c>
      <c r="T670" s="249" cm="1">
        <f t="array" ref="T670">SUMPRODUCT(  ( (ETMRoutes[ReverseStageCodes]=ETMRoutes[[#This Row],[StageCodes]])+0 )*1 )</f>
        <v>0</v>
      </c>
      <c r="U670" s="249" t="b" cm="1">
        <f t="array" ref="U670">AND(ETMRoutes[[#This Row],[StageCodes]]=ETMRoutes[[#This Row],[BaseStageCodes]], SUMPRODUCT( ( ($K$2:$K670=ETMRoutes[[#This Row],[StageCodes]])+0)*1) =1)</f>
        <v>1</v>
      </c>
      <c r="V670" s="245">
        <f>LEN(ETMRoutes[[#This Row],[StageCodes]])</f>
        <v>95</v>
      </c>
      <c r="W670" s="245">
        <f>COUNTIF([2]!Master[Full ETM Route No], C670)</f>
        <v>3</v>
      </c>
    </row>
    <row r="671" spans="1:23" ht="116">
      <c r="A671" s="246" t="s">
        <v>3003</v>
      </c>
      <c r="B671" s="247">
        <v>37</v>
      </c>
      <c r="C671" s="248" t="str">
        <f>ETMRoutes[[#This Row],[Depot]] &amp; ETMRoutes[[#This Row],[RouteNo]]</f>
        <v>VSD37</v>
      </c>
      <c r="D671" s="249" t="str" cm="1">
        <f t="array" ref="D671">INDEX(ETMRoutes[Full ETM Route No], MATCH(1,(ETMRoutes[[#This Row],[BaseStageCodes]]=ETMRoutes[StageCodes])*1,0))</f>
        <v>PNJ99</v>
      </c>
      <c r="E671" s="249" t="s">
        <v>4720</v>
      </c>
      <c r="F671" s="249" t="str">
        <f>VLOOKUP(ETMRoutes[[#This Row],[LastStageCode]],Code2Loc,2,FALSE) &amp; "-" &amp; VLOOKUP(ETMRoutes[[#This Row],[FirstStageCode]],Code2Loc,2,FALSE)</f>
        <v>RITE COLAGE-PANAJI</v>
      </c>
      <c r="G671" s="249" t="s">
        <v>2328</v>
      </c>
      <c r="H671" s="249">
        <v>41</v>
      </c>
      <c r="I671" s="249" t="s">
        <v>3518</v>
      </c>
      <c r="J671" s="250" t="s">
        <v>4721</v>
      </c>
      <c r="K671" s="250" t="s">
        <v>4722</v>
      </c>
      <c r="L671" s="245" t="s">
        <v>4723</v>
      </c>
      <c r="M671" t="s">
        <v>2202</v>
      </c>
      <c r="N671" t="s">
        <v>2450</v>
      </c>
      <c r="O671" s="245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49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49">
        <f>ETMRoutes[[#This Row],[RouteNo]]</f>
        <v>37</v>
      </c>
      <c r="S671" s="248" cm="1">
        <f t="array" ref="S671">SUMPRODUCT(  ( (ETMRoutes[StageCodes]=ETMRoutes[[#This Row],[StageCodes]])+0 )*1 )</f>
        <v>2</v>
      </c>
      <c r="T671" s="249" cm="1">
        <f t="array" ref="T671">SUMPRODUCT(  ( (ETMRoutes[ReverseStageCodes]=ETMRoutes[[#This Row],[StageCodes]])+0 )*1 )</f>
        <v>0</v>
      </c>
      <c r="U671" s="249" t="b" cm="1">
        <f t="array" ref="U671">AND(ETMRoutes[[#This Row],[StageCodes]]=ETMRoutes[[#This Row],[BaseStageCodes]], SUMPRODUCT( ( ($K$2:$K671=ETMRoutes[[#This Row],[StageCodes]])+0)*1) =1)</f>
        <v>0</v>
      </c>
      <c r="V671" s="245">
        <f>LEN(ETMRoutes[[#This Row],[StageCodes]])</f>
        <v>115</v>
      </c>
      <c r="W671" s="245">
        <f>COUNTIF([2]!Master[Full ETM Route No], C671)</f>
        <v>0</v>
      </c>
    </row>
    <row r="672" spans="1:23" ht="116">
      <c r="A672" s="246" t="s">
        <v>3003</v>
      </c>
      <c r="B672" s="247">
        <v>38</v>
      </c>
      <c r="C672" s="248" t="str">
        <f>ETMRoutes[[#This Row],[Depot]] &amp; ETMRoutes[[#This Row],[RouteNo]]</f>
        <v>VSD38</v>
      </c>
      <c r="D672" s="249" t="str" cm="1">
        <f t="array" ref="D672">INDEX(ETMRoutes[Full ETM Route No], MATCH(1,(ETMRoutes[[#This Row],[BaseStageCodes]]=ETMRoutes[StageCodes])*1,0))</f>
        <v>VSD38</v>
      </c>
      <c r="E672" s="249" t="s">
        <v>3517</v>
      </c>
      <c r="F672" s="249" t="str">
        <f>VLOOKUP(ETMRoutes[[#This Row],[LastStageCode]],Code2Loc,2,FALSE) &amp; "-" &amp; VLOOKUP(ETMRoutes[[#This Row],[FirstStageCode]],Code2Loc,2,FALSE)</f>
        <v>PANAJI-MARGAO</v>
      </c>
      <c r="G672" s="249" t="s">
        <v>838</v>
      </c>
      <c r="H672" s="249">
        <v>40</v>
      </c>
      <c r="I672" s="249" t="s">
        <v>3518</v>
      </c>
      <c r="J672" s="250" t="s">
        <v>5647</v>
      </c>
      <c r="K672" s="250" t="s">
        <v>5648</v>
      </c>
      <c r="L672" s="245" t="s">
        <v>5649</v>
      </c>
      <c r="M672" t="s">
        <v>1844</v>
      </c>
      <c r="N672" t="s">
        <v>2202</v>
      </c>
      <c r="O672" s="245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49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49">
        <f>ETMRoutes[[#This Row],[RouteNo]]</f>
        <v>38</v>
      </c>
      <c r="S672" s="248" cm="1">
        <f t="array" ref="S672">SUMPRODUCT(  ( (ETMRoutes[StageCodes]=ETMRoutes[[#This Row],[StageCodes]])+0 )*1 )</f>
        <v>1</v>
      </c>
      <c r="T672" s="249" cm="1">
        <f t="array" ref="T672">SUMPRODUCT(  ( (ETMRoutes[ReverseStageCodes]=ETMRoutes[[#This Row],[StageCodes]])+0 )*1 )</f>
        <v>0</v>
      </c>
      <c r="U672" s="249" t="b" cm="1">
        <f t="array" ref="U672">AND(ETMRoutes[[#This Row],[StageCodes]]=ETMRoutes[[#This Row],[BaseStageCodes]], SUMPRODUCT( ( ($K$2:$K672=ETMRoutes[[#This Row],[StageCodes]])+0)*1) =1)</f>
        <v>1</v>
      </c>
      <c r="V672" s="245">
        <f>LEN(ETMRoutes[[#This Row],[StageCodes]])</f>
        <v>99</v>
      </c>
      <c r="W672" s="245">
        <f>COUNTIF([2]!Master[Full ETM Route No], C672)</f>
        <v>2</v>
      </c>
    </row>
    <row r="673" spans="1:23" ht="72.5">
      <c r="A673" s="246" t="s">
        <v>3003</v>
      </c>
      <c r="B673" s="247">
        <v>39</v>
      </c>
      <c r="C673" s="248" t="str">
        <f>ETMRoutes[[#This Row],[Depot]] &amp; ETMRoutes[[#This Row],[RouteNo]]</f>
        <v>VSD39</v>
      </c>
      <c r="D673" s="249" t="str" cm="1">
        <f t="array" ref="D673">INDEX(ETMRoutes[Full ETM Route No], MATCH(1,(ETMRoutes[[#This Row],[BaseStageCodes]]=ETMRoutes[StageCodes])*1,0))</f>
        <v>MRG1</v>
      </c>
      <c r="E673" s="249" t="s">
        <v>3517</v>
      </c>
      <c r="F673" s="249" t="str">
        <f>VLOOKUP(ETMRoutes[[#This Row],[LastStageCode]],Code2Loc,2,FALSE) &amp; "-" &amp; VLOOKUP(ETMRoutes[[#This Row],[FirstStageCode]],Code2Loc,2,FALSE)</f>
        <v>PANAJI-MARGAO</v>
      </c>
      <c r="G673" s="249" t="s">
        <v>976</v>
      </c>
      <c r="H673" s="249">
        <v>31</v>
      </c>
      <c r="I673" s="249" t="s">
        <v>3518</v>
      </c>
      <c r="J673" s="250" t="s">
        <v>3519</v>
      </c>
      <c r="K673" s="250" t="s">
        <v>3520</v>
      </c>
      <c r="L673" s="245" t="s">
        <v>3521</v>
      </c>
      <c r="M673" t="s">
        <v>1844</v>
      </c>
      <c r="N673" t="s">
        <v>2202</v>
      </c>
      <c r="O673" s="245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49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49">
        <f>ETMRoutes[[#This Row],[RouteNo]]</f>
        <v>39</v>
      </c>
      <c r="S673" s="248" cm="1">
        <f t="array" ref="S673">SUMPRODUCT(  ( (ETMRoutes[StageCodes]=ETMRoutes[[#This Row],[StageCodes]])+0 )*1 )</f>
        <v>5</v>
      </c>
      <c r="T673" s="249" cm="1">
        <f t="array" ref="T673">SUMPRODUCT(  ( (ETMRoutes[ReverseStageCodes]=ETMRoutes[[#This Row],[StageCodes]])+0 )*1 )</f>
        <v>3</v>
      </c>
      <c r="U673" s="249" t="b" cm="1">
        <f t="array" ref="U673">AND(ETMRoutes[[#This Row],[StageCodes]]=ETMRoutes[[#This Row],[BaseStageCodes]], SUMPRODUCT( ( ($K$2:$K673=ETMRoutes[[#This Row],[StageCodes]])+0)*1) =1)</f>
        <v>0</v>
      </c>
      <c r="V673" s="245">
        <f>LEN(ETMRoutes[[#This Row],[StageCodes]])</f>
        <v>75</v>
      </c>
      <c r="W673" s="245">
        <f>COUNTIF([2]!Master[Full ETM Route No], C673)</f>
        <v>0</v>
      </c>
    </row>
    <row r="674" spans="1:23" ht="203">
      <c r="A674" s="246" t="s">
        <v>3003</v>
      </c>
      <c r="B674" s="247">
        <v>40</v>
      </c>
      <c r="C674" s="248" t="str">
        <f>ETMRoutes[[#This Row],[Depot]] &amp; ETMRoutes[[#This Row],[RouteNo]]</f>
        <v>VSD40</v>
      </c>
      <c r="D674" s="249" t="str" cm="1">
        <f t="array" ref="D674">INDEX(ETMRoutes[Full ETM Route No], MATCH(1,(ETMRoutes[[#This Row],[BaseStageCodes]]=ETMRoutes[StageCodes])*1,0))</f>
        <v>VSD40</v>
      </c>
      <c r="E674" s="249" t="s">
        <v>5650</v>
      </c>
      <c r="F674" s="249" t="str">
        <f>VLOOKUP(ETMRoutes[[#This Row],[LastStageCode]],Code2Loc,2,FALSE) &amp; "-" &amp; VLOOKUP(ETMRoutes[[#This Row],[FirstStageCode]],Code2Loc,2,FALSE)</f>
        <v>MOLLEM-VASCO</v>
      </c>
      <c r="G674" s="249"/>
      <c r="H674" s="249">
        <v>70</v>
      </c>
      <c r="I674" s="249" t="s">
        <v>3518</v>
      </c>
      <c r="J674" s="250" t="s">
        <v>5651</v>
      </c>
      <c r="K674" s="250" t="s">
        <v>5652</v>
      </c>
      <c r="L674" s="245" t="s">
        <v>5653</v>
      </c>
      <c r="M674" t="s">
        <v>3003</v>
      </c>
      <c r="N674" t="s">
        <v>1941</v>
      </c>
      <c r="O674" s="245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49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49">
        <f>ETMRoutes[[#This Row],[RouteNo]]</f>
        <v>40</v>
      </c>
      <c r="S674" s="248" cm="1">
        <f t="array" ref="S674">SUMPRODUCT(  ( (ETMRoutes[StageCodes]=ETMRoutes[[#This Row],[StageCodes]])+0 )*1 )</f>
        <v>1</v>
      </c>
      <c r="T674" s="249" cm="1">
        <f t="array" ref="T674">SUMPRODUCT(  ( (ETMRoutes[ReverseStageCodes]=ETMRoutes[[#This Row],[StageCodes]])+0 )*1 )</f>
        <v>0</v>
      </c>
      <c r="U674" s="249" t="b" cm="1">
        <f t="array" ref="U674">AND(ETMRoutes[[#This Row],[StageCodes]]=ETMRoutes[[#This Row],[BaseStageCodes]], SUMPRODUCT( ( ($K$2:$K674=ETMRoutes[[#This Row],[StageCodes]])+0)*1) =1)</f>
        <v>1</v>
      </c>
      <c r="V674" s="245">
        <f>LEN(ETMRoutes[[#This Row],[StageCodes]])</f>
        <v>199</v>
      </c>
      <c r="W674" s="245">
        <f>COUNTIF([2]!Master[Full ETM Route No], C674)</f>
        <v>0</v>
      </c>
    </row>
    <row r="675" spans="1:23">
      <c r="A675" s="246" t="s">
        <v>3003</v>
      </c>
      <c r="B675" s="247">
        <v>41</v>
      </c>
      <c r="C675" s="248" t="str">
        <f>ETMRoutes[[#This Row],[Depot]] &amp; ETMRoutes[[#This Row],[RouteNo]]</f>
        <v>VSD41</v>
      </c>
      <c r="D675" s="249" t="str" cm="1">
        <f t="array" ref="D675">INDEX(ETMRoutes[Full ETM Route No], MATCH(1,(ETMRoutes[[#This Row],[BaseStageCodes]]=ETMRoutes[StageCodes])*1,0))</f>
        <v>PNJ105</v>
      </c>
      <c r="E675" s="249" t="s">
        <v>5540</v>
      </c>
      <c r="F675" s="249" t="str">
        <f>VLOOKUP(ETMRoutes[[#This Row],[LastStageCode]],Code2Loc,2,FALSE) &amp; "-" &amp; VLOOKUP(ETMRoutes[[#This Row],[FirstStageCode]],Code2Loc,2,FALSE)</f>
        <v>PANAJI-VASCO</v>
      </c>
      <c r="G675" s="249"/>
      <c r="H675" s="249">
        <v>31</v>
      </c>
      <c r="I675" s="249" t="s">
        <v>3908</v>
      </c>
      <c r="J675" s="250" t="s">
        <v>5540</v>
      </c>
      <c r="K675" s="250" t="s">
        <v>4740</v>
      </c>
      <c r="L675" s="245" t="s">
        <v>4739</v>
      </c>
      <c r="M675" t="s">
        <v>3003</v>
      </c>
      <c r="N675" t="s">
        <v>2202</v>
      </c>
      <c r="O675" s="245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49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49">
        <f>ETMRoutes[[#This Row],[RouteNo]]</f>
        <v>41</v>
      </c>
      <c r="S675" s="248" cm="1">
        <f t="array" ref="S675">SUMPRODUCT(  ( (ETMRoutes[StageCodes]=ETMRoutes[[#This Row],[StageCodes]])+0 )*1 )</f>
        <v>2</v>
      </c>
      <c r="T675" s="249" cm="1">
        <f t="array" ref="T675">SUMPRODUCT(  ( (ETMRoutes[ReverseStageCodes]=ETMRoutes[[#This Row],[StageCodes]])+0 )*1 )</f>
        <v>3</v>
      </c>
      <c r="U675" s="249" t="b" cm="1">
        <f t="array" ref="U675">AND(ETMRoutes[[#This Row],[StageCodes]]=ETMRoutes[[#This Row],[BaseStageCodes]], SUMPRODUCT( ( ($K$2:$K675=ETMRoutes[[#This Row],[StageCodes]])+0)*1) =1)</f>
        <v>0</v>
      </c>
      <c r="V675" s="245">
        <f>LEN(ETMRoutes[[#This Row],[StageCodes]])</f>
        <v>7</v>
      </c>
      <c r="W675" s="245">
        <f>COUNTIF([2]!Master[Full ETM Route No], C675)</f>
        <v>58</v>
      </c>
    </row>
    <row r="676" spans="1:23">
      <c r="A676" s="246" t="s">
        <v>3003</v>
      </c>
      <c r="B676" s="247">
        <v>42</v>
      </c>
      <c r="C676" s="248" t="str">
        <f>ETMRoutes[[#This Row],[Depot]] &amp; ETMRoutes[[#This Row],[RouteNo]]</f>
        <v>VSD42</v>
      </c>
      <c r="D676" s="249" t="str" cm="1">
        <f t="array" ref="D676">INDEX(ETMRoutes[Full ETM Route No], MATCH(1,(ETMRoutes[[#This Row],[BaseStageCodes]]=ETMRoutes[StageCodes])*1,0))</f>
        <v>MRG109</v>
      </c>
      <c r="E676" s="249" t="s">
        <v>5542</v>
      </c>
      <c r="F676" s="249" t="str">
        <f>VLOOKUP(ETMRoutes[[#This Row],[LastStageCode]],Code2Loc,2,FALSE) &amp; "-" &amp; VLOOKUP(ETMRoutes[[#This Row],[FirstStageCode]],Code2Loc,2,FALSE)</f>
        <v>MARGAO-VASCO</v>
      </c>
      <c r="G676" s="249"/>
      <c r="H676" s="249">
        <v>30</v>
      </c>
      <c r="I676" s="249" t="s">
        <v>3908</v>
      </c>
      <c r="J676" s="250" t="s">
        <v>5542</v>
      </c>
      <c r="K676" s="250" t="s">
        <v>3912</v>
      </c>
      <c r="L676" s="245" t="s">
        <v>3911</v>
      </c>
      <c r="M676" t="s">
        <v>3003</v>
      </c>
      <c r="N676" t="s">
        <v>1844</v>
      </c>
      <c r="O676" s="245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49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49">
        <f>ETMRoutes[[#This Row],[RouteNo]]</f>
        <v>42</v>
      </c>
      <c r="S676" s="248" cm="1">
        <f t="array" ref="S676">SUMPRODUCT(  ( (ETMRoutes[StageCodes]=ETMRoutes[[#This Row],[StageCodes]])+0 )*1 )</f>
        <v>2</v>
      </c>
      <c r="T676" s="249" cm="1">
        <f t="array" ref="T676">SUMPRODUCT(  ( (ETMRoutes[ReverseStageCodes]=ETMRoutes[[#This Row],[StageCodes]])+0 )*1 )</f>
        <v>2</v>
      </c>
      <c r="U676" s="249" t="b" cm="1">
        <f t="array" ref="U676">AND(ETMRoutes[[#This Row],[StageCodes]]=ETMRoutes[[#This Row],[BaseStageCodes]], SUMPRODUCT( ( ($K$2:$K676=ETMRoutes[[#This Row],[StageCodes]])+0)*1) =1)</f>
        <v>0</v>
      </c>
      <c r="V676" s="245">
        <f>LEN(ETMRoutes[[#This Row],[StageCodes]])</f>
        <v>7</v>
      </c>
      <c r="W676" s="245">
        <f>COUNTIF([2]!Master[Full ETM Route No], C676)</f>
        <v>7</v>
      </c>
    </row>
    <row r="677" spans="1:23">
      <c r="A677" s="246" t="s">
        <v>3003</v>
      </c>
      <c r="B677" s="247">
        <v>43</v>
      </c>
      <c r="C677" s="248" t="str">
        <f>ETMRoutes[[#This Row],[Depot]] &amp; ETMRoutes[[#This Row],[RouteNo]]</f>
        <v>VSD43</v>
      </c>
      <c r="D677" s="249" t="str" cm="1">
        <f t="array" ref="D677">INDEX(ETMRoutes[Full ETM Route No], MATCH(1,(ETMRoutes[[#This Row],[BaseStageCodes]]=ETMRoutes[StageCodes])*1,0))</f>
        <v>VSD43</v>
      </c>
      <c r="E677" s="249" t="s">
        <v>5654</v>
      </c>
      <c r="F677" s="249" t="str">
        <f>VLOOKUP(ETMRoutes[[#This Row],[LastStageCode]],Code2Loc,2,FALSE) &amp; "-" &amp; VLOOKUP(ETMRoutes[[#This Row],[FirstStageCode]],Code2Loc,2,FALSE)</f>
        <v>CALANGUTE-AIRPORT</v>
      </c>
      <c r="G677" s="249" t="s">
        <v>2201</v>
      </c>
      <c r="H677" s="249">
        <v>44</v>
      </c>
      <c r="I677" s="249" t="s">
        <v>4164</v>
      </c>
      <c r="J677" s="250" t="s">
        <v>5655</v>
      </c>
      <c r="K677" s="250" t="s">
        <v>5341</v>
      </c>
      <c r="L677" s="245" t="s">
        <v>5340</v>
      </c>
      <c r="M677" t="s">
        <v>433</v>
      </c>
      <c r="N677" t="s">
        <v>819</v>
      </c>
      <c r="O677" s="245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49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49">
        <f>ETMRoutes[[#This Row],[RouteNo]]</f>
        <v>43</v>
      </c>
      <c r="S677" s="248" cm="1">
        <f t="array" ref="S677">SUMPRODUCT(  ( (ETMRoutes[StageCodes]=ETMRoutes[[#This Row],[StageCodes]])+0 )*1 )</f>
        <v>2</v>
      </c>
      <c r="T677" s="249" cm="1">
        <f t="array" ref="T677">SUMPRODUCT(  ( (ETMRoutes[ReverseStageCodes]=ETMRoutes[[#This Row],[StageCodes]])+0 )*1 )</f>
        <v>1</v>
      </c>
      <c r="U677" s="249" t="b" cm="1">
        <f t="array" ref="U677">AND(ETMRoutes[[#This Row],[StageCodes]]=ETMRoutes[[#This Row],[BaseStageCodes]], SUMPRODUCT( ( ($K$2:$K677=ETMRoutes[[#This Row],[StageCodes]])+0)*1) =1)</f>
        <v>1</v>
      </c>
      <c r="V677" s="245">
        <f>LEN(ETMRoutes[[#This Row],[StageCodes]])</f>
        <v>11</v>
      </c>
      <c r="W677" s="245">
        <f>COUNTIF([2]!Master[Full ETM Route No], C677)</f>
        <v>8</v>
      </c>
    </row>
    <row r="678" spans="1:23" ht="72.5">
      <c r="A678" s="246" t="s">
        <v>3003</v>
      </c>
      <c r="B678" s="247">
        <v>46</v>
      </c>
      <c r="C678" s="248" t="str">
        <f>ETMRoutes[[#This Row],[Depot]] &amp; ETMRoutes[[#This Row],[RouteNo]]</f>
        <v>VSD46</v>
      </c>
      <c r="D678" s="249" t="str" cm="1">
        <f t="array" ref="D678">INDEX(ETMRoutes[Full ETM Route No], MATCH(1,(ETMRoutes[[#This Row],[BaseStageCodes]]=ETMRoutes[StageCodes])*1,0))</f>
        <v>VSD46</v>
      </c>
      <c r="E678" s="249" t="s">
        <v>3534</v>
      </c>
      <c r="F678" s="249" t="str">
        <f>VLOOKUP(ETMRoutes[[#This Row],[LastStageCode]],Code2Loc,2,FALSE) &amp; "-" &amp; VLOOKUP(ETMRoutes[[#This Row],[FirstStageCode]],Code2Loc,2,FALSE)</f>
        <v>VASCO-MARGAO</v>
      </c>
      <c r="G678" s="249" t="s">
        <v>936</v>
      </c>
      <c r="H678" s="249">
        <v>36</v>
      </c>
      <c r="I678" s="249" t="s">
        <v>3518</v>
      </c>
      <c r="J678" s="250" t="s">
        <v>5656</v>
      </c>
      <c r="K678" s="250" t="s">
        <v>5657</v>
      </c>
      <c r="L678" s="245" t="s">
        <v>5658</v>
      </c>
      <c r="M678" t="s">
        <v>1844</v>
      </c>
      <c r="N678" t="s">
        <v>3003</v>
      </c>
      <c r="O678" s="245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49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49">
        <f>ETMRoutes[[#This Row],[RouteNo]]</f>
        <v>46</v>
      </c>
      <c r="S678" s="248" cm="1">
        <f t="array" ref="S678">SUMPRODUCT(  ( (ETMRoutes[StageCodes]=ETMRoutes[[#This Row],[StageCodes]])+0 )*1 )</f>
        <v>1</v>
      </c>
      <c r="T678" s="249" cm="1">
        <f t="array" ref="T678">SUMPRODUCT(  ( (ETMRoutes[ReverseStageCodes]=ETMRoutes[[#This Row],[StageCodes]])+0 )*1 )</f>
        <v>0</v>
      </c>
      <c r="U678" s="249" t="b" cm="1">
        <f t="array" ref="U678">AND(ETMRoutes[[#This Row],[StageCodes]]=ETMRoutes[[#This Row],[BaseStageCodes]], SUMPRODUCT( ( ($K$2:$K678=ETMRoutes[[#This Row],[StageCodes]])+0)*1) =1)</f>
        <v>1</v>
      </c>
      <c r="V678" s="245">
        <f>LEN(ETMRoutes[[#This Row],[StageCodes]])</f>
        <v>87</v>
      </c>
      <c r="W678" s="245">
        <f>COUNTIF([2]!Master[Full ETM Route No], C678)</f>
        <v>15</v>
      </c>
    </row>
    <row r="679" spans="1:23" ht="188.5">
      <c r="A679" s="246" t="s">
        <v>3003</v>
      </c>
      <c r="B679" s="247">
        <v>50</v>
      </c>
      <c r="C679" s="248" t="str">
        <f>ETMRoutes[[#This Row],[Depot]] &amp; ETMRoutes[[#This Row],[RouteNo]]</f>
        <v>VSD50</v>
      </c>
      <c r="D679" s="249" t="str" cm="1">
        <f t="array" ref="D679">INDEX(ETMRoutes[Full ETM Route No], MATCH(1,(ETMRoutes[[#This Row],[BaseStageCodes]]=ETMRoutes[StageCodes])*1,0))</f>
        <v>VSD50</v>
      </c>
      <c r="E679" s="249" t="s">
        <v>5659</v>
      </c>
      <c r="F679" s="249" t="str">
        <f>VLOOKUP(ETMRoutes[[#This Row],[LastStageCode]],Code2Loc,2,FALSE) &amp; "-" &amp; VLOOKUP(ETMRoutes[[#This Row],[FirstStageCode]],Code2Loc,2,FALSE)</f>
        <v>HONNAWAR-SADA</v>
      </c>
      <c r="G679" s="249"/>
      <c r="H679" s="249">
        <v>208</v>
      </c>
      <c r="I679" s="249" t="s">
        <v>3963</v>
      </c>
      <c r="J679" s="250" t="s">
        <v>5660</v>
      </c>
      <c r="K679" s="250" t="s">
        <v>5661</v>
      </c>
      <c r="L679" s="245" t="s">
        <v>5662</v>
      </c>
      <c r="M679" t="s">
        <v>2480</v>
      </c>
      <c r="N679" t="s">
        <v>1404</v>
      </c>
      <c r="O679" s="245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49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49">
        <f>ETMRoutes[[#This Row],[RouteNo]]</f>
        <v>50</v>
      </c>
      <c r="S679" s="248" cm="1">
        <f t="array" ref="S679">SUMPRODUCT(  ( (ETMRoutes[StageCodes]=ETMRoutes[[#This Row],[StageCodes]])+0 )*1 )</f>
        <v>1</v>
      </c>
      <c r="T679" s="249" cm="1">
        <f t="array" ref="T679">SUMPRODUCT(  ( (ETMRoutes[ReverseStageCodes]=ETMRoutes[[#This Row],[StageCodes]])+0 )*1 )</f>
        <v>0</v>
      </c>
      <c r="U679" s="249" t="b" cm="1">
        <f t="array" ref="U679">AND(ETMRoutes[[#This Row],[StageCodes]]=ETMRoutes[[#This Row],[BaseStageCodes]], SUMPRODUCT( ( ($K$2:$K679=ETMRoutes[[#This Row],[StageCodes]])+0)*1) =1)</f>
        <v>1</v>
      </c>
      <c r="V679" s="245">
        <f>LEN(ETMRoutes[[#This Row],[StageCodes]])</f>
        <v>203</v>
      </c>
      <c r="W679" s="245">
        <f>COUNTIF([2]!Master[Full ETM Route No], C679)</f>
        <v>2</v>
      </c>
    </row>
    <row r="680" spans="1:23" ht="217.5">
      <c r="A680" s="246" t="s">
        <v>3003</v>
      </c>
      <c r="B680" s="247">
        <v>51</v>
      </c>
      <c r="C680" s="248" t="str">
        <f>ETMRoutes[[#This Row],[Depot]] &amp; ETMRoutes[[#This Row],[RouteNo]]</f>
        <v>VSD51</v>
      </c>
      <c r="D680" s="249" t="str" cm="1">
        <f t="array" ref="D680">INDEX(ETMRoutes[Full ETM Route No], MATCH(1,(ETMRoutes[[#This Row],[BaseStageCodes]]=ETMRoutes[StageCodes])*1,0))</f>
        <v>VSD51</v>
      </c>
      <c r="E680" s="249" t="s">
        <v>5663</v>
      </c>
      <c r="F680" s="249" t="str">
        <f>VLOOKUP(ETMRoutes[[#This Row],[LastStageCode]],Code2Loc,2,FALSE) &amp; "-" &amp; VLOOKUP(ETMRoutes[[#This Row],[FirstStageCode]],Code2Loc,2,FALSE)</f>
        <v>KARWAR-VASCO</v>
      </c>
      <c r="G680" s="249"/>
      <c r="H680" s="249">
        <v>103</v>
      </c>
      <c r="I680" s="249" t="s">
        <v>3963</v>
      </c>
      <c r="J680" s="250" t="s">
        <v>5664</v>
      </c>
      <c r="K680" s="250" t="s">
        <v>5665</v>
      </c>
      <c r="L680" s="245" t="s">
        <v>5666</v>
      </c>
      <c r="M680" t="s">
        <v>3003</v>
      </c>
      <c r="N680" t="s">
        <v>1553</v>
      </c>
      <c r="O680" s="245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49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49">
        <f>ETMRoutes[[#This Row],[RouteNo]]</f>
        <v>51</v>
      </c>
      <c r="S680" s="248" cm="1">
        <f t="array" ref="S680">SUMPRODUCT(  ( (ETMRoutes[StageCodes]=ETMRoutes[[#This Row],[StageCodes]])+0 )*1 )</f>
        <v>1</v>
      </c>
      <c r="T680" s="249" cm="1">
        <f t="array" ref="T680">SUMPRODUCT(  ( (ETMRoutes[ReverseStageCodes]=ETMRoutes[[#This Row],[StageCodes]])+0 )*1 )</f>
        <v>0</v>
      </c>
      <c r="U680" s="249" t="b" cm="1">
        <f t="array" ref="U680">AND(ETMRoutes[[#This Row],[StageCodes]]=ETMRoutes[[#This Row],[BaseStageCodes]], SUMPRODUCT( ( ($K$2:$K680=ETMRoutes[[#This Row],[StageCodes]])+0)*1) =1)</f>
        <v>1</v>
      </c>
      <c r="V680" s="245">
        <f>LEN(ETMRoutes[[#This Row],[StageCodes]])</f>
        <v>219</v>
      </c>
      <c r="W680" s="245">
        <f>COUNTIF([2]!Master[Full ETM Route No], C680)</f>
        <v>3</v>
      </c>
    </row>
    <row r="681" spans="1:23" ht="159.5">
      <c r="A681" s="246" t="s">
        <v>3003</v>
      </c>
      <c r="B681" s="247">
        <v>52</v>
      </c>
      <c r="C681" s="248" t="str">
        <f>ETMRoutes[[#This Row],[Depot]] &amp; ETMRoutes[[#This Row],[RouteNo]]</f>
        <v>VSD52</v>
      </c>
      <c r="D681" s="249" t="str" cm="1">
        <f t="array" ref="D681">INDEX(ETMRoutes[Full ETM Route No], MATCH(1,(ETMRoutes[[#This Row],[BaseStageCodes]]=ETMRoutes[StageCodes])*1,0))</f>
        <v>VSD52</v>
      </c>
      <c r="E681" s="249" t="s">
        <v>5667</v>
      </c>
      <c r="F681" s="249" t="str">
        <f>VLOOKUP(ETMRoutes[[#This Row],[LastStageCode]],Code2Loc,2,FALSE) &amp; "-" &amp; VLOOKUP(ETMRoutes[[#This Row],[FirstStageCode]],Code2Loc,2,FALSE)</f>
        <v>RAICHUR-VASCO</v>
      </c>
      <c r="G681" s="249"/>
      <c r="H681" s="249">
        <v>489</v>
      </c>
      <c r="I681" s="249" t="s">
        <v>3963</v>
      </c>
      <c r="J681" s="250" t="s">
        <v>5668</v>
      </c>
      <c r="K681" s="250" t="s">
        <v>5669</v>
      </c>
      <c r="L681" s="245" t="s">
        <v>5670</v>
      </c>
      <c r="M681" t="s">
        <v>3003</v>
      </c>
      <c r="N681" t="s">
        <v>2396</v>
      </c>
      <c r="O681" s="245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49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49">
        <f>ETMRoutes[[#This Row],[RouteNo]]</f>
        <v>52</v>
      </c>
      <c r="S681" s="248" cm="1">
        <f t="array" ref="S681">SUMPRODUCT(  ( (ETMRoutes[StageCodes]=ETMRoutes[[#This Row],[StageCodes]])+0 )*1 )</f>
        <v>2</v>
      </c>
      <c r="T681" s="249" cm="1">
        <f t="array" ref="T681">SUMPRODUCT(  ( (ETMRoutes[ReverseStageCodes]=ETMRoutes[[#This Row],[StageCodes]])+0 )*1 )</f>
        <v>0</v>
      </c>
      <c r="U681" s="249" t="b" cm="1">
        <f t="array" ref="U681">AND(ETMRoutes[[#This Row],[StageCodes]]=ETMRoutes[[#This Row],[BaseStageCodes]], SUMPRODUCT( ( ($K$2:$K681=ETMRoutes[[#This Row],[StageCodes]])+0)*1) =1)</f>
        <v>1</v>
      </c>
      <c r="V681" s="245">
        <f>LEN(ETMRoutes[[#This Row],[StageCodes]])</f>
        <v>159</v>
      </c>
      <c r="W681" s="245">
        <f>COUNTIF([2]!Master[Full ETM Route No], C681)</f>
        <v>1</v>
      </c>
    </row>
    <row r="682" spans="1:23" ht="159.5">
      <c r="A682" s="246" t="s">
        <v>3003</v>
      </c>
      <c r="B682" s="247">
        <v>53</v>
      </c>
      <c r="C682" s="248" t="str">
        <f>ETMRoutes[[#This Row],[Depot]] &amp; ETMRoutes[[#This Row],[RouteNo]]</f>
        <v>VSD53</v>
      </c>
      <c r="D682" s="249" t="str" cm="1">
        <f t="array" ref="D682">INDEX(ETMRoutes[Full ETM Route No], MATCH(1,(ETMRoutes[[#This Row],[BaseStageCodes]]=ETMRoutes[StageCodes])*1,0))</f>
        <v>VSD52</v>
      </c>
      <c r="E682" s="249" t="s">
        <v>5667</v>
      </c>
      <c r="F682" s="249" t="str">
        <f>VLOOKUP(ETMRoutes[[#This Row],[LastStageCode]],Code2Loc,2,FALSE) &amp; "-" &amp; VLOOKUP(ETMRoutes[[#This Row],[FirstStageCode]],Code2Loc,2,FALSE)</f>
        <v>RAICHUR-VASCO</v>
      </c>
      <c r="G682" s="249"/>
      <c r="H682" s="249">
        <v>489</v>
      </c>
      <c r="I682" s="249" t="s">
        <v>3963</v>
      </c>
      <c r="J682" s="250" t="s">
        <v>5668</v>
      </c>
      <c r="K682" s="250" t="s">
        <v>5669</v>
      </c>
      <c r="L682" s="245" t="s">
        <v>5670</v>
      </c>
      <c r="M682" t="s">
        <v>3003</v>
      </c>
      <c r="N682" t="s">
        <v>2396</v>
      </c>
      <c r="O682" s="245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49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49">
        <f>ETMRoutes[[#This Row],[RouteNo]]</f>
        <v>53</v>
      </c>
      <c r="S682" s="248" cm="1">
        <f t="array" ref="S682">SUMPRODUCT(  ( (ETMRoutes[StageCodes]=ETMRoutes[[#This Row],[StageCodes]])+0 )*1 )</f>
        <v>2</v>
      </c>
      <c r="T682" s="249" cm="1">
        <f t="array" ref="T682">SUMPRODUCT(  ( (ETMRoutes[ReverseStageCodes]=ETMRoutes[[#This Row],[StageCodes]])+0 )*1 )</f>
        <v>0</v>
      </c>
      <c r="U682" s="249" t="b" cm="1">
        <f t="array" ref="U682">AND(ETMRoutes[[#This Row],[StageCodes]]=ETMRoutes[[#This Row],[BaseStageCodes]], SUMPRODUCT( ( ($K$2:$K682=ETMRoutes[[#This Row],[StageCodes]])+0)*1) =1)</f>
        <v>0</v>
      </c>
      <c r="V682" s="245">
        <f>LEN(ETMRoutes[[#This Row],[StageCodes]])</f>
        <v>159</v>
      </c>
      <c r="W682" s="245">
        <f>COUNTIF([2]!Master[Full ETM Route No], C682)</f>
        <v>0</v>
      </c>
    </row>
    <row r="683" spans="1:23" ht="174">
      <c r="A683" s="246" t="s">
        <v>3003</v>
      </c>
      <c r="B683" s="247">
        <v>54</v>
      </c>
      <c r="C683" s="248" t="str">
        <f>ETMRoutes[[#This Row],[Depot]] &amp; ETMRoutes[[#This Row],[RouteNo]]</f>
        <v>VSD54</v>
      </c>
      <c r="D683" s="249" t="str" cm="1">
        <f t="array" ref="D683">INDEX(ETMRoutes[Full ETM Route No], MATCH(1,(ETMRoutes[[#This Row],[BaseStageCodes]]=ETMRoutes[StageCodes])*1,0))</f>
        <v>VSD54</v>
      </c>
      <c r="E683" s="249" t="s">
        <v>5667</v>
      </c>
      <c r="F683" s="249" t="str">
        <f>VLOOKUP(ETMRoutes[[#This Row],[LastStageCode]],Code2Loc,2,FALSE) &amp; "-" &amp; VLOOKUP(ETMRoutes[[#This Row],[FirstStageCode]],Code2Loc,2,FALSE)</f>
        <v>RAICHUR-VASCO</v>
      </c>
      <c r="G683" s="249"/>
      <c r="H683" s="249">
        <v>527</v>
      </c>
      <c r="I683" s="249" t="s">
        <v>3963</v>
      </c>
      <c r="J683" s="250" t="s">
        <v>5671</v>
      </c>
      <c r="K683" s="250" t="s">
        <v>5672</v>
      </c>
      <c r="L683" s="245" t="s">
        <v>5673</v>
      </c>
      <c r="M683" t="s">
        <v>3003</v>
      </c>
      <c r="N683" t="s">
        <v>2396</v>
      </c>
      <c r="O683" s="245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49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49">
        <f>ETMRoutes[[#This Row],[RouteNo]]</f>
        <v>54</v>
      </c>
      <c r="S683" s="248" cm="1">
        <f t="array" ref="S683">SUMPRODUCT(  ( (ETMRoutes[StageCodes]=ETMRoutes[[#This Row],[StageCodes]])+0 )*1 )</f>
        <v>2</v>
      </c>
      <c r="T683" s="249" cm="1">
        <f t="array" ref="T683">SUMPRODUCT(  ( (ETMRoutes[ReverseStageCodes]=ETMRoutes[[#This Row],[StageCodes]])+0 )*1 )</f>
        <v>0</v>
      </c>
      <c r="U683" s="249" t="b" cm="1">
        <f t="array" ref="U683">AND(ETMRoutes[[#This Row],[StageCodes]]=ETMRoutes[[#This Row],[BaseStageCodes]], SUMPRODUCT( ( ($K$2:$K683=ETMRoutes[[#This Row],[StageCodes]])+0)*1) =1)</f>
        <v>1</v>
      </c>
      <c r="V683" s="245">
        <f>LEN(ETMRoutes[[#This Row],[StageCodes]])</f>
        <v>167</v>
      </c>
      <c r="W683" s="245">
        <f>COUNTIF([2]!Master[Full ETM Route No], C683)</f>
        <v>1</v>
      </c>
    </row>
    <row r="684" spans="1:23" ht="174">
      <c r="A684" s="246" t="s">
        <v>3003</v>
      </c>
      <c r="B684" s="247">
        <v>55</v>
      </c>
      <c r="C684" s="248" t="str">
        <f>ETMRoutes[[#This Row],[Depot]] &amp; ETMRoutes[[#This Row],[RouteNo]]</f>
        <v>VSD55</v>
      </c>
      <c r="D684" s="249" t="str" cm="1">
        <f t="array" ref="D684">INDEX(ETMRoutes[Full ETM Route No], MATCH(1,(ETMRoutes[[#This Row],[BaseStageCodes]]=ETMRoutes[StageCodes])*1,0))</f>
        <v>VSD54</v>
      </c>
      <c r="E684" s="249" t="s">
        <v>5667</v>
      </c>
      <c r="F684" s="249" t="str">
        <f>VLOOKUP(ETMRoutes[[#This Row],[LastStageCode]],Code2Loc,2,FALSE) &amp; "-" &amp; VLOOKUP(ETMRoutes[[#This Row],[FirstStageCode]],Code2Loc,2,FALSE)</f>
        <v>RAICHUR-VASCO</v>
      </c>
      <c r="G684" s="249"/>
      <c r="H684" s="249">
        <v>527</v>
      </c>
      <c r="I684" s="249" t="s">
        <v>3963</v>
      </c>
      <c r="J684" s="250" t="s">
        <v>5671</v>
      </c>
      <c r="K684" s="250" t="s">
        <v>5672</v>
      </c>
      <c r="L684" s="245" t="s">
        <v>5673</v>
      </c>
      <c r="M684" t="s">
        <v>3003</v>
      </c>
      <c r="N684" t="s">
        <v>2396</v>
      </c>
      <c r="O684" s="245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49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49">
        <f>ETMRoutes[[#This Row],[RouteNo]]</f>
        <v>55</v>
      </c>
      <c r="S684" s="248" cm="1">
        <f t="array" ref="S684">SUMPRODUCT(  ( (ETMRoutes[StageCodes]=ETMRoutes[[#This Row],[StageCodes]])+0 )*1 )</f>
        <v>2</v>
      </c>
      <c r="T684" s="249" cm="1">
        <f t="array" ref="T684">SUMPRODUCT(  ( (ETMRoutes[ReverseStageCodes]=ETMRoutes[[#This Row],[StageCodes]])+0 )*1 )</f>
        <v>0</v>
      </c>
      <c r="U684" s="249" t="b" cm="1">
        <f t="array" ref="U684">AND(ETMRoutes[[#This Row],[StageCodes]]=ETMRoutes[[#This Row],[BaseStageCodes]], SUMPRODUCT( ( ($K$2:$K684=ETMRoutes[[#This Row],[StageCodes]])+0)*1) =1)</f>
        <v>0</v>
      </c>
      <c r="V684" s="245">
        <f>LEN(ETMRoutes[[#This Row],[StageCodes]])</f>
        <v>167</v>
      </c>
      <c r="W684" s="245">
        <f>COUNTIF([2]!Master[Full ETM Route No], C684)</f>
        <v>0</v>
      </c>
    </row>
    <row r="685" spans="1:23" ht="145">
      <c r="A685" s="246" t="s">
        <v>3003</v>
      </c>
      <c r="B685" s="247">
        <v>56</v>
      </c>
      <c r="C685" s="248" t="str">
        <f>ETMRoutes[[#This Row],[Depot]] &amp; ETMRoutes[[#This Row],[RouteNo]]</f>
        <v>VSD56</v>
      </c>
      <c r="D685" s="249" t="str" cm="1">
        <f t="array" ref="D685">INDEX(ETMRoutes[Full ETM Route No], MATCH(1,(ETMRoutes[[#This Row],[BaseStageCodes]]=ETMRoutes[StageCodes])*1,0))</f>
        <v>VSD56</v>
      </c>
      <c r="E685" s="249" t="s">
        <v>5674</v>
      </c>
      <c r="F685" s="249" t="str">
        <f>VLOOKUP(ETMRoutes[[#This Row],[LastStageCode]],Code2Loc,2,FALSE) &amp; "-" &amp; VLOOKUP(ETMRoutes[[#This Row],[FirstStageCode]],Code2Loc,2,FALSE)</f>
        <v>HUBALI-VASCO</v>
      </c>
      <c r="G685" s="249"/>
      <c r="H685" s="249">
        <v>214</v>
      </c>
      <c r="I685" s="249" t="s">
        <v>3963</v>
      </c>
      <c r="J685" s="250" t="s">
        <v>5675</v>
      </c>
      <c r="K685" s="250" t="s">
        <v>5676</v>
      </c>
      <c r="L685" s="245" t="s">
        <v>5677</v>
      </c>
      <c r="M685" t="s">
        <v>3003</v>
      </c>
      <c r="N685" t="s">
        <v>1414</v>
      </c>
      <c r="O685" s="245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49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49">
        <f>ETMRoutes[[#This Row],[RouteNo]]</f>
        <v>56</v>
      </c>
      <c r="S685" s="248" cm="1">
        <f t="array" ref="S685">SUMPRODUCT(  ( (ETMRoutes[StageCodes]=ETMRoutes[[#This Row],[StageCodes]])+0 )*1 )</f>
        <v>1</v>
      </c>
      <c r="T685" s="249" cm="1">
        <f t="array" ref="T685">SUMPRODUCT(  ( (ETMRoutes[ReverseStageCodes]=ETMRoutes[[#This Row],[StageCodes]])+0 )*1 )</f>
        <v>0</v>
      </c>
      <c r="U685" s="249" t="b" cm="1">
        <f t="array" ref="U685">AND(ETMRoutes[[#This Row],[StageCodes]]=ETMRoutes[[#This Row],[BaseStageCodes]], SUMPRODUCT( ( ($K$2:$K685=ETMRoutes[[#This Row],[StageCodes]])+0)*1) =1)</f>
        <v>1</v>
      </c>
      <c r="V685" s="245">
        <f>LEN(ETMRoutes[[#This Row],[StageCodes]])</f>
        <v>151</v>
      </c>
      <c r="W685" s="245">
        <f>COUNTIF([2]!Master[Full ETM Route No], C685)</f>
        <v>1</v>
      </c>
    </row>
    <row r="686" spans="1:23" ht="159.5">
      <c r="A686" s="246" t="s">
        <v>3003</v>
      </c>
      <c r="B686" s="247">
        <v>57</v>
      </c>
      <c r="C686" s="248" t="str">
        <f>ETMRoutes[[#This Row],[Depot]] &amp; ETMRoutes[[#This Row],[RouteNo]]</f>
        <v>VSD57</v>
      </c>
      <c r="D686" s="249" t="str" cm="1">
        <f t="array" ref="D686">INDEX(ETMRoutes[Full ETM Route No], MATCH(1,(ETMRoutes[[#This Row],[BaseStageCodes]]=ETMRoutes[StageCodes])*1,0))</f>
        <v>VSD57</v>
      </c>
      <c r="E686" s="249" t="s">
        <v>5674</v>
      </c>
      <c r="F686" s="249" t="str">
        <f>VLOOKUP(ETMRoutes[[#This Row],[LastStageCode]],Code2Loc,2,FALSE) &amp; "-" &amp; VLOOKUP(ETMRoutes[[#This Row],[FirstStageCode]],Code2Loc,2,FALSE)</f>
        <v>HUBALI-VASCO</v>
      </c>
      <c r="G686" s="249"/>
      <c r="H686" s="249">
        <v>212</v>
      </c>
      <c r="I686" s="249" t="s">
        <v>3963</v>
      </c>
      <c r="J686" s="250" t="s">
        <v>5678</v>
      </c>
      <c r="K686" s="250" t="s">
        <v>5679</v>
      </c>
      <c r="L686" s="245" t="s">
        <v>5680</v>
      </c>
      <c r="M686" t="s">
        <v>3003</v>
      </c>
      <c r="N686" t="s">
        <v>1414</v>
      </c>
      <c r="O686" s="245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49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49">
        <f>ETMRoutes[[#This Row],[RouteNo]]</f>
        <v>57</v>
      </c>
      <c r="S686" s="248" cm="1">
        <f t="array" ref="S686">SUMPRODUCT(  ( (ETMRoutes[StageCodes]=ETMRoutes[[#This Row],[StageCodes]])+0 )*1 )</f>
        <v>1</v>
      </c>
      <c r="T686" s="249" cm="1">
        <f t="array" ref="T686">SUMPRODUCT(  ( (ETMRoutes[ReverseStageCodes]=ETMRoutes[[#This Row],[StageCodes]])+0 )*1 )</f>
        <v>0</v>
      </c>
      <c r="U686" s="249" t="b" cm="1">
        <f t="array" ref="U686">AND(ETMRoutes[[#This Row],[StageCodes]]=ETMRoutes[[#This Row],[BaseStageCodes]], SUMPRODUCT( ( ($K$2:$K686=ETMRoutes[[#This Row],[StageCodes]])+0)*1) =1)</f>
        <v>1</v>
      </c>
      <c r="V686" s="245">
        <f>LEN(ETMRoutes[[#This Row],[StageCodes]])</f>
        <v>159</v>
      </c>
      <c r="W686" s="245">
        <f>COUNTIF([2]!Master[Full ETM Route No], C686)</f>
        <v>1</v>
      </c>
    </row>
    <row r="687" spans="1:23" ht="159.5">
      <c r="A687" s="246" t="s">
        <v>3003</v>
      </c>
      <c r="B687" s="247">
        <v>58</v>
      </c>
      <c r="C687" s="248" t="str">
        <f>ETMRoutes[[#This Row],[Depot]] &amp; ETMRoutes[[#This Row],[RouteNo]]</f>
        <v>VSD58</v>
      </c>
      <c r="D687" s="249" t="str" cm="1">
        <f t="array" ref="D687">INDEX(ETMRoutes[Full ETM Route No], MATCH(1,(ETMRoutes[[#This Row],[BaseStageCodes]]=ETMRoutes[StageCodes])*1,0))</f>
        <v>VSD58</v>
      </c>
      <c r="E687" s="249" t="s">
        <v>5681</v>
      </c>
      <c r="F687" s="249" t="str">
        <f>VLOOKUP(ETMRoutes[[#This Row],[LastStageCode]],Code2Loc,2,FALSE) &amp; "-" &amp; VLOOKUP(ETMRoutes[[#This Row],[FirstStageCode]],Code2Loc,2,FALSE)</f>
        <v>BELGAVI CBT-VASCO</v>
      </c>
      <c r="G687" s="249"/>
      <c r="H687" s="249">
        <v>173</v>
      </c>
      <c r="I687" s="249" t="s">
        <v>3963</v>
      </c>
      <c r="J687" s="250" t="s">
        <v>5682</v>
      </c>
      <c r="K687" s="250" t="s">
        <v>5683</v>
      </c>
      <c r="L687" s="245" t="s">
        <v>5684</v>
      </c>
      <c r="M687" t="s">
        <v>3003</v>
      </c>
      <c r="N687" t="s">
        <v>673</v>
      </c>
      <c r="O687" s="245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49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49">
        <f>ETMRoutes[[#This Row],[RouteNo]]</f>
        <v>58</v>
      </c>
      <c r="S687" s="248" cm="1">
        <f t="array" ref="S687">SUMPRODUCT(  ( (ETMRoutes[StageCodes]=ETMRoutes[[#This Row],[StageCodes]])+0 )*1 )</f>
        <v>2</v>
      </c>
      <c r="T687" s="249" cm="1">
        <f t="array" ref="T687">SUMPRODUCT(  ( (ETMRoutes[ReverseStageCodes]=ETMRoutes[[#This Row],[StageCodes]])+0 )*1 )</f>
        <v>0</v>
      </c>
      <c r="U687" s="249" t="b" cm="1">
        <f t="array" ref="U687">AND(ETMRoutes[[#This Row],[StageCodes]]=ETMRoutes[[#This Row],[BaseStageCodes]], SUMPRODUCT( ( ($K$2:$K687=ETMRoutes[[#This Row],[StageCodes]])+0)*1) =1)</f>
        <v>1</v>
      </c>
      <c r="V687" s="245">
        <f>LEN(ETMRoutes[[#This Row],[StageCodes]])</f>
        <v>155</v>
      </c>
      <c r="W687" s="245">
        <f>COUNTIF([2]!Master[Full ETM Route No], C687)</f>
        <v>4</v>
      </c>
    </row>
    <row r="688" spans="1:23" ht="145">
      <c r="A688" s="246" t="s">
        <v>3003</v>
      </c>
      <c r="B688" s="247">
        <v>59</v>
      </c>
      <c r="C688" s="248" t="str">
        <f>ETMRoutes[[#This Row],[Depot]] &amp; ETMRoutes[[#This Row],[RouteNo]]</f>
        <v>VSD59</v>
      </c>
      <c r="D688" s="249" t="str" cm="1">
        <f t="array" ref="D688">INDEX(ETMRoutes[Full ETM Route No], MATCH(1,(ETMRoutes[[#This Row],[BaseStageCodes]]=ETMRoutes[StageCodes])*1,0))</f>
        <v>VSD59</v>
      </c>
      <c r="E688" s="249" t="s">
        <v>5685</v>
      </c>
      <c r="F688" s="249" t="str">
        <f>VLOOKUP(ETMRoutes[[#This Row],[LastStageCode]],Code2Loc,2,FALSE) &amp; "-" &amp; VLOOKUP(ETMRoutes[[#This Row],[FirstStageCode]],Code2Loc,2,FALSE)</f>
        <v>MUDDEBEHAL-VASCO</v>
      </c>
      <c r="G688" s="249" t="s">
        <v>520</v>
      </c>
      <c r="H688" s="249">
        <v>386</v>
      </c>
      <c r="I688" s="249" t="s">
        <v>3950</v>
      </c>
      <c r="J688" s="250" t="s">
        <v>5686</v>
      </c>
      <c r="K688" s="250" t="s">
        <v>5687</v>
      </c>
      <c r="L688" s="245" t="s">
        <v>5688</v>
      </c>
      <c r="M688" t="s">
        <v>3003</v>
      </c>
      <c r="N688" t="s">
        <v>1978</v>
      </c>
      <c r="O688" s="245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49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49">
        <f>ETMRoutes[[#This Row],[RouteNo]]</f>
        <v>59</v>
      </c>
      <c r="S688" s="248" cm="1">
        <f t="array" ref="S688">SUMPRODUCT(  ( (ETMRoutes[StageCodes]=ETMRoutes[[#This Row],[StageCodes]])+0 )*1 )</f>
        <v>1</v>
      </c>
      <c r="T688" s="249" cm="1">
        <f t="array" ref="T688">SUMPRODUCT(  ( (ETMRoutes[ReverseStageCodes]=ETMRoutes[[#This Row],[StageCodes]])+0 )*1 )</f>
        <v>0</v>
      </c>
      <c r="U688" s="249" t="b" cm="1">
        <f t="array" ref="U688">AND(ETMRoutes[[#This Row],[StageCodes]]=ETMRoutes[[#This Row],[BaseStageCodes]], SUMPRODUCT( ( ($K$2:$K688=ETMRoutes[[#This Row],[StageCodes]])+0)*1) =1)</f>
        <v>1</v>
      </c>
      <c r="V688" s="245">
        <f>LEN(ETMRoutes[[#This Row],[StageCodes]])</f>
        <v>139</v>
      </c>
      <c r="W688" s="245">
        <f>COUNTIF([2]!Master[Full ETM Route No], C688)</f>
        <v>2</v>
      </c>
    </row>
    <row r="689" spans="1:23" ht="130.5">
      <c r="A689" s="246" t="s">
        <v>3003</v>
      </c>
      <c r="B689" s="247">
        <v>60</v>
      </c>
      <c r="C689" s="248" t="str">
        <f>ETMRoutes[[#This Row],[Depot]] &amp; ETMRoutes[[#This Row],[RouteNo]]</f>
        <v>VSD60</v>
      </c>
      <c r="D689" s="249" t="str" cm="1">
        <f t="array" ref="D689">INDEX(ETMRoutes[Full ETM Route No], MATCH(1,(ETMRoutes[[#This Row],[BaseStageCodes]]=ETMRoutes[StageCodes])*1,0))</f>
        <v>VSD60</v>
      </c>
      <c r="E689" s="249" t="s">
        <v>5681</v>
      </c>
      <c r="F689" s="249" t="str">
        <f>VLOOKUP(ETMRoutes[[#This Row],[LastStageCode]],Code2Loc,2,FALSE) &amp; "-" &amp; VLOOKUP(ETMRoutes[[#This Row],[FirstStageCode]],Code2Loc,2,FALSE)</f>
        <v>BELGAVI CBT-VASCO</v>
      </c>
      <c r="G689" s="249"/>
      <c r="H689" s="249">
        <v>156</v>
      </c>
      <c r="I689" s="249" t="s">
        <v>3963</v>
      </c>
      <c r="J689" s="250" t="s">
        <v>5689</v>
      </c>
      <c r="K689" s="250" t="s">
        <v>5690</v>
      </c>
      <c r="L689" s="245" t="s">
        <v>5691</v>
      </c>
      <c r="M689" t="s">
        <v>3003</v>
      </c>
      <c r="N689" t="s">
        <v>673</v>
      </c>
      <c r="O689" s="245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49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49">
        <f>ETMRoutes[[#This Row],[RouteNo]]</f>
        <v>60</v>
      </c>
      <c r="S689" s="248" cm="1">
        <f t="array" ref="S689">SUMPRODUCT(  ( (ETMRoutes[StageCodes]=ETMRoutes[[#This Row],[StageCodes]])+0 )*1 )</f>
        <v>1</v>
      </c>
      <c r="T689" s="249" cm="1">
        <f t="array" ref="T689">SUMPRODUCT(  ( (ETMRoutes[ReverseStageCodes]=ETMRoutes[[#This Row],[StageCodes]])+0 )*1 )</f>
        <v>0</v>
      </c>
      <c r="U689" s="249" t="b" cm="1">
        <f t="array" ref="U689">AND(ETMRoutes[[#This Row],[StageCodes]]=ETMRoutes[[#This Row],[BaseStageCodes]], SUMPRODUCT( ( ($K$2:$K689=ETMRoutes[[#This Row],[StageCodes]])+0)*1) =1)</f>
        <v>1</v>
      </c>
      <c r="V689" s="245">
        <f>LEN(ETMRoutes[[#This Row],[StageCodes]])</f>
        <v>131</v>
      </c>
      <c r="W689" s="245">
        <f>COUNTIF([2]!Master[Full ETM Route No], C689)</f>
        <v>4</v>
      </c>
    </row>
    <row r="690" spans="1:23" ht="101.5">
      <c r="A690" s="246" t="s">
        <v>3003</v>
      </c>
      <c r="B690" s="247">
        <v>62</v>
      </c>
      <c r="C690" s="248" t="str">
        <f>ETMRoutes[[#This Row],[Depot]] &amp; ETMRoutes[[#This Row],[RouteNo]]</f>
        <v>VSD62</v>
      </c>
      <c r="D690" s="249" t="str" cm="1">
        <f t="array" ref="D690">INDEX(ETMRoutes[Full ETM Route No], MATCH(1,(ETMRoutes[[#This Row],[BaseStageCodes]]=ETMRoutes[StageCodes])*1,0))</f>
        <v>VSD62</v>
      </c>
      <c r="E690" s="249" t="s">
        <v>5692</v>
      </c>
      <c r="F690" s="249" t="str">
        <f>VLOOKUP(ETMRoutes[[#This Row],[LastStageCode]],Code2Loc,2,FALSE) &amp; "-" &amp; VLOOKUP(ETMRoutes[[#This Row],[FirstStageCode]],Code2Loc,2,FALSE)</f>
        <v>SOLAPUR-VASCO</v>
      </c>
      <c r="G690" s="249" t="s">
        <v>1653</v>
      </c>
      <c r="H690" s="249">
        <v>585</v>
      </c>
      <c r="I690" s="249" t="s">
        <v>3963</v>
      </c>
      <c r="J690" s="250" t="s">
        <v>5693</v>
      </c>
      <c r="K690" s="250" t="s">
        <v>5694</v>
      </c>
      <c r="L690" s="245" t="s">
        <v>5695</v>
      </c>
      <c r="M690" t="s">
        <v>3003</v>
      </c>
      <c r="N690" t="s">
        <v>2716</v>
      </c>
      <c r="O690" s="245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49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49">
        <f>ETMRoutes[[#This Row],[RouteNo]]</f>
        <v>62</v>
      </c>
      <c r="S690" s="248" cm="1">
        <f t="array" ref="S690">SUMPRODUCT(  ( (ETMRoutes[StageCodes]=ETMRoutes[[#This Row],[StageCodes]])+0 )*1 )</f>
        <v>1</v>
      </c>
      <c r="T690" s="249" cm="1">
        <f t="array" ref="T690">SUMPRODUCT(  ( (ETMRoutes[ReverseStageCodes]=ETMRoutes[[#This Row],[StageCodes]])+0 )*1 )</f>
        <v>0</v>
      </c>
      <c r="U690" s="249" t="b" cm="1">
        <f t="array" ref="U690">AND(ETMRoutes[[#This Row],[StageCodes]]=ETMRoutes[[#This Row],[BaseStageCodes]], SUMPRODUCT( ( ($K$2:$K690=ETMRoutes[[#This Row],[StageCodes]])+0)*1) =1)</f>
        <v>1</v>
      </c>
      <c r="V690" s="245">
        <f>LEN(ETMRoutes[[#This Row],[StageCodes]])</f>
        <v>107</v>
      </c>
      <c r="W690" s="245">
        <f>COUNTIF([2]!Master[Full ETM Route No], C690)</f>
        <v>2</v>
      </c>
    </row>
    <row r="691" spans="1:23" ht="159.5">
      <c r="A691" s="246" t="s">
        <v>3003</v>
      </c>
      <c r="B691" s="247">
        <v>63</v>
      </c>
      <c r="C691" s="248" t="str">
        <f>ETMRoutes[[#This Row],[Depot]] &amp; ETMRoutes[[#This Row],[RouteNo]]</f>
        <v>VSD63</v>
      </c>
      <c r="D691" s="249" t="str" cm="1">
        <f t="array" ref="D691">INDEX(ETMRoutes[Full ETM Route No], MATCH(1,(ETMRoutes[[#This Row],[BaseStageCodes]]=ETMRoutes[StageCodes])*1,0))</f>
        <v>VSD63</v>
      </c>
      <c r="E691" s="249" t="s">
        <v>5696</v>
      </c>
      <c r="F691" s="249" t="str">
        <f>VLOOKUP(ETMRoutes[[#This Row],[LastStageCode]],Code2Loc,2,FALSE) &amp; "-" &amp; VLOOKUP(ETMRoutes[[#This Row],[FirstStageCode]],Code2Loc,2,FALSE)</f>
        <v>MIRAJ-VASCO</v>
      </c>
      <c r="G691" s="249"/>
      <c r="H691" s="249">
        <v>339</v>
      </c>
      <c r="I691" s="249" t="s">
        <v>3963</v>
      </c>
      <c r="J691" s="250" t="s">
        <v>5697</v>
      </c>
      <c r="K691" s="250" t="s">
        <v>5698</v>
      </c>
      <c r="L691" s="245" t="s">
        <v>5699</v>
      </c>
      <c r="M691" t="s">
        <v>3003</v>
      </c>
      <c r="N691" t="s">
        <v>1915</v>
      </c>
      <c r="O691" s="245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49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49">
        <f>ETMRoutes[[#This Row],[RouteNo]]</f>
        <v>63</v>
      </c>
      <c r="S691" s="248" cm="1">
        <f t="array" ref="S691">SUMPRODUCT(  ( (ETMRoutes[StageCodes]=ETMRoutes[[#This Row],[StageCodes]])+0 )*1 )</f>
        <v>1</v>
      </c>
      <c r="T691" s="249" cm="1">
        <f t="array" ref="T691">SUMPRODUCT(  ( (ETMRoutes[ReverseStageCodes]=ETMRoutes[[#This Row],[StageCodes]])+0 )*1 )</f>
        <v>0</v>
      </c>
      <c r="U691" s="249" t="b" cm="1">
        <f t="array" ref="U691">AND(ETMRoutes[[#This Row],[StageCodes]]=ETMRoutes[[#This Row],[BaseStageCodes]], SUMPRODUCT( ( ($K$2:$K691=ETMRoutes[[#This Row],[StageCodes]])+0)*1) =1)</f>
        <v>1</v>
      </c>
      <c r="V691" s="245">
        <f>LEN(ETMRoutes[[#This Row],[StageCodes]])</f>
        <v>167</v>
      </c>
      <c r="W691" s="245">
        <f>COUNTIF([2]!Master[Full ETM Route No], C691)</f>
        <v>2</v>
      </c>
    </row>
    <row r="692" spans="1:23" ht="232">
      <c r="A692" s="246" t="s">
        <v>3003</v>
      </c>
      <c r="B692" s="247">
        <v>64</v>
      </c>
      <c r="C692" s="248" t="str">
        <f>ETMRoutes[[#This Row],[Depot]] &amp; ETMRoutes[[#This Row],[RouteNo]]</f>
        <v>VSD64</v>
      </c>
      <c r="D692" s="249" t="str" cm="1">
        <f t="array" ref="D692">INDEX(ETMRoutes[Full ETM Route No], MATCH(1,(ETMRoutes[[#This Row],[BaseStageCodes]]=ETMRoutes[StageCodes])*1,0))</f>
        <v>VSD64</v>
      </c>
      <c r="E692" s="249" t="s">
        <v>5700</v>
      </c>
      <c r="F692" s="249" t="str">
        <f>VLOOKUP(ETMRoutes[[#This Row],[LastStageCode]],Code2Loc,2,FALSE) &amp; "-" &amp; VLOOKUP(ETMRoutes[[#This Row],[FirstStageCode]],Code2Loc,2,FALSE)</f>
        <v>SAWANTWADI-VASCO</v>
      </c>
      <c r="G692" s="249" t="s">
        <v>2251</v>
      </c>
      <c r="H692" s="249">
        <v>89</v>
      </c>
      <c r="I692" s="249" t="s">
        <v>3950</v>
      </c>
      <c r="J692" s="250" t="s">
        <v>5701</v>
      </c>
      <c r="K692" s="250" t="s">
        <v>5702</v>
      </c>
      <c r="L692" s="245" t="s">
        <v>5703</v>
      </c>
      <c r="M692" t="s">
        <v>3003</v>
      </c>
      <c r="N692" t="s">
        <v>2607</v>
      </c>
      <c r="O692" s="245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49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49">
        <f>ETMRoutes[[#This Row],[RouteNo]]</f>
        <v>64</v>
      </c>
      <c r="S692" s="248" cm="1">
        <f t="array" ref="S692">SUMPRODUCT(  ( (ETMRoutes[StageCodes]=ETMRoutes[[#This Row],[StageCodes]])+0 )*1 )</f>
        <v>1</v>
      </c>
      <c r="T692" s="249" cm="1">
        <f t="array" ref="T692">SUMPRODUCT(  ( (ETMRoutes[ReverseStageCodes]=ETMRoutes[[#This Row],[StageCodes]])+0 )*1 )</f>
        <v>0</v>
      </c>
      <c r="U692" s="249" t="b" cm="1">
        <f t="array" ref="U692">AND(ETMRoutes[[#This Row],[StageCodes]]=ETMRoutes[[#This Row],[BaseStageCodes]], SUMPRODUCT( ( ($K$2:$K692=ETMRoutes[[#This Row],[StageCodes]])+0)*1) =1)</f>
        <v>1</v>
      </c>
      <c r="V692" s="245">
        <f>LEN(ETMRoutes[[#This Row],[StageCodes]])</f>
        <v>227</v>
      </c>
      <c r="W692" s="245">
        <f>COUNTIF([2]!Master[Full ETM Route No], C692)</f>
        <v>4</v>
      </c>
    </row>
    <row r="693" spans="1:23" ht="203">
      <c r="A693" s="246" t="s">
        <v>3003</v>
      </c>
      <c r="B693" s="247">
        <v>65</v>
      </c>
      <c r="C693" s="248" t="str">
        <f>ETMRoutes[[#This Row],[Depot]] &amp; ETMRoutes[[#This Row],[RouteNo]]</f>
        <v>VSD65</v>
      </c>
      <c r="D693" s="249" t="str" cm="1">
        <f t="array" ref="D693">INDEX(ETMRoutes[Full ETM Route No], MATCH(1,(ETMRoutes[[#This Row],[BaseStageCodes]]=ETMRoutes[StageCodes])*1,0))</f>
        <v>VSD65</v>
      </c>
      <c r="E693" s="249" t="s">
        <v>5704</v>
      </c>
      <c r="F693" s="249" t="str">
        <f>VLOOKUP(ETMRoutes[[#This Row],[LastStageCode]],Code2Loc,2,FALSE) &amp; "-" &amp; VLOOKUP(ETMRoutes[[#This Row],[FirstStageCode]],Code2Loc,2,FALSE)</f>
        <v>MALVAN-SADA</v>
      </c>
      <c r="G693" s="249" t="s">
        <v>1795</v>
      </c>
      <c r="H693" s="249">
        <v>147</v>
      </c>
      <c r="I693" s="249" t="s">
        <v>3963</v>
      </c>
      <c r="J693" s="250" t="s">
        <v>5705</v>
      </c>
      <c r="K693" s="250" t="s">
        <v>5706</v>
      </c>
      <c r="L693" s="245" t="s">
        <v>5707</v>
      </c>
      <c r="M693" t="s">
        <v>2480</v>
      </c>
      <c r="N693" t="s">
        <v>1812</v>
      </c>
      <c r="O693" s="245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49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49">
        <f>ETMRoutes[[#This Row],[RouteNo]]</f>
        <v>65</v>
      </c>
      <c r="S693" s="248" cm="1">
        <f t="array" ref="S693">SUMPRODUCT(  ( (ETMRoutes[StageCodes]=ETMRoutes[[#This Row],[StageCodes]])+0 )*1 )</f>
        <v>1</v>
      </c>
      <c r="T693" s="249" cm="1">
        <f t="array" ref="T693">SUMPRODUCT(  ( (ETMRoutes[ReverseStageCodes]=ETMRoutes[[#This Row],[StageCodes]])+0 )*1 )</f>
        <v>0</v>
      </c>
      <c r="U693" s="249" t="b" cm="1">
        <f t="array" ref="U693">AND(ETMRoutes[[#This Row],[StageCodes]]=ETMRoutes[[#This Row],[BaseStageCodes]], SUMPRODUCT( ( ($K$2:$K693=ETMRoutes[[#This Row],[StageCodes]])+0)*1) =1)</f>
        <v>1</v>
      </c>
      <c r="V693" s="245">
        <f>LEN(ETMRoutes[[#This Row],[StageCodes]])</f>
        <v>191</v>
      </c>
      <c r="W693" s="245">
        <f>COUNTIF([2]!Master[Full ETM Route No], C693)</f>
        <v>2</v>
      </c>
    </row>
    <row r="694" spans="1:23" ht="275.5">
      <c r="A694" s="246" t="s">
        <v>3003</v>
      </c>
      <c r="B694" s="247">
        <v>66</v>
      </c>
      <c r="C694" s="248" t="str">
        <f>ETMRoutes[[#This Row],[Depot]] &amp; ETMRoutes[[#This Row],[RouteNo]]</f>
        <v>VSD66</v>
      </c>
      <c r="D694" s="249" t="str" cm="1">
        <f t="array" ref="D694">INDEX(ETMRoutes[Full ETM Route No], MATCH(1,(ETMRoutes[[#This Row],[BaseStageCodes]]=ETMRoutes[StageCodes])*1,0))</f>
        <v>VSD66</v>
      </c>
      <c r="E694" s="249" t="s">
        <v>5708</v>
      </c>
      <c r="F694" s="249" t="str">
        <f>VLOOKUP(ETMRoutes[[#This Row],[LastStageCode]],Code2Loc,2,FALSE) &amp; "-" &amp; VLOOKUP(ETMRoutes[[#This Row],[FirstStageCode]],Code2Loc,2,FALSE)</f>
        <v>KARLI-SADA</v>
      </c>
      <c r="G694" s="249" t="s">
        <v>1795</v>
      </c>
      <c r="H694" s="249">
        <v>132</v>
      </c>
      <c r="I694" s="249" t="s">
        <v>3950</v>
      </c>
      <c r="J694" s="250" t="s">
        <v>5709</v>
      </c>
      <c r="K694" s="250" t="s">
        <v>5710</v>
      </c>
      <c r="L694" s="245" t="s">
        <v>5711</v>
      </c>
      <c r="M694" t="s">
        <v>2480</v>
      </c>
      <c r="N694" t="s">
        <v>1539</v>
      </c>
      <c r="O694" s="245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49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49">
        <f>ETMRoutes[[#This Row],[RouteNo]]</f>
        <v>66</v>
      </c>
      <c r="S694" s="248" cm="1">
        <f t="array" ref="S694">SUMPRODUCT(  ( (ETMRoutes[StageCodes]=ETMRoutes[[#This Row],[StageCodes]])+0 )*1 )</f>
        <v>1</v>
      </c>
      <c r="T694" s="249" cm="1">
        <f t="array" ref="T694">SUMPRODUCT(  ( (ETMRoutes[ReverseStageCodes]=ETMRoutes[[#This Row],[StageCodes]])+0 )*1 )</f>
        <v>0</v>
      </c>
      <c r="U694" s="249" t="b" cm="1">
        <f t="array" ref="U694">AND(ETMRoutes[[#This Row],[StageCodes]]=ETMRoutes[[#This Row],[BaseStageCodes]], SUMPRODUCT( ( ($K$2:$K694=ETMRoutes[[#This Row],[StageCodes]])+0)*1) =1)</f>
        <v>1</v>
      </c>
      <c r="V694" s="245">
        <f>LEN(ETMRoutes[[#This Row],[StageCodes]])</f>
        <v>271</v>
      </c>
      <c r="W694" s="245">
        <f>COUNTIF([2]!Master[Full ETM Route No], C694)</f>
        <v>2</v>
      </c>
    </row>
    <row r="695" spans="1:23" ht="246.5">
      <c r="A695" s="246" t="s">
        <v>3003</v>
      </c>
      <c r="B695" s="247">
        <v>67</v>
      </c>
      <c r="C695" s="248" t="str">
        <f>ETMRoutes[[#This Row],[Depot]] &amp; ETMRoutes[[#This Row],[RouteNo]]</f>
        <v>VSD67</v>
      </c>
      <c r="D695" s="249" t="str" cm="1">
        <f t="array" ref="D695">INDEX(ETMRoutes[Full ETM Route No], MATCH(1,(ETMRoutes[[#This Row],[BaseStageCodes]]=ETMRoutes[StageCodes])*1,0))</f>
        <v>VSD67</v>
      </c>
      <c r="E695" s="249" t="s">
        <v>5712</v>
      </c>
      <c r="F695" s="249" t="str">
        <f>VLOOKUP(ETMRoutes[[#This Row],[LastStageCode]],Code2Loc,2,FALSE) &amp; "-" &amp; VLOOKUP(ETMRoutes[[#This Row],[FirstStageCode]],Code2Loc,2,FALSE)</f>
        <v>VENGURLA-SADA</v>
      </c>
      <c r="G695" s="249" t="s">
        <v>1795</v>
      </c>
      <c r="H695" s="249">
        <v>95</v>
      </c>
      <c r="I695" s="249" t="s">
        <v>3950</v>
      </c>
      <c r="J695" s="250" t="s">
        <v>5713</v>
      </c>
      <c r="K695" s="250" t="s">
        <v>5714</v>
      </c>
      <c r="L695" s="245" t="s">
        <v>5715</v>
      </c>
      <c r="M695" t="s">
        <v>2480</v>
      </c>
      <c r="N695" t="s">
        <v>3033</v>
      </c>
      <c r="O695" s="245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49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49">
        <f>ETMRoutes[[#This Row],[RouteNo]]</f>
        <v>67</v>
      </c>
      <c r="S695" s="248" cm="1">
        <f t="array" ref="S695">SUMPRODUCT(  ( (ETMRoutes[StageCodes]=ETMRoutes[[#This Row],[StageCodes]])+0 )*1 )</f>
        <v>1</v>
      </c>
      <c r="T695" s="249" cm="1">
        <f t="array" ref="T695">SUMPRODUCT(  ( (ETMRoutes[ReverseStageCodes]=ETMRoutes[[#This Row],[StageCodes]])+0 )*1 )</f>
        <v>0</v>
      </c>
      <c r="U695" s="249" t="b" cm="1">
        <f t="array" ref="U695">AND(ETMRoutes[[#This Row],[StageCodes]]=ETMRoutes[[#This Row],[BaseStageCodes]], SUMPRODUCT( ( ($K$2:$K695=ETMRoutes[[#This Row],[StageCodes]])+0)*1) =1)</f>
        <v>1</v>
      </c>
      <c r="V695" s="245">
        <f>LEN(ETMRoutes[[#This Row],[StageCodes]])</f>
        <v>235</v>
      </c>
      <c r="W695" s="245">
        <f>COUNTIF([2]!Master[Full ETM Route No], C695)</f>
        <v>2</v>
      </c>
    </row>
    <row r="696" spans="1:23" ht="159.5">
      <c r="A696" s="246" t="s">
        <v>3003</v>
      </c>
      <c r="B696" s="247">
        <v>68</v>
      </c>
      <c r="C696" s="248" t="str">
        <f>ETMRoutes[[#This Row],[Depot]] &amp; ETMRoutes[[#This Row],[RouteNo]]</f>
        <v>VSD68</v>
      </c>
      <c r="D696" s="249" t="str" cm="1">
        <f t="array" ref="D696">INDEX(ETMRoutes[Full ETM Route No], MATCH(1,(ETMRoutes[[#This Row],[BaseStageCodes]]=ETMRoutes[StageCodes])*1,0))</f>
        <v>VSD68</v>
      </c>
      <c r="E696" s="249" t="s">
        <v>5674</v>
      </c>
      <c r="F696" s="249" t="str">
        <f>VLOOKUP(ETMRoutes[[#This Row],[LastStageCode]],Code2Loc,2,FALSE) &amp; "-" &amp; VLOOKUP(ETMRoutes[[#This Row],[FirstStageCode]],Code2Loc,2,FALSE)</f>
        <v>HUBALI-VASCO</v>
      </c>
      <c r="G696" s="249"/>
      <c r="H696" s="249">
        <v>251</v>
      </c>
      <c r="I696" s="249" t="s">
        <v>3963</v>
      </c>
      <c r="J696" s="250" t="s">
        <v>5716</v>
      </c>
      <c r="K696" s="250" t="s">
        <v>5717</v>
      </c>
      <c r="L696" s="245" t="s">
        <v>5718</v>
      </c>
      <c r="M696" t="s">
        <v>3003</v>
      </c>
      <c r="N696" t="s">
        <v>1414</v>
      </c>
      <c r="O696" s="245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49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49">
        <f>ETMRoutes[[#This Row],[RouteNo]]</f>
        <v>68</v>
      </c>
      <c r="S696" s="248" cm="1">
        <f t="array" ref="S696">SUMPRODUCT(  ( (ETMRoutes[StageCodes]=ETMRoutes[[#This Row],[StageCodes]])+0 )*1 )</f>
        <v>1</v>
      </c>
      <c r="T696" s="249" cm="1">
        <f t="array" ref="T696">SUMPRODUCT(  ( (ETMRoutes[ReverseStageCodes]=ETMRoutes[[#This Row],[StageCodes]])+0 )*1 )</f>
        <v>0</v>
      </c>
      <c r="U696" s="249" t="b" cm="1">
        <f t="array" ref="U696">AND(ETMRoutes[[#This Row],[StageCodes]]=ETMRoutes[[#This Row],[BaseStageCodes]], SUMPRODUCT( ( ($K$2:$K696=ETMRoutes[[#This Row],[StageCodes]])+0)*1) =1)</f>
        <v>1</v>
      </c>
      <c r="V696" s="245">
        <f>LEN(ETMRoutes[[#This Row],[StageCodes]])</f>
        <v>171</v>
      </c>
      <c r="W696" s="245">
        <f>COUNTIF([2]!Master[Full ETM Route No], C696)</f>
        <v>0</v>
      </c>
    </row>
    <row r="697" spans="1:23" ht="159.5">
      <c r="A697" s="246" t="s">
        <v>3003</v>
      </c>
      <c r="B697" s="247">
        <v>69</v>
      </c>
      <c r="C697" s="248" t="str">
        <f>ETMRoutes[[#This Row],[Depot]] &amp; ETMRoutes[[#This Row],[RouteNo]]</f>
        <v>VSD69</v>
      </c>
      <c r="D697" s="249" t="str" cm="1">
        <f t="array" ref="D697">INDEX(ETMRoutes[Full ETM Route No], MATCH(1,(ETMRoutes[[#This Row],[BaseStageCodes]]=ETMRoutes[StageCodes])*1,0))</f>
        <v>VSD58</v>
      </c>
      <c r="E697" s="249" t="s">
        <v>5681</v>
      </c>
      <c r="F697" s="249" t="str">
        <f>VLOOKUP(ETMRoutes[[#This Row],[LastStageCode]],Code2Loc,2,FALSE) &amp; "-" &amp; VLOOKUP(ETMRoutes[[#This Row],[FirstStageCode]],Code2Loc,2,FALSE)</f>
        <v>BELGAVI CBT-VASCO</v>
      </c>
      <c r="G697" s="249"/>
      <c r="H697" s="249">
        <v>173</v>
      </c>
      <c r="I697" s="249" t="s">
        <v>3963</v>
      </c>
      <c r="J697" s="250" t="s">
        <v>5682</v>
      </c>
      <c r="K697" s="250" t="s">
        <v>5683</v>
      </c>
      <c r="L697" s="245" t="s">
        <v>5684</v>
      </c>
      <c r="M697" t="s">
        <v>3003</v>
      </c>
      <c r="N697" t="s">
        <v>673</v>
      </c>
      <c r="O697" s="245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49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49">
        <f>ETMRoutes[[#This Row],[RouteNo]]</f>
        <v>69</v>
      </c>
      <c r="S697" s="248" cm="1">
        <f t="array" ref="S697">SUMPRODUCT(  ( (ETMRoutes[StageCodes]=ETMRoutes[[#This Row],[StageCodes]])+0 )*1 )</f>
        <v>2</v>
      </c>
      <c r="T697" s="249" cm="1">
        <f t="array" ref="T697">SUMPRODUCT(  ( (ETMRoutes[ReverseStageCodes]=ETMRoutes[[#This Row],[StageCodes]])+0 )*1 )</f>
        <v>0</v>
      </c>
      <c r="U697" s="249" t="b" cm="1">
        <f t="array" ref="U697">AND(ETMRoutes[[#This Row],[StageCodes]]=ETMRoutes[[#This Row],[BaseStageCodes]], SUMPRODUCT( ( ($K$2:$K697=ETMRoutes[[#This Row],[StageCodes]])+0)*1) =1)</f>
        <v>0</v>
      </c>
      <c r="V697" s="245">
        <f>LEN(ETMRoutes[[#This Row],[StageCodes]])</f>
        <v>155</v>
      </c>
      <c r="W697" s="245">
        <f>COUNTIF([2]!Master[Full ETM Route No], C697)</f>
        <v>0</v>
      </c>
    </row>
    <row r="698" spans="1:23" ht="145">
      <c r="A698" s="246" t="s">
        <v>3003</v>
      </c>
      <c r="B698" s="247">
        <v>70</v>
      </c>
      <c r="C698" s="248" t="str">
        <f>ETMRoutes[[#This Row],[Depot]] &amp; ETMRoutes[[#This Row],[RouteNo]]</f>
        <v>VSD70</v>
      </c>
      <c r="D698" s="249" t="str" cm="1">
        <f t="array" ref="D698">INDEX(ETMRoutes[Full ETM Route No], MATCH(1,(ETMRoutes[[#This Row],[BaseStageCodes]]=ETMRoutes[StageCodes])*1,0))</f>
        <v>VSD70</v>
      </c>
      <c r="E698" s="249" t="s">
        <v>5685</v>
      </c>
      <c r="F698" s="249" t="str">
        <f>VLOOKUP(ETMRoutes[[#This Row],[LastStageCode]],Code2Loc,2,FALSE) &amp; "-" &amp; VLOOKUP(ETMRoutes[[#This Row],[FirstStageCode]],Code2Loc,2,FALSE)</f>
        <v>MUDDEBEHAL-VASCO</v>
      </c>
      <c r="G698" s="249" t="s">
        <v>918</v>
      </c>
      <c r="H698" s="249">
        <v>380</v>
      </c>
      <c r="I698" s="249" t="s">
        <v>3950</v>
      </c>
      <c r="J698" s="250" t="s">
        <v>5719</v>
      </c>
      <c r="K698" s="250" t="s">
        <v>5720</v>
      </c>
      <c r="L698" s="245" t="s">
        <v>5721</v>
      </c>
      <c r="M698" t="s">
        <v>3003</v>
      </c>
      <c r="N698" t="s">
        <v>1978</v>
      </c>
      <c r="O698" s="245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49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49">
        <f>ETMRoutes[[#This Row],[RouteNo]]</f>
        <v>70</v>
      </c>
      <c r="S698" s="248" cm="1">
        <f t="array" ref="S698">SUMPRODUCT(  ( (ETMRoutes[StageCodes]=ETMRoutes[[#This Row],[StageCodes]])+0 )*1 )</f>
        <v>1</v>
      </c>
      <c r="T698" s="249" cm="1">
        <f t="array" ref="T698">SUMPRODUCT(  ( (ETMRoutes[ReverseStageCodes]=ETMRoutes[[#This Row],[StageCodes]])+0 )*1 )</f>
        <v>0</v>
      </c>
      <c r="U698" s="249" t="b" cm="1">
        <f t="array" ref="U698">AND(ETMRoutes[[#This Row],[StageCodes]]=ETMRoutes[[#This Row],[BaseStageCodes]], SUMPRODUCT( ( ($K$2:$K698=ETMRoutes[[#This Row],[StageCodes]])+0)*1) =1)</f>
        <v>1</v>
      </c>
      <c r="V698" s="245">
        <f>LEN(ETMRoutes[[#This Row],[StageCodes]])</f>
        <v>143</v>
      </c>
      <c r="W698" s="245">
        <f>COUNTIF([2]!Master[Full ETM Route No], C698)</f>
        <v>0</v>
      </c>
    </row>
    <row r="699" spans="1:23">
      <c r="A699" s="246" t="s">
        <v>3003</v>
      </c>
      <c r="B699" s="247">
        <v>71</v>
      </c>
      <c r="C699" s="248" t="str">
        <f>ETMRoutes[[#This Row],[Depot]] &amp; ETMRoutes[[#This Row],[RouteNo]]</f>
        <v>VSD71</v>
      </c>
      <c r="D699" s="249" t="str" cm="1">
        <f t="array" ref="D699">INDEX(ETMRoutes[Full ETM Route No], MATCH(1,(ETMRoutes[[#This Row],[BaseStageCodes]]=ETMRoutes[StageCodes])*1,0))</f>
        <v>PNJ105</v>
      </c>
      <c r="E699" s="249" t="s">
        <v>5722</v>
      </c>
      <c r="F699" s="249" t="str">
        <f>VLOOKUP(ETMRoutes[[#This Row],[LastStageCode]],Code2Loc,2,FALSE) &amp; "-" &amp; VLOOKUP(ETMRoutes[[#This Row],[FirstStageCode]],Code2Loc,2,FALSE)</f>
        <v>PANAJI-VASCO</v>
      </c>
      <c r="G699" s="249"/>
      <c r="H699" s="249">
        <v>31</v>
      </c>
      <c r="I699" s="249" t="s">
        <v>4097</v>
      </c>
      <c r="J699" s="250" t="s">
        <v>5540</v>
      </c>
      <c r="K699" s="250" t="s">
        <v>4740</v>
      </c>
      <c r="L699" s="245" t="s">
        <v>4739</v>
      </c>
      <c r="M699" t="s">
        <v>3003</v>
      </c>
      <c r="N699" t="s">
        <v>2202</v>
      </c>
      <c r="O699" s="245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49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49">
        <f>ETMRoutes[[#This Row],[RouteNo]]</f>
        <v>71</v>
      </c>
      <c r="S699" s="248" cm="1">
        <f t="array" ref="S699">SUMPRODUCT(  ( (ETMRoutes[StageCodes]=ETMRoutes[[#This Row],[StageCodes]])+0 )*1 )</f>
        <v>2</v>
      </c>
      <c r="T699" s="249" cm="1">
        <f t="array" ref="T699">SUMPRODUCT(  ( (ETMRoutes[ReverseStageCodes]=ETMRoutes[[#This Row],[StageCodes]])+0 )*1 )</f>
        <v>3</v>
      </c>
      <c r="U699" s="249" t="b" cm="1">
        <f t="array" ref="U699">AND(ETMRoutes[[#This Row],[StageCodes]]=ETMRoutes[[#This Row],[BaseStageCodes]], SUMPRODUCT( ( ($K$2:$K699=ETMRoutes[[#This Row],[StageCodes]])+0)*1) =1)</f>
        <v>0</v>
      </c>
      <c r="V699" s="245">
        <f>LEN(ETMRoutes[[#This Row],[StageCodes]])</f>
        <v>7</v>
      </c>
      <c r="W699" s="245">
        <f>COUNTIF([2]!Master[Full ETM Route No], C699)</f>
        <v>11</v>
      </c>
    </row>
    <row r="700" spans="1:23" ht="174">
      <c r="A700" s="246" t="s">
        <v>3003</v>
      </c>
      <c r="B700" s="247">
        <v>72</v>
      </c>
      <c r="C700" s="248" t="str">
        <f>ETMRoutes[[#This Row],[Depot]] &amp; ETMRoutes[[#This Row],[RouteNo]]</f>
        <v>VSD72</v>
      </c>
      <c r="D700" s="249" t="str" cm="1">
        <f t="array" ref="D700">INDEX(ETMRoutes[Full ETM Route No], MATCH(1,(ETMRoutes[[#This Row],[BaseStageCodes]]=ETMRoutes[StageCodes])*1,0))</f>
        <v>VSD72</v>
      </c>
      <c r="E700" s="249" t="s">
        <v>5723</v>
      </c>
      <c r="F700" s="249" t="str">
        <f>VLOOKUP(ETMRoutes[[#This Row],[LastStageCode]],Code2Loc,2,FALSE) &amp; "-" &amp; VLOOKUP(ETMRoutes[[#This Row],[FirstStageCode]],Code2Loc,2,FALSE)</f>
        <v>GULBARGA-VASCO</v>
      </c>
      <c r="G700" s="249" t="s">
        <v>918</v>
      </c>
      <c r="H700" s="249">
        <v>567</v>
      </c>
      <c r="I700" s="249" t="s">
        <v>3963</v>
      </c>
      <c r="J700" s="250" t="s">
        <v>5724</v>
      </c>
      <c r="K700" s="250" t="s">
        <v>5725</v>
      </c>
      <c r="L700" s="245" t="s">
        <v>5726</v>
      </c>
      <c r="M700" t="s">
        <v>3003</v>
      </c>
      <c r="N700" t="s">
        <v>1336</v>
      </c>
      <c r="O700" s="245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49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49">
        <f>ETMRoutes[[#This Row],[RouteNo]]</f>
        <v>72</v>
      </c>
      <c r="S700" s="248" cm="1">
        <f t="array" ref="S700">SUMPRODUCT(  ( (ETMRoutes[StageCodes]=ETMRoutes[[#This Row],[StageCodes]])+0 )*1 )</f>
        <v>1</v>
      </c>
      <c r="T700" s="249" cm="1">
        <f t="array" ref="T700">SUMPRODUCT(  ( (ETMRoutes[ReverseStageCodes]=ETMRoutes[[#This Row],[StageCodes]])+0 )*1 )</f>
        <v>0</v>
      </c>
      <c r="U700" s="249" t="b" cm="1">
        <f t="array" ref="U700">AND(ETMRoutes[[#This Row],[StageCodes]]=ETMRoutes[[#This Row],[BaseStageCodes]], SUMPRODUCT( ( ($K$2:$K700=ETMRoutes[[#This Row],[StageCodes]])+0)*1) =1)</f>
        <v>1</v>
      </c>
      <c r="V700" s="245">
        <f>LEN(ETMRoutes[[#This Row],[StageCodes]])</f>
        <v>183</v>
      </c>
      <c r="W700" s="245">
        <f>COUNTIF([2]!Master[Full ETM Route No], C700)</f>
        <v>1</v>
      </c>
    </row>
    <row r="701" spans="1:23" ht="174">
      <c r="A701" s="246" t="s">
        <v>3003</v>
      </c>
      <c r="B701" s="247">
        <v>73</v>
      </c>
      <c r="C701" s="248" t="str">
        <f>ETMRoutes[[#This Row],[Depot]] &amp; ETMRoutes[[#This Row],[RouteNo]]</f>
        <v>VSD73</v>
      </c>
      <c r="D701" s="249" t="str" cm="1">
        <f t="array" ref="D701">INDEX(ETMRoutes[Full ETM Route No], MATCH(1,(ETMRoutes[[#This Row],[BaseStageCodes]]=ETMRoutes[StageCodes])*1,0))</f>
        <v>VSD73</v>
      </c>
      <c r="E701" s="249" t="s">
        <v>5723</v>
      </c>
      <c r="F701" s="249" t="str">
        <f>VLOOKUP(ETMRoutes[[#This Row],[LastStageCode]],Code2Loc,2,FALSE) &amp; "-" &amp; VLOOKUP(ETMRoutes[[#This Row],[FirstStageCode]],Code2Loc,2,FALSE)</f>
        <v>GULBARGA-VASCO</v>
      </c>
      <c r="G701" s="249" t="s">
        <v>520</v>
      </c>
      <c r="H701" s="249">
        <v>557</v>
      </c>
      <c r="I701" s="249" t="s">
        <v>3963</v>
      </c>
      <c r="J701" s="250" t="s">
        <v>5727</v>
      </c>
      <c r="K701" s="250" t="s">
        <v>5728</v>
      </c>
      <c r="L701" s="245" t="s">
        <v>5729</v>
      </c>
      <c r="M701" t="s">
        <v>3003</v>
      </c>
      <c r="N701" t="s">
        <v>1336</v>
      </c>
      <c r="O701" s="245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49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49">
        <f>ETMRoutes[[#This Row],[RouteNo]]</f>
        <v>73</v>
      </c>
      <c r="S701" s="248" cm="1">
        <f t="array" ref="S701">SUMPRODUCT(  ( (ETMRoutes[StageCodes]=ETMRoutes[[#This Row],[StageCodes]])+0 )*1 )</f>
        <v>1</v>
      </c>
      <c r="T701" s="249" cm="1">
        <f t="array" ref="T701">SUMPRODUCT(  ( (ETMRoutes[ReverseStageCodes]=ETMRoutes[[#This Row],[StageCodes]])+0 )*1 )</f>
        <v>0</v>
      </c>
      <c r="U701" s="249" t="b" cm="1">
        <f t="array" ref="U701">AND(ETMRoutes[[#This Row],[StageCodes]]=ETMRoutes[[#This Row],[BaseStageCodes]], SUMPRODUCT( ( ($K$2:$K701=ETMRoutes[[#This Row],[StageCodes]])+0)*1) =1)</f>
        <v>1</v>
      </c>
      <c r="V701" s="245">
        <f>LEN(ETMRoutes[[#This Row],[StageCodes]])</f>
        <v>175</v>
      </c>
      <c r="W701" s="245">
        <f>COUNTIF([2]!Master[Full ETM Route No], C701)</f>
        <v>1</v>
      </c>
    </row>
    <row r="702" spans="1:23">
      <c r="A702" s="246" t="s">
        <v>3003</v>
      </c>
      <c r="B702" s="247">
        <v>74</v>
      </c>
      <c r="C702" s="248" t="str">
        <f>ETMRoutes[[#This Row],[Depot]] &amp; ETMRoutes[[#This Row],[RouteNo]]</f>
        <v>VSD74</v>
      </c>
      <c r="D702" s="249" t="str" cm="1">
        <f t="array" ref="D702">INDEX(ETMRoutes[Full ETM Route No], MATCH(1,(ETMRoutes[[#This Row],[BaseStageCodes]]=ETMRoutes[StageCodes])*1,0))</f>
        <v>VSD43</v>
      </c>
      <c r="E702" s="249" t="s">
        <v>5654</v>
      </c>
      <c r="F702" s="249" t="str">
        <f>VLOOKUP(ETMRoutes[[#This Row],[LastStageCode]],Code2Loc,2,FALSE) &amp; "-" &amp; VLOOKUP(ETMRoutes[[#This Row],[FirstStageCode]],Code2Loc,2,FALSE)</f>
        <v>CALANGUTE-AIRPORT</v>
      </c>
      <c r="G702" s="249"/>
      <c r="H702" s="249">
        <v>44</v>
      </c>
      <c r="I702" s="249" t="s">
        <v>4164</v>
      </c>
      <c r="J702" s="250" t="s">
        <v>5730</v>
      </c>
      <c r="K702" s="250" t="s">
        <v>5341</v>
      </c>
      <c r="L702" s="245" t="s">
        <v>5340</v>
      </c>
      <c r="M702" t="s">
        <v>433</v>
      </c>
      <c r="N702" t="s">
        <v>819</v>
      </c>
      <c r="O702" s="245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49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49">
        <f>ETMRoutes[[#This Row],[RouteNo]]</f>
        <v>74</v>
      </c>
      <c r="S702" s="248" cm="1">
        <f t="array" ref="S702">SUMPRODUCT(  ( (ETMRoutes[StageCodes]=ETMRoutes[[#This Row],[StageCodes]])+0 )*1 )</f>
        <v>2</v>
      </c>
      <c r="T702" s="249" cm="1">
        <f t="array" ref="T702">SUMPRODUCT(  ( (ETMRoutes[ReverseStageCodes]=ETMRoutes[[#This Row],[StageCodes]])+0 )*1 )</f>
        <v>1</v>
      </c>
      <c r="U702" s="249" t="b" cm="1">
        <f t="array" ref="U702">AND(ETMRoutes[[#This Row],[StageCodes]]=ETMRoutes[[#This Row],[BaseStageCodes]], SUMPRODUCT( ( ($K$2:$K702=ETMRoutes[[#This Row],[StageCodes]])+0)*1) =1)</f>
        <v>0</v>
      </c>
      <c r="V702" s="245">
        <f>LEN(ETMRoutes[[#This Row],[StageCodes]])</f>
        <v>11</v>
      </c>
      <c r="W702" s="245">
        <f>COUNTIF([2]!Master[Full ETM Route No], C702)</f>
        <v>0</v>
      </c>
    </row>
    <row r="703" spans="1:23">
      <c r="A703" s="246" t="s">
        <v>3003</v>
      </c>
      <c r="B703" s="247">
        <v>75</v>
      </c>
      <c r="C703" s="248" t="str">
        <f>ETMRoutes[[#This Row],[Depot]] &amp; ETMRoutes[[#This Row],[RouteNo]]</f>
        <v>VSD75</v>
      </c>
      <c r="D703" s="249" t="str" cm="1">
        <f t="array" ref="D703">INDEX(ETMRoutes[Full ETM Route No], MATCH(1,(ETMRoutes[[#This Row],[BaseStageCodes]]=ETMRoutes[StageCodes])*1,0))</f>
        <v>MRG109</v>
      </c>
      <c r="E703" s="249" t="s">
        <v>4114</v>
      </c>
      <c r="F703" s="249" t="str">
        <f>VLOOKUP(ETMRoutes[[#This Row],[LastStageCode]],Code2Loc,2,FALSE) &amp; "-" &amp; VLOOKUP(ETMRoutes[[#This Row],[FirstStageCode]],Code2Loc,2,FALSE)</f>
        <v>MARGAO-VASCO</v>
      </c>
      <c r="G703" s="249"/>
      <c r="H703" s="249">
        <v>30</v>
      </c>
      <c r="I703" s="249" t="s">
        <v>4097</v>
      </c>
      <c r="J703" s="250" t="s">
        <v>5542</v>
      </c>
      <c r="K703" s="250" t="s">
        <v>3912</v>
      </c>
      <c r="L703" s="245" t="s">
        <v>3911</v>
      </c>
      <c r="M703" t="s">
        <v>3003</v>
      </c>
      <c r="N703" t="s">
        <v>1844</v>
      </c>
      <c r="O703" s="245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49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49">
        <f>ETMRoutes[[#This Row],[RouteNo]]</f>
        <v>75</v>
      </c>
      <c r="S703" s="248" cm="1">
        <f t="array" ref="S703">SUMPRODUCT(  ( (ETMRoutes[StageCodes]=ETMRoutes[[#This Row],[StageCodes]])+0 )*1 )</f>
        <v>2</v>
      </c>
      <c r="T703" s="249" cm="1">
        <f t="array" ref="T703">SUMPRODUCT(  ( (ETMRoutes[ReverseStageCodes]=ETMRoutes[[#This Row],[StageCodes]])+0 )*1 )</f>
        <v>2</v>
      </c>
      <c r="U703" s="249" t="b" cm="1">
        <f t="array" ref="U703">AND(ETMRoutes[[#This Row],[StageCodes]]=ETMRoutes[[#This Row],[BaseStageCodes]], SUMPRODUCT( ( ($K$2:$K703=ETMRoutes[[#This Row],[StageCodes]])+0)*1) =1)</f>
        <v>0</v>
      </c>
      <c r="V703" s="245">
        <f>LEN(ETMRoutes[[#This Row],[StageCodes]])</f>
        <v>7</v>
      </c>
      <c r="W703" s="245">
        <f>COUNTIF([2]!Master[Full ETM Route No], C703)</f>
        <v>11</v>
      </c>
    </row>
    <row r="704" spans="1:23">
      <c r="A704" s="246" t="s">
        <v>3003</v>
      </c>
      <c r="B704" s="247">
        <v>76</v>
      </c>
      <c r="C704" s="248" t="str">
        <f>ETMRoutes[[#This Row],[Depot]] &amp; ETMRoutes[[#This Row],[RouteNo]]</f>
        <v>VSD76</v>
      </c>
      <c r="D704" s="249" t="str" cm="1">
        <f t="array" ref="D704">INDEX(ETMRoutes[Full ETM Route No], MATCH(1,(ETMRoutes[[#This Row],[BaseStageCodes]]=ETMRoutes[StageCodes])*1,0))</f>
        <v>VSD76</v>
      </c>
      <c r="E704" s="249" t="s">
        <v>5731</v>
      </c>
      <c r="F704" s="249" t="str">
        <f>VLOOKUP(ETMRoutes[[#This Row],[LastStageCode]],Code2Loc,2,FALSE) &amp; "-" &amp; VLOOKUP(ETMRoutes[[#This Row],[FirstStageCode]],Code2Loc,2,FALSE)</f>
        <v>OLD GOA-VASCO</v>
      </c>
      <c r="G704" s="249"/>
      <c r="H704" s="249">
        <v>36</v>
      </c>
      <c r="I704" s="249" t="s">
        <v>3908</v>
      </c>
      <c r="J704" s="250" t="s">
        <v>5731</v>
      </c>
      <c r="K704" s="250" t="s">
        <v>5732</v>
      </c>
      <c r="L704" s="245" t="s">
        <v>5733</v>
      </c>
      <c r="M704" t="s">
        <v>3003</v>
      </c>
      <c r="N704" t="s">
        <v>2140</v>
      </c>
      <c r="O704" s="245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49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49">
        <f>ETMRoutes[[#This Row],[RouteNo]]</f>
        <v>76</v>
      </c>
      <c r="S704" s="248" cm="1">
        <f t="array" ref="S704">SUMPRODUCT(  ( (ETMRoutes[StageCodes]=ETMRoutes[[#This Row],[StageCodes]])+0 )*1 )</f>
        <v>1</v>
      </c>
      <c r="T704" s="249" cm="1">
        <f t="array" ref="T704">SUMPRODUCT(  ( (ETMRoutes[ReverseStageCodes]=ETMRoutes[[#This Row],[StageCodes]])+0 )*1 )</f>
        <v>0</v>
      </c>
      <c r="U704" s="249" t="b" cm="1">
        <f t="array" ref="U704">AND(ETMRoutes[[#This Row],[StageCodes]]=ETMRoutes[[#This Row],[BaseStageCodes]], SUMPRODUCT( ( ($K$2:$K704=ETMRoutes[[#This Row],[StageCodes]])+0)*1) =1)</f>
        <v>1</v>
      </c>
      <c r="V704" s="245">
        <f>LEN(ETMRoutes[[#This Row],[StageCodes]])</f>
        <v>7</v>
      </c>
      <c r="W704" s="245">
        <f>COUNTIF([2]!Master[Full ETM Route No], C704)</f>
        <v>0</v>
      </c>
    </row>
    <row r="705" spans="1:23">
      <c r="A705" s="246" t="s">
        <v>3003</v>
      </c>
      <c r="B705" s="247">
        <v>77</v>
      </c>
      <c r="C705" s="248" t="str">
        <f>ETMRoutes[[#This Row],[Depot]] &amp; ETMRoutes[[#This Row],[RouteNo]]</f>
        <v>VSD77</v>
      </c>
      <c r="D705" s="249" t="str" cm="1">
        <f t="array" ref="D705">INDEX(ETMRoutes[Full ETM Route No], MATCH(1,(ETMRoutes[[#This Row],[BaseStageCodes]]=ETMRoutes[StageCodes])*1,0))</f>
        <v>PNJ189</v>
      </c>
      <c r="E705" s="249" t="s">
        <v>4873</v>
      </c>
      <c r="F705" s="249" t="str">
        <f>VLOOKUP(ETMRoutes[[#This Row],[LastStageCode]],Code2Loc,2,FALSE) &amp; "-" &amp; VLOOKUP(ETMRoutes[[#This Row],[FirstStageCode]],Code2Loc,2,FALSE)</f>
        <v>OLD GOA-PANAJI</v>
      </c>
      <c r="G705" s="249"/>
      <c r="H705" s="249">
        <v>14</v>
      </c>
      <c r="I705" s="249" t="s">
        <v>3908</v>
      </c>
      <c r="J705" s="250" t="s">
        <v>4873</v>
      </c>
      <c r="K705" s="250" t="s">
        <v>4874</v>
      </c>
      <c r="L705" s="245" t="s">
        <v>4875</v>
      </c>
      <c r="M705" t="s">
        <v>2202</v>
      </c>
      <c r="N705" t="s">
        <v>2140</v>
      </c>
      <c r="O705" s="245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49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49">
        <f>ETMRoutes[[#This Row],[RouteNo]]</f>
        <v>77</v>
      </c>
      <c r="S705" s="248" cm="1">
        <f t="array" ref="S705">SUMPRODUCT(  ( (ETMRoutes[StageCodes]=ETMRoutes[[#This Row],[StageCodes]])+0 )*1 )</f>
        <v>3</v>
      </c>
      <c r="T705" s="249" cm="1">
        <f t="array" ref="T705">SUMPRODUCT(  ( (ETMRoutes[ReverseStageCodes]=ETMRoutes[[#This Row],[StageCodes]])+0 )*1 )</f>
        <v>0</v>
      </c>
      <c r="U705" s="249" t="b" cm="1">
        <f t="array" ref="U705">AND(ETMRoutes[[#This Row],[StageCodes]]=ETMRoutes[[#This Row],[BaseStageCodes]], SUMPRODUCT( ( ($K$2:$K705=ETMRoutes[[#This Row],[StageCodes]])+0)*1) =1)</f>
        <v>0</v>
      </c>
      <c r="V705" s="245">
        <f>LEN(ETMRoutes[[#This Row],[StageCodes]])</f>
        <v>7</v>
      </c>
      <c r="W705" s="245">
        <f>COUNTIF([2]!Master[Full ETM Route No], C705)</f>
        <v>0</v>
      </c>
    </row>
    <row r="706" spans="1:23">
      <c r="A706" s="246" t="s">
        <v>3003</v>
      </c>
      <c r="B706" s="247">
        <v>78</v>
      </c>
      <c r="C706" s="248" t="str">
        <f>ETMRoutes[[#This Row],[Depot]] &amp; ETMRoutes[[#This Row],[RouteNo]]</f>
        <v>VSD78</v>
      </c>
      <c r="D706" s="249" t="str" cm="1">
        <f t="array" ref="D706">INDEX(ETMRoutes[Full ETM Route No], MATCH(1,(ETMRoutes[[#This Row],[BaseStageCodes]]=ETMRoutes[StageCodes])*1,0))</f>
        <v>PNJ190</v>
      </c>
      <c r="E706" s="249" t="s">
        <v>4876</v>
      </c>
      <c r="F706" s="249" t="str">
        <f>VLOOKUP(ETMRoutes[[#This Row],[LastStageCode]],Code2Loc,2,FALSE) &amp; "-" &amp; VLOOKUP(ETMRoutes[[#This Row],[FirstStageCode]],Code2Loc,2,FALSE)</f>
        <v>ELA FARM-OLD GOA</v>
      </c>
      <c r="G706" s="249"/>
      <c r="H706" s="249">
        <v>2</v>
      </c>
      <c r="I706" s="249" t="s">
        <v>3518</v>
      </c>
      <c r="J706" s="250" t="s">
        <v>4876</v>
      </c>
      <c r="K706" s="250" t="s">
        <v>4877</v>
      </c>
      <c r="L706" s="245" t="s">
        <v>4878</v>
      </c>
      <c r="M706" t="s">
        <v>2140</v>
      </c>
      <c r="N706" t="s">
        <v>3155</v>
      </c>
      <c r="O706" s="245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49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49">
        <f>ETMRoutes[[#This Row],[RouteNo]]</f>
        <v>78</v>
      </c>
      <c r="S706" s="248" cm="1">
        <f t="array" ref="S706">SUMPRODUCT(  ( (ETMRoutes[StageCodes]=ETMRoutes[[#This Row],[StageCodes]])+0 )*1 )</f>
        <v>3</v>
      </c>
      <c r="T706" s="249" cm="1">
        <f t="array" ref="T706">SUMPRODUCT(  ( (ETMRoutes[ReverseStageCodes]=ETMRoutes[[#This Row],[StageCodes]])+0 )*1 )</f>
        <v>0</v>
      </c>
      <c r="U706" s="249" t="b" cm="1">
        <f t="array" ref="U706">AND(ETMRoutes[[#This Row],[StageCodes]]=ETMRoutes[[#This Row],[BaseStageCodes]], SUMPRODUCT( ( ($K$2:$K706=ETMRoutes[[#This Row],[StageCodes]])+0)*1) =1)</f>
        <v>0</v>
      </c>
      <c r="V706" s="245">
        <f>LEN(ETMRoutes[[#This Row],[StageCodes]])</f>
        <v>7</v>
      </c>
      <c r="W706" s="245">
        <f>COUNTIF([2]!Master[Full ETM Route No], C706)</f>
        <v>0</v>
      </c>
    </row>
    <row r="707" spans="1:23">
      <c r="A707" s="246" t="s">
        <v>3003</v>
      </c>
      <c r="B707" s="247">
        <v>79</v>
      </c>
      <c r="C707" s="248" t="str">
        <f>ETMRoutes[[#This Row],[Depot]] &amp; ETMRoutes[[#This Row],[RouteNo]]</f>
        <v>VSD79</v>
      </c>
      <c r="D707" s="249" t="str" cm="1">
        <f t="array" ref="D707">INDEX(ETMRoutes[Full ETM Route No], MATCH(1,(ETMRoutes[[#This Row],[BaseStageCodes]]=ETMRoutes[StageCodes])*1,0))</f>
        <v>PNJ191</v>
      </c>
      <c r="E707" s="249" t="s">
        <v>4879</v>
      </c>
      <c r="F707" s="249" t="str">
        <f>VLOOKUP(ETMRoutes[[#This Row],[LastStageCode]],Code2Loc,2,FALSE) &amp; "-" &amp; VLOOKUP(ETMRoutes[[#This Row],[FirstStageCode]],Code2Loc,2,FALSE)</f>
        <v>PINTO GARAGE-OLD GOA</v>
      </c>
      <c r="G707" s="249"/>
      <c r="H707" s="249">
        <v>2</v>
      </c>
      <c r="I707" s="249" t="s">
        <v>3518</v>
      </c>
      <c r="J707" s="250" t="s">
        <v>4879</v>
      </c>
      <c r="K707" s="250" t="s">
        <v>4880</v>
      </c>
      <c r="L707" s="245" t="s">
        <v>4881</v>
      </c>
      <c r="M707" t="s">
        <v>2140</v>
      </c>
      <c r="N707" t="s">
        <v>3163</v>
      </c>
      <c r="O707" s="245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49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49">
        <f>ETMRoutes[[#This Row],[RouteNo]]</f>
        <v>79</v>
      </c>
      <c r="S707" s="248" cm="1">
        <f t="array" ref="S707">SUMPRODUCT(  ( (ETMRoutes[StageCodes]=ETMRoutes[[#This Row],[StageCodes]])+0 )*1 )</f>
        <v>3</v>
      </c>
      <c r="T707" s="249" cm="1">
        <f t="array" ref="T707">SUMPRODUCT(  ( (ETMRoutes[ReverseStageCodes]=ETMRoutes[[#This Row],[StageCodes]])+0 )*1 )</f>
        <v>0</v>
      </c>
      <c r="U707" s="249" t="b" cm="1">
        <f t="array" ref="U707">AND(ETMRoutes[[#This Row],[StageCodes]]=ETMRoutes[[#This Row],[BaseStageCodes]], SUMPRODUCT( ( ($K$2:$K707=ETMRoutes[[#This Row],[StageCodes]])+0)*1) =1)</f>
        <v>0</v>
      </c>
      <c r="V707" s="245">
        <f>LEN(ETMRoutes[[#This Row],[StageCodes]])</f>
        <v>7</v>
      </c>
      <c r="W707" s="245">
        <f>COUNTIF([2]!Master[Full ETM Route No], C707)</f>
        <v>0</v>
      </c>
    </row>
    <row r="708" spans="1:23">
      <c r="A708" s="246" t="s">
        <v>3003</v>
      </c>
      <c r="B708" s="247">
        <v>80</v>
      </c>
      <c r="C708" s="248" t="str">
        <f>ETMRoutes[[#This Row],[Depot]] &amp; ETMRoutes[[#This Row],[RouteNo]]</f>
        <v>VSD80</v>
      </c>
      <c r="D708" s="249" t="str" cm="1">
        <f t="array" ref="D708">INDEX(ETMRoutes[Full ETM Route No], MATCH(1,(ETMRoutes[[#This Row],[BaseStageCodes]]=ETMRoutes[StageCodes])*1,0))</f>
        <v>PNJ192</v>
      </c>
      <c r="E708" s="249" t="s">
        <v>4882</v>
      </c>
      <c r="F708" s="249" t="str">
        <f>VLOOKUP(ETMRoutes[[#This Row],[LastStageCode]],Code2Loc,2,FALSE) &amp; "-" &amp; VLOOKUP(ETMRoutes[[#This Row],[FirstStageCode]],Code2Loc,2,FALSE)</f>
        <v>OLD GOA-BAKIA PARKING</v>
      </c>
      <c r="G708" s="249"/>
      <c r="H708" s="249">
        <v>1</v>
      </c>
      <c r="I708" s="249" t="s">
        <v>3518</v>
      </c>
      <c r="J708" s="250" t="s">
        <v>4882</v>
      </c>
      <c r="K708" s="250" t="s">
        <v>4883</v>
      </c>
      <c r="L708" s="245" t="s">
        <v>4884</v>
      </c>
      <c r="M708" t="s">
        <v>3153</v>
      </c>
      <c r="N708" t="s">
        <v>2140</v>
      </c>
      <c r="O708" s="245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49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49">
        <f>ETMRoutes[[#This Row],[RouteNo]]</f>
        <v>80</v>
      </c>
      <c r="S708" s="248" cm="1">
        <f t="array" ref="S708">SUMPRODUCT(  ( (ETMRoutes[StageCodes]=ETMRoutes[[#This Row],[StageCodes]])+0 )*1 )</f>
        <v>3</v>
      </c>
      <c r="T708" s="249" cm="1">
        <f t="array" ref="T708">SUMPRODUCT(  ( (ETMRoutes[ReverseStageCodes]=ETMRoutes[[#This Row],[StageCodes]])+0 )*1 )</f>
        <v>0</v>
      </c>
      <c r="U708" s="249" t="b" cm="1">
        <f t="array" ref="U708">AND(ETMRoutes[[#This Row],[StageCodes]]=ETMRoutes[[#This Row],[BaseStageCodes]], SUMPRODUCT( ( ($K$2:$K708=ETMRoutes[[#This Row],[StageCodes]])+0)*1) =1)</f>
        <v>0</v>
      </c>
      <c r="V708" s="245">
        <f>LEN(ETMRoutes[[#This Row],[StageCodes]])</f>
        <v>7</v>
      </c>
      <c r="W708" s="245">
        <f>COUNTIF([2]!Master[Full ETM Route No], C708)</f>
        <v>0</v>
      </c>
    </row>
    <row r="709" spans="1:23" ht="130.5">
      <c r="A709" s="246" t="s">
        <v>3003</v>
      </c>
      <c r="B709" s="247">
        <v>81</v>
      </c>
      <c r="C709" s="248" t="str">
        <f>ETMRoutes[[#This Row],[Depot]] &amp; ETMRoutes[[#This Row],[RouteNo]]</f>
        <v>VSD81</v>
      </c>
      <c r="D709" s="249" t="str" cm="1">
        <f t="array" ref="D709">INDEX(ETMRoutes[Full ETM Route No], MATCH(1,(ETMRoutes[[#This Row],[BaseStageCodes]]=ETMRoutes[StageCodes])*1,0))</f>
        <v>VSD81</v>
      </c>
      <c r="E709" s="249" t="s">
        <v>5734</v>
      </c>
      <c r="F709" s="249" t="str">
        <f>VLOOKUP(ETMRoutes[[#This Row],[LastStageCode]],Code2Loc,2,FALSE) &amp; "-" &amp; VLOOKUP(ETMRoutes[[#This Row],[FirstStageCode]],Code2Loc,2,FALSE)</f>
        <v>VASCO-AGAPUR</v>
      </c>
      <c r="G709" s="249"/>
      <c r="H709" s="249">
        <v>51</v>
      </c>
      <c r="I709" s="249" t="s">
        <v>3518</v>
      </c>
      <c r="J709" s="250" t="s">
        <v>5735</v>
      </c>
      <c r="K709" s="250" t="s">
        <v>5736</v>
      </c>
      <c r="L709" s="245" t="s">
        <v>5737</v>
      </c>
      <c r="M709" t="s">
        <v>415</v>
      </c>
      <c r="N709" t="s">
        <v>3003</v>
      </c>
      <c r="O709" s="245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49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49">
        <f>ETMRoutes[[#This Row],[RouteNo]]</f>
        <v>81</v>
      </c>
      <c r="S709" s="248" cm="1">
        <f t="array" ref="S709">SUMPRODUCT(  ( (ETMRoutes[StageCodes]=ETMRoutes[[#This Row],[StageCodes]])+0 )*1 )</f>
        <v>1</v>
      </c>
      <c r="T709" s="249" cm="1">
        <f t="array" ref="T709">SUMPRODUCT(  ( (ETMRoutes[ReverseStageCodes]=ETMRoutes[[#This Row],[StageCodes]])+0 )*1 )</f>
        <v>0</v>
      </c>
      <c r="U709" s="249" t="b" cm="1">
        <f t="array" ref="U709">AND(ETMRoutes[[#This Row],[StageCodes]]=ETMRoutes[[#This Row],[BaseStageCodes]], SUMPRODUCT( ( ($K$2:$K709=ETMRoutes[[#This Row],[StageCodes]])+0)*1) =1)</f>
        <v>1</v>
      </c>
      <c r="V709" s="245">
        <f>LEN(ETMRoutes[[#This Row],[StageCodes]])</f>
        <v>143</v>
      </c>
      <c r="W709" s="245">
        <f>COUNTIF([2]!Master[Full ETM Route No], C709)</f>
        <v>1</v>
      </c>
    </row>
    <row r="710" spans="1:23" ht="130.5">
      <c r="A710" s="246" t="s">
        <v>3003</v>
      </c>
      <c r="B710" s="247">
        <v>82</v>
      </c>
      <c r="C710" s="248" t="str">
        <f>ETMRoutes[[#This Row],[Depot]] &amp; ETMRoutes[[#This Row],[RouteNo]]</f>
        <v>VSD82</v>
      </c>
      <c r="D710" s="249" t="str" cm="1">
        <f t="array" ref="D710">INDEX(ETMRoutes[Full ETM Route No], MATCH(1,(ETMRoutes[[#This Row],[BaseStageCodes]]=ETMRoutes[StageCodes])*1,0))</f>
        <v>VSD82</v>
      </c>
      <c r="E710" s="249" t="s">
        <v>5738</v>
      </c>
      <c r="F710" s="249" t="str">
        <f>VLOOKUP(ETMRoutes[[#This Row],[LastStageCode]],Code2Loc,2,FALSE) &amp; "-" &amp; VLOOKUP(ETMRoutes[[#This Row],[FirstStageCode]],Code2Loc,2,FALSE)</f>
        <v>PANAJI-AGAPUR</v>
      </c>
      <c r="G710" s="249"/>
      <c r="H710" s="249">
        <v>55</v>
      </c>
      <c r="I710" s="249" t="s">
        <v>3518</v>
      </c>
      <c r="J710" s="250" t="s">
        <v>5739</v>
      </c>
      <c r="K710" s="250" t="s">
        <v>5740</v>
      </c>
      <c r="L710" s="245" t="s">
        <v>5741</v>
      </c>
      <c r="M710" t="s">
        <v>415</v>
      </c>
      <c r="N710" t="s">
        <v>2202</v>
      </c>
      <c r="O710" s="245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49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49">
        <f>ETMRoutes[[#This Row],[RouteNo]]</f>
        <v>82</v>
      </c>
      <c r="S710" s="248" cm="1">
        <f t="array" ref="S710">SUMPRODUCT(  ( (ETMRoutes[StageCodes]=ETMRoutes[[#This Row],[StageCodes]])+0 )*1 )</f>
        <v>1</v>
      </c>
      <c r="T710" s="249" cm="1">
        <f t="array" ref="T710">SUMPRODUCT(  ( (ETMRoutes[ReverseStageCodes]=ETMRoutes[[#This Row],[StageCodes]])+0 )*1 )</f>
        <v>0</v>
      </c>
      <c r="U710" s="249" t="b" cm="1">
        <f t="array" ref="U710">AND(ETMRoutes[[#This Row],[StageCodes]]=ETMRoutes[[#This Row],[BaseStageCodes]], SUMPRODUCT( ( ($K$2:$K710=ETMRoutes[[#This Row],[StageCodes]])+0)*1) =1)</f>
        <v>1</v>
      </c>
      <c r="V710" s="245">
        <f>LEN(ETMRoutes[[#This Row],[StageCodes]])</f>
        <v>131</v>
      </c>
      <c r="W710" s="245">
        <f>COUNTIF([2]!Master[Full ETM Route No], C710)</f>
        <v>1</v>
      </c>
    </row>
    <row r="711" spans="1:23" ht="159.5">
      <c r="A711" s="246" t="s">
        <v>3003</v>
      </c>
      <c r="B711" s="247">
        <v>83</v>
      </c>
      <c r="C711" s="248" t="str">
        <f>ETMRoutes[[#This Row],[Depot]] &amp; ETMRoutes[[#This Row],[RouteNo]]</f>
        <v>VSD83</v>
      </c>
      <c r="D711" s="249" t="str" cm="1">
        <f t="array" ref="D711">INDEX(ETMRoutes[Full ETM Route No], MATCH(1,(ETMRoutes[[#This Row],[BaseStageCodes]]=ETMRoutes[StageCodes])*1,0))</f>
        <v>VSD83</v>
      </c>
      <c r="E711" s="249" t="s">
        <v>5742</v>
      </c>
      <c r="F711" s="249" t="str">
        <f>VLOOKUP(ETMRoutes[[#This Row],[LastStageCode]],Code2Loc,2,FALSE) &amp; "-" &amp; VLOOKUP(ETMRoutes[[#This Row],[FirstStageCode]],Code2Loc,2,FALSE)</f>
        <v>VASCO-ASSOLDA</v>
      </c>
      <c r="G711" s="249"/>
      <c r="H711" s="249">
        <v>53</v>
      </c>
      <c r="I711" s="249" t="s">
        <v>3518</v>
      </c>
      <c r="J711" s="250" t="s">
        <v>5743</v>
      </c>
      <c r="K711" s="250" t="s">
        <v>5744</v>
      </c>
      <c r="L711" s="245" t="s">
        <v>5745</v>
      </c>
      <c r="M711" t="s">
        <v>573</v>
      </c>
      <c r="N711" t="s">
        <v>3003</v>
      </c>
      <c r="O711" s="245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49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49">
        <f>ETMRoutes[[#This Row],[RouteNo]]</f>
        <v>83</v>
      </c>
      <c r="S711" s="248" cm="1">
        <f t="array" ref="S711">SUMPRODUCT(  ( (ETMRoutes[StageCodes]=ETMRoutes[[#This Row],[StageCodes]])+0 )*1 )</f>
        <v>1</v>
      </c>
      <c r="T711" s="249" cm="1">
        <f t="array" ref="T711">SUMPRODUCT(  ( (ETMRoutes[ReverseStageCodes]=ETMRoutes[[#This Row],[StageCodes]])+0 )*1 )</f>
        <v>0</v>
      </c>
      <c r="U711" s="249" t="b" cm="1">
        <f t="array" ref="U711">AND(ETMRoutes[[#This Row],[StageCodes]]=ETMRoutes[[#This Row],[BaseStageCodes]], SUMPRODUCT( ( ($K$2:$K711=ETMRoutes[[#This Row],[StageCodes]])+0)*1) =1)</f>
        <v>1</v>
      </c>
      <c r="V711" s="245">
        <f>LEN(ETMRoutes[[#This Row],[StageCodes]])</f>
        <v>159</v>
      </c>
      <c r="W711" s="245">
        <f>COUNTIF([2]!Master[Full ETM Route No], C711)</f>
        <v>1</v>
      </c>
    </row>
    <row r="712" spans="1:23" ht="159.5">
      <c r="A712" s="246" t="s">
        <v>3003</v>
      </c>
      <c r="B712" s="247">
        <v>84</v>
      </c>
      <c r="C712" s="248" t="str">
        <f>ETMRoutes[[#This Row],[Depot]] &amp; ETMRoutes[[#This Row],[RouteNo]]</f>
        <v>VSD84</v>
      </c>
      <c r="D712" s="249" t="str" cm="1">
        <f t="array" ref="D712">INDEX(ETMRoutes[Full ETM Route No], MATCH(1,(ETMRoutes[[#This Row],[BaseStageCodes]]=ETMRoutes[StageCodes])*1,0))</f>
        <v>VSD84</v>
      </c>
      <c r="E712" s="249" t="s">
        <v>5746</v>
      </c>
      <c r="F712" s="249" t="str">
        <f>VLOOKUP(ETMRoutes[[#This Row],[LastStageCode]],Code2Loc,2,FALSE) &amp; "-" &amp; VLOOKUP(ETMRoutes[[#This Row],[FirstStageCode]],Code2Loc,2,FALSE)</f>
        <v>KARWAR-CIPLA</v>
      </c>
      <c r="G712" s="249"/>
      <c r="H712" s="249">
        <v>103</v>
      </c>
      <c r="I712" s="249" t="s">
        <v>3950</v>
      </c>
      <c r="J712" s="250" t="s">
        <v>5747</v>
      </c>
      <c r="K712" s="250" t="s">
        <v>5748</v>
      </c>
      <c r="L712" s="245" t="s">
        <v>5749</v>
      </c>
      <c r="M712" t="s">
        <v>937</v>
      </c>
      <c r="N712" t="s">
        <v>1553</v>
      </c>
      <c r="O712" s="245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49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49">
        <f>ETMRoutes[[#This Row],[RouteNo]]</f>
        <v>84</v>
      </c>
      <c r="S712" s="248" cm="1">
        <f t="array" ref="S712">SUMPRODUCT(  ( (ETMRoutes[StageCodes]=ETMRoutes[[#This Row],[StageCodes]])+0 )*1 )</f>
        <v>1</v>
      </c>
      <c r="T712" s="249" cm="1">
        <f t="array" ref="T712">SUMPRODUCT(  ( (ETMRoutes[ReverseStageCodes]=ETMRoutes[[#This Row],[StageCodes]])+0 )*1 )</f>
        <v>0</v>
      </c>
      <c r="U712" s="249" t="b" cm="1">
        <f t="array" ref="U712">AND(ETMRoutes[[#This Row],[StageCodes]]=ETMRoutes[[#This Row],[BaseStageCodes]], SUMPRODUCT( ( ($K$2:$K712=ETMRoutes[[#This Row],[StageCodes]])+0)*1) =1)</f>
        <v>1</v>
      </c>
      <c r="V712" s="245">
        <f>LEN(ETMRoutes[[#This Row],[StageCodes]])</f>
        <v>167</v>
      </c>
      <c r="W712" s="245">
        <f>COUNTIF([2]!Master[Full ETM Route No], C712)</f>
        <v>2</v>
      </c>
    </row>
    <row r="713" spans="1:23" ht="203">
      <c r="A713" s="246" t="s">
        <v>3003</v>
      </c>
      <c r="B713" s="247">
        <v>85</v>
      </c>
      <c r="C713" s="248" t="str">
        <f>ETMRoutes[[#This Row],[Depot]] &amp; ETMRoutes[[#This Row],[RouteNo]]</f>
        <v>VSD85</v>
      </c>
      <c r="D713" s="249" t="str" cm="1">
        <f t="array" ref="D713">INDEX(ETMRoutes[Full ETM Route No], MATCH(1,(ETMRoutes[[#This Row],[BaseStageCodes]]=ETMRoutes[StageCodes])*1,0))</f>
        <v>VSD85</v>
      </c>
      <c r="E713" s="249" t="s">
        <v>5663</v>
      </c>
      <c r="F713" s="249" t="str">
        <f>VLOOKUP(ETMRoutes[[#This Row],[LastStageCode]],Code2Loc,2,FALSE) &amp; "-" &amp; VLOOKUP(ETMRoutes[[#This Row],[FirstStageCode]],Code2Loc,2,FALSE)</f>
        <v>KARWAR-VASCO</v>
      </c>
      <c r="G713" s="249"/>
      <c r="H713" s="249">
        <v>111</v>
      </c>
      <c r="I713" s="249" t="s">
        <v>3950</v>
      </c>
      <c r="J713" s="250" t="s">
        <v>5750</v>
      </c>
      <c r="K713" s="250" t="s">
        <v>5751</v>
      </c>
      <c r="L713" s="245" t="s">
        <v>5752</v>
      </c>
      <c r="M713" t="s">
        <v>3003</v>
      </c>
      <c r="N713" t="s">
        <v>1553</v>
      </c>
      <c r="O713" s="245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49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49">
        <f>ETMRoutes[[#This Row],[RouteNo]]</f>
        <v>85</v>
      </c>
      <c r="S713" s="248" cm="1">
        <f t="array" ref="S713">SUMPRODUCT(  ( (ETMRoutes[StageCodes]=ETMRoutes[[#This Row],[StageCodes]])+0 )*1 )</f>
        <v>1</v>
      </c>
      <c r="T713" s="249" cm="1">
        <f t="array" ref="T713">SUMPRODUCT(  ( (ETMRoutes[ReverseStageCodes]=ETMRoutes[[#This Row],[StageCodes]])+0 )*1 )</f>
        <v>0</v>
      </c>
      <c r="U713" s="249" t="b" cm="1">
        <f t="array" ref="U713">AND(ETMRoutes[[#This Row],[StageCodes]]=ETMRoutes[[#This Row],[BaseStageCodes]], SUMPRODUCT( ( ($K$2:$K713=ETMRoutes[[#This Row],[StageCodes]])+0)*1) =1)</f>
        <v>1</v>
      </c>
      <c r="V713" s="245">
        <f>LEN(ETMRoutes[[#This Row],[StageCodes]])</f>
        <v>219</v>
      </c>
      <c r="W713" s="245">
        <f>COUNTIF([2]!Master[Full ETM Route No], C713)</f>
        <v>1</v>
      </c>
    </row>
    <row r="714" spans="1:23" ht="29">
      <c r="A714" s="246" t="s">
        <v>3003</v>
      </c>
      <c r="B714" s="247">
        <v>86</v>
      </c>
      <c r="C714" s="248" t="str">
        <f>ETMRoutes[[#This Row],[Depot]] &amp; ETMRoutes[[#This Row],[RouteNo]]</f>
        <v>VSD86</v>
      </c>
      <c r="D714" s="249" t="str" cm="1">
        <f t="array" ref="D714">INDEX(ETMRoutes[Full ETM Route No], MATCH(1,(ETMRoutes[[#This Row],[BaseStageCodes]]=ETMRoutes[StageCodes])*1,0))</f>
        <v>VSD86</v>
      </c>
      <c r="E714" s="249" t="s">
        <v>5753</v>
      </c>
      <c r="F714" s="249" t="str">
        <f>VLOOKUP(ETMRoutes[[#This Row],[LastStageCode]],Code2Loc,2,FALSE) &amp; "-" &amp; VLOOKUP(ETMRoutes[[#This Row],[FirstStageCode]],Code2Loc,2,FALSE)</f>
        <v>MANDRE MDMZ-MORJI TMPLE</v>
      </c>
      <c r="G714" s="249"/>
      <c r="H714" s="249">
        <v>8</v>
      </c>
      <c r="I714" s="249" t="s">
        <v>3518</v>
      </c>
      <c r="J714" s="250" t="s">
        <v>5754</v>
      </c>
      <c r="K714" s="250" t="s">
        <v>5755</v>
      </c>
      <c r="L714" s="245" t="s">
        <v>5756</v>
      </c>
      <c r="M714" t="s">
        <v>1957</v>
      </c>
      <c r="N714" t="s">
        <v>1816</v>
      </c>
      <c r="O714" s="245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49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49">
        <f>ETMRoutes[[#This Row],[RouteNo]]</f>
        <v>86</v>
      </c>
      <c r="S714" s="248" cm="1">
        <f t="array" ref="S714">SUMPRODUCT(  ( (ETMRoutes[StageCodes]=ETMRoutes[[#This Row],[StageCodes]])+0 )*1 )</f>
        <v>1</v>
      </c>
      <c r="T714" s="249" cm="1">
        <f t="array" ref="T714">SUMPRODUCT(  ( (ETMRoutes[ReverseStageCodes]=ETMRoutes[[#This Row],[StageCodes]])+0 )*1 )</f>
        <v>0</v>
      </c>
      <c r="U714" s="249" t="b" cm="1">
        <f t="array" ref="U714">AND(ETMRoutes[[#This Row],[StageCodes]]=ETMRoutes[[#This Row],[BaseStageCodes]], SUMPRODUCT( ( ($K$2:$K714=ETMRoutes[[#This Row],[StageCodes]])+0)*1) =1)</f>
        <v>1</v>
      </c>
      <c r="V714" s="245">
        <f>LEN(ETMRoutes[[#This Row],[StageCodes]])</f>
        <v>23</v>
      </c>
      <c r="W714" s="245">
        <f>COUNTIF([2]!Master[Full ETM Route No], C714)</f>
        <v>1</v>
      </c>
    </row>
    <row r="715" spans="1:23" ht="275.5">
      <c r="A715" s="257" t="s">
        <v>3003</v>
      </c>
      <c r="B715" s="258">
        <v>87</v>
      </c>
      <c r="C715" s="259" t="str">
        <f>ETMRoutes[[#This Row],[Depot]] &amp; ETMRoutes[[#This Row],[RouteNo]]</f>
        <v>VSD87</v>
      </c>
      <c r="D715" s="260" t="str" cm="1">
        <f t="array" ref="D715">INDEX(ETMRoutes[Full ETM Route No], MATCH(1,(ETMRoutes[[#This Row],[BaseStageCodes]]=ETMRoutes[StageCodes])*1,0))</f>
        <v>VSD87</v>
      </c>
      <c r="E715" s="260" t="s">
        <v>5757</v>
      </c>
      <c r="F715" s="260" t="str">
        <f>VLOOKUP(ETMRoutes[[#This Row],[LastStageCode]],Code2Loc,2,FALSE) &amp; "-" &amp; VLOOKUP(ETMRoutes[[#This Row],[FirstStageCode]],Code2Loc,2,FALSE)</f>
        <v>KARLI-VASCO</v>
      </c>
      <c r="G715" s="260"/>
      <c r="H715" s="260">
        <v>130</v>
      </c>
      <c r="I715" s="260" t="s">
        <v>3950</v>
      </c>
      <c r="J715" s="261" t="s">
        <v>5758</v>
      </c>
      <c r="K715" s="261" t="s">
        <v>5759</v>
      </c>
      <c r="L715" s="245" t="s">
        <v>5760</v>
      </c>
      <c r="M715" t="s">
        <v>3003</v>
      </c>
      <c r="N715" t="s">
        <v>1539</v>
      </c>
      <c r="O715" s="245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60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60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60">
        <f>ETMRoutes[[#This Row],[RouteNo]]</f>
        <v>87</v>
      </c>
      <c r="S715" s="259" cm="1">
        <f t="array" ref="S715">SUMPRODUCT(  ( (ETMRoutes[StageCodes]=ETMRoutes[[#This Row],[StageCodes]])+0 )*1 )</f>
        <v>1</v>
      </c>
      <c r="T715" s="260" cm="1">
        <f t="array" ref="T715">SUMPRODUCT(  ( (ETMRoutes[ReverseStageCodes]=ETMRoutes[[#This Row],[StageCodes]])+0 )*1 )</f>
        <v>0</v>
      </c>
      <c r="U715" s="260" t="b" cm="1">
        <f t="array" ref="U715">AND(ETMRoutes[[#This Row],[StageCodes]]=ETMRoutes[[#This Row],[BaseStageCodes]], SUMPRODUCT( ( ($K$2:$K715=ETMRoutes[[#This Row],[StageCodes]])+0)*1) =1)</f>
        <v>1</v>
      </c>
      <c r="V715" s="245">
        <f>LEN(ETMRoutes[[#This Row],[StageCodes]])</f>
        <v>267</v>
      </c>
      <c r="W715" s="245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dimension ref="A3:C432"/>
  <sheetViews>
    <sheetView topLeftCell="A16" workbookViewId="0">
      <selection activeCell="C13" sqref="C13"/>
    </sheetView>
  </sheetViews>
  <sheetFormatPr defaultRowHeight="14.5"/>
  <cols>
    <col min="1" max="1" width="47.1796875" bestFit="1" customWidth="1"/>
    <col min="2" max="2" width="11" bestFit="1" customWidth="1"/>
    <col min="3" max="3" width="11.26953125" style="272" bestFit="1" customWidth="1"/>
  </cols>
  <sheetData>
    <row r="3" spans="1:3">
      <c r="A3" s="124" t="s">
        <v>3319</v>
      </c>
      <c r="B3" s="124" t="s">
        <v>3312</v>
      </c>
      <c r="C3" s="271" t="s">
        <v>3316</v>
      </c>
    </row>
    <row r="4" spans="1:3">
      <c r="A4" t="s">
        <v>5774</v>
      </c>
      <c r="B4" t="s">
        <v>3409</v>
      </c>
      <c r="C4" s="272">
        <v>0.59027777777777779</v>
      </c>
    </row>
    <row r="5" spans="1:3">
      <c r="A5" t="s">
        <v>3374</v>
      </c>
      <c r="B5" t="s">
        <v>3410</v>
      </c>
      <c r="C5" s="272">
        <v>0.74305555555555547</v>
      </c>
    </row>
    <row r="6" spans="1:3">
      <c r="B6" t="s">
        <v>3409</v>
      </c>
      <c r="C6" s="272">
        <v>0.27777777777777779</v>
      </c>
    </row>
    <row r="7" spans="1:3">
      <c r="A7" t="s">
        <v>5816</v>
      </c>
      <c r="B7" t="s">
        <v>3408</v>
      </c>
      <c r="C7" s="272">
        <v>0.52430555555555558</v>
      </c>
    </row>
    <row r="8" spans="1:3">
      <c r="A8" t="s">
        <v>5775</v>
      </c>
      <c r="B8" t="s">
        <v>3408</v>
      </c>
      <c r="C8" s="272">
        <v>0.33680555555555558</v>
      </c>
    </row>
    <row r="9" spans="1:3">
      <c r="C9" s="272">
        <v>0.3576388888888889</v>
      </c>
    </row>
    <row r="10" spans="1:3">
      <c r="C10" s="272">
        <v>0.38541666666666669</v>
      </c>
    </row>
    <row r="11" spans="1:3">
      <c r="C11" s="272">
        <v>0.4513888888888889</v>
      </c>
    </row>
    <row r="12" spans="1:3">
      <c r="C12" s="272">
        <v>0.59375</v>
      </c>
    </row>
    <row r="13" spans="1:3">
      <c r="C13" s="272">
        <v>0.63541666666666663</v>
      </c>
    </row>
    <row r="14" spans="1:3">
      <c r="A14" t="s">
        <v>5776</v>
      </c>
      <c r="B14" t="s">
        <v>3410</v>
      </c>
      <c r="C14" s="272">
        <v>0.29166666666666669</v>
      </c>
    </row>
    <row r="15" spans="1:3">
      <c r="B15" t="s">
        <v>3409</v>
      </c>
      <c r="C15" s="272">
        <v>0.79166666666666663</v>
      </c>
    </row>
    <row r="16" spans="1:3">
      <c r="A16" t="s">
        <v>5777</v>
      </c>
      <c r="B16" t="s">
        <v>3408</v>
      </c>
      <c r="C16" s="272">
        <v>0.3125</v>
      </c>
    </row>
    <row r="17" spans="1:3">
      <c r="A17" t="s">
        <v>5778</v>
      </c>
      <c r="B17" t="s">
        <v>3410</v>
      </c>
      <c r="C17" s="272">
        <v>0.33333333333333331</v>
      </c>
    </row>
    <row r="18" spans="1:3">
      <c r="B18" t="s">
        <v>3409</v>
      </c>
      <c r="C18" s="272">
        <v>0.36458333333333331</v>
      </c>
    </row>
    <row r="19" spans="1:3">
      <c r="A19" t="s">
        <v>5779</v>
      </c>
      <c r="B19" t="s">
        <v>3408</v>
      </c>
      <c r="C19" s="272">
        <v>0.52083333333333337</v>
      </c>
    </row>
    <row r="20" spans="1:3">
      <c r="A20" t="s">
        <v>5817</v>
      </c>
      <c r="B20" t="s">
        <v>3409</v>
      </c>
      <c r="C20" s="272">
        <v>0.29166666666666669</v>
      </c>
    </row>
    <row r="21" spans="1:3">
      <c r="A21" t="s">
        <v>3429</v>
      </c>
      <c r="B21" t="s">
        <v>3410</v>
      </c>
      <c r="C21" s="272">
        <v>0.3263888888888889</v>
      </c>
    </row>
    <row r="22" spans="1:3">
      <c r="C22" s="272">
        <v>0.625</v>
      </c>
    </row>
    <row r="23" spans="1:3">
      <c r="B23" t="s">
        <v>3409</v>
      </c>
      <c r="C23" s="272">
        <v>0.3888888888888889</v>
      </c>
    </row>
    <row r="24" spans="1:3">
      <c r="C24" s="272">
        <v>0.68055555555555547</v>
      </c>
    </row>
    <row r="25" spans="1:3">
      <c r="A25" t="s">
        <v>5818</v>
      </c>
      <c r="B25" t="s">
        <v>3409</v>
      </c>
      <c r="C25" s="272">
        <v>0.34027777777777773</v>
      </c>
    </row>
    <row r="26" spans="1:3">
      <c r="A26" t="s">
        <v>3366</v>
      </c>
      <c r="B26" t="s">
        <v>3408</v>
      </c>
      <c r="C26" s="272">
        <v>0.39583333333333331</v>
      </c>
    </row>
    <row r="27" spans="1:3">
      <c r="A27" t="s">
        <v>5780</v>
      </c>
      <c r="B27" t="s">
        <v>3410</v>
      </c>
      <c r="C27" s="272">
        <v>0.29166666666666669</v>
      </c>
    </row>
    <row r="28" spans="1:3">
      <c r="B28" t="s">
        <v>3409</v>
      </c>
      <c r="C28" s="272">
        <v>0.3125</v>
      </c>
    </row>
    <row r="29" spans="1:3">
      <c r="A29" t="s">
        <v>3323</v>
      </c>
      <c r="B29" t="s">
        <v>3410</v>
      </c>
      <c r="C29" s="272">
        <v>0.34027777777777773</v>
      </c>
    </row>
    <row r="30" spans="1:3">
      <c r="C30" s="272">
        <v>0.34375</v>
      </c>
    </row>
    <row r="31" spans="1:3">
      <c r="C31" s="272">
        <v>0.36805555555555558</v>
      </c>
    </row>
    <row r="32" spans="1:3">
      <c r="C32" s="272">
        <v>0.37152777777777773</v>
      </c>
    </row>
    <row r="33" spans="3:3">
      <c r="C33" s="272">
        <v>0.39583333333333331</v>
      </c>
    </row>
    <row r="34" spans="3:3">
      <c r="C34" s="272">
        <v>0.39930555555555558</v>
      </c>
    </row>
    <row r="35" spans="3:3">
      <c r="C35" s="272">
        <v>0.44791666666666669</v>
      </c>
    </row>
    <row r="36" spans="3:3">
      <c r="C36" s="272">
        <v>0.47222222222222227</v>
      </c>
    </row>
    <row r="37" spans="3:3">
      <c r="C37" s="272">
        <v>0.4826388888888889</v>
      </c>
    </row>
    <row r="38" spans="3:3">
      <c r="C38" s="272">
        <v>0.48958333333333331</v>
      </c>
    </row>
    <row r="39" spans="3:3">
      <c r="C39" s="272">
        <v>0.51041666666666663</v>
      </c>
    </row>
    <row r="40" spans="3:3">
      <c r="C40" s="272">
        <v>0.53125</v>
      </c>
    </row>
    <row r="41" spans="3:3">
      <c r="C41" s="272">
        <v>0.54513888888888895</v>
      </c>
    </row>
    <row r="42" spans="3:3">
      <c r="C42" s="272">
        <v>0.59375</v>
      </c>
    </row>
    <row r="43" spans="3:3">
      <c r="C43" s="272">
        <v>0.61458333333333337</v>
      </c>
    </row>
    <row r="44" spans="3:3">
      <c r="C44" s="272">
        <v>0.64583333333333337</v>
      </c>
    </row>
    <row r="45" spans="3:3">
      <c r="C45" s="272">
        <v>0.65277777777777779</v>
      </c>
    </row>
    <row r="46" spans="3:3">
      <c r="C46" s="272">
        <v>0.70833333333333337</v>
      </c>
    </row>
    <row r="47" spans="3:3">
      <c r="C47" s="272">
        <v>0.71527777777777779</v>
      </c>
    </row>
    <row r="48" spans="3:3">
      <c r="C48" s="272">
        <v>0.74652777777777779</v>
      </c>
    </row>
    <row r="49" spans="2:3">
      <c r="B49" t="s">
        <v>3409</v>
      </c>
      <c r="C49" s="272">
        <v>0.27777777777777779</v>
      </c>
    </row>
    <row r="50" spans="2:3">
      <c r="C50" s="272">
        <v>0.30902777777777779</v>
      </c>
    </row>
    <row r="51" spans="2:3">
      <c r="C51" s="272">
        <v>0.3125</v>
      </c>
    </row>
    <row r="52" spans="2:3">
      <c r="C52" s="272">
        <v>0.34027777777777773</v>
      </c>
    </row>
    <row r="53" spans="2:3">
      <c r="C53" s="272">
        <v>0.3576388888888889</v>
      </c>
    </row>
    <row r="54" spans="2:3">
      <c r="C54" s="272">
        <v>0.37152777777777773</v>
      </c>
    </row>
    <row r="55" spans="2:3">
      <c r="C55" s="272">
        <v>0.37847222222222227</v>
      </c>
    </row>
    <row r="56" spans="2:3">
      <c r="C56" s="272">
        <v>0.3923611111111111</v>
      </c>
    </row>
    <row r="57" spans="2:3">
      <c r="C57" s="272">
        <v>0.40277777777777773</v>
      </c>
    </row>
    <row r="58" spans="2:3">
      <c r="C58" s="272">
        <v>0.41319444444444442</v>
      </c>
    </row>
    <row r="59" spans="2:3">
      <c r="C59" s="272">
        <v>0.41666666666666669</v>
      </c>
    </row>
    <row r="60" spans="2:3">
      <c r="C60" s="272">
        <v>0.44097222222222227</v>
      </c>
    </row>
    <row r="61" spans="2:3">
      <c r="C61" s="272">
        <v>0.46875</v>
      </c>
    </row>
    <row r="62" spans="2:3">
      <c r="C62" s="272">
        <v>0.51041666666666663</v>
      </c>
    </row>
    <row r="63" spans="2:3">
      <c r="C63" s="272">
        <v>0.54513888888888895</v>
      </c>
    </row>
    <row r="64" spans="2:3">
      <c r="C64" s="272">
        <v>0.55208333333333337</v>
      </c>
    </row>
    <row r="65" spans="1:3">
      <c r="C65" s="272">
        <v>0.59027777777777779</v>
      </c>
    </row>
    <row r="66" spans="1:3">
      <c r="C66" s="272">
        <v>0.61111111111111105</v>
      </c>
    </row>
    <row r="67" spans="1:3">
      <c r="C67" s="272">
        <v>0.61458333333333337</v>
      </c>
    </row>
    <row r="68" spans="1:3">
      <c r="C68" s="272">
        <v>0.625</v>
      </c>
    </row>
    <row r="69" spans="1:3">
      <c r="C69" s="272">
        <v>0.64583333333333337</v>
      </c>
    </row>
    <row r="70" spans="1:3">
      <c r="C70" s="272">
        <v>0.67013888888888884</v>
      </c>
    </row>
    <row r="71" spans="1:3">
      <c r="C71" s="272">
        <v>0.68055555555555547</v>
      </c>
    </row>
    <row r="72" spans="1:3">
      <c r="C72" s="272">
        <v>0.69444444444444453</v>
      </c>
    </row>
    <row r="73" spans="1:3">
      <c r="C73" s="272">
        <v>0.70833333333333337</v>
      </c>
    </row>
    <row r="74" spans="1:3">
      <c r="C74" s="272">
        <v>0.71875</v>
      </c>
    </row>
    <row r="75" spans="1:3">
      <c r="A75" t="s">
        <v>5781</v>
      </c>
      <c r="B75" t="s">
        <v>3410</v>
      </c>
      <c r="C75" s="272">
        <v>0.35069444444444442</v>
      </c>
    </row>
    <row r="76" spans="1:3">
      <c r="C76" s="272">
        <v>0.55555555555555558</v>
      </c>
    </row>
    <row r="77" spans="1:3">
      <c r="C77" s="272">
        <v>0.59375</v>
      </c>
    </row>
    <row r="78" spans="1:3">
      <c r="C78" s="272">
        <v>0.65625</v>
      </c>
    </row>
    <row r="79" spans="1:3">
      <c r="C79" s="272">
        <v>0.72916666666666663</v>
      </c>
    </row>
    <row r="80" spans="1:3">
      <c r="B80" t="s">
        <v>3409</v>
      </c>
      <c r="C80" s="272">
        <v>0.44444444444444442</v>
      </c>
    </row>
    <row r="81" spans="1:3">
      <c r="C81" s="272">
        <v>0.47916666666666669</v>
      </c>
    </row>
    <row r="82" spans="1:3">
      <c r="C82" s="272">
        <v>0.5</v>
      </c>
    </row>
    <row r="83" spans="1:3">
      <c r="C83" s="272">
        <v>0.70138888888888884</v>
      </c>
    </row>
    <row r="84" spans="1:3">
      <c r="C84" s="272">
        <v>0.72916666666666663</v>
      </c>
    </row>
    <row r="85" spans="1:3">
      <c r="A85" t="s">
        <v>5782</v>
      </c>
      <c r="B85" t="s">
        <v>3410</v>
      </c>
      <c r="C85" s="272">
        <v>0.28472222222222221</v>
      </c>
    </row>
    <row r="86" spans="1:3">
      <c r="C86" s="272">
        <v>0.53819444444444442</v>
      </c>
    </row>
    <row r="87" spans="1:3">
      <c r="C87" s="272">
        <v>0.6875</v>
      </c>
    </row>
    <row r="88" spans="1:3">
      <c r="C88" s="272" t="s">
        <v>5773</v>
      </c>
    </row>
    <row r="89" spans="1:3">
      <c r="B89" t="s">
        <v>3409</v>
      </c>
      <c r="C89" s="272">
        <v>0.64583333333333337</v>
      </c>
    </row>
    <row r="90" spans="1:3">
      <c r="A90" t="s">
        <v>3430</v>
      </c>
      <c r="B90" t="s">
        <v>3410</v>
      </c>
      <c r="C90" s="272">
        <v>0.32291666666666669</v>
      </c>
    </row>
    <row r="91" spans="1:3">
      <c r="C91" s="272">
        <v>0.57291666666666663</v>
      </c>
    </row>
    <row r="92" spans="1:3">
      <c r="A92" t="s">
        <v>3431</v>
      </c>
      <c r="B92" t="s">
        <v>3410</v>
      </c>
      <c r="C92" s="272">
        <v>0.33333333333333331</v>
      </c>
    </row>
    <row r="93" spans="1:3">
      <c r="A93" t="s">
        <v>5783</v>
      </c>
      <c r="B93" t="s">
        <v>3410</v>
      </c>
      <c r="C93" s="272">
        <v>0.3923611111111111</v>
      </c>
    </row>
    <row r="94" spans="1:3">
      <c r="B94" t="s">
        <v>3409</v>
      </c>
      <c r="C94" s="272">
        <v>0.40972222222222227</v>
      </c>
    </row>
    <row r="95" spans="1:3">
      <c r="C95" s="272">
        <v>0.62152777777777779</v>
      </c>
    </row>
    <row r="96" spans="1:3">
      <c r="A96" t="s">
        <v>5784</v>
      </c>
      <c r="B96" t="s">
        <v>3410</v>
      </c>
      <c r="C96" s="272">
        <v>0.51041666666666663</v>
      </c>
    </row>
    <row r="97" spans="1:3">
      <c r="B97" t="s">
        <v>3409</v>
      </c>
      <c r="C97" s="272">
        <v>0.54513888888888895</v>
      </c>
    </row>
    <row r="98" spans="1:3">
      <c r="A98" t="s">
        <v>3432</v>
      </c>
      <c r="B98" t="s">
        <v>3408</v>
      </c>
      <c r="C98" s="272">
        <v>0.28125</v>
      </c>
    </row>
    <row r="99" spans="1:3">
      <c r="A99" t="s">
        <v>4212</v>
      </c>
      <c r="B99" t="s">
        <v>3410</v>
      </c>
      <c r="C99" s="272">
        <v>0.3125</v>
      </c>
    </row>
    <row r="100" spans="1:3">
      <c r="C100" s="272">
        <v>0.35416666666666669</v>
      </c>
    </row>
    <row r="101" spans="1:3">
      <c r="C101" s="272">
        <v>0.39583333333333331</v>
      </c>
    </row>
    <row r="102" spans="1:3">
      <c r="C102" s="272">
        <v>0.4375</v>
      </c>
    </row>
    <row r="103" spans="1:3">
      <c r="C103" s="272">
        <v>0.4513888888888889</v>
      </c>
    </row>
    <row r="104" spans="1:3">
      <c r="C104" s="272">
        <v>0.46875</v>
      </c>
    </row>
    <row r="105" spans="1:3">
      <c r="C105" s="272">
        <v>0.50694444444444442</v>
      </c>
    </row>
    <row r="106" spans="1:3">
      <c r="C106" s="272">
        <v>0.52777777777777779</v>
      </c>
    </row>
    <row r="107" spans="1:3">
      <c r="C107" s="272">
        <v>0.5625</v>
      </c>
    </row>
    <row r="108" spans="1:3">
      <c r="C108" s="272">
        <v>0.61458333333333337</v>
      </c>
    </row>
    <row r="109" spans="1:3">
      <c r="C109" s="272">
        <v>0.63194444444444442</v>
      </c>
    </row>
    <row r="110" spans="1:3">
      <c r="C110" s="272">
        <v>0.65277777777777779</v>
      </c>
    </row>
    <row r="111" spans="1:3">
      <c r="C111" s="272">
        <v>0.69444444444444453</v>
      </c>
    </row>
    <row r="112" spans="1:3">
      <c r="C112" s="272">
        <v>0.71527777777777779</v>
      </c>
    </row>
    <row r="113" spans="2:3">
      <c r="C113" s="272">
        <v>0.76388888888888884</v>
      </c>
    </row>
    <row r="114" spans="2:3">
      <c r="C114" s="272">
        <v>0.79861111111111116</v>
      </c>
    </row>
    <row r="115" spans="2:3">
      <c r="B115" t="s">
        <v>3409</v>
      </c>
      <c r="C115" s="272">
        <v>0.29166666666666669</v>
      </c>
    </row>
    <row r="116" spans="2:3">
      <c r="C116" s="272">
        <v>0.34722222222222227</v>
      </c>
    </row>
    <row r="117" spans="2:3">
      <c r="C117" s="272">
        <v>0.3611111111111111</v>
      </c>
    </row>
    <row r="118" spans="2:3">
      <c r="C118" s="272">
        <v>0.39583333333333331</v>
      </c>
    </row>
    <row r="119" spans="2:3">
      <c r="C119" s="272">
        <v>0.4236111111111111</v>
      </c>
    </row>
    <row r="120" spans="2:3">
      <c r="C120" s="272">
        <v>0.47916666666666669</v>
      </c>
    </row>
    <row r="121" spans="2:3">
      <c r="C121" s="272">
        <v>0.51041666666666663</v>
      </c>
    </row>
    <row r="122" spans="2:3">
      <c r="C122" s="272">
        <v>0.52777777777777779</v>
      </c>
    </row>
    <row r="123" spans="2:3">
      <c r="C123" s="272">
        <v>0.55555555555555558</v>
      </c>
    </row>
    <row r="124" spans="2:3">
      <c r="C124" s="272">
        <v>0.58680555555555558</v>
      </c>
    </row>
    <row r="125" spans="2:3">
      <c r="C125" s="272">
        <v>0.62847222222222221</v>
      </c>
    </row>
    <row r="126" spans="2:3">
      <c r="C126" s="272">
        <v>0.67708333333333337</v>
      </c>
    </row>
    <row r="127" spans="2:3">
      <c r="C127" s="272">
        <v>0.6875</v>
      </c>
    </row>
    <row r="128" spans="2:3">
      <c r="C128" s="272">
        <v>0.69791666666666663</v>
      </c>
    </row>
    <row r="129" spans="1:3">
      <c r="C129" s="272">
        <v>0.72916666666666663</v>
      </c>
    </row>
    <row r="130" spans="1:3">
      <c r="A130" t="s">
        <v>5785</v>
      </c>
      <c r="B130" t="s">
        <v>3408</v>
      </c>
      <c r="C130" s="272">
        <v>0.2638888888888889</v>
      </c>
    </row>
    <row r="131" spans="1:3">
      <c r="C131" s="272">
        <v>0.30208333333333331</v>
      </c>
    </row>
    <row r="132" spans="1:3">
      <c r="C132" s="272">
        <v>0.34375</v>
      </c>
    </row>
    <row r="133" spans="1:3">
      <c r="C133" s="272">
        <v>0.4375</v>
      </c>
    </row>
    <row r="134" spans="1:3">
      <c r="C134" s="272">
        <v>0.4861111111111111</v>
      </c>
    </row>
    <row r="135" spans="1:3">
      <c r="C135" s="272">
        <v>0.54166666666666663</v>
      </c>
    </row>
    <row r="136" spans="1:3">
      <c r="C136" s="272">
        <v>0.56944444444444442</v>
      </c>
    </row>
    <row r="137" spans="1:3">
      <c r="C137" s="272">
        <v>0.57291666666666663</v>
      </c>
    </row>
    <row r="138" spans="1:3">
      <c r="C138" s="272">
        <v>0.60416666666666663</v>
      </c>
    </row>
    <row r="139" spans="1:3">
      <c r="C139" s="272">
        <v>0.64583333333333337</v>
      </c>
    </row>
    <row r="140" spans="1:3">
      <c r="C140" s="272">
        <v>0.67708333333333337</v>
      </c>
    </row>
    <row r="141" spans="1:3">
      <c r="C141" s="272">
        <v>0.73958333333333337</v>
      </c>
    </row>
    <row r="142" spans="1:3">
      <c r="C142" s="272">
        <v>0.76736111111111116</v>
      </c>
    </row>
    <row r="143" spans="1:3">
      <c r="C143" s="272">
        <v>0.77430555555555547</v>
      </c>
    </row>
    <row r="144" spans="1:3">
      <c r="A144" t="s">
        <v>3685</v>
      </c>
      <c r="B144" t="s">
        <v>3410</v>
      </c>
      <c r="C144" s="272">
        <v>0.34375</v>
      </c>
    </row>
    <row r="145" spans="1:3">
      <c r="A145" t="s">
        <v>5819</v>
      </c>
      <c r="B145" t="s">
        <v>3408</v>
      </c>
      <c r="C145" s="272">
        <v>0.35069444444444442</v>
      </c>
    </row>
    <row r="146" spans="1:3">
      <c r="C146" s="272">
        <v>0.55902777777777779</v>
      </c>
    </row>
    <row r="147" spans="1:3">
      <c r="C147" s="272">
        <v>0.70833333333333337</v>
      </c>
    </row>
    <row r="148" spans="1:3">
      <c r="A148" t="s">
        <v>3433</v>
      </c>
      <c r="B148" t="s">
        <v>3408</v>
      </c>
      <c r="C148" s="272">
        <v>0.27083333333333331</v>
      </c>
    </row>
    <row r="149" spans="1:3">
      <c r="A149" t="s">
        <v>5786</v>
      </c>
      <c r="B149" t="s">
        <v>3410</v>
      </c>
      <c r="C149" s="272">
        <v>0.44097222222222227</v>
      </c>
    </row>
    <row r="150" spans="1:3">
      <c r="C150" s="272">
        <v>0.58680555555555558</v>
      </c>
    </row>
    <row r="151" spans="1:3">
      <c r="B151" t="s">
        <v>3409</v>
      </c>
      <c r="C151" s="272">
        <v>0.31944444444444448</v>
      </c>
    </row>
    <row r="152" spans="1:3">
      <c r="C152" s="272">
        <v>0.375</v>
      </c>
    </row>
    <row r="153" spans="1:3">
      <c r="C153" s="272">
        <v>0.51736111111111105</v>
      </c>
    </row>
    <row r="154" spans="1:3">
      <c r="C154" s="272">
        <v>0.72569444444444453</v>
      </c>
    </row>
    <row r="155" spans="1:3">
      <c r="A155" t="s">
        <v>3320</v>
      </c>
      <c r="B155" t="s">
        <v>3408</v>
      </c>
      <c r="C155" s="272">
        <v>0.73611111111111116</v>
      </c>
    </row>
    <row r="156" spans="1:3">
      <c r="A156" t="s">
        <v>5787</v>
      </c>
      <c r="B156" t="s">
        <v>3408</v>
      </c>
      <c r="C156" s="272">
        <v>0.33333333333333331</v>
      </c>
    </row>
    <row r="157" spans="1:3">
      <c r="C157" s="272">
        <v>0.41319444444444442</v>
      </c>
    </row>
    <row r="158" spans="1:3">
      <c r="C158" s="272">
        <v>0.4513888888888889</v>
      </c>
    </row>
    <row r="159" spans="1:3">
      <c r="C159" s="272">
        <v>0.76388888888888884</v>
      </c>
    </row>
    <row r="160" spans="1:3">
      <c r="A160" t="s">
        <v>4232</v>
      </c>
      <c r="B160" t="s">
        <v>3410</v>
      </c>
      <c r="C160" s="272">
        <v>0.51388888888888895</v>
      </c>
    </row>
    <row r="161" spans="1:3">
      <c r="B161" t="s">
        <v>3409</v>
      </c>
      <c r="C161" s="272">
        <v>0.2986111111111111</v>
      </c>
    </row>
    <row r="162" spans="1:3">
      <c r="C162" s="272">
        <v>0.625</v>
      </c>
    </row>
    <row r="163" spans="1:3">
      <c r="A163" t="s">
        <v>4257</v>
      </c>
      <c r="B163" t="s">
        <v>3410</v>
      </c>
      <c r="C163" s="272">
        <v>0.5</v>
      </c>
    </row>
    <row r="164" spans="1:3">
      <c r="C164" s="272">
        <v>0.51041666666666663</v>
      </c>
    </row>
    <row r="165" spans="1:3">
      <c r="C165" s="272">
        <v>0.625</v>
      </c>
    </row>
    <row r="166" spans="1:3">
      <c r="B166" t="s">
        <v>3409</v>
      </c>
      <c r="C166" s="272">
        <v>0.27777777777777779</v>
      </c>
    </row>
    <row r="167" spans="1:3">
      <c r="C167" s="272">
        <v>0.30902777777777779</v>
      </c>
    </row>
    <row r="168" spans="1:3">
      <c r="C168" s="272">
        <v>0.31597222222222221</v>
      </c>
    </row>
    <row r="169" spans="1:3">
      <c r="C169" s="272">
        <v>0.32291666666666669</v>
      </c>
    </row>
    <row r="170" spans="1:3">
      <c r="C170" s="272">
        <v>0.50347222222222221</v>
      </c>
    </row>
    <row r="171" spans="1:3">
      <c r="C171" s="272">
        <v>0.52083333333333337</v>
      </c>
    </row>
    <row r="172" spans="1:3">
      <c r="C172" s="272">
        <v>0.63194444444444442</v>
      </c>
    </row>
    <row r="173" spans="1:3">
      <c r="C173" s="272">
        <v>0.65625</v>
      </c>
    </row>
    <row r="174" spans="1:3">
      <c r="C174" s="272">
        <v>0.69444444444444453</v>
      </c>
    </row>
    <row r="175" spans="1:3">
      <c r="A175" t="s">
        <v>5788</v>
      </c>
      <c r="B175" t="s">
        <v>3408</v>
      </c>
      <c r="C175" s="272">
        <v>0.71180555555555547</v>
      </c>
    </row>
    <row r="176" spans="1:3">
      <c r="A176" t="s">
        <v>3434</v>
      </c>
      <c r="B176" t="s">
        <v>3408</v>
      </c>
      <c r="C176" s="272">
        <v>0.31597222222222221</v>
      </c>
    </row>
    <row r="177" spans="1:3">
      <c r="C177" s="272">
        <v>0.3611111111111111</v>
      </c>
    </row>
    <row r="178" spans="1:3">
      <c r="C178" s="272">
        <v>0.59722222222222221</v>
      </c>
    </row>
    <row r="179" spans="1:3">
      <c r="C179" s="272">
        <v>0.62847222222222221</v>
      </c>
    </row>
    <row r="180" spans="1:3">
      <c r="A180" t="s">
        <v>5789</v>
      </c>
      <c r="B180" t="s">
        <v>3410</v>
      </c>
      <c r="C180" s="272">
        <v>0.2986111111111111</v>
      </c>
    </row>
    <row r="181" spans="1:3">
      <c r="C181" s="272">
        <v>0.35416666666666669</v>
      </c>
    </row>
    <row r="182" spans="1:3">
      <c r="C182" s="272">
        <v>0.45833333333333331</v>
      </c>
    </row>
    <row r="183" spans="1:3">
      <c r="C183" s="272">
        <v>0.54166666666666663</v>
      </c>
    </row>
    <row r="184" spans="1:3">
      <c r="C184" s="272">
        <v>0.66666666666666663</v>
      </c>
    </row>
    <row r="185" spans="1:3">
      <c r="C185" s="272">
        <v>0.70138888888888884</v>
      </c>
    </row>
    <row r="186" spans="1:3">
      <c r="C186" s="272">
        <v>0.75</v>
      </c>
    </row>
    <row r="187" spans="1:3">
      <c r="B187" t="s">
        <v>3409</v>
      </c>
      <c r="C187" s="272">
        <v>0.25</v>
      </c>
    </row>
    <row r="188" spans="1:3">
      <c r="C188" s="272">
        <v>0.27430555555555552</v>
      </c>
    </row>
    <row r="189" spans="1:3">
      <c r="C189" s="272">
        <v>0.35416666666666669</v>
      </c>
    </row>
    <row r="190" spans="1:3">
      <c r="C190" s="272">
        <v>0.39583333333333331</v>
      </c>
    </row>
    <row r="191" spans="1:3">
      <c r="C191" s="272">
        <v>0.51736111111111105</v>
      </c>
    </row>
    <row r="192" spans="1:3">
      <c r="C192" s="272">
        <v>0.60416666666666663</v>
      </c>
    </row>
    <row r="193" spans="1:3">
      <c r="C193" s="272">
        <v>0.67361111111111116</v>
      </c>
    </row>
    <row r="194" spans="1:3">
      <c r="C194" s="272">
        <v>0.73958333333333337</v>
      </c>
    </row>
    <row r="195" spans="1:3">
      <c r="A195" t="s">
        <v>4248</v>
      </c>
      <c r="B195" t="s">
        <v>3410</v>
      </c>
      <c r="C195" s="272">
        <v>0.43402777777777773</v>
      </c>
    </row>
    <row r="196" spans="1:3">
      <c r="C196" s="272">
        <v>0.56944444444444442</v>
      </c>
    </row>
    <row r="197" spans="1:3">
      <c r="B197" t="s">
        <v>3409</v>
      </c>
      <c r="C197" s="272">
        <v>0.46875</v>
      </c>
    </row>
    <row r="198" spans="1:3">
      <c r="C198" s="272">
        <v>0.56944444444444442</v>
      </c>
    </row>
    <row r="199" spans="1:3">
      <c r="C199" s="272">
        <v>0.61458333333333337</v>
      </c>
    </row>
    <row r="200" spans="1:3">
      <c r="C200" s="272">
        <v>0.65625</v>
      </c>
    </row>
    <row r="201" spans="1:3">
      <c r="A201" t="s">
        <v>3435</v>
      </c>
      <c r="B201" t="s">
        <v>3410</v>
      </c>
      <c r="C201" s="272">
        <v>0.5</v>
      </c>
    </row>
    <row r="202" spans="1:3">
      <c r="C202" s="272">
        <v>0.66666666666666663</v>
      </c>
    </row>
    <row r="203" spans="1:3">
      <c r="B203" t="s">
        <v>3409</v>
      </c>
      <c r="C203" s="272">
        <v>0.28125</v>
      </c>
    </row>
    <row r="204" spans="1:3">
      <c r="C204" s="272">
        <v>0.5625</v>
      </c>
    </row>
    <row r="205" spans="1:3">
      <c r="A205" t="s">
        <v>5790</v>
      </c>
      <c r="B205" t="s">
        <v>3410</v>
      </c>
      <c r="C205" s="272">
        <v>0.42708333333333331</v>
      </c>
    </row>
    <row r="206" spans="1:3">
      <c r="C206" s="272">
        <v>0.51388888888888895</v>
      </c>
    </row>
    <row r="207" spans="1:3">
      <c r="C207" s="272">
        <v>0.57291666666666663</v>
      </c>
    </row>
    <row r="208" spans="1:3">
      <c r="C208" s="272">
        <v>0.67708333333333337</v>
      </c>
    </row>
    <row r="209" spans="1:3">
      <c r="C209" s="272">
        <v>0.71180555555555547</v>
      </c>
    </row>
    <row r="210" spans="1:3">
      <c r="B210" t="s">
        <v>3409</v>
      </c>
      <c r="C210" s="272">
        <v>0.2986111111111111</v>
      </c>
    </row>
    <row r="211" spans="1:3">
      <c r="C211" s="272">
        <v>0.40972222222222227</v>
      </c>
    </row>
    <row r="212" spans="1:3">
      <c r="C212" s="272">
        <v>0.44444444444444442</v>
      </c>
    </row>
    <row r="213" spans="1:3">
      <c r="C213" s="272">
        <v>0.46875</v>
      </c>
    </row>
    <row r="214" spans="1:3">
      <c r="C214" s="272">
        <v>0.53472222222222221</v>
      </c>
    </row>
    <row r="215" spans="1:3">
      <c r="C215" s="272">
        <v>0.625</v>
      </c>
    </row>
    <row r="216" spans="1:3">
      <c r="C216" s="272">
        <v>0.69444444444444453</v>
      </c>
    </row>
    <row r="217" spans="1:3">
      <c r="C217" s="272">
        <v>0.75347222222222221</v>
      </c>
    </row>
    <row r="218" spans="1:3">
      <c r="A218" t="s">
        <v>4222</v>
      </c>
      <c r="B218" t="s">
        <v>3410</v>
      </c>
      <c r="C218" s="272">
        <v>0.45833333333333331</v>
      </c>
    </row>
    <row r="219" spans="1:3">
      <c r="C219" s="272">
        <v>0.75</v>
      </c>
    </row>
    <row r="220" spans="1:3">
      <c r="C220" s="272">
        <v>0.77430555555555547</v>
      </c>
    </row>
    <row r="221" spans="1:3">
      <c r="B221" t="s">
        <v>3409</v>
      </c>
      <c r="C221" s="272">
        <v>0.28472222222222221</v>
      </c>
    </row>
    <row r="222" spans="1:3">
      <c r="A222" t="s">
        <v>3688</v>
      </c>
      <c r="B222" t="s">
        <v>3410</v>
      </c>
      <c r="C222" s="272">
        <v>0.41666666666666669</v>
      </c>
    </row>
    <row r="223" spans="1:3">
      <c r="C223" s="272">
        <v>0.47222222222222227</v>
      </c>
    </row>
    <row r="224" spans="1:3">
      <c r="C224" s="272">
        <v>0.61458333333333337</v>
      </c>
    </row>
    <row r="225" spans="1:3">
      <c r="B225" t="s">
        <v>3409</v>
      </c>
      <c r="C225" s="272">
        <v>0.35416666666666669</v>
      </c>
    </row>
    <row r="226" spans="1:3">
      <c r="C226" s="272">
        <v>0.44444444444444442</v>
      </c>
    </row>
    <row r="227" spans="1:3">
      <c r="C227" s="272">
        <v>0.5</v>
      </c>
    </row>
    <row r="228" spans="1:3">
      <c r="C228" s="272">
        <v>0.66666666666666663</v>
      </c>
    </row>
    <row r="229" spans="1:3">
      <c r="A229" t="s">
        <v>5791</v>
      </c>
      <c r="B229" t="s">
        <v>3408</v>
      </c>
      <c r="C229" s="272">
        <v>0.73611111111111116</v>
      </c>
    </row>
    <row r="230" spans="1:3">
      <c r="A230" t="s">
        <v>4235</v>
      </c>
      <c r="B230" t="s">
        <v>3410</v>
      </c>
      <c r="C230" s="272">
        <v>0.31944444444444448</v>
      </c>
    </row>
    <row r="231" spans="1:3">
      <c r="C231" s="272">
        <v>0.33680555555555558</v>
      </c>
    </row>
    <row r="232" spans="1:3">
      <c r="C232" s="272">
        <v>0.64930555555555558</v>
      </c>
    </row>
    <row r="233" spans="1:3">
      <c r="C233" s="272">
        <v>0.6875</v>
      </c>
    </row>
    <row r="234" spans="1:3">
      <c r="B234" t="s">
        <v>3409</v>
      </c>
      <c r="C234" s="272">
        <v>0.34027777777777773</v>
      </c>
    </row>
    <row r="235" spans="1:3">
      <c r="C235" s="272">
        <v>0.36458333333333331</v>
      </c>
    </row>
    <row r="236" spans="1:3">
      <c r="C236" s="272">
        <v>0.69444444444444453</v>
      </c>
    </row>
    <row r="237" spans="1:3">
      <c r="C237" s="272">
        <v>0.70833333333333337</v>
      </c>
    </row>
    <row r="238" spans="1:3">
      <c r="A238" t="s">
        <v>5792</v>
      </c>
      <c r="B238" t="s">
        <v>3410</v>
      </c>
      <c r="C238" s="272">
        <v>0.71875</v>
      </c>
    </row>
    <row r="239" spans="1:3">
      <c r="A239" t="s">
        <v>3400</v>
      </c>
      <c r="B239" t="s">
        <v>3410</v>
      </c>
      <c r="C239" s="272">
        <v>0.75694444444444453</v>
      </c>
    </row>
    <row r="240" spans="1:3">
      <c r="A240" t="s">
        <v>5793</v>
      </c>
      <c r="B240" t="s">
        <v>3409</v>
      </c>
      <c r="C240" s="272">
        <v>0.31944444444444448</v>
      </c>
    </row>
    <row r="241" spans="1:3">
      <c r="A241" t="s">
        <v>3398</v>
      </c>
      <c r="B241" t="s">
        <v>3408</v>
      </c>
      <c r="C241" s="272">
        <v>0.85763888888888884</v>
      </c>
    </row>
    <row r="242" spans="1:3">
      <c r="A242" t="s">
        <v>5794</v>
      </c>
      <c r="B242" t="s">
        <v>3410</v>
      </c>
      <c r="C242" s="272">
        <v>0.81944444444444453</v>
      </c>
    </row>
    <row r="243" spans="1:3">
      <c r="B243" t="s">
        <v>3409</v>
      </c>
      <c r="C243" s="272">
        <v>0.22916666666666666</v>
      </c>
    </row>
    <row r="244" spans="1:3">
      <c r="C244" s="272">
        <v>0.25</v>
      </c>
    </row>
    <row r="245" spans="1:3">
      <c r="A245" t="s">
        <v>3325</v>
      </c>
      <c r="B245" t="s">
        <v>3408</v>
      </c>
      <c r="C245" s="272">
        <v>0.64583333333333337</v>
      </c>
    </row>
    <row r="246" spans="1:3">
      <c r="A246" t="s">
        <v>3436</v>
      </c>
      <c r="B246" t="s">
        <v>3408</v>
      </c>
      <c r="C246" s="272">
        <v>0.33333333333333331</v>
      </c>
    </row>
    <row r="247" spans="1:3">
      <c r="C247" s="272">
        <v>0.39583333333333331</v>
      </c>
    </row>
    <row r="248" spans="1:3">
      <c r="A248" t="s">
        <v>5795</v>
      </c>
      <c r="B248" t="s">
        <v>3410</v>
      </c>
      <c r="C248" s="272">
        <v>0.42708333333333331</v>
      </c>
    </row>
    <row r="249" spans="1:3">
      <c r="C249" s="272">
        <v>0.72916666666666663</v>
      </c>
    </row>
    <row r="250" spans="1:3">
      <c r="B250" t="s">
        <v>3409</v>
      </c>
      <c r="C250" s="272">
        <v>0.4548611111111111</v>
      </c>
    </row>
    <row r="251" spans="1:3">
      <c r="A251" t="s">
        <v>5796</v>
      </c>
      <c r="B251" t="s">
        <v>3410</v>
      </c>
      <c r="C251" s="272">
        <v>0.31597222222222221</v>
      </c>
    </row>
    <row r="252" spans="1:3">
      <c r="C252" s="272">
        <v>0.37847222222222227</v>
      </c>
    </row>
    <row r="253" spans="1:3">
      <c r="C253" s="272">
        <v>0.84375</v>
      </c>
    </row>
    <row r="254" spans="1:3">
      <c r="B254" t="s">
        <v>3409</v>
      </c>
      <c r="C254" s="272">
        <v>0.27430555555555552</v>
      </c>
    </row>
    <row r="255" spans="1:3">
      <c r="C255" s="272">
        <v>0.31944444444444448</v>
      </c>
    </row>
    <row r="256" spans="1:3">
      <c r="C256" s="272">
        <v>0.34027777777777773</v>
      </c>
    </row>
    <row r="257" spans="1:3">
      <c r="C257" s="272">
        <v>0.38194444444444442</v>
      </c>
    </row>
    <row r="258" spans="1:3">
      <c r="C258" s="272">
        <v>0.47916666666666669</v>
      </c>
    </row>
    <row r="259" spans="1:3">
      <c r="C259" s="272">
        <v>0.49652777777777773</v>
      </c>
    </row>
    <row r="260" spans="1:3">
      <c r="C260" s="272">
        <v>0.55555555555555558</v>
      </c>
    </row>
    <row r="261" spans="1:3">
      <c r="C261" s="272">
        <v>0.58680555555555558</v>
      </c>
    </row>
    <row r="262" spans="1:3">
      <c r="C262" s="272">
        <v>0.66319444444444442</v>
      </c>
    </row>
    <row r="263" spans="1:3">
      <c r="C263" s="272">
        <v>0.74305555555555547</v>
      </c>
    </row>
    <row r="264" spans="1:3">
      <c r="C264" s="272">
        <v>0.76736111111111116</v>
      </c>
    </row>
    <row r="265" spans="1:3">
      <c r="C265" s="272">
        <v>0.80208333333333337</v>
      </c>
    </row>
    <row r="266" spans="1:3">
      <c r="A266" t="s">
        <v>4251</v>
      </c>
      <c r="B266" t="s">
        <v>3410</v>
      </c>
      <c r="C266" s="272">
        <v>0.47569444444444442</v>
      </c>
    </row>
    <row r="267" spans="1:3">
      <c r="C267" s="272">
        <v>0.625</v>
      </c>
    </row>
    <row r="268" spans="1:3">
      <c r="B268" t="s">
        <v>3409</v>
      </c>
      <c r="C268" s="272">
        <v>0.375</v>
      </c>
    </row>
    <row r="269" spans="1:3">
      <c r="C269" s="272">
        <v>0.55555555555555558</v>
      </c>
    </row>
    <row r="270" spans="1:3">
      <c r="A270" t="s">
        <v>4319</v>
      </c>
      <c r="B270" t="s">
        <v>3410</v>
      </c>
      <c r="C270" s="272">
        <v>0.40625</v>
      </c>
    </row>
    <row r="271" spans="1:3">
      <c r="C271" s="272">
        <v>0.65625</v>
      </c>
    </row>
    <row r="272" spans="1:3">
      <c r="B272" t="s">
        <v>3409</v>
      </c>
      <c r="C272" s="272">
        <v>0.25694444444444448</v>
      </c>
    </row>
    <row r="273" spans="1:3">
      <c r="C273" s="272">
        <v>0.32291666666666669</v>
      </c>
    </row>
    <row r="274" spans="1:3">
      <c r="C274" s="272">
        <v>0.37152777777777773</v>
      </c>
    </row>
    <row r="275" spans="1:3">
      <c r="C275" s="272">
        <v>0.4236111111111111</v>
      </c>
    </row>
    <row r="276" spans="1:3">
      <c r="C276" s="272">
        <v>0.46180555555555558</v>
      </c>
    </row>
    <row r="277" spans="1:3">
      <c r="C277" s="272">
        <v>0.53819444444444442</v>
      </c>
    </row>
    <row r="278" spans="1:3">
      <c r="C278" s="272">
        <v>0.56944444444444442</v>
      </c>
    </row>
    <row r="279" spans="1:3">
      <c r="C279" s="272">
        <v>0.64930555555555558</v>
      </c>
    </row>
    <row r="280" spans="1:3">
      <c r="C280" s="272">
        <v>0.67361111111111116</v>
      </c>
    </row>
    <row r="281" spans="1:3">
      <c r="C281" s="272">
        <v>0.70138888888888884</v>
      </c>
    </row>
    <row r="282" spans="1:3">
      <c r="C282" s="272">
        <v>0.71527777777777779</v>
      </c>
    </row>
    <row r="283" spans="1:3">
      <c r="C283" s="272">
        <v>0.75347222222222221</v>
      </c>
    </row>
    <row r="284" spans="1:3">
      <c r="C284" s="272">
        <v>0.78472222222222221</v>
      </c>
    </row>
    <row r="285" spans="1:3">
      <c r="A285" t="s">
        <v>4712</v>
      </c>
      <c r="B285" t="s">
        <v>3408</v>
      </c>
      <c r="C285" s="272">
        <v>0.30555555555555552</v>
      </c>
    </row>
    <row r="286" spans="1:3">
      <c r="A286" t="s">
        <v>5797</v>
      </c>
      <c r="B286" t="s">
        <v>3408</v>
      </c>
      <c r="C286" s="272">
        <v>0.375</v>
      </c>
    </row>
    <row r="287" spans="1:3">
      <c r="A287" t="s">
        <v>3351</v>
      </c>
      <c r="B287" t="s">
        <v>3408</v>
      </c>
      <c r="C287" s="272">
        <v>0.73958333333333337</v>
      </c>
    </row>
    <row r="288" spans="1:3">
      <c r="A288" t="s">
        <v>3437</v>
      </c>
      <c r="B288" t="s">
        <v>3408</v>
      </c>
      <c r="C288" s="272">
        <v>0.29166666666666669</v>
      </c>
    </row>
    <row r="289" spans="1:3">
      <c r="C289" s="272">
        <v>0.59375</v>
      </c>
    </row>
    <row r="290" spans="1:3">
      <c r="A290" t="s">
        <v>5820</v>
      </c>
      <c r="B290" t="s">
        <v>3410</v>
      </c>
      <c r="C290" s="272">
        <v>0.48958333333333331</v>
      </c>
    </row>
    <row r="291" spans="1:3">
      <c r="A291" t="s">
        <v>5798</v>
      </c>
      <c r="B291" t="s">
        <v>3409</v>
      </c>
      <c r="C291" s="272">
        <v>0.3576388888888889</v>
      </c>
    </row>
    <row r="292" spans="1:3">
      <c r="A292" t="s">
        <v>5799</v>
      </c>
      <c r="B292" t="s">
        <v>3409</v>
      </c>
      <c r="C292" s="272">
        <v>0.30902777777777779</v>
      </c>
    </row>
    <row r="293" spans="1:3">
      <c r="C293" s="272">
        <v>0.57291666666666663</v>
      </c>
    </row>
    <row r="294" spans="1:3">
      <c r="A294" t="s">
        <v>3438</v>
      </c>
      <c r="B294" t="s">
        <v>3409</v>
      </c>
      <c r="C294" s="272">
        <v>0.60416666666666663</v>
      </c>
    </row>
    <row r="295" spans="1:3">
      <c r="A295" t="s">
        <v>5821</v>
      </c>
      <c r="B295" t="s">
        <v>3410</v>
      </c>
      <c r="C295" s="272">
        <v>0.27430555555555552</v>
      </c>
    </row>
    <row r="296" spans="1:3">
      <c r="C296" s="272">
        <v>0.44791666666666669</v>
      </c>
    </row>
    <row r="297" spans="1:3">
      <c r="A297" t="s">
        <v>5800</v>
      </c>
      <c r="B297" t="s">
        <v>3408</v>
      </c>
      <c r="C297" s="272">
        <v>0.35416666666666669</v>
      </c>
    </row>
    <row r="298" spans="1:3">
      <c r="C298" s="272">
        <v>0.54861111111111105</v>
      </c>
    </row>
    <row r="299" spans="1:3">
      <c r="C299" s="272">
        <v>0.76388888888888884</v>
      </c>
    </row>
    <row r="300" spans="1:3">
      <c r="A300" t="s">
        <v>5801</v>
      </c>
      <c r="B300" t="s">
        <v>3410</v>
      </c>
      <c r="C300" s="272">
        <v>0.77083333333333337</v>
      </c>
    </row>
    <row r="301" spans="1:3">
      <c r="B301" t="s">
        <v>3409</v>
      </c>
      <c r="C301" s="272">
        <v>0.22916666666666666</v>
      </c>
    </row>
    <row r="302" spans="1:3">
      <c r="A302" t="s">
        <v>5802</v>
      </c>
      <c r="B302" t="s">
        <v>3408</v>
      </c>
      <c r="C302" s="272">
        <v>0.2951388888888889</v>
      </c>
    </row>
    <row r="303" spans="1:3">
      <c r="C303" s="272">
        <v>0.72222222222222221</v>
      </c>
    </row>
    <row r="304" spans="1:3">
      <c r="A304" t="s">
        <v>3324</v>
      </c>
      <c r="B304" t="s">
        <v>3410</v>
      </c>
      <c r="C304" s="272">
        <v>0.78472222222222221</v>
      </c>
    </row>
    <row r="305" spans="1:3">
      <c r="B305" t="s">
        <v>3409</v>
      </c>
      <c r="C305" s="272">
        <v>0.2986111111111111</v>
      </c>
    </row>
    <row r="306" spans="1:3">
      <c r="C306" s="272">
        <v>0.3125</v>
      </c>
    </row>
    <row r="307" spans="1:3">
      <c r="A307" t="s">
        <v>3326</v>
      </c>
      <c r="B307" t="s">
        <v>3408</v>
      </c>
      <c r="C307" s="272">
        <v>0.78125</v>
      </c>
    </row>
    <row r="308" spans="1:3">
      <c r="A308" t="s">
        <v>5803</v>
      </c>
      <c r="B308" t="s">
        <v>3408</v>
      </c>
      <c r="C308" s="272">
        <v>0.27083333333333331</v>
      </c>
    </row>
    <row r="309" spans="1:3">
      <c r="A309" t="s">
        <v>3385</v>
      </c>
      <c r="B309" t="s">
        <v>3410</v>
      </c>
      <c r="C309" s="272">
        <v>0.4513888888888889</v>
      </c>
    </row>
    <row r="310" spans="1:3">
      <c r="A310" t="s">
        <v>3380</v>
      </c>
      <c r="B310" t="s">
        <v>3408</v>
      </c>
      <c r="C310" s="272">
        <v>0.48958333333333331</v>
      </c>
    </row>
    <row r="311" spans="1:3">
      <c r="A311" t="s">
        <v>3352</v>
      </c>
      <c r="B311" t="s">
        <v>3409</v>
      </c>
      <c r="C311" s="272">
        <v>0.38194444444444442</v>
      </c>
    </row>
    <row r="312" spans="1:3">
      <c r="A312" t="s">
        <v>3349</v>
      </c>
      <c r="B312" t="s">
        <v>3408</v>
      </c>
      <c r="C312" s="272">
        <v>0.23958333333333334</v>
      </c>
    </row>
    <row r="313" spans="1:3">
      <c r="C313" s="272">
        <v>0.31944444444444448</v>
      </c>
    </row>
    <row r="314" spans="1:3">
      <c r="C314" s="272">
        <v>0.33333333333333331</v>
      </c>
    </row>
    <row r="315" spans="1:3">
      <c r="C315" s="272">
        <v>0.38541666666666669</v>
      </c>
    </row>
    <row r="316" spans="1:3">
      <c r="C316" s="272">
        <v>0.3923611111111111</v>
      </c>
    </row>
    <row r="317" spans="1:3">
      <c r="C317" s="272">
        <v>0.44444444444444442</v>
      </c>
    </row>
    <row r="318" spans="1:3">
      <c r="C318" s="272">
        <v>0.47569444444444442</v>
      </c>
    </row>
    <row r="319" spans="1:3">
      <c r="C319" s="272">
        <v>0.52083333333333337</v>
      </c>
    </row>
    <row r="320" spans="1:3">
      <c r="C320" s="272">
        <v>0.68055555555555547</v>
      </c>
    </row>
    <row r="321" spans="1:3">
      <c r="C321" s="272">
        <v>0.73958333333333337</v>
      </c>
    </row>
    <row r="322" spans="1:3">
      <c r="A322" t="s">
        <v>5822</v>
      </c>
      <c r="B322" t="s">
        <v>3408</v>
      </c>
      <c r="C322" s="272">
        <v>0.2986111111111111</v>
      </c>
    </row>
    <row r="323" spans="1:3">
      <c r="C323" s="272">
        <v>0.67708333333333337</v>
      </c>
    </row>
    <row r="324" spans="1:3">
      <c r="C324" s="272">
        <v>0.75</v>
      </c>
    </row>
    <row r="325" spans="1:3">
      <c r="A325" t="s">
        <v>3348</v>
      </c>
      <c r="B325" t="s">
        <v>3410</v>
      </c>
      <c r="C325" s="272">
        <v>0.31597222222222221</v>
      </c>
    </row>
    <row r="326" spans="1:3">
      <c r="C326" s="272">
        <v>0.35069444444444442</v>
      </c>
    </row>
    <row r="327" spans="1:3">
      <c r="C327" s="272">
        <v>0.3576388888888889</v>
      </c>
    </row>
    <row r="328" spans="1:3">
      <c r="C328" s="272">
        <v>0.38541666666666669</v>
      </c>
    </row>
    <row r="329" spans="1:3">
      <c r="C329" s="272">
        <v>0.40972222222222227</v>
      </c>
    </row>
    <row r="330" spans="1:3">
      <c r="C330" s="272">
        <v>0.4201388888888889</v>
      </c>
    </row>
    <row r="331" spans="1:3">
      <c r="C331" s="272">
        <v>0.4236111111111111</v>
      </c>
    </row>
    <row r="332" spans="1:3">
      <c r="C332" s="272">
        <v>0.46180555555555558</v>
      </c>
    </row>
    <row r="333" spans="1:3">
      <c r="C333" s="272">
        <v>0.49652777777777773</v>
      </c>
    </row>
    <row r="334" spans="1:3">
      <c r="C334" s="272">
        <v>0.50694444444444442</v>
      </c>
    </row>
    <row r="335" spans="1:3">
      <c r="C335" s="272">
        <v>0.54861111111111105</v>
      </c>
    </row>
    <row r="336" spans="1:3">
      <c r="C336" s="272">
        <v>0.55555555555555558</v>
      </c>
    </row>
    <row r="337" spans="2:3">
      <c r="C337" s="272">
        <v>0.59375</v>
      </c>
    </row>
    <row r="338" spans="2:3">
      <c r="C338" s="272">
        <v>0.63541666666666663</v>
      </c>
    </row>
    <row r="339" spans="2:3">
      <c r="C339" s="272">
        <v>0.65972222222222221</v>
      </c>
    </row>
    <row r="340" spans="2:3">
      <c r="C340" s="272">
        <v>0.70138888888888884</v>
      </c>
    </row>
    <row r="341" spans="2:3">
      <c r="C341" s="272">
        <v>0.70486111111111116</v>
      </c>
    </row>
    <row r="342" spans="2:3">
      <c r="B342" t="s">
        <v>3409</v>
      </c>
      <c r="C342" s="272">
        <v>0.27083333333333331</v>
      </c>
    </row>
    <row r="343" spans="2:3">
      <c r="C343" s="272">
        <v>0.28819444444444448</v>
      </c>
    </row>
    <row r="344" spans="2:3">
      <c r="C344" s="272">
        <v>0.42708333333333331</v>
      </c>
    </row>
    <row r="345" spans="2:3">
      <c r="C345" s="272">
        <v>0.43402777777777773</v>
      </c>
    </row>
    <row r="346" spans="2:3">
      <c r="C346" s="272">
        <v>0.44097222222222227</v>
      </c>
    </row>
    <row r="347" spans="2:3">
      <c r="C347" s="272">
        <v>0.44791666666666669</v>
      </c>
    </row>
    <row r="348" spans="2:3">
      <c r="C348" s="272">
        <v>0.5</v>
      </c>
    </row>
    <row r="349" spans="2:3">
      <c r="C349" s="272">
        <v>0.51388888888888895</v>
      </c>
    </row>
    <row r="350" spans="2:3">
      <c r="C350" s="272">
        <v>0.59027777777777779</v>
      </c>
    </row>
    <row r="351" spans="2:3">
      <c r="C351" s="272">
        <v>0.60416666666666663</v>
      </c>
    </row>
    <row r="352" spans="2:3">
      <c r="C352" s="272">
        <v>0.62152777777777779</v>
      </c>
    </row>
    <row r="353" spans="1:3">
      <c r="C353" s="272">
        <v>0.66666666666666663</v>
      </c>
    </row>
    <row r="354" spans="1:3">
      <c r="C354" s="272">
        <v>0.67361111111111116</v>
      </c>
    </row>
    <row r="355" spans="1:3">
      <c r="A355" t="s">
        <v>3350</v>
      </c>
      <c r="B355" t="s">
        <v>3410</v>
      </c>
      <c r="C355" s="272">
        <v>0.36458333333333331</v>
      </c>
    </row>
    <row r="356" spans="1:3">
      <c r="C356" s="272">
        <v>0.52430555555555558</v>
      </c>
    </row>
    <row r="357" spans="1:3">
      <c r="C357" s="272">
        <v>0.76736111111111116</v>
      </c>
    </row>
    <row r="358" spans="1:3">
      <c r="C358" s="272">
        <v>0.77430555555555547</v>
      </c>
    </row>
    <row r="359" spans="1:3">
      <c r="B359" t="s">
        <v>3409</v>
      </c>
      <c r="C359" s="272">
        <v>0.44444444444444442</v>
      </c>
    </row>
    <row r="360" spans="1:3">
      <c r="C360" s="272">
        <v>0.68402777777777779</v>
      </c>
    </row>
    <row r="361" spans="1:3">
      <c r="A361" t="s">
        <v>3322</v>
      </c>
      <c r="B361" t="s">
        <v>3410</v>
      </c>
      <c r="C361" s="272">
        <v>0.24305555555555555</v>
      </c>
    </row>
    <row r="362" spans="1:3">
      <c r="C362" s="272">
        <v>0.27083333333333331</v>
      </c>
    </row>
    <row r="363" spans="1:3">
      <c r="C363" s="272">
        <v>0.4236111111111111</v>
      </c>
    </row>
    <row r="364" spans="1:3">
      <c r="C364" s="272">
        <v>0.4375</v>
      </c>
    </row>
    <row r="365" spans="1:3">
      <c r="C365" s="272">
        <v>0.46875</v>
      </c>
    </row>
    <row r="366" spans="1:3">
      <c r="C366" s="272">
        <v>0.4861111111111111</v>
      </c>
    </row>
    <row r="367" spans="1:3">
      <c r="C367" s="272">
        <v>0.50347222222222221</v>
      </c>
    </row>
    <row r="368" spans="1:3">
      <c r="C368" s="272">
        <v>0.51736111111111105</v>
      </c>
    </row>
    <row r="369" spans="2:3">
      <c r="C369" s="272">
        <v>0.60069444444444442</v>
      </c>
    </row>
    <row r="370" spans="2:3">
      <c r="C370" s="272">
        <v>0.62152777777777779</v>
      </c>
    </row>
    <row r="371" spans="2:3">
      <c r="C371" s="272">
        <v>0.66319444444444442</v>
      </c>
    </row>
    <row r="372" spans="2:3">
      <c r="C372" s="272">
        <v>0.67361111111111116</v>
      </c>
    </row>
    <row r="373" spans="2:3">
      <c r="C373" s="272">
        <v>0.69444444444444453</v>
      </c>
    </row>
    <row r="374" spans="2:3">
      <c r="C374" s="272">
        <v>0.71180555555555547</v>
      </c>
    </row>
    <row r="375" spans="2:3">
      <c r="C375" s="272">
        <v>0.76388888888888884</v>
      </c>
    </row>
    <row r="376" spans="2:3">
      <c r="B376" t="s">
        <v>3409</v>
      </c>
      <c r="C376" s="272">
        <v>0.25347222222222221</v>
      </c>
    </row>
    <row r="377" spans="2:3">
      <c r="C377" s="272">
        <v>0.25694444444444448</v>
      </c>
    </row>
    <row r="378" spans="2:3">
      <c r="C378" s="272">
        <v>0.31944444444444448</v>
      </c>
    </row>
    <row r="379" spans="2:3">
      <c r="C379" s="272">
        <v>0.38541666666666669</v>
      </c>
    </row>
    <row r="380" spans="2:3">
      <c r="C380" s="272">
        <v>0.53819444444444442</v>
      </c>
    </row>
    <row r="381" spans="2:3">
      <c r="C381" s="272">
        <v>0.60069444444444442</v>
      </c>
    </row>
    <row r="382" spans="2:3">
      <c r="C382" s="272">
        <v>0.61111111111111105</v>
      </c>
    </row>
    <row r="383" spans="2:3">
      <c r="C383" s="272">
        <v>0.69791666666666663</v>
      </c>
    </row>
    <row r="384" spans="2:3">
      <c r="C384" s="272">
        <v>0.71875</v>
      </c>
    </row>
    <row r="385" spans="1:3">
      <c r="C385" s="272">
        <v>0.75</v>
      </c>
    </row>
    <row r="386" spans="1:3">
      <c r="A386" t="s">
        <v>3321</v>
      </c>
      <c r="B386" t="s">
        <v>3410</v>
      </c>
      <c r="C386" s="272">
        <v>0.3263888888888889</v>
      </c>
    </row>
    <row r="387" spans="1:3">
      <c r="C387" s="272">
        <v>0.33680555555555558</v>
      </c>
    </row>
    <row r="388" spans="1:3">
      <c r="C388" s="272">
        <v>0.35416666666666669</v>
      </c>
    </row>
    <row r="389" spans="1:3">
      <c r="C389" s="272">
        <v>0.68402777777777779</v>
      </c>
    </row>
    <row r="390" spans="1:3">
      <c r="C390" s="272">
        <v>0.72569444444444453</v>
      </c>
    </row>
    <row r="391" spans="1:3">
      <c r="B391" t="s">
        <v>3409</v>
      </c>
      <c r="C391" s="272">
        <v>0.3125</v>
      </c>
    </row>
    <row r="392" spans="1:3">
      <c r="A392" t="s">
        <v>3369</v>
      </c>
      <c r="B392" t="s">
        <v>3410</v>
      </c>
      <c r="C392" s="272">
        <v>0.51388888888888895</v>
      </c>
    </row>
    <row r="393" spans="1:3">
      <c r="C393" s="272">
        <v>0.75347222222222221</v>
      </c>
    </row>
    <row r="394" spans="1:3">
      <c r="B394" t="s">
        <v>3409</v>
      </c>
      <c r="C394" s="272">
        <v>0.28472222222222221</v>
      </c>
    </row>
    <row r="395" spans="1:3">
      <c r="A395" t="s">
        <v>3355</v>
      </c>
      <c r="B395" t="s">
        <v>3410</v>
      </c>
      <c r="C395" s="272">
        <v>0.73263888888888884</v>
      </c>
    </row>
    <row r="396" spans="1:3">
      <c r="A396" t="s">
        <v>3730</v>
      </c>
      <c r="B396" t="s">
        <v>3410</v>
      </c>
      <c r="C396" s="272">
        <v>0.27430555555555552</v>
      </c>
    </row>
    <row r="397" spans="1:3">
      <c r="B397" t="s">
        <v>3409</v>
      </c>
      <c r="C397" s="272">
        <v>0.6875</v>
      </c>
    </row>
    <row r="398" spans="1:3">
      <c r="A398" t="s">
        <v>3755</v>
      </c>
      <c r="B398" t="s">
        <v>3410</v>
      </c>
      <c r="C398" s="272">
        <v>0.80208333333333337</v>
      </c>
    </row>
    <row r="399" spans="1:3">
      <c r="B399" t="s">
        <v>3409</v>
      </c>
      <c r="C399" s="272">
        <v>0.26041666666666669</v>
      </c>
    </row>
    <row r="400" spans="1:3">
      <c r="A400" t="s">
        <v>4025</v>
      </c>
      <c r="B400" t="s">
        <v>3410</v>
      </c>
      <c r="C400" s="272">
        <v>0.40625</v>
      </c>
    </row>
    <row r="401" spans="1:3">
      <c r="C401" s="272">
        <v>0.71875</v>
      </c>
    </row>
    <row r="402" spans="1:3">
      <c r="B402" t="s">
        <v>3409</v>
      </c>
      <c r="C402" s="272">
        <v>0.30208333333333331</v>
      </c>
    </row>
    <row r="403" spans="1:3">
      <c r="C403" s="272">
        <v>0.50347222222222221</v>
      </c>
    </row>
    <row r="404" spans="1:3">
      <c r="A404" t="s">
        <v>4346</v>
      </c>
      <c r="B404" t="s">
        <v>3410</v>
      </c>
      <c r="C404" s="272">
        <v>0.43055555555555558</v>
      </c>
    </row>
    <row r="405" spans="1:3">
      <c r="C405" s="272">
        <v>0.58333333333333337</v>
      </c>
    </row>
    <row r="406" spans="1:3">
      <c r="C406" s="272">
        <v>0.60069444444444442</v>
      </c>
    </row>
    <row r="407" spans="1:3">
      <c r="C407" s="272">
        <v>0.64236111111111105</v>
      </c>
    </row>
    <row r="408" spans="1:3">
      <c r="C408" s="272">
        <v>0.68055555555555547</v>
      </c>
    </row>
    <row r="409" spans="1:3">
      <c r="C409" s="272">
        <v>0.82986111111111116</v>
      </c>
    </row>
    <row r="410" spans="1:3">
      <c r="A410" t="s">
        <v>5804</v>
      </c>
      <c r="B410" t="s">
        <v>3408</v>
      </c>
      <c r="C410" s="272">
        <v>0.72569444444444453</v>
      </c>
    </row>
    <row r="411" spans="1:3">
      <c r="A411" t="s">
        <v>5805</v>
      </c>
      <c r="B411" t="s">
        <v>3408</v>
      </c>
      <c r="C411" s="272">
        <v>0.76041666666666663</v>
      </c>
    </row>
    <row r="412" spans="1:3">
      <c r="A412" t="s">
        <v>5806</v>
      </c>
      <c r="B412" t="s">
        <v>3408</v>
      </c>
      <c r="C412" s="272">
        <v>0.2986111111111111</v>
      </c>
    </row>
    <row r="413" spans="1:3">
      <c r="C413" s="272">
        <v>0.80208333333333337</v>
      </c>
    </row>
    <row r="414" spans="1:3">
      <c r="A414" t="s">
        <v>3439</v>
      </c>
      <c r="B414" t="s">
        <v>3408</v>
      </c>
      <c r="C414" s="272">
        <v>0.70486111111111116</v>
      </c>
    </row>
    <row r="415" spans="1:3">
      <c r="A415" t="s">
        <v>5807</v>
      </c>
      <c r="B415" t="s">
        <v>3408</v>
      </c>
      <c r="C415" s="272">
        <v>0.33333333333333331</v>
      </c>
    </row>
    <row r="416" spans="1:3">
      <c r="C416" s="272">
        <v>0.73263888888888884</v>
      </c>
    </row>
    <row r="417" spans="1:3">
      <c r="A417" t="s">
        <v>3353</v>
      </c>
      <c r="B417" t="s">
        <v>3408</v>
      </c>
      <c r="C417" s="272">
        <v>0.35416666666666669</v>
      </c>
    </row>
    <row r="418" spans="1:3">
      <c r="A418" t="s">
        <v>3354</v>
      </c>
      <c r="B418" t="s">
        <v>3408</v>
      </c>
      <c r="C418" s="272">
        <v>0.39930555555555558</v>
      </c>
    </row>
    <row r="419" spans="1:3">
      <c r="C419" s="272">
        <v>0.77083333333333337</v>
      </c>
    </row>
    <row r="420" spans="1:3">
      <c r="A420" t="s">
        <v>3440</v>
      </c>
      <c r="B420" t="s">
        <v>3408</v>
      </c>
      <c r="C420" s="272">
        <v>0.64583333333333337</v>
      </c>
    </row>
    <row r="421" spans="1:3">
      <c r="A421" t="s">
        <v>5808</v>
      </c>
      <c r="B421" t="s">
        <v>3408</v>
      </c>
      <c r="C421" s="272">
        <v>0.30555555555555552</v>
      </c>
    </row>
    <row r="422" spans="1:3">
      <c r="C422" s="272">
        <v>0.4236111111111111</v>
      </c>
    </row>
    <row r="423" spans="1:3">
      <c r="C423" s="272">
        <v>0.44791666666666669</v>
      </c>
    </row>
    <row r="424" spans="1:3">
      <c r="C424" s="272">
        <v>0.72916666666666663</v>
      </c>
    </row>
    <row r="425" spans="1:3">
      <c r="C425" s="272">
        <v>0.75347222222222221</v>
      </c>
    </row>
    <row r="426" spans="1:3">
      <c r="A426" t="s">
        <v>5823</v>
      </c>
      <c r="B426" t="s">
        <v>3408</v>
      </c>
      <c r="C426" s="272">
        <v>0.29166666666666669</v>
      </c>
    </row>
    <row r="427" spans="1:3">
      <c r="A427" t="s">
        <v>3441</v>
      </c>
      <c r="B427" t="s">
        <v>3408</v>
      </c>
      <c r="C427" s="272">
        <v>0.40972222222222227</v>
      </c>
    </row>
    <row r="428" spans="1:3">
      <c r="A428" t="s">
        <v>5809</v>
      </c>
      <c r="B428" t="s">
        <v>3408</v>
      </c>
      <c r="C428" s="272">
        <v>0.64930555555555558</v>
      </c>
    </row>
    <row r="429" spans="1:3">
      <c r="A429" t="s">
        <v>5810</v>
      </c>
      <c r="B429" t="s">
        <v>3409</v>
      </c>
      <c r="C429" s="272">
        <v>0.72222222222222221</v>
      </c>
    </row>
    <row r="430" spans="1:3">
      <c r="A430" t="s">
        <v>5811</v>
      </c>
      <c r="B430" t="s">
        <v>3408</v>
      </c>
      <c r="C430" s="272">
        <v>0.30555555555555552</v>
      </c>
    </row>
    <row r="431" spans="1:3">
      <c r="A431" t="s">
        <v>5824</v>
      </c>
      <c r="B431" t="s">
        <v>3408</v>
      </c>
      <c r="C431" s="272">
        <v>0.43055555555555558</v>
      </c>
    </row>
    <row r="432" spans="1:3">
      <c r="A432" t="s">
        <v>3407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J443"/>
  <sheetViews>
    <sheetView tabSelected="1" zoomScale="80" zoomScaleNormal="80" workbookViewId="0">
      <pane xSplit="12" ySplit="1" topLeftCell="M4" activePane="bottomRight" state="frozen"/>
      <selection pane="topRight" activeCell="M1" sqref="M1"/>
      <selection pane="bottomLeft" activeCell="A2" sqref="A2"/>
      <selection pane="bottomRight" activeCell="L9" sqref="L9"/>
    </sheetView>
  </sheetViews>
  <sheetFormatPr defaultColWidth="9.1796875" defaultRowHeight="15.5"/>
  <cols>
    <col min="1" max="2" width="9.1796875" style="103"/>
    <col min="3" max="3" width="12.1796875" style="103" customWidth="1"/>
    <col min="4" max="5" width="8.453125" style="103" customWidth="1"/>
    <col min="6" max="6" width="8.453125" style="174" customWidth="1"/>
    <col min="7" max="10" width="6.54296875" style="103" customWidth="1"/>
    <col min="11" max="11" width="7.54296875" style="175" customWidth="1"/>
    <col min="12" max="12" width="47.90625" style="103" customWidth="1"/>
    <col min="13" max="13" width="6.54296875" style="198" customWidth="1"/>
    <col min="14" max="14" width="7.54296875" style="199" customWidth="1"/>
    <col min="15" max="15" width="6.54296875" style="200" customWidth="1"/>
    <col min="16" max="17" width="7.54296875" style="136" customWidth="1"/>
    <col min="18" max="18" width="8.453125" style="136" customWidth="1"/>
    <col min="19" max="19" width="7.453125" style="136" customWidth="1"/>
    <col min="20" max="22" width="10.1796875" style="136" customWidth="1"/>
    <col min="23" max="23" width="13.1796875" style="103" customWidth="1"/>
    <col min="24" max="24" width="16.1796875" style="103" customWidth="1"/>
    <col min="25" max="25" width="16.1796875" style="103" hidden="1" customWidth="1"/>
    <col min="26" max="29" width="11.81640625" style="103" hidden="1" customWidth="1"/>
    <col min="30" max="30" width="26" hidden="1" customWidth="1"/>
    <col min="31" max="31" width="16.453125" style="103" hidden="1" customWidth="1"/>
    <col min="32" max="33" width="17.1796875" style="103" hidden="1" customWidth="1"/>
    <col min="34" max="34" width="14.7265625" style="103" hidden="1" customWidth="1"/>
    <col min="35" max="35" width="212.26953125" style="103" hidden="1" customWidth="1"/>
    <col min="36" max="36" width="213.1796875" style="151" bestFit="1" customWidth="1"/>
    <col min="37" max="16384" width="9.1796875" style="3"/>
  </cols>
  <sheetData>
    <row r="1" spans="1:36" ht="45.5" thickBot="1">
      <c r="A1" s="103" t="s">
        <v>3314</v>
      </c>
      <c r="B1" s="103" t="s">
        <v>3411</v>
      </c>
      <c r="C1" s="109" t="s">
        <v>4</v>
      </c>
      <c r="D1" s="110" t="s">
        <v>5</v>
      </c>
      <c r="E1" s="110" t="s">
        <v>3412</v>
      </c>
      <c r="F1" s="162" t="s">
        <v>360</v>
      </c>
      <c r="G1" s="163" t="s">
        <v>3455</v>
      </c>
      <c r="H1" s="163" t="s">
        <v>3456</v>
      </c>
      <c r="I1" s="163" t="s">
        <v>3457</v>
      </c>
      <c r="J1" s="163" t="s">
        <v>3458</v>
      </c>
      <c r="K1" s="177" t="s">
        <v>361</v>
      </c>
      <c r="L1" s="176" t="s">
        <v>6</v>
      </c>
      <c r="M1" s="185" t="s">
        <v>3316</v>
      </c>
      <c r="N1" s="186" t="s">
        <v>3317</v>
      </c>
      <c r="O1" s="187" t="s">
        <v>3318</v>
      </c>
      <c r="P1" s="132" t="s">
        <v>7</v>
      </c>
      <c r="Q1" s="135" t="s">
        <v>18</v>
      </c>
      <c r="R1" s="135" t="s">
        <v>19</v>
      </c>
      <c r="S1" s="138" t="s">
        <v>10</v>
      </c>
      <c r="T1" s="138" t="s">
        <v>11</v>
      </c>
      <c r="U1" s="154" t="s">
        <v>3448</v>
      </c>
      <c r="V1" s="154" t="s">
        <v>3447</v>
      </c>
      <c r="W1" s="149" t="s">
        <v>358</v>
      </c>
      <c r="X1" s="111" t="s">
        <v>13</v>
      </c>
      <c r="Y1" s="112" t="s">
        <v>3315</v>
      </c>
      <c r="Z1" s="113" t="s">
        <v>359</v>
      </c>
      <c r="AA1" s="176" t="s">
        <v>5813</v>
      </c>
      <c r="AB1" s="176" t="s">
        <v>5814</v>
      </c>
      <c r="AC1" s="176" t="s">
        <v>5815</v>
      </c>
      <c r="AD1" s="114" t="s">
        <v>3310</v>
      </c>
      <c r="AE1" s="114" t="s">
        <v>3311</v>
      </c>
      <c r="AF1" s="114" t="s">
        <v>3312</v>
      </c>
      <c r="AG1" s="270" t="s">
        <v>5812</v>
      </c>
      <c r="AH1" s="113" t="s">
        <v>3313</v>
      </c>
      <c r="AI1" s="150" t="s">
        <v>3443</v>
      </c>
      <c r="AJ1" s="3"/>
    </row>
    <row r="2" spans="1:36" s="214" customFormat="1" ht="16" thickBot="1">
      <c r="A2" s="202" t="str">
        <f>"MRG"</f>
        <v>MRG</v>
      </c>
      <c r="B2" s="203"/>
      <c r="C2" s="203" t="s">
        <v>21</v>
      </c>
      <c r="D2" s="203" t="s">
        <v>22</v>
      </c>
      <c r="E2" s="204"/>
      <c r="F2" s="202" t="s">
        <v>831</v>
      </c>
      <c r="G2" s="203" t="s">
        <v>3404</v>
      </c>
      <c r="H2" s="203"/>
      <c r="I2" s="203"/>
      <c r="J2" s="203"/>
      <c r="K2" s="205" t="s">
        <v>3235</v>
      </c>
      <c r="L2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07">
        <v>0.3125</v>
      </c>
      <c r="N2" s="208" t="s">
        <v>3404</v>
      </c>
      <c r="O2" s="209">
        <v>0.34375</v>
      </c>
      <c r="P2" s="210">
        <v>17</v>
      </c>
      <c r="Q2" s="211"/>
      <c r="R2" s="211"/>
      <c r="S2" s="211"/>
      <c r="T2" s="211"/>
      <c r="U2" s="211"/>
      <c r="V2" s="211"/>
      <c r="W2" s="203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2" t="s">
        <v>41</v>
      </c>
      <c r="Y2" s="212" t="str" cm="1">
        <f t="array" ref="Y2">IF(
ISNUMBER(FIND("A",$C2)),
$C2 &amp; IF(ISNUMBER(FIND("A",     INDEX($C3:$C$3247,MATCH(FALSE,ISBLANK($C3:$C$3247),0)))),"", INDEX($C3:$C$3247,MATCH(FALSE,ISBLANK($C3:$C$3247),0))  ),$Y1
)</f>
        <v>GA02T4749</v>
      </c>
      <c r="Z2" s="203" t="str" cm="1">
        <f t="array" ref="Z2">IF(
ISNUMBER(FIND("A",$D2)),
$D2 &amp; IF(ISNUMBER(FIND("A",     INDEX($D3:$D$3247,MATCH(FALSE,ISBLANK($D3:$D$3247),0)))),"", INDEX($D3:$D$3247,MATCH(FALSE,ISBLANK($D3:$D$3247),0))  ),$Z1
)</f>
        <v>MB 1A</v>
      </c>
      <c r="AA2" s="203" t="str">
        <f>MBSchedule[[#This Row],[Route]]</f>
        <v>CANACONA-KHOLA</v>
      </c>
      <c r="AB2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" s="203" t="str">
        <f>IF(MBSchedule[[#This Row],[rb-straight]]&lt;MBSchedule[[#This Row],[rb-reverse]],MBSchedule[[#This Row],[rb-straight]],MBSchedule[[#This Row],[rb-reverse]])</f>
        <v>CANACONA-KHOLA</v>
      </c>
      <c r="AD2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" s="203" t="str" cm="1">
        <f t="array" ref="AF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" s="203"/>
      <c r="AH2" s="203" t="str">
        <f>MBSchedule[[#This Row],[Issuing Depot]] &amp; _xlfn.IFNA(VLOOKUP(MBSchedule[[#This Row],[ow]], ETMRouteLookup, 3, FALSE),VLOOKUP(MBSchedule[[#This Row],[re]], ETMRouteLookup, 3, FALSE))</f>
        <v>MRG317</v>
      </c>
      <c r="AI2" s="213" t="str">
        <f>VLOOKUP(MBSchedule[[#This Row],[Full ETM Route No]],ETMRoutes[[Full ETM Route No]:[StageCodes]],9,FALSE)</f>
        <v>CNC-CST-DBG-DUM-PNN-PRM-SLR-VAG-KOA</v>
      </c>
    </row>
    <row r="3" spans="1:36" s="310" customFormat="1" ht="16" thickBot="1">
      <c r="A3" s="166" t="str">
        <f t="shared" ref="A3:A66" si="0">"MRG"</f>
        <v>MRG</v>
      </c>
      <c r="B3" s="104"/>
      <c r="C3" s="90"/>
      <c r="D3" s="90"/>
      <c r="E3" s="157"/>
      <c r="F3" s="164" t="s">
        <v>3235</v>
      </c>
      <c r="G3" s="90" t="s">
        <v>3404</v>
      </c>
      <c r="H3" s="90"/>
      <c r="I3" s="90"/>
      <c r="J3" s="90"/>
      <c r="K3" s="165" t="s">
        <v>831</v>
      </c>
      <c r="L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88">
        <v>0.3611111111111111</v>
      </c>
      <c r="N3" s="115" t="s">
        <v>3404</v>
      </c>
      <c r="O3" s="189">
        <v>0.3923611111111111</v>
      </c>
      <c r="P3" s="180">
        <v>17</v>
      </c>
      <c r="Q3" s="133"/>
      <c r="R3" s="133"/>
      <c r="S3" s="133"/>
      <c r="T3" s="133"/>
      <c r="U3" s="133"/>
      <c r="V3" s="133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INDEX($C4:$C$3247,MATCH(FALSE,ISBLANK($C4:$C$3247),0)))),"", INDEX($C4:$C$3247,MATCH(FALSE,ISBLANK($C4:$C$3247),0))  ),$Y2
)</f>
        <v>GA02T4749</v>
      </c>
      <c r="Z3" s="90" t="str" cm="1">
        <f t="array" ref="Z3">IF(
ISNUMBER(FIND("A",$D3)),
$D3 &amp; IF(ISNUMBER(FIND("A",     INDEX($D4:$D$3247,MATCH(FALSE,ISBLANK($D4:$D$3247),0)))),"", INDEX($D4:$D$3247,MATCH(FALSE,ISBLANK($D4:$D$3247),0))  ),$Z2
)</f>
        <v>MB 1A</v>
      </c>
      <c r="AA3" s="104" t="str">
        <f>MBSchedule[[#This Row],[Route]]</f>
        <v>KHOLA-CANACONA</v>
      </c>
      <c r="AB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3" s="104" t="str">
        <f>IF(MBSchedule[[#This Row],[rb-straight]]&lt;MBSchedule[[#This Row],[rb-reverse]],MBSchedule[[#This Row],[rb-straight]],MBSchedule[[#This Row],[rb-reverse]])</f>
        <v>CANACONA-KHOLA</v>
      </c>
      <c r="AD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3" s="203" t="str" cm="1">
        <f t="array" ref="AF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" s="203"/>
      <c r="AH3" s="203" t="str">
        <f>MBSchedule[[#This Row],[Issuing Depot]] &amp; _xlfn.IFNA(VLOOKUP(MBSchedule[[#This Row],[ow]], ETMRouteLookup, 3, FALSE),VLOOKUP(MBSchedule[[#This Row],[re]], ETMRouteLookup, 3, FALSE))</f>
        <v>MRG317</v>
      </c>
      <c r="AI3" s="213" t="str">
        <f>VLOOKUP(MBSchedule[[#This Row],[Full ETM Route No]],ETMRoutes[[Full ETM Route No]:[StageCodes]],9,FALSE)</f>
        <v>CNC-CST-DBG-DUM-PNN-PRM-SLR-VAG-KOA</v>
      </c>
    </row>
    <row r="4" spans="1:36" s="310" customFormat="1" ht="16" thickBot="1">
      <c r="A4" s="166" t="str">
        <f t="shared" si="0"/>
        <v>MRG</v>
      </c>
      <c r="B4" s="104"/>
      <c r="C4" s="90"/>
      <c r="D4" s="90"/>
      <c r="E4" s="157"/>
      <c r="F4" s="164" t="s">
        <v>831</v>
      </c>
      <c r="G4" s="90" t="s">
        <v>996</v>
      </c>
      <c r="H4" s="90"/>
      <c r="I4" s="90"/>
      <c r="J4" s="90"/>
      <c r="K4" s="165" t="s">
        <v>1844</v>
      </c>
      <c r="L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88">
        <v>0.40277777777777773</v>
      </c>
      <c r="N4" s="115" t="s">
        <v>3404</v>
      </c>
      <c r="O4" s="189">
        <v>0.45833333333333331</v>
      </c>
      <c r="P4" s="180">
        <v>37</v>
      </c>
      <c r="Q4" s="133"/>
      <c r="R4" s="133"/>
      <c r="S4" s="133"/>
      <c r="T4" s="133"/>
      <c r="U4" s="133"/>
      <c r="V4" s="133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INDEX($C5:$C$3247,MATCH(FALSE,ISBLANK($C5:$C$3247),0)))),"", INDEX($C5:$C$3247,MATCH(FALSE,ISBLANK($C5:$C$3247),0))  ),$Y3
)</f>
        <v>GA02T4749</v>
      </c>
      <c r="Z4" s="90" t="str" cm="1">
        <f t="array" ref="Z4">IF(
ISNUMBER(FIND("A",$D4)),
$D4 &amp; IF(ISNUMBER(FIND("A",     INDEX($D5:$D$3247,MATCH(FALSE,ISBLANK($D5:$D$3247),0)))),"", INDEX($D5:$D$3247,MATCH(FALSE,ISBLANK($D5:$D$3247),0))  ),$Z3
)</f>
        <v>MB 1A</v>
      </c>
      <c r="AA4" s="104" t="str">
        <f>MBSchedule[[#This Row],[Route]]</f>
        <v>CANACONA-CUNCOLIM-MARGAO</v>
      </c>
      <c r="AB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" s="104" t="str">
        <f>IF(MBSchedule[[#This Row],[rb-straight]]&lt;MBSchedule[[#This Row],[rb-reverse]],MBSchedule[[#This Row],[rb-straight]],MBSchedule[[#This Row],[rb-reverse]])</f>
        <v>CANACONA-CUNCOLIM-MARGAO</v>
      </c>
      <c r="AD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" s="203" t="str" cm="1">
        <f t="array" ref="AF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" s="203"/>
      <c r="AH4" s="203" t="str">
        <f>MBSchedule[[#This Row],[Issuing Depot]] &amp; _xlfn.IFNA(VLOOKUP(MBSchedule[[#This Row],[ow]], ETMRouteLookup, 3, FALSE),VLOOKUP(MBSchedule[[#This Row],[re]], ETMRouteLookup, 3, FALSE))</f>
        <v>MRG26</v>
      </c>
      <c r="AI4" s="213" t="str">
        <f>VLOOKUP(MBSchedule[[#This Row],[Full ETM Route No]],ETMRoutes[[Full ETM Route No]:[StageCodes]],9,FALSE)</f>
        <v>MRG-MRK-NVY-DRM-CNX-DDI-PZK-CUN-DMN-BLI-BNO-GOD-PDI-PSM-PKO-GLM-CST-CNC</v>
      </c>
    </row>
    <row r="5" spans="1:36" s="310" customFormat="1" ht="16" thickBot="1">
      <c r="A5" s="166" t="str">
        <f t="shared" si="0"/>
        <v>MRG</v>
      </c>
      <c r="B5" s="104"/>
      <c r="C5" s="90"/>
      <c r="D5" s="90"/>
      <c r="E5" s="157"/>
      <c r="F5" s="164" t="s">
        <v>1844</v>
      </c>
      <c r="G5" s="90" t="s">
        <v>996</v>
      </c>
      <c r="H5" s="90"/>
      <c r="I5" s="90"/>
      <c r="J5" s="90"/>
      <c r="K5" s="165" t="s">
        <v>831</v>
      </c>
      <c r="L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88">
        <v>0.47222222222222227</v>
      </c>
      <c r="N5" s="115" t="s">
        <v>3404</v>
      </c>
      <c r="O5" s="189">
        <v>0.52777777777777779</v>
      </c>
      <c r="P5" s="180">
        <v>37</v>
      </c>
      <c r="Q5" s="133"/>
      <c r="R5" s="133"/>
      <c r="S5" s="133"/>
      <c r="T5" s="133"/>
      <c r="U5" s="133"/>
      <c r="V5" s="133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INDEX($C6:$C$3247,MATCH(FALSE,ISBLANK($C6:$C$3247),0)))),"", INDEX($C6:$C$3247,MATCH(FALSE,ISBLANK($C6:$C$3247),0))  ),$Y4
)</f>
        <v>GA02T4749</v>
      </c>
      <c r="Z5" s="90" t="str" cm="1">
        <f t="array" ref="Z5">IF(
ISNUMBER(FIND("A",$D5)),
$D5 &amp; IF(ISNUMBER(FIND("A",     INDEX($D6:$D$3247,MATCH(FALSE,ISBLANK($D6:$D$3247),0)))),"", INDEX($D6:$D$3247,MATCH(FALSE,ISBLANK($D6:$D$3247),0))  ),$Z4
)</f>
        <v>MB 1A</v>
      </c>
      <c r="AA5" s="104" t="str">
        <f>MBSchedule[[#This Row],[Route]]</f>
        <v>MARGAO-CUNCOLIM-CANACONA</v>
      </c>
      <c r="AB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5" s="104" t="str">
        <f>IF(MBSchedule[[#This Row],[rb-straight]]&lt;MBSchedule[[#This Row],[rb-reverse]],MBSchedule[[#This Row],[rb-straight]],MBSchedule[[#This Row],[rb-reverse]])</f>
        <v>CANACONA-CUNCOLIM-MARGAO</v>
      </c>
      <c r="AD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5" s="203" t="str" cm="1">
        <f t="array" ref="AF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" s="203"/>
      <c r="AH5" s="203" t="str">
        <f>MBSchedule[[#This Row],[Issuing Depot]] &amp; _xlfn.IFNA(VLOOKUP(MBSchedule[[#This Row],[ow]], ETMRouteLookup, 3, FALSE),VLOOKUP(MBSchedule[[#This Row],[re]], ETMRouteLookup, 3, FALSE))</f>
        <v>MRG26</v>
      </c>
      <c r="AI5" s="213" t="str">
        <f>VLOOKUP(MBSchedule[[#This Row],[Full ETM Route No]],ETMRoutes[[Full ETM Route No]:[StageCodes]],9,FALSE)</f>
        <v>MRG-MRK-NVY-DRM-CNX-DDI-PZK-CUN-DMN-BLI-BNO-GOD-PDI-PSM-PKO-GLM-CST-CNC</v>
      </c>
    </row>
    <row r="6" spans="1:36" s="310" customFormat="1" ht="16" thickBot="1">
      <c r="A6" s="166" t="str">
        <f t="shared" si="0"/>
        <v>MRG</v>
      </c>
      <c r="B6" s="104"/>
      <c r="C6" s="104"/>
      <c r="D6" s="104"/>
      <c r="E6" s="158"/>
      <c r="F6" s="166" t="s">
        <v>831</v>
      </c>
      <c r="G6" s="104" t="s">
        <v>996</v>
      </c>
      <c r="H6" s="104"/>
      <c r="I6" s="104"/>
      <c r="J6" s="104"/>
      <c r="K6" s="167" t="s">
        <v>1844</v>
      </c>
      <c r="L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0">
        <v>0.54513888888888895</v>
      </c>
      <c r="N6" s="117" t="s">
        <v>3404</v>
      </c>
      <c r="O6" s="191">
        <v>0.57638888888888895</v>
      </c>
      <c r="P6" s="181">
        <v>37</v>
      </c>
      <c r="Q6" s="134"/>
      <c r="R6" s="134"/>
      <c r="S6" s="134"/>
      <c r="T6" s="134"/>
      <c r="U6" s="134"/>
      <c r="V6" s="134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INDEX($C7:$C$3247,MATCH(FALSE,ISBLANK($C7:$C$3247),0)))),"", INDEX($C7:$C$3247,MATCH(FALSE,ISBLANK($C7:$C$3247),0))  ),$Y5
)</f>
        <v>GA02T4749</v>
      </c>
      <c r="Z6" s="90" t="str" cm="1">
        <f t="array" ref="Z6">IF(
ISNUMBER(FIND("A",$D6)),
$D6 &amp; IF(ISNUMBER(FIND("A",     INDEX($D7:$D$3247,MATCH(FALSE,ISBLANK($D7:$D$3247),0)))),"", INDEX($D7:$D$3247,MATCH(FALSE,ISBLANK($D7:$D$3247),0))  ),$Z5
)</f>
        <v>MB 1A</v>
      </c>
      <c r="AA6" s="104" t="str">
        <f>MBSchedule[[#This Row],[Route]]</f>
        <v>CANACONA-CUNCOLIM-MARGAO</v>
      </c>
      <c r="AB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6" s="104" t="str">
        <f>IF(MBSchedule[[#This Row],[rb-straight]]&lt;MBSchedule[[#This Row],[rb-reverse]],MBSchedule[[#This Row],[rb-straight]],MBSchedule[[#This Row],[rb-reverse]])</f>
        <v>CANACONA-CUNCOLIM-MARGAO</v>
      </c>
      <c r="AD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6" s="203" t="str" cm="1">
        <f t="array" ref="AF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" s="203"/>
      <c r="AH6" s="203" t="str">
        <f>MBSchedule[[#This Row],[Issuing Depot]] &amp; _xlfn.IFNA(VLOOKUP(MBSchedule[[#This Row],[ow]], ETMRouteLookup, 3, FALSE),VLOOKUP(MBSchedule[[#This Row],[re]], ETMRouteLookup, 3, FALSE))</f>
        <v>MRG26</v>
      </c>
      <c r="AI6" s="213" t="str">
        <f>VLOOKUP(MBSchedule[[#This Row],[Full ETM Route No]],ETMRoutes[[Full ETM Route No]:[StageCodes]],9,FALSE)</f>
        <v>MRG-MRK-NVY-DRM-CNX-DDI-PZK-CUN-DMN-BLI-BNO-GOD-PDI-PSM-PKO-GLM-CST-CNC</v>
      </c>
    </row>
    <row r="7" spans="1:36" s="310" customFormat="1" ht="16" thickBot="1">
      <c r="A7" s="166" t="str">
        <f t="shared" si="0"/>
        <v>MRG</v>
      </c>
      <c r="B7" s="104"/>
      <c r="C7" s="90"/>
      <c r="D7" s="90"/>
      <c r="E7" s="157"/>
      <c r="F7" s="164" t="s">
        <v>1844</v>
      </c>
      <c r="G7" s="90" t="s">
        <v>996</v>
      </c>
      <c r="H7" s="90"/>
      <c r="I7" s="90"/>
      <c r="J7" s="90"/>
      <c r="K7" s="165" t="s">
        <v>831</v>
      </c>
      <c r="L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88">
        <v>0.59375</v>
      </c>
      <c r="N7" s="115" t="s">
        <v>3404</v>
      </c>
      <c r="O7" s="189">
        <v>0.625</v>
      </c>
      <c r="P7" s="180">
        <v>37</v>
      </c>
      <c r="Q7" s="133"/>
      <c r="R7" s="133"/>
      <c r="S7" s="133"/>
      <c r="T7" s="133"/>
      <c r="U7" s="133"/>
      <c r="V7" s="133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INDEX($C8:$C$3247,MATCH(FALSE,ISBLANK($C8:$C$3247),0)))),"", INDEX($C8:$C$3247,MATCH(FALSE,ISBLANK($C8:$C$3247),0))  ),$Y6
)</f>
        <v>GA02T4749</v>
      </c>
      <c r="Z7" s="90" t="str" cm="1">
        <f t="array" ref="Z7">IF(
ISNUMBER(FIND("A",$D7)),
$D7 &amp; IF(ISNUMBER(FIND("A",     INDEX($D8:$D$3247,MATCH(FALSE,ISBLANK($D8:$D$3247),0)))),"", INDEX($D8:$D$3247,MATCH(FALSE,ISBLANK($D8:$D$3247),0))  ),$Z6
)</f>
        <v>MB 1A</v>
      </c>
      <c r="AA7" s="104" t="str">
        <f>MBSchedule[[#This Row],[Route]]</f>
        <v>MARGAO-CUNCOLIM-CANACONA</v>
      </c>
      <c r="AB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" s="104" t="str">
        <f>IF(MBSchedule[[#This Row],[rb-straight]]&lt;MBSchedule[[#This Row],[rb-reverse]],MBSchedule[[#This Row],[rb-straight]],MBSchedule[[#This Row],[rb-reverse]])</f>
        <v>CANACONA-CUNCOLIM-MARGAO</v>
      </c>
      <c r="AD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" s="203" t="str" cm="1">
        <f t="array" ref="AF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" s="203"/>
      <c r="AH7" s="203" t="str">
        <f>MBSchedule[[#This Row],[Issuing Depot]] &amp; _xlfn.IFNA(VLOOKUP(MBSchedule[[#This Row],[ow]], ETMRouteLookup, 3, FALSE),VLOOKUP(MBSchedule[[#This Row],[re]], ETMRouteLookup, 3, FALSE))</f>
        <v>MRG26</v>
      </c>
      <c r="AI7" s="213" t="str">
        <f>VLOOKUP(MBSchedule[[#This Row],[Full ETM Route No]],ETMRoutes[[Full ETM Route No]:[StageCodes]],9,FALSE)</f>
        <v>MRG-MRK-NVY-DRM-CNX-DDI-PZK-CUN-DMN-BLI-BNO-GOD-PDI-PSM-PKO-GLM-CST-CNC</v>
      </c>
    </row>
    <row r="8" spans="1:36" s="310" customFormat="1" ht="16" thickBot="1">
      <c r="A8" s="166" t="str">
        <f t="shared" si="0"/>
        <v>MRG</v>
      </c>
      <c r="B8" s="104"/>
      <c r="C8" s="90"/>
      <c r="D8" s="90"/>
      <c r="E8" s="157"/>
      <c r="F8" s="164" t="s">
        <v>831</v>
      </c>
      <c r="G8" s="90" t="s">
        <v>996</v>
      </c>
      <c r="H8" s="90"/>
      <c r="I8" s="90"/>
      <c r="J8" s="90"/>
      <c r="K8" s="165" t="s">
        <v>1844</v>
      </c>
      <c r="L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88">
        <v>0.625</v>
      </c>
      <c r="N8" s="115" t="s">
        <v>3404</v>
      </c>
      <c r="O8" s="189">
        <v>0.68055555555555547</v>
      </c>
      <c r="P8" s="180">
        <v>37</v>
      </c>
      <c r="Q8" s="133"/>
      <c r="R8" s="133"/>
      <c r="S8" s="133"/>
      <c r="T8" s="133"/>
      <c r="U8" s="133"/>
      <c r="V8" s="133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INDEX($C9:$C$3247,MATCH(FALSE,ISBLANK($C9:$C$3247),0)))),"", INDEX($C9:$C$3247,MATCH(FALSE,ISBLANK($C9:$C$3247),0))  ),$Y7
)</f>
        <v>GA02T4749</v>
      </c>
      <c r="Z8" s="90" t="str" cm="1">
        <f t="array" ref="Z8">IF(
ISNUMBER(FIND("A",$D8)),
$D8 &amp; IF(ISNUMBER(FIND("A",     INDEX($D9:$D$3247,MATCH(FALSE,ISBLANK($D9:$D$3247),0)))),"", INDEX($D9:$D$3247,MATCH(FALSE,ISBLANK($D9:$D$3247),0))  ),$Z7
)</f>
        <v>MB 1A</v>
      </c>
      <c r="AA8" s="104" t="str">
        <f>MBSchedule[[#This Row],[Route]]</f>
        <v>CANACONA-CUNCOLIM-MARGAO</v>
      </c>
      <c r="AB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8" s="104" t="str">
        <f>IF(MBSchedule[[#This Row],[rb-straight]]&lt;MBSchedule[[#This Row],[rb-reverse]],MBSchedule[[#This Row],[rb-straight]],MBSchedule[[#This Row],[rb-reverse]])</f>
        <v>CANACONA-CUNCOLIM-MARGAO</v>
      </c>
      <c r="AD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8" s="203" t="str" cm="1">
        <f t="array" ref="AF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" s="203"/>
      <c r="AH8" s="203" t="str">
        <f>MBSchedule[[#This Row],[Issuing Depot]] &amp; _xlfn.IFNA(VLOOKUP(MBSchedule[[#This Row],[ow]], ETMRouteLookup, 3, FALSE),VLOOKUP(MBSchedule[[#This Row],[re]], ETMRouteLookup, 3, FALSE))</f>
        <v>MRG26</v>
      </c>
      <c r="AI8" s="213" t="str">
        <f>VLOOKUP(MBSchedule[[#This Row],[Full ETM Route No]],ETMRoutes[[Full ETM Route No]:[StageCodes]],9,FALSE)</f>
        <v>MRG-MRK-NVY-DRM-CNX-DDI-PZK-CUN-DMN-BLI-BNO-GOD-PDI-PSM-PKO-GLM-CST-CNC</v>
      </c>
    </row>
    <row r="9" spans="1:36" s="227" customFormat="1" ht="16" thickBot="1">
      <c r="A9" s="215" t="str">
        <f t="shared" si="0"/>
        <v>MRG</v>
      </c>
      <c r="B9" s="216"/>
      <c r="C9" s="217"/>
      <c r="D9" s="217"/>
      <c r="E9" s="218"/>
      <c r="F9" s="219" t="s">
        <v>1844</v>
      </c>
      <c r="G9" s="217" t="s">
        <v>996</v>
      </c>
      <c r="H9" s="217"/>
      <c r="I9" s="217"/>
      <c r="J9" s="217"/>
      <c r="K9" s="220" t="s">
        <v>831</v>
      </c>
      <c r="L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2">
        <v>0.70833333333333337</v>
      </c>
      <c r="N9" s="223" t="s">
        <v>3404</v>
      </c>
      <c r="O9" s="224">
        <v>0.76388888888888884</v>
      </c>
      <c r="P9" s="225">
        <v>37</v>
      </c>
      <c r="Q9" s="137">
        <v>1</v>
      </c>
      <c r="R9" s="137">
        <v>1</v>
      </c>
      <c r="S9" s="137"/>
      <c r="T9" s="137"/>
      <c r="U9" s="137"/>
      <c r="V9" s="137" t="s">
        <v>831</v>
      </c>
      <c r="W9" s="217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6" t="s">
        <v>27</v>
      </c>
      <c r="Y9" s="226" t="str" cm="1">
        <f t="array" ref="Y9">IF(
ISNUMBER(FIND("A",$C9)),
$C9 &amp; IF(ISNUMBER(FIND("A",     INDEX($C10:$C$3247,MATCH(FALSE,ISBLANK($C10:$C$3247),0)))),"", INDEX($C10:$C$3247,MATCH(FALSE,ISBLANK($C10:$C$3247),0))  ),$Y8
)</f>
        <v>GA02T4749</v>
      </c>
      <c r="Z9" s="217" t="str" cm="1">
        <f t="array" ref="Z9">IF(
ISNUMBER(FIND("A",$D9)),
$D9 &amp; IF(ISNUMBER(FIND("A",     INDEX($D10:$D$3247,MATCH(FALSE,ISBLANK($D10:$D$3247),0)))),"", INDEX($D10:$D$3247,MATCH(FALSE,ISBLANK($D10:$D$3247),0))  ),$Z8
)</f>
        <v>MB 1A</v>
      </c>
      <c r="AA9" s="216" t="str">
        <f>MBSchedule[[#This Row],[Route]]</f>
        <v>MARGAO-CUNCOLIM-CANACONA</v>
      </c>
      <c r="AB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" s="216" t="str">
        <f>IF(MBSchedule[[#This Row],[rb-straight]]&lt;MBSchedule[[#This Row],[rb-reverse]],MBSchedule[[#This Row],[rb-straight]],MBSchedule[[#This Row],[rb-reverse]])</f>
        <v>CANACONA-CUNCOLIM-MARGAO</v>
      </c>
      <c r="AD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" s="280" t="str" cm="1">
        <f t="array" ref="AF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" s="280"/>
      <c r="AH9" s="280" t="str">
        <f>MBSchedule[[#This Row],[Issuing Depot]] &amp; _xlfn.IFNA(VLOOKUP(MBSchedule[[#This Row],[ow]], ETMRouteLookup, 3, FALSE),VLOOKUP(MBSchedule[[#This Row],[re]], ETMRouteLookup, 3, FALSE))</f>
        <v>MRG26</v>
      </c>
      <c r="AI9" s="281" t="str">
        <f>VLOOKUP(MBSchedule[[#This Row],[Full ETM Route No]],ETMRoutes[[Full ETM Route No]:[StageCodes]],9,FALSE)</f>
        <v>MRG-MRK-NVY-DRM-CNX-DDI-PZK-CUN-DMN-BLI-BNO-GOD-PDI-PSM-PKO-GLM-CST-CNC</v>
      </c>
    </row>
    <row r="10" spans="1:36" s="214" customFormat="1" ht="16" thickBot="1">
      <c r="A10" s="202" t="str">
        <f t="shared" si="0"/>
        <v>MRG</v>
      </c>
      <c r="B10" s="203"/>
      <c r="C10" s="203" t="s">
        <v>29</v>
      </c>
      <c r="D10" s="203" t="s">
        <v>30</v>
      </c>
      <c r="E10" s="204"/>
      <c r="F10" s="202" t="s">
        <v>831</v>
      </c>
      <c r="G10" s="203" t="s">
        <v>3404</v>
      </c>
      <c r="H10" s="203"/>
      <c r="I10" s="203"/>
      <c r="J10" s="203"/>
      <c r="K10" s="205" t="s">
        <v>911</v>
      </c>
      <c r="L1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07">
        <v>0.29166666666666669</v>
      </c>
      <c r="N10" s="208" t="s">
        <v>3404</v>
      </c>
      <c r="O10" s="209">
        <v>0.3125</v>
      </c>
      <c r="P10" s="210">
        <v>15</v>
      </c>
      <c r="Q10" s="211"/>
      <c r="R10" s="211"/>
      <c r="S10" s="211"/>
      <c r="T10" s="211"/>
      <c r="U10" s="211"/>
      <c r="V10" s="211"/>
      <c r="W10" s="203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2"/>
      <c r="Y10" s="212" t="str" cm="1">
        <f t="array" ref="Y10">IF(
ISNUMBER(FIND("A",$C10)),
$C10 &amp; IF(ISNUMBER(FIND("A",     INDEX($C11:$C$3247,MATCH(FALSE,ISBLANK($C11:$C$3247),0)))),"", INDEX($C11:$C$3247,MATCH(FALSE,ISBLANK($C11:$C$3247),0))  ),$Y9
)</f>
        <v>GA01Z6364</v>
      </c>
      <c r="Z10" s="203" t="str" cm="1">
        <f t="array" ref="Z10">IF(
ISNUMBER(FIND("A",$D10)),
$D10 &amp; IF(ISNUMBER(FIND("A",     INDEX($D11:$D$3247,MATCH(FALSE,ISBLANK($D11:$D$3247),0)))),"", INDEX($D11:$D$3247,MATCH(FALSE,ISBLANK($D11:$D$3247),0))  ),$Z9
)</f>
        <v>MB 2A</v>
      </c>
      <c r="AA10" s="203" t="str">
        <f>MBSchedule[[#This Row],[Route]]</f>
        <v>CANACONA-CHIPLEM</v>
      </c>
      <c r="AB1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C10" s="203" t="str">
        <f>IF(MBSchedule[[#This Row],[rb-straight]]&lt;MBSchedule[[#This Row],[rb-reverse]],MBSchedule[[#This Row],[rb-straight]],MBSchedule[[#This Row],[rb-reverse]])</f>
        <v>CANACONA-CHIPLEM</v>
      </c>
      <c r="AD1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E1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F10" s="203" t="str" cm="1">
        <f t="array" ref="AF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" s="203"/>
      <c r="AH10" s="203" t="str">
        <f>MBSchedule[[#This Row],[Issuing Depot]] &amp; _xlfn.IFNA(VLOOKUP(MBSchedule[[#This Row],[ow]], ETMRouteLookup, 3, FALSE),VLOOKUP(MBSchedule[[#This Row],[re]], ETMRouteLookup, 3, FALSE))</f>
        <v>MRG318</v>
      </c>
      <c r="AI10" s="213" t="str">
        <f>VLOOKUP(MBSchedule[[#This Row],[Full ETM Route No]],ETMRoutes[[Full ETM Route No]:[StageCodes]],9,FALSE)</f>
        <v>CNC-PSN-VDK-BPL-AFD-PTG-PGN-GAL-CHP</v>
      </c>
    </row>
    <row r="11" spans="1:36" ht="16" thickBot="1">
      <c r="A11" s="166" t="str">
        <f t="shared" si="0"/>
        <v>MRG</v>
      </c>
      <c r="B11" s="104"/>
      <c r="C11" s="90"/>
      <c r="D11" s="90"/>
      <c r="E11" s="157"/>
      <c r="F11" s="164" t="s">
        <v>911</v>
      </c>
      <c r="G11" s="90" t="s">
        <v>3404</v>
      </c>
      <c r="H11" s="90"/>
      <c r="I11" s="90"/>
      <c r="J11" s="90"/>
      <c r="K11" s="165" t="s">
        <v>1844</v>
      </c>
      <c r="L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88">
        <v>0.31944444444444448</v>
      </c>
      <c r="N11" s="115" t="s">
        <v>3404</v>
      </c>
      <c r="O11" s="189">
        <v>0.375</v>
      </c>
      <c r="P11" s="180">
        <v>52</v>
      </c>
      <c r="Q11" s="133"/>
      <c r="R11" s="133"/>
      <c r="S11" s="133"/>
      <c r="T11" s="133"/>
      <c r="U11" s="133"/>
      <c r="V11" s="133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INDEX($C12:$C$3247,MATCH(FALSE,ISBLANK($C12:$C$3247),0)))),"", INDEX($C12:$C$3247,MATCH(FALSE,ISBLANK($C12:$C$3247),0))  ),$Y10
)</f>
        <v>GA01Z6364</v>
      </c>
      <c r="Z11" s="90" t="str" cm="1">
        <f t="array" ref="Z11">IF(
ISNUMBER(FIND("A",$D11)),
$D11 &amp; IF(ISNUMBER(FIND("A",     INDEX($D12:$D$3247,MATCH(FALSE,ISBLANK($D12:$D$3247),0)))),"", INDEX($D12:$D$3247,MATCH(FALSE,ISBLANK($D12:$D$3247),0))  ),$Z10
)</f>
        <v>MB 2A</v>
      </c>
      <c r="AA11" s="104" t="str">
        <f>MBSchedule[[#This Row],[Route]]</f>
        <v>CHIPLEM-MARGAO</v>
      </c>
      <c r="AB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C11" s="104" t="str">
        <f>IF(MBSchedule[[#This Row],[rb-straight]]&lt;MBSchedule[[#This Row],[rb-reverse]],MBSchedule[[#This Row],[rb-straight]],MBSchedule[[#This Row],[rb-reverse]])</f>
        <v>CHIPLEM-MARGAO</v>
      </c>
      <c r="AD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E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F11" s="203" t="str" cm="1">
        <f t="array" ref="AF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" s="203"/>
      <c r="AH11" s="203" t="str">
        <f>MBSchedule[[#This Row],[Issuing Depot]] &amp; _xlfn.IFNA(VLOOKUP(MBSchedule[[#This Row],[ow]], ETMRouteLookup, 3, FALSE),VLOOKUP(MBSchedule[[#This Row],[re]], ETMRouteLookup, 3, FALSE))</f>
        <v>MRG303</v>
      </c>
      <c r="AI11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11" s="3"/>
    </row>
    <row r="12" spans="1:36" ht="16" thickBot="1">
      <c r="A12" s="166" t="str">
        <f t="shared" si="0"/>
        <v>MRG</v>
      </c>
      <c r="B12" s="104"/>
      <c r="C12" s="90"/>
      <c r="D12" s="90"/>
      <c r="E12" s="157"/>
      <c r="F12" s="164" t="s">
        <v>1844</v>
      </c>
      <c r="G12" s="90" t="s">
        <v>831</v>
      </c>
      <c r="H12" s="90"/>
      <c r="I12" s="90"/>
      <c r="J12" s="90"/>
      <c r="K12" s="165" t="s">
        <v>1754</v>
      </c>
      <c r="L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88">
        <v>0.3923611111111111</v>
      </c>
      <c r="N12" s="115" t="s">
        <v>3404</v>
      </c>
      <c r="O12" s="189">
        <v>0.45833333333333331</v>
      </c>
      <c r="P12" s="180">
        <v>55</v>
      </c>
      <c r="Q12" s="133"/>
      <c r="R12" s="133"/>
      <c r="S12" s="133"/>
      <c r="T12" s="133"/>
      <c r="U12" s="133"/>
      <c r="V12" s="133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INDEX($C13:$C$3247,MATCH(FALSE,ISBLANK($C13:$C$3247),0)))),"", INDEX($C13:$C$3247,MATCH(FALSE,ISBLANK($C13:$C$3247),0))  ),$Y11
)</f>
        <v>GA01Z6364</v>
      </c>
      <c r="Z12" s="90" t="str" cm="1">
        <f t="array" ref="Z12">IF(
ISNUMBER(FIND("A",$D12)),
$D12 &amp; IF(ISNUMBER(FIND("A",     INDEX($D13:$D$3247,MATCH(FALSE,ISBLANK($D13:$D$3247),0)))),"", INDEX($D13:$D$3247,MATCH(FALSE,ISBLANK($D13:$D$3247),0))  ),$Z11
)</f>
        <v>MB 2A</v>
      </c>
      <c r="AA12" s="104" t="str">
        <f>MBSchedule[[#This Row],[Route]]</f>
        <v>MARGAO-CANACONA-LOLYE</v>
      </c>
      <c r="AB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2" s="104" t="str">
        <f>IF(MBSchedule[[#This Row],[rb-straight]]&lt;MBSchedule[[#This Row],[rb-reverse]],MBSchedule[[#This Row],[rb-straight]],MBSchedule[[#This Row],[rb-reverse]])</f>
        <v>LOLYE-CANACONA-MARGAO</v>
      </c>
      <c r="AD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2" s="203" t="str" cm="1">
        <f t="array" ref="AF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2" s="203"/>
      <c r="AH12" s="203" t="e">
        <f>MBSchedule[[#This Row],[Issuing Depot]] &amp; _xlfn.IFNA(VLOOKUP(MBSchedule[[#This Row],[ow]], ETMRouteLookup, 3, FALSE),VLOOKUP(MBSchedule[[#This Row],[re]], ETMRouteLookup, 3, FALSE))</f>
        <v>#N/A</v>
      </c>
      <c r="AI12" s="213" t="e">
        <f>VLOOKUP(MBSchedule[[#This Row],[Full ETM Route No]],ETMRoutes[[Full ETM Route No]:[StageCodes]],9,FALSE)</f>
        <v>#N/A</v>
      </c>
      <c r="AJ12" s="3"/>
    </row>
    <row r="13" spans="1:36" ht="16" thickBot="1">
      <c r="A13" s="166" t="str">
        <f t="shared" si="0"/>
        <v>MRG</v>
      </c>
      <c r="B13" s="104"/>
      <c r="C13" s="90"/>
      <c r="D13" s="90"/>
      <c r="E13" s="157"/>
      <c r="F13" s="164" t="s">
        <v>1754</v>
      </c>
      <c r="G13" s="90" t="s">
        <v>831</v>
      </c>
      <c r="H13" s="90"/>
      <c r="I13" s="90"/>
      <c r="J13" s="90"/>
      <c r="K13" s="165" t="s">
        <v>1844</v>
      </c>
      <c r="L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88">
        <v>0.52083333333333337</v>
      </c>
      <c r="N13" s="115" t="s">
        <v>3404</v>
      </c>
      <c r="O13" s="189">
        <v>0.58333333333333337</v>
      </c>
      <c r="P13" s="180">
        <v>55</v>
      </c>
      <c r="Q13" s="133"/>
      <c r="R13" s="133"/>
      <c r="S13" s="133"/>
      <c r="T13" s="133"/>
      <c r="U13" s="133"/>
      <c r="V13" s="133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INDEX($C14:$C$3247,MATCH(FALSE,ISBLANK($C14:$C$3247),0)))),"", INDEX($C14:$C$3247,MATCH(FALSE,ISBLANK($C14:$C$3247),0))  ),$Y12
)</f>
        <v>GA01Z6364</v>
      </c>
      <c r="Z13" s="90" t="str" cm="1">
        <f t="array" ref="Z13">IF(
ISNUMBER(FIND("A",$D13)),
$D13 &amp; IF(ISNUMBER(FIND("A",     INDEX($D14:$D$3247,MATCH(FALSE,ISBLANK($D14:$D$3247),0)))),"", INDEX($D14:$D$3247,MATCH(FALSE,ISBLANK($D14:$D$3247),0))  ),$Z12
)</f>
        <v>MB 2A</v>
      </c>
      <c r="AA13" s="104" t="str">
        <f>MBSchedule[[#This Row],[Route]]</f>
        <v>LOLYE-CANACONA-MARGAO</v>
      </c>
      <c r="AB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3" s="104" t="str">
        <f>IF(MBSchedule[[#This Row],[rb-straight]]&lt;MBSchedule[[#This Row],[rb-reverse]],MBSchedule[[#This Row],[rb-straight]],MBSchedule[[#This Row],[rb-reverse]])</f>
        <v>LOLYE-CANACONA-MARGAO</v>
      </c>
      <c r="AD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3" s="203" t="str" cm="1">
        <f t="array" ref="AF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3" s="203"/>
      <c r="AH13" s="203" t="e">
        <f>MBSchedule[[#This Row],[Issuing Depot]] &amp; _xlfn.IFNA(VLOOKUP(MBSchedule[[#This Row],[ow]], ETMRouteLookup, 3, FALSE),VLOOKUP(MBSchedule[[#This Row],[re]], ETMRouteLookup, 3, FALSE))</f>
        <v>#N/A</v>
      </c>
      <c r="AI13" s="213" t="e">
        <f>VLOOKUP(MBSchedule[[#This Row],[Full ETM Route No]],ETMRoutes[[Full ETM Route No]:[StageCodes]],9,FALSE)</f>
        <v>#N/A</v>
      </c>
      <c r="AJ13" s="3"/>
    </row>
    <row r="14" spans="1:36" ht="16" thickBot="1">
      <c r="A14" s="166" t="str">
        <f t="shared" si="0"/>
        <v>MRG</v>
      </c>
      <c r="B14" s="104"/>
      <c r="C14" s="104"/>
      <c r="D14" s="104"/>
      <c r="E14" s="158"/>
      <c r="F14" s="166" t="s">
        <v>1844</v>
      </c>
      <c r="G14" s="104" t="s">
        <v>831</v>
      </c>
      <c r="H14" s="104"/>
      <c r="I14" s="104"/>
      <c r="J14" s="104"/>
      <c r="K14" s="167" t="s">
        <v>2319</v>
      </c>
      <c r="L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0">
        <v>0.60069444444444442</v>
      </c>
      <c r="N14" s="117" t="s">
        <v>3404</v>
      </c>
      <c r="O14" s="191">
        <v>0.66666666666666663</v>
      </c>
      <c r="P14" s="181">
        <v>65</v>
      </c>
      <c r="Q14" s="134"/>
      <c r="R14" s="134"/>
      <c r="S14" s="134"/>
      <c r="T14" s="134"/>
      <c r="U14" s="134"/>
      <c r="V14" s="134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INDEX($C15:$C$3247,MATCH(FALSE,ISBLANK($C15:$C$3247),0)))),"", INDEX($C15:$C$3247,MATCH(FALSE,ISBLANK($C15:$C$3247),0))  ),$Y13
)</f>
        <v>GA01Z6364</v>
      </c>
      <c r="Z14" s="90" t="str" cm="1">
        <f t="array" ref="Z14">IF(
ISNUMBER(FIND("A",$D14)),
$D14 &amp; IF(ISNUMBER(FIND("A",     INDEX($D15:$D$3247,MATCH(FALSE,ISBLANK($D15:$D$3247),0)))),"", INDEX($D15:$D$3247,MATCH(FALSE,ISBLANK($D15:$D$3247),0))  ),$Z13
)</f>
        <v>MB 2A</v>
      </c>
      <c r="AA14" s="104" t="str">
        <f>MBSchedule[[#This Row],[Route]]</f>
        <v>MARGAO-CANACONA-POLLEM</v>
      </c>
      <c r="AB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4" s="104" t="str">
        <f>IF(MBSchedule[[#This Row],[rb-straight]]&lt;MBSchedule[[#This Row],[rb-reverse]],MBSchedule[[#This Row],[rb-straight]],MBSchedule[[#This Row],[rb-reverse]])</f>
        <v>MARGAO-CANACONA-POLLEM</v>
      </c>
      <c r="AD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4" s="203" t="str" cm="1">
        <f t="array" ref="AF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" s="203"/>
      <c r="AH14" s="203" t="str">
        <f>MBSchedule[[#This Row],[Issuing Depot]] &amp; _xlfn.IFNA(VLOOKUP(MBSchedule[[#This Row],[ow]], ETMRouteLookup, 3, FALSE),VLOOKUP(MBSchedule[[#This Row],[re]], ETMRouteLookup, 3, FALSE))</f>
        <v>MRG142</v>
      </c>
      <c r="AI1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4" s="3"/>
    </row>
    <row r="15" spans="1:36" ht="16" thickBot="1">
      <c r="A15" s="166" t="str">
        <f t="shared" si="0"/>
        <v>MRG</v>
      </c>
      <c r="B15" s="104"/>
      <c r="C15" s="90"/>
      <c r="D15" s="90"/>
      <c r="E15" s="157"/>
      <c r="F15" s="164" t="s">
        <v>2319</v>
      </c>
      <c r="G15" s="90" t="s">
        <v>3404</v>
      </c>
      <c r="H15" s="90"/>
      <c r="I15" s="90"/>
      <c r="J15" s="90"/>
      <c r="K15" s="165" t="s">
        <v>1754</v>
      </c>
      <c r="L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88">
        <v>0.67708333333333337</v>
      </c>
      <c r="N15" s="115" t="s">
        <v>3404</v>
      </c>
      <c r="O15" s="189">
        <v>0.70486111111111116</v>
      </c>
      <c r="P15" s="180">
        <v>18</v>
      </c>
      <c r="Q15" s="133"/>
      <c r="R15" s="133"/>
      <c r="S15" s="133"/>
      <c r="T15" s="133"/>
      <c r="U15" s="133"/>
      <c r="V15" s="133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INDEX($C16:$C$3247,MATCH(FALSE,ISBLANK($C16:$C$3247),0)))),"", INDEX($C16:$C$3247,MATCH(FALSE,ISBLANK($C16:$C$3247),0))  ),$Y14
)</f>
        <v>GA01Z6364</v>
      </c>
      <c r="Z15" s="90" t="str" cm="1">
        <f t="array" ref="Z15">IF(
ISNUMBER(FIND("A",$D15)),
$D15 &amp; IF(ISNUMBER(FIND("A",     INDEX($D16:$D$3247,MATCH(FALSE,ISBLANK($D16:$D$3247),0)))),"", INDEX($D16:$D$3247,MATCH(FALSE,ISBLANK($D16:$D$3247),0))  ),$Z14
)</f>
        <v>MB 2A</v>
      </c>
      <c r="AA15" s="104" t="str">
        <f>MBSchedule[[#This Row],[Route]]</f>
        <v>POLLEM-LOLYE</v>
      </c>
      <c r="AB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5" s="104" t="str">
        <f>IF(MBSchedule[[#This Row],[rb-straight]]&lt;MBSchedule[[#This Row],[rb-reverse]],MBSchedule[[#This Row],[rb-straight]],MBSchedule[[#This Row],[rb-reverse]])</f>
        <v>LOLYE-POLLEM</v>
      </c>
      <c r="AD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5" s="203" t="str" cm="1">
        <f t="array" ref="AF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5" s="203"/>
      <c r="AH15" s="203" t="e">
        <f>MBSchedule[[#This Row],[Issuing Depot]] &amp; _xlfn.IFNA(VLOOKUP(MBSchedule[[#This Row],[ow]], ETMRouteLookup, 3, FALSE),VLOOKUP(MBSchedule[[#This Row],[re]], ETMRouteLookup, 3, FALSE))</f>
        <v>#N/A</v>
      </c>
      <c r="AI15" s="213" t="e">
        <f>VLOOKUP(MBSchedule[[#This Row],[Full ETM Route No]],ETMRoutes[[Full ETM Route No]:[StageCodes]],9,FALSE)</f>
        <v>#N/A</v>
      </c>
      <c r="AJ15" s="3"/>
    </row>
    <row r="16" spans="1:36" s="227" customFormat="1" ht="16" thickBot="1">
      <c r="A16" s="215" t="str">
        <f t="shared" si="0"/>
        <v>MRG</v>
      </c>
      <c r="B16" s="216"/>
      <c r="C16" s="217"/>
      <c r="D16" s="217"/>
      <c r="E16" s="218"/>
      <c r="F16" s="219" t="s">
        <v>1754</v>
      </c>
      <c r="G16" s="217" t="s">
        <v>3404</v>
      </c>
      <c r="H16" s="217"/>
      <c r="I16" s="217"/>
      <c r="J16" s="217"/>
      <c r="K16" s="220" t="s">
        <v>831</v>
      </c>
      <c r="L1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2">
        <v>0.70833333333333337</v>
      </c>
      <c r="N16" s="223" t="s">
        <v>3404</v>
      </c>
      <c r="O16" s="224">
        <v>0.72916666666666663</v>
      </c>
      <c r="P16" s="225">
        <v>15</v>
      </c>
      <c r="Q16" s="137">
        <v>1</v>
      </c>
      <c r="R16" s="137">
        <v>1</v>
      </c>
      <c r="S16" s="137"/>
      <c r="T16" s="137"/>
      <c r="U16" s="137"/>
      <c r="V16" s="137"/>
      <c r="W16" s="217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28" t="s">
        <v>27</v>
      </c>
      <c r="Y16" s="228" t="str" cm="1">
        <f t="array" ref="Y16">IF(
ISNUMBER(FIND("A",$C16)),
$C16 &amp; IF(ISNUMBER(FIND("A",     INDEX($C17:$C$3247,MATCH(FALSE,ISBLANK($C17:$C$3247),0)))),"", INDEX($C17:$C$3247,MATCH(FALSE,ISBLANK($C17:$C$3247),0))  ),$Y15
)</f>
        <v>GA01Z6364</v>
      </c>
      <c r="Z16" s="217" t="str" cm="1">
        <f t="array" ref="Z16">IF(
ISNUMBER(FIND("A",$D16)),
$D16 &amp; IF(ISNUMBER(FIND("A",     INDEX($D17:$D$3247,MATCH(FALSE,ISBLANK($D17:$D$3247),0)))),"", INDEX($D17:$D$3247,MATCH(FALSE,ISBLANK($D17:$D$3247),0))  ),$Z15
)</f>
        <v>MB 2A</v>
      </c>
      <c r="AA16" s="216" t="str">
        <f>MBSchedule[[#This Row],[Route]]</f>
        <v>LOLYE-CANACONA</v>
      </c>
      <c r="AB1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6" s="216" t="str">
        <f>IF(MBSchedule[[#This Row],[rb-straight]]&lt;MBSchedule[[#This Row],[rb-reverse]],MBSchedule[[#This Row],[rb-straight]],MBSchedule[[#This Row],[rb-reverse]])</f>
        <v>CANACONA-LOLYE</v>
      </c>
      <c r="AD1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6" s="203" t="str" cm="1">
        <f t="array" ref="AF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6" s="203"/>
      <c r="AH16" s="203" t="e">
        <f>MBSchedule[[#This Row],[Issuing Depot]] &amp; _xlfn.IFNA(VLOOKUP(MBSchedule[[#This Row],[ow]], ETMRouteLookup, 3, FALSE),VLOOKUP(MBSchedule[[#This Row],[re]], ETMRouteLookup, 3, FALSE))</f>
        <v>#N/A</v>
      </c>
      <c r="AI16" s="213" t="e">
        <f>VLOOKUP(MBSchedule[[#This Row],[Full ETM Route No]],ETMRoutes[[Full ETM Route No]:[StageCodes]],9,FALSE)</f>
        <v>#N/A</v>
      </c>
    </row>
    <row r="17" spans="1:36" s="214" customFormat="1" ht="16" thickBot="1">
      <c r="A17" s="202" t="str">
        <f t="shared" si="0"/>
        <v>MRG</v>
      </c>
      <c r="B17" s="203"/>
      <c r="C17" s="203" t="s">
        <v>38</v>
      </c>
      <c r="D17" s="203" t="s">
        <v>39</v>
      </c>
      <c r="E17" s="204"/>
      <c r="F17" s="202" t="s">
        <v>2307</v>
      </c>
      <c r="G17" s="203" t="s">
        <v>2490</v>
      </c>
      <c r="H17" s="203"/>
      <c r="I17" s="203"/>
      <c r="J17" s="203"/>
      <c r="K17" s="205" t="s">
        <v>831</v>
      </c>
      <c r="L1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07">
        <v>0.28125</v>
      </c>
      <c r="N17" s="208" t="s">
        <v>3404</v>
      </c>
      <c r="O17" s="209">
        <v>0.30208333333333331</v>
      </c>
      <c r="P17" s="210">
        <v>12</v>
      </c>
      <c r="Q17" s="211"/>
      <c r="R17" s="211"/>
      <c r="S17" s="211"/>
      <c r="T17" s="211"/>
      <c r="U17" s="211"/>
      <c r="V17" s="211"/>
      <c r="W17" s="203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2" t="s">
        <v>329</v>
      </c>
      <c r="Y17" s="212" t="str" cm="1">
        <f t="array" ref="Y17">IF(
ISNUMBER(FIND("A",$C17)),
$C17 &amp; IF(ISNUMBER(FIND("A",     INDEX($C18:$C$3247,MATCH(FALSE,ISBLANK($C18:$C$3247),0)))),"", INDEX($C18:$C$3247,MATCH(FALSE,ISBLANK($C18:$C$3247),0))  ),$Y16
)</f>
        <v xml:space="preserve">GA02U4004 </v>
      </c>
      <c r="Z17" s="203" t="str" cm="1">
        <f t="array" ref="Z17">IF(
ISNUMBER(FIND("A",$D17)),
$D17 &amp; IF(ISNUMBER(FIND("A",     INDEX($D18:$D$3247,MATCH(FALSE,ISBLANK($D18:$D$3247),0)))),"", INDEX($D18:$D$3247,MATCH(FALSE,ISBLANK($D18:$D$3247),0))  ),$Z16
)</f>
        <v>MB 3A</v>
      </c>
      <c r="AA17" s="203" t="str">
        <f>MBSchedule[[#This Row],[Route]]</f>
        <v>POIGUINIM-SADOLXEM-CANACONA</v>
      </c>
      <c r="AB1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17" s="203" t="str">
        <f>IF(MBSchedule[[#This Row],[rb-straight]]&lt;MBSchedule[[#This Row],[rb-reverse]],MBSchedule[[#This Row],[rb-straight]],MBSchedule[[#This Row],[rb-reverse]])</f>
        <v>CANACONA-SADOLXEM-POIGUINIM</v>
      </c>
      <c r="AD1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1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17" s="203" t="str" cm="1">
        <f t="array" ref="AF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" s="203"/>
      <c r="AH17" s="203" t="str">
        <f>MBSchedule[[#This Row],[Issuing Depot]] &amp; _xlfn.IFNA(VLOOKUP(MBSchedule[[#This Row],[ow]], ETMRouteLookup, 3, FALSE),VLOOKUP(MBSchedule[[#This Row],[re]], ETMRouteLookup, 3, FALSE))</f>
        <v>MRG342</v>
      </c>
      <c r="AI17" s="213" t="str">
        <f>VLOOKUP(MBSchedule[[#This Row],[Full ETM Route No]],ETMRoutes[[Full ETM Route No]:[StageCodes]],9,FALSE)</f>
        <v>CNC-SRI-MKD-BPL-AFD-GKM-SDX-MTH-TLP-GTP-BAG-MHW-PGN</v>
      </c>
    </row>
    <row r="18" spans="1:36" ht="16" thickBot="1">
      <c r="A18" s="166" t="str">
        <f t="shared" si="0"/>
        <v>MRG</v>
      </c>
      <c r="B18" s="104"/>
      <c r="C18" s="90"/>
      <c r="D18" s="118"/>
      <c r="E18" s="159"/>
      <c r="F18" s="164" t="s">
        <v>831</v>
      </c>
      <c r="G18" s="118" t="s">
        <v>3404</v>
      </c>
      <c r="H18" s="118"/>
      <c r="I18" s="118"/>
      <c r="J18" s="118"/>
      <c r="K18" s="165" t="s">
        <v>815</v>
      </c>
      <c r="L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88">
        <v>0.33333333333333331</v>
      </c>
      <c r="N18" s="115" t="s">
        <v>3404</v>
      </c>
      <c r="O18" s="189">
        <v>0.36458333333333331</v>
      </c>
      <c r="P18" s="180">
        <v>28</v>
      </c>
      <c r="Q18" s="133"/>
      <c r="R18" s="133"/>
      <c r="S18" s="133"/>
      <c r="T18" s="133"/>
      <c r="U18" s="133"/>
      <c r="V18" s="133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INDEX($C19:$C$3247,MATCH(FALSE,ISBLANK($C19:$C$3247),0)))),"", INDEX($C19:$C$3247,MATCH(FALSE,ISBLANK($C19:$C$3247),0))  ),$Y17
)</f>
        <v xml:space="preserve">GA02U4004 </v>
      </c>
      <c r="Z18" s="90" t="str" cm="1">
        <f t="array" ref="Z18">IF(
ISNUMBER(FIND("A",$D18)),
$D18 &amp; IF(ISNUMBER(FIND("A",     INDEX($D19:$D$3247,MATCH(FALSE,ISBLANK($D19:$D$3247),0)))),"", INDEX($D19:$D$3247,MATCH(FALSE,ISBLANK($D19:$D$3247),0))  ),$Z17
)</f>
        <v>MB 3A</v>
      </c>
      <c r="AA18" s="104" t="str">
        <f>MBSchedule[[#This Row],[Route]]</f>
        <v>CANACONA-CAB-DE-RAM</v>
      </c>
      <c r="AB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C18" s="104" t="str">
        <f>IF(MBSchedule[[#This Row],[rb-straight]]&lt;MBSchedule[[#This Row],[rb-reverse]],MBSchedule[[#This Row],[rb-straight]],MBSchedule[[#This Row],[rb-reverse]])</f>
        <v>CAB-DE-RAM-CANACONA</v>
      </c>
      <c r="AD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E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F18" s="203" t="str" cm="1">
        <f t="array" ref="AF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" s="203"/>
      <c r="AH18" s="203" t="str">
        <f>MBSchedule[[#This Row],[Issuing Depot]] &amp; _xlfn.IFNA(VLOOKUP(MBSchedule[[#This Row],[ow]], ETMRouteLookup, 3, FALSE),VLOOKUP(MBSchedule[[#This Row],[re]], ETMRouteLookup, 3, FALSE))</f>
        <v>MRG47</v>
      </c>
      <c r="AI18" s="213" t="str">
        <f>VLOOKUP(MBSchedule[[#This Row],[Full ETM Route No]],ETMRoutes[[Full ETM Route No]:[StageCodes]],9,FALSE)</f>
        <v>CNC-CST-DBG-DUM-AGD-PNN-KRS-PRM-SLR-KMO-VAG-SRT-MTM-GNP-MLO-GOO-CBC-CAB</v>
      </c>
      <c r="AJ18" s="3"/>
    </row>
    <row r="19" spans="1:36" ht="16" thickBot="1">
      <c r="A19" s="166" t="str">
        <f t="shared" si="0"/>
        <v>MRG</v>
      </c>
      <c r="B19" s="104"/>
      <c r="C19" s="90"/>
      <c r="D19" s="118"/>
      <c r="E19" s="159"/>
      <c r="F19" s="164" t="s">
        <v>815</v>
      </c>
      <c r="G19" s="118" t="s">
        <v>3404</v>
      </c>
      <c r="H19" s="118"/>
      <c r="I19" s="118"/>
      <c r="J19" s="118"/>
      <c r="K19" s="165" t="s">
        <v>831</v>
      </c>
      <c r="L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88">
        <v>0.36458333333333331</v>
      </c>
      <c r="N19" s="115" t="s">
        <v>3404</v>
      </c>
      <c r="O19" s="189">
        <v>0.39583333333333331</v>
      </c>
      <c r="P19" s="180">
        <v>28</v>
      </c>
      <c r="Q19" s="133"/>
      <c r="R19" s="133"/>
      <c r="S19" s="133"/>
      <c r="T19" s="133"/>
      <c r="U19" s="133"/>
      <c r="V19" s="133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INDEX($C20:$C$3247,MATCH(FALSE,ISBLANK($C20:$C$3247),0)))),"", INDEX($C20:$C$3247,MATCH(FALSE,ISBLANK($C20:$C$3247),0))  ),$Y18
)</f>
        <v xml:space="preserve">GA02U4004 </v>
      </c>
      <c r="Z19" s="90" t="str" cm="1">
        <f t="array" ref="Z19">IF(
ISNUMBER(FIND("A",$D19)),
$D19 &amp; IF(ISNUMBER(FIND("A",     INDEX($D20:$D$3247,MATCH(FALSE,ISBLANK($D20:$D$3247),0)))),"", INDEX($D20:$D$3247,MATCH(FALSE,ISBLANK($D20:$D$3247),0))  ),$Z18
)</f>
        <v>MB 3A</v>
      </c>
      <c r="AA19" s="104" t="str">
        <f>MBSchedule[[#This Row],[Route]]</f>
        <v>CAB-DE-RAM-CANACONA</v>
      </c>
      <c r="AB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C19" s="104" t="str">
        <f>IF(MBSchedule[[#This Row],[rb-straight]]&lt;MBSchedule[[#This Row],[rb-reverse]],MBSchedule[[#This Row],[rb-straight]],MBSchedule[[#This Row],[rb-reverse]])</f>
        <v>CAB-DE-RAM-CANACONA</v>
      </c>
      <c r="AD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E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F19" s="203" t="str" cm="1">
        <f t="array" ref="AF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" s="203"/>
      <c r="AH19" s="203" t="str">
        <f>MBSchedule[[#This Row],[Issuing Depot]] &amp; _xlfn.IFNA(VLOOKUP(MBSchedule[[#This Row],[ow]], ETMRouteLookup, 3, FALSE),VLOOKUP(MBSchedule[[#This Row],[re]], ETMRouteLookup, 3, FALSE))</f>
        <v>MRG47</v>
      </c>
      <c r="AI19" s="213" t="str">
        <f>VLOOKUP(MBSchedule[[#This Row],[Full ETM Route No]],ETMRoutes[[Full ETM Route No]:[StageCodes]],9,FALSE)</f>
        <v>CNC-CST-DBG-DUM-AGD-PNN-KRS-PRM-SLR-KMO-VAG-SRT-MTM-GNP-MLO-GOO-CBC-CAB</v>
      </c>
      <c r="AJ19" s="3"/>
    </row>
    <row r="20" spans="1:36" ht="16" thickBot="1">
      <c r="A20" s="166" t="str">
        <f t="shared" si="0"/>
        <v>MRG</v>
      </c>
      <c r="B20" s="104"/>
      <c r="C20" s="90"/>
      <c r="D20" s="118"/>
      <c r="E20" s="159"/>
      <c r="F20" s="164" t="s">
        <v>831</v>
      </c>
      <c r="G20" s="118" t="s">
        <v>3404</v>
      </c>
      <c r="H20" s="118"/>
      <c r="I20" s="118"/>
      <c r="J20" s="118"/>
      <c r="K20" s="165" t="s">
        <v>3235</v>
      </c>
      <c r="L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88">
        <v>0.4375</v>
      </c>
      <c r="N20" s="115" t="s">
        <v>3404</v>
      </c>
      <c r="O20" s="189">
        <v>0.46180555555555558</v>
      </c>
      <c r="P20" s="180">
        <v>17</v>
      </c>
      <c r="Q20" s="133"/>
      <c r="R20" s="133"/>
      <c r="S20" s="133"/>
      <c r="T20" s="133"/>
      <c r="U20" s="133"/>
      <c r="V20" s="133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INDEX($C21:$C$3247,MATCH(FALSE,ISBLANK($C21:$C$3247),0)))),"", INDEX($C21:$C$3247,MATCH(FALSE,ISBLANK($C21:$C$3247),0))  ),$Y19
)</f>
        <v xml:space="preserve">GA02U4004 </v>
      </c>
      <c r="Z20" s="90" t="str" cm="1">
        <f t="array" ref="Z20">IF(
ISNUMBER(FIND("A",$D20)),
$D20 &amp; IF(ISNUMBER(FIND("A",     INDEX($D21:$D$3247,MATCH(FALSE,ISBLANK($D21:$D$3247),0)))),"", INDEX($D21:$D$3247,MATCH(FALSE,ISBLANK($D21:$D$3247),0))  ),$Z19
)</f>
        <v>MB 3A</v>
      </c>
      <c r="AA20" s="104" t="str">
        <f>MBSchedule[[#This Row],[Route]]</f>
        <v>CANACONA-KHOLA</v>
      </c>
      <c r="AB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0" s="104" t="str">
        <f>IF(MBSchedule[[#This Row],[rb-straight]]&lt;MBSchedule[[#This Row],[rb-reverse]],MBSchedule[[#This Row],[rb-straight]],MBSchedule[[#This Row],[rb-reverse]])</f>
        <v>CANACONA-KHOLA</v>
      </c>
      <c r="AD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0" s="203" t="str" cm="1">
        <f t="array" ref="AF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" s="203"/>
      <c r="AH20" s="203" t="str">
        <f>MBSchedule[[#This Row],[Issuing Depot]] &amp; _xlfn.IFNA(VLOOKUP(MBSchedule[[#This Row],[ow]], ETMRouteLookup, 3, FALSE),VLOOKUP(MBSchedule[[#This Row],[re]], ETMRouteLookup, 3, FALSE))</f>
        <v>MRG317</v>
      </c>
      <c r="AI20" s="213" t="str">
        <f>VLOOKUP(MBSchedule[[#This Row],[Full ETM Route No]],ETMRoutes[[Full ETM Route No]:[StageCodes]],9,FALSE)</f>
        <v>CNC-CST-DBG-DUM-PNN-PRM-SLR-VAG-KOA</v>
      </c>
      <c r="AJ20" s="3"/>
    </row>
    <row r="21" spans="1:36" ht="16" thickBot="1">
      <c r="A21" s="166" t="str">
        <f t="shared" si="0"/>
        <v>MRG</v>
      </c>
      <c r="B21" s="104"/>
      <c r="C21" s="90"/>
      <c r="D21" s="118"/>
      <c r="E21" s="159"/>
      <c r="F21" s="164" t="s">
        <v>3235</v>
      </c>
      <c r="G21" s="118" t="s">
        <v>3404</v>
      </c>
      <c r="H21" s="118"/>
      <c r="I21" s="118"/>
      <c r="J21" s="118"/>
      <c r="K21" s="165" t="s">
        <v>831</v>
      </c>
      <c r="L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88">
        <v>0.47916666666666669</v>
      </c>
      <c r="N21" s="115" t="s">
        <v>3404</v>
      </c>
      <c r="O21" s="189">
        <v>0.5</v>
      </c>
      <c r="P21" s="180">
        <v>17</v>
      </c>
      <c r="Q21" s="133"/>
      <c r="R21" s="133"/>
      <c r="S21" s="133"/>
      <c r="T21" s="133"/>
      <c r="U21" s="133"/>
      <c r="V21" s="133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INDEX($C22:$C$3247,MATCH(FALSE,ISBLANK($C22:$C$3247),0)))),"", INDEX($C22:$C$3247,MATCH(FALSE,ISBLANK($C22:$C$3247),0))  ),$Y20
)</f>
        <v xml:space="preserve">GA02U4004 </v>
      </c>
      <c r="Z21" s="90" t="str" cm="1">
        <f t="array" ref="Z21">IF(
ISNUMBER(FIND("A",$D21)),
$D21 &amp; IF(ISNUMBER(FIND("A",     INDEX($D22:$D$3247,MATCH(FALSE,ISBLANK($D22:$D$3247),0)))),"", INDEX($D22:$D$3247,MATCH(FALSE,ISBLANK($D22:$D$3247),0))  ),$Z20
)</f>
        <v>MB 3A</v>
      </c>
      <c r="AA21" s="104" t="str">
        <f>MBSchedule[[#This Row],[Route]]</f>
        <v>KHOLA-CANACONA</v>
      </c>
      <c r="AB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1" s="104" t="str">
        <f>IF(MBSchedule[[#This Row],[rb-straight]]&lt;MBSchedule[[#This Row],[rb-reverse]],MBSchedule[[#This Row],[rb-straight]],MBSchedule[[#This Row],[rb-reverse]])</f>
        <v>CANACONA-KHOLA</v>
      </c>
      <c r="AD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1" s="203" t="str" cm="1">
        <f t="array" ref="AF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" s="203"/>
      <c r="AH21" s="203" t="str">
        <f>MBSchedule[[#This Row],[Issuing Depot]] &amp; _xlfn.IFNA(VLOOKUP(MBSchedule[[#This Row],[ow]], ETMRouteLookup, 3, FALSE),VLOOKUP(MBSchedule[[#This Row],[re]], ETMRouteLookup, 3, FALSE))</f>
        <v>MRG317</v>
      </c>
      <c r="AI21" s="213" t="str">
        <f>VLOOKUP(MBSchedule[[#This Row],[Full ETM Route No]],ETMRoutes[[Full ETM Route No]:[StageCodes]],9,FALSE)</f>
        <v>CNC-CST-DBG-DUM-PNN-PRM-SLR-VAG-KOA</v>
      </c>
      <c r="AJ21" s="3"/>
    </row>
    <row r="22" spans="1:36" ht="16" thickBot="1">
      <c r="A22" s="166" t="str">
        <f t="shared" si="0"/>
        <v>MRG</v>
      </c>
      <c r="B22" s="104"/>
      <c r="C22" s="90"/>
      <c r="D22" s="118"/>
      <c r="E22" s="159"/>
      <c r="F22" s="164" t="s">
        <v>831</v>
      </c>
      <c r="G22" s="118" t="s">
        <v>2490</v>
      </c>
      <c r="H22" s="118"/>
      <c r="I22" s="118"/>
      <c r="J22" s="118"/>
      <c r="K22" s="165" t="s">
        <v>2307</v>
      </c>
      <c r="L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88">
        <v>0.5</v>
      </c>
      <c r="N22" s="115" t="s">
        <v>3404</v>
      </c>
      <c r="O22" s="189">
        <v>0.52083333333333337</v>
      </c>
      <c r="P22" s="180">
        <v>12</v>
      </c>
      <c r="Q22" s="133"/>
      <c r="R22" s="133"/>
      <c r="S22" s="133"/>
      <c r="T22" s="133"/>
      <c r="U22" s="133"/>
      <c r="V22" s="133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INDEX($C23:$C$3247,MATCH(FALSE,ISBLANK($C23:$C$3247),0)))),"", INDEX($C23:$C$3247,MATCH(FALSE,ISBLANK($C23:$C$3247),0))  ),$Y21
)</f>
        <v xml:space="preserve">GA02U4004 </v>
      </c>
      <c r="Z22" s="90" t="str" cm="1">
        <f t="array" ref="Z22">IF(
ISNUMBER(FIND("A",$D22)),
$D22 &amp; IF(ISNUMBER(FIND("A",     INDEX($D23:$D$3247,MATCH(FALSE,ISBLANK($D23:$D$3247),0)))),"", INDEX($D23:$D$3247,MATCH(FALSE,ISBLANK($D23:$D$3247),0))  ),$Z21
)</f>
        <v>MB 3A</v>
      </c>
      <c r="AA22" s="104" t="str">
        <f>MBSchedule[[#This Row],[Route]]</f>
        <v>CANACONA-SADOLXEM-POIGUINIM</v>
      </c>
      <c r="AB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2" s="104" t="str">
        <f>IF(MBSchedule[[#This Row],[rb-straight]]&lt;MBSchedule[[#This Row],[rb-reverse]],MBSchedule[[#This Row],[rb-straight]],MBSchedule[[#This Row],[rb-reverse]])</f>
        <v>CANACONA-SADOLXEM-POIGUINIM</v>
      </c>
      <c r="AD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2" s="203" t="str" cm="1">
        <f t="array" ref="AF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" s="203"/>
      <c r="AH22" s="203" t="str">
        <f>MBSchedule[[#This Row],[Issuing Depot]] &amp; _xlfn.IFNA(VLOOKUP(MBSchedule[[#This Row],[ow]], ETMRouteLookup, 3, FALSE),VLOOKUP(MBSchedule[[#This Row],[re]], ETMRouteLookup, 3, FALSE))</f>
        <v>MRG342</v>
      </c>
      <c r="AI22" s="213" t="str">
        <f>VLOOKUP(MBSchedule[[#This Row],[Full ETM Route No]],ETMRoutes[[Full ETM Route No]:[StageCodes]],9,FALSE)</f>
        <v>CNC-SRI-MKD-BPL-AFD-GKM-SDX-MTH-TLP-GTP-BAG-MHW-PGN</v>
      </c>
      <c r="AJ22" s="3"/>
    </row>
    <row r="23" spans="1:36" ht="16" thickBot="1">
      <c r="A23" s="166" t="str">
        <f t="shared" si="0"/>
        <v>MRG</v>
      </c>
      <c r="B23" s="104"/>
      <c r="C23" s="90"/>
      <c r="D23" s="90"/>
      <c r="E23" s="158"/>
      <c r="F23" s="166" t="s">
        <v>2307</v>
      </c>
      <c r="G23" s="104" t="s">
        <v>2490</v>
      </c>
      <c r="H23" s="104"/>
      <c r="I23" s="104"/>
      <c r="J23" s="104"/>
      <c r="K23" s="167" t="s">
        <v>831</v>
      </c>
      <c r="L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0">
        <v>0.5625</v>
      </c>
      <c r="N23" s="117" t="s">
        <v>3404</v>
      </c>
      <c r="O23" s="191">
        <v>0.58333333333333337</v>
      </c>
      <c r="P23" s="180">
        <v>12</v>
      </c>
      <c r="Q23" s="133"/>
      <c r="R23" s="133"/>
      <c r="S23" s="133"/>
      <c r="T23" s="133"/>
      <c r="U23" s="133"/>
      <c r="V23" s="133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INDEX($C24:$C$3247,MATCH(FALSE,ISBLANK($C24:$C$3247),0)))),"", INDEX($C24:$C$3247,MATCH(FALSE,ISBLANK($C24:$C$3247),0))  ),$Y22
)</f>
        <v xml:space="preserve">GA02U4004 </v>
      </c>
      <c r="Z23" s="90" t="str" cm="1">
        <f t="array" ref="Z23">IF(
ISNUMBER(FIND("A",$D23)),
$D23 &amp; IF(ISNUMBER(FIND("A",     INDEX($D24:$D$3247,MATCH(FALSE,ISBLANK($D24:$D$3247),0)))),"", INDEX($D24:$D$3247,MATCH(FALSE,ISBLANK($D24:$D$3247),0))  ),$Z22
)</f>
        <v>MB 3A</v>
      </c>
      <c r="AA23" s="104" t="str">
        <f>MBSchedule[[#This Row],[Route]]</f>
        <v>POIGUINIM-SADOLXEM-CANACONA</v>
      </c>
      <c r="AB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23" s="104" t="str">
        <f>IF(MBSchedule[[#This Row],[rb-straight]]&lt;MBSchedule[[#This Row],[rb-reverse]],MBSchedule[[#This Row],[rb-straight]],MBSchedule[[#This Row],[rb-reverse]])</f>
        <v>CANACONA-SADOLXEM-POIGUINIM</v>
      </c>
      <c r="AD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23" s="203" t="str" cm="1">
        <f t="array" ref="AF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" s="203"/>
      <c r="AH23" s="203" t="str">
        <f>MBSchedule[[#This Row],[Issuing Depot]] &amp; _xlfn.IFNA(VLOOKUP(MBSchedule[[#This Row],[ow]], ETMRouteLookup, 3, FALSE),VLOOKUP(MBSchedule[[#This Row],[re]], ETMRouteLookup, 3, FALSE))</f>
        <v>MRG342</v>
      </c>
      <c r="AI23" s="213" t="str">
        <f>VLOOKUP(MBSchedule[[#This Row],[Full ETM Route No]],ETMRoutes[[Full ETM Route No]:[StageCodes]],9,FALSE)</f>
        <v>CNC-SRI-MKD-BPL-AFD-GKM-SDX-MTH-TLP-GTP-BAG-MHW-PGN</v>
      </c>
      <c r="AJ23" s="3"/>
    </row>
    <row r="24" spans="1:36" ht="16" thickBot="1">
      <c r="A24" s="166" t="str">
        <f t="shared" si="0"/>
        <v>MRG</v>
      </c>
      <c r="B24" s="104"/>
      <c r="C24" s="90" t="s">
        <v>44</v>
      </c>
      <c r="D24" s="118"/>
      <c r="E24" s="159"/>
      <c r="F24" s="164" t="s">
        <v>831</v>
      </c>
      <c r="G24" s="118" t="s">
        <v>3404</v>
      </c>
      <c r="H24" s="118"/>
      <c r="I24" s="118"/>
      <c r="J24" s="118"/>
      <c r="K24" s="165" t="s">
        <v>3235</v>
      </c>
      <c r="L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88">
        <v>0.61458333333333337</v>
      </c>
      <c r="N24" s="115" t="s">
        <v>3404</v>
      </c>
      <c r="O24" s="189">
        <v>0.64583333333333337</v>
      </c>
      <c r="P24" s="180">
        <v>17</v>
      </c>
      <c r="Q24" s="133"/>
      <c r="R24" s="133"/>
      <c r="S24" s="133"/>
      <c r="T24" s="133"/>
      <c r="U24" s="133"/>
      <c r="V24" s="133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INDEX($C25:$C$3247,MATCH(FALSE,ISBLANK($C25:$C$3247),0)))),"", INDEX($C25:$C$3247,MATCH(FALSE,ISBLANK($C25:$C$3247),0))  ),$Y23
)</f>
        <v xml:space="preserve">GA02U4004 </v>
      </c>
      <c r="Z24" s="90" t="str" cm="1">
        <f t="array" ref="Z24">IF(
ISNUMBER(FIND("A",$D24)),
$D24 &amp; IF(ISNUMBER(FIND("A",     INDEX($D25:$D$3247,MATCH(FALSE,ISBLANK($D25:$D$3247),0)))),"", INDEX($D25:$D$3247,MATCH(FALSE,ISBLANK($D25:$D$3247),0))  ),$Z23
)</f>
        <v>MB 3A</v>
      </c>
      <c r="AA24" s="104" t="str">
        <f>MBSchedule[[#This Row],[Route]]</f>
        <v>CANACONA-KHOLA</v>
      </c>
      <c r="AB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4" s="104" t="str">
        <f>IF(MBSchedule[[#This Row],[rb-straight]]&lt;MBSchedule[[#This Row],[rb-reverse]],MBSchedule[[#This Row],[rb-straight]],MBSchedule[[#This Row],[rb-reverse]])</f>
        <v>CANACONA-KHOLA</v>
      </c>
      <c r="AD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4" s="203" t="str" cm="1">
        <f t="array" ref="AF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" s="203"/>
      <c r="AH24" s="203" t="str">
        <f>MBSchedule[[#This Row],[Issuing Depot]] &amp; _xlfn.IFNA(VLOOKUP(MBSchedule[[#This Row],[ow]], ETMRouteLookup, 3, FALSE),VLOOKUP(MBSchedule[[#This Row],[re]], ETMRouteLookup, 3, FALSE))</f>
        <v>MRG317</v>
      </c>
      <c r="AI24" s="213" t="str">
        <f>VLOOKUP(MBSchedule[[#This Row],[Full ETM Route No]],ETMRoutes[[Full ETM Route No]:[StageCodes]],9,FALSE)</f>
        <v>CNC-CST-DBG-DUM-PNN-PRM-SLR-VAG-KOA</v>
      </c>
      <c r="AJ24" s="3"/>
    </row>
    <row r="25" spans="1:36" ht="16" thickBot="1">
      <c r="A25" s="166" t="str">
        <f t="shared" si="0"/>
        <v>MRG</v>
      </c>
      <c r="B25" s="104"/>
      <c r="C25" s="90"/>
      <c r="D25" s="118"/>
      <c r="E25" s="159"/>
      <c r="F25" s="164" t="s">
        <v>3235</v>
      </c>
      <c r="G25" s="118" t="s">
        <v>3404</v>
      </c>
      <c r="H25" s="118"/>
      <c r="I25" s="118"/>
      <c r="J25" s="118"/>
      <c r="K25" s="165" t="s">
        <v>831</v>
      </c>
      <c r="L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88">
        <v>0.67708333333333337</v>
      </c>
      <c r="N25" s="115" t="s">
        <v>3404</v>
      </c>
      <c r="O25" s="189">
        <v>0.70833333333333337</v>
      </c>
      <c r="P25" s="180">
        <v>17</v>
      </c>
      <c r="Q25" s="133"/>
      <c r="R25" s="133"/>
      <c r="S25" s="133"/>
      <c r="T25" s="133"/>
      <c r="U25" s="133" t="s">
        <v>491</v>
      </c>
      <c r="V25" s="133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INDEX($C26:$C$3247,MATCH(FALSE,ISBLANK($C26:$C$3247),0)))),"", INDEX($C26:$C$3247,MATCH(FALSE,ISBLANK($C26:$C$3247),0))  ),$Y24
)</f>
        <v xml:space="preserve">GA02U4004 </v>
      </c>
      <c r="Z25" s="90" t="str" cm="1">
        <f t="array" ref="Z25">IF(
ISNUMBER(FIND("A",$D25)),
$D25 &amp; IF(ISNUMBER(FIND("A",     INDEX($D26:$D$3247,MATCH(FALSE,ISBLANK($D26:$D$3247),0)))),"", INDEX($D26:$D$3247,MATCH(FALSE,ISBLANK($D26:$D$3247),0))  ),$Z24
)</f>
        <v>MB 3A</v>
      </c>
      <c r="AA25" s="104" t="str">
        <f>MBSchedule[[#This Row],[Route]]</f>
        <v>KHOLA-CANACONA</v>
      </c>
      <c r="AB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5" s="104" t="str">
        <f>IF(MBSchedule[[#This Row],[rb-straight]]&lt;MBSchedule[[#This Row],[rb-reverse]],MBSchedule[[#This Row],[rb-straight]],MBSchedule[[#This Row],[rb-reverse]])</f>
        <v>CANACONA-KHOLA</v>
      </c>
      <c r="AD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5" s="203" t="str" cm="1">
        <f t="array" ref="AF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" s="203"/>
      <c r="AH25" s="203" t="str">
        <f>MBSchedule[[#This Row],[Issuing Depot]] &amp; _xlfn.IFNA(VLOOKUP(MBSchedule[[#This Row],[ow]], ETMRouteLookup, 3, FALSE),VLOOKUP(MBSchedule[[#This Row],[re]], ETMRouteLookup, 3, FALSE))</f>
        <v>MRG317</v>
      </c>
      <c r="AI25" s="213" t="str">
        <f>VLOOKUP(MBSchedule[[#This Row],[Full ETM Route No]],ETMRoutes[[Full ETM Route No]:[StageCodes]],9,FALSE)</f>
        <v>CNC-CST-DBG-DUM-PNN-PRM-SLR-VAG-KOA</v>
      </c>
      <c r="AJ25" s="3"/>
    </row>
    <row r="26" spans="1:36" s="227" customFormat="1" ht="16" thickBot="1">
      <c r="A26" s="215" t="str">
        <f t="shared" si="0"/>
        <v>MRG</v>
      </c>
      <c r="B26" s="216"/>
      <c r="C26" s="217"/>
      <c r="D26" s="226"/>
      <c r="E26" s="229"/>
      <c r="F26" s="219" t="s">
        <v>831</v>
      </c>
      <c r="G26" s="226" t="s">
        <v>3404</v>
      </c>
      <c r="H26" s="226"/>
      <c r="I26" s="226"/>
      <c r="J26" s="226"/>
      <c r="K26" s="220" t="s">
        <v>2307</v>
      </c>
      <c r="L2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2">
        <v>0.75</v>
      </c>
      <c r="N26" s="223" t="s">
        <v>3404</v>
      </c>
      <c r="O26" s="224">
        <v>0.77083333333333337</v>
      </c>
      <c r="P26" s="225">
        <v>12</v>
      </c>
      <c r="Q26" s="137">
        <v>1</v>
      </c>
      <c r="R26" s="137">
        <v>1</v>
      </c>
      <c r="S26" s="137"/>
      <c r="T26" s="137"/>
      <c r="U26" s="137"/>
      <c r="V26" s="137" t="s">
        <v>2307</v>
      </c>
      <c r="W26" s="217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28" t="s">
        <v>46</v>
      </c>
      <c r="Y26" s="228" t="str" cm="1">
        <f t="array" ref="Y26">IF(
ISNUMBER(FIND("A",$C26)),
$C26 &amp; IF(ISNUMBER(FIND("A",     INDEX($C27:$C$3247,MATCH(FALSE,ISBLANK($C27:$C$3247),0)))),"", INDEX($C27:$C$3247,MATCH(FALSE,ISBLANK($C27:$C$3247),0))  ),$Y25
)</f>
        <v xml:space="preserve">GA02U4004 </v>
      </c>
      <c r="Z26" s="217" t="str" cm="1">
        <f t="array" ref="Z26">IF(
ISNUMBER(FIND("A",$D26)),
$D26 &amp; IF(ISNUMBER(FIND("A",     INDEX($D27:$D$3247,MATCH(FALSE,ISBLANK($D27:$D$3247),0)))),"", INDEX($D27:$D$3247,MATCH(FALSE,ISBLANK($D27:$D$3247),0))  ),$Z25
)</f>
        <v>MB 3A</v>
      </c>
      <c r="AA26" s="216" t="str">
        <f>MBSchedule[[#This Row],[Route]]</f>
        <v>CANACONA-POIGUINIM</v>
      </c>
      <c r="AB2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6" s="216" t="str">
        <f>IF(MBSchedule[[#This Row],[rb-straight]]&lt;MBSchedule[[#This Row],[rb-reverse]],MBSchedule[[#This Row],[rb-straight]],MBSchedule[[#This Row],[rb-reverse]])</f>
        <v>CANACONA-POIGUINIM</v>
      </c>
      <c r="AD2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6" s="203" t="str" cm="1">
        <f t="array" ref="AF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" s="203"/>
      <c r="AH26" s="203" t="str">
        <f>MBSchedule[[#This Row],[Issuing Depot]] &amp; _xlfn.IFNA(VLOOKUP(MBSchedule[[#This Row],[ow]], ETMRouteLookup, 3, FALSE),VLOOKUP(MBSchedule[[#This Row],[re]], ETMRouteLookup, 3, FALSE))</f>
        <v>MRG342</v>
      </c>
      <c r="AI26" s="213" t="str">
        <f>VLOOKUP(MBSchedule[[#This Row],[Full ETM Route No]],ETMRoutes[[Full ETM Route No]:[StageCodes]],9,FALSE)</f>
        <v>CNC-SRI-MKD-BPL-AFD-GKM-SDX-MTH-TLP-GTP-BAG-MHW-PGN</v>
      </c>
    </row>
    <row r="27" spans="1:36" s="214" customFormat="1" ht="16" thickBot="1">
      <c r="A27" s="202" t="str">
        <f t="shared" si="0"/>
        <v>MRG</v>
      </c>
      <c r="B27" s="203"/>
      <c r="C27" s="203" t="s">
        <v>47</v>
      </c>
      <c r="D27" s="203" t="s">
        <v>48</v>
      </c>
      <c r="E27" s="204"/>
      <c r="F27" s="202" t="s">
        <v>2307</v>
      </c>
      <c r="G27" s="203" t="s">
        <v>3404</v>
      </c>
      <c r="H27" s="203"/>
      <c r="I27" s="203"/>
      <c r="J27" s="203"/>
      <c r="K27" s="205" t="s">
        <v>831</v>
      </c>
      <c r="L2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07">
        <v>0.25</v>
      </c>
      <c r="N27" s="208" t="s">
        <v>3404</v>
      </c>
      <c r="O27" s="209">
        <v>0.27083333333333331</v>
      </c>
      <c r="P27" s="210">
        <v>12</v>
      </c>
      <c r="Q27" s="211"/>
      <c r="R27" s="211"/>
      <c r="S27" s="211"/>
      <c r="T27" s="211"/>
      <c r="U27" s="211"/>
      <c r="V27" s="211"/>
      <c r="W27" s="203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2"/>
      <c r="Y27" s="212" t="str" cm="1">
        <f t="array" ref="Y27">IF(
ISNUMBER(FIND("A",$C27)),
$C27 &amp; IF(ISNUMBER(FIND("A",     INDEX($C28:$C$3247,MATCH(FALSE,ISBLANK($C28:$C$3247),0)))),"", INDEX($C28:$C$3247,MATCH(FALSE,ISBLANK($C28:$C$3247),0))  ),$Y26
)</f>
        <v>GA100116</v>
      </c>
      <c r="Z27" s="203" t="str" cm="1">
        <f t="array" ref="Z27">IF(
ISNUMBER(FIND("A",$D27)),
$D27 &amp; IF(ISNUMBER(FIND("A",     INDEX($D28:$D$3247,MATCH(FALSE,ISBLANK($D28:$D$3247),0)))),"", INDEX($D28:$D$3247,MATCH(FALSE,ISBLANK($D28:$D$3247),0))  ),$Z26
)</f>
        <v>MB 4A</v>
      </c>
      <c r="AA27" s="203" t="str">
        <f>MBSchedule[[#This Row],[Route]]</f>
        <v>POIGUINIM-CANACONA</v>
      </c>
      <c r="AB2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" s="203" t="str">
        <f>IF(MBSchedule[[#This Row],[rb-straight]]&lt;MBSchedule[[#This Row],[rb-reverse]],MBSchedule[[#This Row],[rb-straight]],MBSchedule[[#This Row],[rb-reverse]])</f>
        <v>CANACONA-POIGUINIM</v>
      </c>
      <c r="AD2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" s="203" t="str" cm="1">
        <f t="array" ref="AF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" s="203"/>
      <c r="AH27" s="203" t="str">
        <f>MBSchedule[[#This Row],[Issuing Depot]] &amp; _xlfn.IFNA(VLOOKUP(MBSchedule[[#This Row],[ow]], ETMRouteLookup, 3, FALSE),VLOOKUP(MBSchedule[[#This Row],[re]], ETMRouteLookup, 3, FALSE))</f>
        <v>MRG342</v>
      </c>
      <c r="AI27" s="213" t="str">
        <f>VLOOKUP(MBSchedule[[#This Row],[Full ETM Route No]],ETMRoutes[[Full ETM Route No]:[StageCodes]],9,FALSE)</f>
        <v>CNC-SRI-MKD-BPL-AFD-GKM-SDX-MTH-TLP-GTP-BAG-MHW-PGN</v>
      </c>
    </row>
    <row r="28" spans="1:36" ht="16" thickBot="1">
      <c r="A28" s="166" t="str">
        <f t="shared" si="0"/>
        <v>MRG</v>
      </c>
      <c r="B28" s="104"/>
      <c r="C28" s="90"/>
      <c r="D28" s="90"/>
      <c r="E28" s="157"/>
      <c r="F28" s="164" t="s">
        <v>831</v>
      </c>
      <c r="G28" s="90" t="s">
        <v>996</v>
      </c>
      <c r="H28" s="90"/>
      <c r="I28" s="90"/>
      <c r="J28" s="90"/>
      <c r="K28" s="165" t="s">
        <v>1844</v>
      </c>
      <c r="L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88">
        <v>0.27777777777777779</v>
      </c>
      <c r="N28" s="115" t="s">
        <v>3404</v>
      </c>
      <c r="O28" s="189">
        <v>0.3263888888888889</v>
      </c>
      <c r="P28" s="180">
        <v>37</v>
      </c>
      <c r="Q28" s="133"/>
      <c r="R28" s="133"/>
      <c r="S28" s="133"/>
      <c r="T28" s="133"/>
      <c r="U28" s="133"/>
      <c r="V28" s="133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INDEX($C29:$C$3247,MATCH(FALSE,ISBLANK($C29:$C$3247),0)))),"", INDEX($C29:$C$3247,MATCH(FALSE,ISBLANK($C29:$C$3247),0))  ),$Y27
)</f>
        <v>GA100116</v>
      </c>
      <c r="Z28" s="90" t="str" cm="1">
        <f t="array" ref="Z28">IF(
ISNUMBER(FIND("A",$D28)),
$D28 &amp; IF(ISNUMBER(FIND("A",     INDEX($D29:$D$3247,MATCH(FALSE,ISBLANK($D29:$D$3247),0)))),"", INDEX($D29:$D$3247,MATCH(FALSE,ISBLANK($D29:$D$3247),0))  ),$Z27
)</f>
        <v>MB 4A</v>
      </c>
      <c r="AA28" s="104" t="str">
        <f>MBSchedule[[#This Row],[Route]]</f>
        <v>CANACONA-CUNCOLIM-MARGAO</v>
      </c>
      <c r="AB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" s="104" t="str">
        <f>IF(MBSchedule[[#This Row],[rb-straight]]&lt;MBSchedule[[#This Row],[rb-reverse]],MBSchedule[[#This Row],[rb-straight]],MBSchedule[[#This Row],[rb-reverse]])</f>
        <v>CANACONA-CUNCOLIM-MARGAO</v>
      </c>
      <c r="AD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" s="203" t="str" cm="1">
        <f t="array" ref="AF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" s="203"/>
      <c r="AH28" s="203" t="str">
        <f>MBSchedule[[#This Row],[Issuing Depot]] &amp; _xlfn.IFNA(VLOOKUP(MBSchedule[[#This Row],[ow]], ETMRouteLookup, 3, FALSE),VLOOKUP(MBSchedule[[#This Row],[re]], ETMRouteLookup, 3, FALSE))</f>
        <v>MRG26</v>
      </c>
      <c r="AI28" s="213" t="str">
        <f>VLOOKUP(MBSchedule[[#This Row],[Full ETM Route No]],ETMRoutes[[Full ETM Route No]:[StageCodes]],9,FALSE)</f>
        <v>MRG-MRK-NVY-DRM-CNX-DDI-PZK-CUN-DMN-BLI-BNO-GOD-PDI-PSM-PKO-GLM-CST-CNC</v>
      </c>
      <c r="AJ28" s="3"/>
    </row>
    <row r="29" spans="1:36" ht="16" thickBot="1">
      <c r="A29" s="166" t="str">
        <f t="shared" si="0"/>
        <v>MRG</v>
      </c>
      <c r="B29" s="104"/>
      <c r="C29" s="90"/>
      <c r="D29" s="90"/>
      <c r="E29" s="157"/>
      <c r="F29" s="164" t="s">
        <v>1844</v>
      </c>
      <c r="G29" s="90" t="s">
        <v>831</v>
      </c>
      <c r="H29" s="90"/>
      <c r="I29" s="90"/>
      <c r="J29" s="90"/>
      <c r="K29" s="165" t="s">
        <v>2674</v>
      </c>
      <c r="L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88">
        <v>0.3263888888888889</v>
      </c>
      <c r="N29" s="115" t="s">
        <v>3404</v>
      </c>
      <c r="O29" s="189">
        <v>0.40277777777777773</v>
      </c>
      <c r="P29" s="180">
        <v>50</v>
      </c>
      <c r="Q29" s="133"/>
      <c r="R29" s="133"/>
      <c r="S29" s="133"/>
      <c r="T29" s="133"/>
      <c r="U29" s="133"/>
      <c r="V29" s="133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INDEX($C30:$C$3247,MATCH(FALSE,ISBLANK($C30:$C$3247),0)))),"", INDEX($C30:$C$3247,MATCH(FALSE,ISBLANK($C30:$C$3247),0))  ),$Y28
)</f>
        <v>GA100116</v>
      </c>
      <c r="Z29" s="90" t="str" cm="1">
        <f t="array" ref="Z29">IF(
ISNUMBER(FIND("A",$D29)),
$D29 &amp; IF(ISNUMBER(FIND("A",     INDEX($D30:$D$3247,MATCH(FALSE,ISBLANK($D30:$D$3247),0)))),"", INDEX($D30:$D$3247,MATCH(FALSE,ISBLANK($D30:$D$3247),0))  ),$Z28
)</f>
        <v>MB 4A</v>
      </c>
      <c r="AA29" s="104" t="str">
        <f>MBSchedule[[#This Row],[Route]]</f>
        <v>MARGAO-CANACONA-SHRISTHAL</v>
      </c>
      <c r="AB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29" s="104" t="str">
        <f>IF(MBSchedule[[#This Row],[rb-straight]]&lt;MBSchedule[[#This Row],[rb-reverse]],MBSchedule[[#This Row],[rb-straight]],MBSchedule[[#This Row],[rb-reverse]])</f>
        <v>MARGAO-CANACONA-SHRISTHAL</v>
      </c>
      <c r="AD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29" s="203" t="str" cm="1">
        <f t="array" ref="AF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" s="203"/>
      <c r="AH29" s="203" t="str">
        <f>MBSchedule[[#This Row],[Issuing Depot]] &amp; _xlfn.IFNA(VLOOKUP(MBSchedule[[#This Row],[ow]], ETMRouteLookup, 3, FALSE),VLOOKUP(MBSchedule[[#This Row],[re]], ETMRouteLookup, 3, FALSE))</f>
        <v>MRG355</v>
      </c>
      <c r="AI29" s="213" t="str">
        <f>VLOOKUP(MBSchedule[[#This Row],[Full ETM Route No]],ETMRoutes[[Full ETM Route No]:[StageCodes]],9,FALSE)</f>
        <v>MRG-MRK-NVY-DRM-CNX-DDI-PZK-CUN-DMN-BLI-BNO-GOD-PDI-PSM-PKO-GLM-CST-CNC-CNC-PSN-SMT-BPL-AFD-PTG-SRI</v>
      </c>
      <c r="AJ29" s="3"/>
    </row>
    <row r="30" spans="1:36" ht="16" thickBot="1">
      <c r="A30" s="166" t="str">
        <f t="shared" si="0"/>
        <v>MRG</v>
      </c>
      <c r="B30" s="104"/>
      <c r="C30" s="90"/>
      <c r="D30" s="90"/>
      <c r="E30" s="157"/>
      <c r="F30" s="164" t="s">
        <v>2674</v>
      </c>
      <c r="G30" s="90" t="s">
        <v>3404</v>
      </c>
      <c r="H30" s="90"/>
      <c r="I30" s="90"/>
      <c r="J30" s="90"/>
      <c r="K30" s="165" t="s">
        <v>831</v>
      </c>
      <c r="L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88">
        <v>0.40972222222222227</v>
      </c>
      <c r="N30" s="115" t="s">
        <v>3404</v>
      </c>
      <c r="O30" s="189">
        <v>0.43055555555555558</v>
      </c>
      <c r="P30" s="180">
        <v>13</v>
      </c>
      <c r="Q30" s="133"/>
      <c r="R30" s="133"/>
      <c r="S30" s="133"/>
      <c r="T30" s="133"/>
      <c r="U30" s="133"/>
      <c r="V30" s="133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INDEX($C31:$C$3247,MATCH(FALSE,ISBLANK($C31:$C$3247),0)))),"", INDEX($C31:$C$3247,MATCH(FALSE,ISBLANK($C31:$C$3247),0))  ),$Y29
)</f>
        <v>GA100116</v>
      </c>
      <c r="Z30" s="90" t="str" cm="1">
        <f t="array" ref="Z30">IF(
ISNUMBER(FIND("A",$D30)),
$D30 &amp; IF(ISNUMBER(FIND("A",     INDEX($D31:$D$3247,MATCH(FALSE,ISBLANK($D31:$D$3247),0)))),"", INDEX($D31:$D$3247,MATCH(FALSE,ISBLANK($D31:$D$3247),0))  ),$Z29
)</f>
        <v>MB 4A</v>
      </c>
      <c r="AA30" s="104" t="str">
        <f>MBSchedule[[#This Row],[Route]]</f>
        <v>SHRISTHAL-CANACONA</v>
      </c>
      <c r="AB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0" s="104" t="str">
        <f>IF(MBSchedule[[#This Row],[rb-straight]]&lt;MBSchedule[[#This Row],[rb-reverse]],MBSchedule[[#This Row],[rb-straight]],MBSchedule[[#This Row],[rb-reverse]])</f>
        <v>CANACONA-SHRISTHAL</v>
      </c>
      <c r="AD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0" s="203" t="str" cm="1">
        <f t="array" ref="AF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" s="203"/>
      <c r="AH30" s="203" t="str">
        <f>MBSchedule[[#This Row],[Issuing Depot]] &amp; _xlfn.IFNA(VLOOKUP(MBSchedule[[#This Row],[ow]], ETMRouteLookup, 3, FALSE),VLOOKUP(MBSchedule[[#This Row],[re]], ETMRouteLookup, 3, FALSE))</f>
        <v>MRG325</v>
      </c>
      <c r="AI30" s="213" t="str">
        <f>VLOOKUP(MBSchedule[[#This Row],[Full ETM Route No]],ETMRoutes[[Full ETM Route No]:[StageCodes]],9,FALSE)</f>
        <v>CNC-PSN-SMT-BPL-AFD-PTG-SRI</v>
      </c>
      <c r="AJ30" s="3"/>
    </row>
    <row r="31" spans="1:36" ht="16" thickBot="1">
      <c r="A31" s="166" t="str">
        <f t="shared" si="0"/>
        <v>MRG</v>
      </c>
      <c r="B31" s="104"/>
      <c r="C31" s="104"/>
      <c r="D31" s="104"/>
      <c r="E31" s="158"/>
      <c r="F31" s="166" t="s">
        <v>831</v>
      </c>
      <c r="G31" s="104" t="s">
        <v>996</v>
      </c>
      <c r="H31" s="104"/>
      <c r="I31" s="104"/>
      <c r="J31" s="104"/>
      <c r="K31" s="167" t="s">
        <v>1844</v>
      </c>
      <c r="L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0">
        <v>0.44097222222222227</v>
      </c>
      <c r="N31" s="117" t="s">
        <v>3404</v>
      </c>
      <c r="O31" s="191">
        <v>0.49305555555555558</v>
      </c>
      <c r="P31" s="181">
        <v>37</v>
      </c>
      <c r="Q31" s="134"/>
      <c r="R31" s="134"/>
      <c r="S31" s="134"/>
      <c r="T31" s="134"/>
      <c r="U31" s="134"/>
      <c r="V31" s="134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INDEX($C32:$C$3247,MATCH(FALSE,ISBLANK($C32:$C$3247),0)))),"", INDEX($C32:$C$3247,MATCH(FALSE,ISBLANK($C32:$C$3247),0))  ),$Y30
)</f>
        <v>GA100116</v>
      </c>
      <c r="Z31" s="90" t="str" cm="1">
        <f t="array" ref="Z31">IF(
ISNUMBER(FIND("A",$D31)),
$D31 &amp; IF(ISNUMBER(FIND("A",     INDEX($D32:$D$3247,MATCH(FALSE,ISBLANK($D32:$D$3247),0)))),"", INDEX($D32:$D$3247,MATCH(FALSE,ISBLANK($D32:$D$3247),0))  ),$Z30
)</f>
        <v>MB 4A</v>
      </c>
      <c r="AA31" s="104" t="str">
        <f>MBSchedule[[#This Row],[Route]]</f>
        <v>CANACONA-CUNCOLIM-MARGAO</v>
      </c>
      <c r="AB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" s="104" t="str">
        <f>IF(MBSchedule[[#This Row],[rb-straight]]&lt;MBSchedule[[#This Row],[rb-reverse]],MBSchedule[[#This Row],[rb-straight]],MBSchedule[[#This Row],[rb-reverse]])</f>
        <v>CANACONA-CUNCOLIM-MARGAO</v>
      </c>
      <c r="AD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" s="203" t="str" cm="1">
        <f t="array" ref="AF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" s="203"/>
      <c r="AH31" s="203" t="str">
        <f>MBSchedule[[#This Row],[Issuing Depot]] &amp; _xlfn.IFNA(VLOOKUP(MBSchedule[[#This Row],[ow]], ETMRouteLookup, 3, FALSE),VLOOKUP(MBSchedule[[#This Row],[re]], ETMRouteLookup, 3, FALSE))</f>
        <v>MRG26</v>
      </c>
      <c r="AI31" s="213" t="str">
        <f>VLOOKUP(MBSchedule[[#This Row],[Full ETM Route No]],ETMRoutes[[Full ETM Route No]:[StageCodes]],9,FALSE)</f>
        <v>MRG-MRK-NVY-DRM-CNX-DDI-PZK-CUN-DMN-BLI-BNO-GOD-PDI-PSM-PKO-GLM-CST-CNC</v>
      </c>
      <c r="AJ31" s="3"/>
    </row>
    <row r="32" spans="1:36" ht="16" thickBot="1">
      <c r="A32" s="166" t="str">
        <f t="shared" si="0"/>
        <v>MRG</v>
      </c>
      <c r="B32" s="104"/>
      <c r="C32" s="90"/>
      <c r="D32" s="90"/>
      <c r="E32" s="157"/>
      <c r="F32" s="164" t="s">
        <v>1844</v>
      </c>
      <c r="G32" s="90" t="s">
        <v>831</v>
      </c>
      <c r="H32" s="90"/>
      <c r="I32" s="90"/>
      <c r="J32" s="90"/>
      <c r="K32" s="165" t="s">
        <v>2307</v>
      </c>
      <c r="L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88">
        <v>0.52430555555555558</v>
      </c>
      <c r="N32" s="115" t="s">
        <v>3404</v>
      </c>
      <c r="O32" s="189">
        <v>0.58333333333333337</v>
      </c>
      <c r="P32" s="180">
        <v>49</v>
      </c>
      <c r="Q32" s="133"/>
      <c r="R32" s="133"/>
      <c r="S32" s="133"/>
      <c r="T32" s="133"/>
      <c r="U32" s="133"/>
      <c r="V32" s="133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INDEX($C33:$C$3247,MATCH(FALSE,ISBLANK($C33:$C$3247),0)))),"", INDEX($C33:$C$3247,MATCH(FALSE,ISBLANK($C33:$C$3247),0))  ),$Y31
)</f>
        <v>GA100116</v>
      </c>
      <c r="Z32" s="90" t="str" cm="1">
        <f t="array" ref="Z32">IF(
ISNUMBER(FIND("A",$D32)),
$D32 &amp; IF(ISNUMBER(FIND("A",     INDEX($D33:$D$3247,MATCH(FALSE,ISBLANK($D33:$D$3247),0)))),"", INDEX($D33:$D$3247,MATCH(FALSE,ISBLANK($D33:$D$3247),0))  ),$Z31
)</f>
        <v>MB 4A</v>
      </c>
      <c r="AA32" s="104" t="str">
        <f>MBSchedule[[#This Row],[Route]]</f>
        <v>MARGAO-CANACONA-POIGUINIM</v>
      </c>
      <c r="AB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2" s="104" t="str">
        <f>IF(MBSchedule[[#This Row],[rb-straight]]&lt;MBSchedule[[#This Row],[rb-reverse]],MBSchedule[[#This Row],[rb-straight]],MBSchedule[[#This Row],[rb-reverse]])</f>
        <v>MARGAO-CANACONA-POIGUINIM</v>
      </c>
      <c r="AD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2" s="203" t="str" cm="1">
        <f t="array" ref="AF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" s="203"/>
      <c r="AH32" s="203" t="str">
        <f>MBSchedule[[#This Row],[Issuing Depot]] &amp; _xlfn.IFNA(VLOOKUP(MBSchedule[[#This Row],[ow]], ETMRouteLookup, 3, FALSE),VLOOKUP(MBSchedule[[#This Row],[re]], ETMRouteLookup, 3, FALSE))</f>
        <v>MRG305</v>
      </c>
      <c r="AI3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32" s="3"/>
    </row>
    <row r="33" spans="1:36" ht="16" thickBot="1">
      <c r="A33" s="166" t="str">
        <f t="shared" si="0"/>
        <v>MRG</v>
      </c>
      <c r="B33" s="104"/>
      <c r="C33" s="90"/>
      <c r="D33" s="90"/>
      <c r="E33" s="157"/>
      <c r="F33" s="164" t="s">
        <v>2307</v>
      </c>
      <c r="G33" s="90" t="s">
        <v>3404</v>
      </c>
      <c r="H33" s="90"/>
      <c r="I33" s="90"/>
      <c r="J33" s="90"/>
      <c r="K33" s="165" t="s">
        <v>831</v>
      </c>
      <c r="L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88">
        <v>0.67361111111111116</v>
      </c>
      <c r="N33" s="115" t="s">
        <v>3404</v>
      </c>
      <c r="O33" s="189">
        <v>0.69444444444444453</v>
      </c>
      <c r="P33" s="180">
        <v>12</v>
      </c>
      <c r="Q33" s="133"/>
      <c r="R33" s="133"/>
      <c r="S33" s="133"/>
      <c r="T33" s="133"/>
      <c r="U33" s="133"/>
      <c r="V33" s="133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INDEX($C34:$C$3247,MATCH(FALSE,ISBLANK($C34:$C$3247),0)))),"", INDEX($C34:$C$3247,MATCH(FALSE,ISBLANK($C34:$C$3247),0))  ),$Y32
)</f>
        <v>GA100116</v>
      </c>
      <c r="Z33" s="90" t="str" cm="1">
        <f t="array" ref="Z33">IF(
ISNUMBER(FIND("A",$D33)),
$D33 &amp; IF(ISNUMBER(FIND("A",     INDEX($D34:$D$3247,MATCH(FALSE,ISBLANK($D34:$D$3247),0)))),"", INDEX($D34:$D$3247,MATCH(FALSE,ISBLANK($D34:$D$3247),0))  ),$Z32
)</f>
        <v>MB 4A</v>
      </c>
      <c r="AA33" s="104" t="str">
        <f>MBSchedule[[#This Row],[Route]]</f>
        <v>POIGUINIM-CANACONA</v>
      </c>
      <c r="AB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3" s="104" t="str">
        <f>IF(MBSchedule[[#This Row],[rb-straight]]&lt;MBSchedule[[#This Row],[rb-reverse]],MBSchedule[[#This Row],[rb-straight]],MBSchedule[[#This Row],[rb-reverse]])</f>
        <v>CANACONA-POIGUINIM</v>
      </c>
      <c r="AD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3" s="203" t="str" cm="1">
        <f t="array" ref="AF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" s="203"/>
      <c r="AH33" s="203" t="str">
        <f>MBSchedule[[#This Row],[Issuing Depot]] &amp; _xlfn.IFNA(VLOOKUP(MBSchedule[[#This Row],[ow]], ETMRouteLookup, 3, FALSE),VLOOKUP(MBSchedule[[#This Row],[re]], ETMRouteLookup, 3, FALSE))</f>
        <v>MRG342</v>
      </c>
      <c r="AI33" s="213" t="str">
        <f>VLOOKUP(MBSchedule[[#This Row],[Full ETM Route No]],ETMRoutes[[Full ETM Route No]:[StageCodes]],9,FALSE)</f>
        <v>CNC-SRI-MKD-BPL-AFD-GKM-SDX-MTH-TLP-GTP-BAG-MHW-PGN</v>
      </c>
      <c r="AJ33" s="3"/>
    </row>
    <row r="34" spans="1:36" ht="16" thickBot="1">
      <c r="A34" s="166" t="str">
        <f t="shared" si="0"/>
        <v>MRG</v>
      </c>
      <c r="B34" s="104"/>
      <c r="C34" s="90"/>
      <c r="D34" s="90"/>
      <c r="E34" s="157"/>
      <c r="F34" s="164" t="s">
        <v>831</v>
      </c>
      <c r="G34" s="90" t="s">
        <v>996</v>
      </c>
      <c r="H34" s="90"/>
      <c r="I34" s="90"/>
      <c r="J34" s="90"/>
      <c r="K34" s="165" t="s">
        <v>1844</v>
      </c>
      <c r="L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88">
        <v>0.70833333333333337</v>
      </c>
      <c r="N34" s="115" t="s">
        <v>3404</v>
      </c>
      <c r="O34" s="189">
        <v>0.76041666666666663</v>
      </c>
      <c r="P34" s="180">
        <v>37</v>
      </c>
      <c r="Q34" s="133"/>
      <c r="R34" s="133"/>
      <c r="S34" s="133"/>
      <c r="T34" s="133"/>
      <c r="U34" s="133" t="s">
        <v>491</v>
      </c>
      <c r="V34" s="133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INDEX($C35:$C$3247,MATCH(FALSE,ISBLANK($C35:$C$3247),0)))),"", INDEX($C35:$C$3247,MATCH(FALSE,ISBLANK($C35:$C$3247),0))  ),$Y33
)</f>
        <v>GA100116</v>
      </c>
      <c r="Z34" s="90" t="str" cm="1">
        <f t="array" ref="Z34">IF(
ISNUMBER(FIND("A",$D34)),
$D34 &amp; IF(ISNUMBER(FIND("A",     INDEX($D35:$D$3247,MATCH(FALSE,ISBLANK($D35:$D$3247),0)))),"", INDEX($D35:$D$3247,MATCH(FALSE,ISBLANK($D35:$D$3247),0))  ),$Z33
)</f>
        <v>MB 4A</v>
      </c>
      <c r="AA34" s="104" t="str">
        <f>MBSchedule[[#This Row],[Route]]</f>
        <v>CANACONA-CUNCOLIM-MARGAO</v>
      </c>
      <c r="AB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" s="104" t="str">
        <f>IF(MBSchedule[[#This Row],[rb-straight]]&lt;MBSchedule[[#This Row],[rb-reverse]],MBSchedule[[#This Row],[rb-straight]],MBSchedule[[#This Row],[rb-reverse]])</f>
        <v>CANACONA-CUNCOLIM-MARGAO</v>
      </c>
      <c r="AD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" s="203" t="str" cm="1">
        <f t="array" ref="AF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" s="203"/>
      <c r="AH34" s="203" t="str">
        <f>MBSchedule[[#This Row],[Issuing Depot]] &amp; _xlfn.IFNA(VLOOKUP(MBSchedule[[#This Row],[ow]], ETMRouteLookup, 3, FALSE),VLOOKUP(MBSchedule[[#This Row],[re]], ETMRouteLookup, 3, FALSE))</f>
        <v>MRG26</v>
      </c>
      <c r="AI34" s="213" t="str">
        <f>VLOOKUP(MBSchedule[[#This Row],[Full ETM Route No]],ETMRoutes[[Full ETM Route No]:[StageCodes]],9,FALSE)</f>
        <v>MRG-MRK-NVY-DRM-CNX-DDI-PZK-CUN-DMN-BLI-BNO-GOD-PDI-PSM-PKO-GLM-CST-CNC</v>
      </c>
      <c r="AJ34" s="3"/>
    </row>
    <row r="35" spans="1:36" s="227" customFormat="1" ht="16" thickBot="1">
      <c r="A35" s="215" t="str">
        <f t="shared" si="0"/>
        <v>MRG</v>
      </c>
      <c r="B35" s="216"/>
      <c r="C35" s="217"/>
      <c r="D35" s="217"/>
      <c r="E35" s="218"/>
      <c r="F35" s="219" t="s">
        <v>1844</v>
      </c>
      <c r="G35" s="217" t="s">
        <v>831</v>
      </c>
      <c r="H35" s="217"/>
      <c r="I35" s="217"/>
      <c r="J35" s="217"/>
      <c r="K35" s="220" t="s">
        <v>2307</v>
      </c>
      <c r="L3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2">
        <v>0.77430555555555547</v>
      </c>
      <c r="N35" s="223" t="s">
        <v>3404</v>
      </c>
      <c r="O35" s="224">
        <v>0.84375</v>
      </c>
      <c r="P35" s="225">
        <v>49</v>
      </c>
      <c r="Q35" s="137">
        <v>1</v>
      </c>
      <c r="R35" s="137">
        <v>1</v>
      </c>
      <c r="S35" s="137"/>
      <c r="T35" s="137"/>
      <c r="U35" s="137"/>
      <c r="V35" s="137" t="s">
        <v>2307</v>
      </c>
      <c r="W35" s="217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28" t="s">
        <v>46</v>
      </c>
      <c r="Y35" s="228" t="str" cm="1">
        <f t="array" ref="Y35">IF(
ISNUMBER(FIND("A",$C35)),
$C35 &amp; IF(ISNUMBER(FIND("A",     INDEX($C36:$C$3247,MATCH(FALSE,ISBLANK($C36:$C$3247),0)))),"", INDEX($C36:$C$3247,MATCH(FALSE,ISBLANK($C36:$C$3247),0))  ),$Y34
)</f>
        <v>GA100116</v>
      </c>
      <c r="Z35" s="217" t="str" cm="1">
        <f t="array" ref="Z35">IF(
ISNUMBER(FIND("A",$D35)),
$D35 &amp; IF(ISNUMBER(FIND("A",     INDEX($D36:$D$3247,MATCH(FALSE,ISBLANK($D36:$D$3247),0)))),"", INDEX($D36:$D$3247,MATCH(FALSE,ISBLANK($D36:$D$3247),0))  ),$Z34
)</f>
        <v>MB 4A</v>
      </c>
      <c r="AA35" s="216" t="str">
        <f>MBSchedule[[#This Row],[Route]]</f>
        <v>MARGAO-CANACONA-POIGUINIM</v>
      </c>
      <c r="AB3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5" s="216" t="str">
        <f>IF(MBSchedule[[#This Row],[rb-straight]]&lt;MBSchedule[[#This Row],[rb-reverse]],MBSchedule[[#This Row],[rb-straight]],MBSchedule[[#This Row],[rb-reverse]])</f>
        <v>MARGAO-CANACONA-POIGUINIM</v>
      </c>
      <c r="AD3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5" s="203" t="str" cm="1">
        <f t="array" ref="AF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" s="203"/>
      <c r="AH35" s="203" t="str">
        <f>MBSchedule[[#This Row],[Issuing Depot]] &amp; _xlfn.IFNA(VLOOKUP(MBSchedule[[#This Row],[ow]], ETMRouteLookup, 3, FALSE),VLOOKUP(MBSchedule[[#This Row],[re]], ETMRouteLookup, 3, FALSE))</f>
        <v>MRG305</v>
      </c>
      <c r="AI35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6" s="214" customFormat="1" ht="16" thickBot="1">
      <c r="A36" s="202" t="str">
        <f t="shared" si="0"/>
        <v>MRG</v>
      </c>
      <c r="B36" s="203"/>
      <c r="C36" s="203" t="s">
        <v>53</v>
      </c>
      <c r="D36" s="203" t="s">
        <v>54</v>
      </c>
      <c r="E36" s="204"/>
      <c r="F36" s="202" t="s">
        <v>2307</v>
      </c>
      <c r="G36" s="203" t="s">
        <v>3404</v>
      </c>
      <c r="H36" s="203"/>
      <c r="I36" s="203"/>
      <c r="J36" s="203"/>
      <c r="K36" s="205" t="s">
        <v>831</v>
      </c>
      <c r="L36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07">
        <v>0.27430555555555552</v>
      </c>
      <c r="N36" s="208" t="s">
        <v>3404</v>
      </c>
      <c r="O36" s="209">
        <v>0.29166666666666669</v>
      </c>
      <c r="P36" s="210">
        <v>12</v>
      </c>
      <c r="Q36" s="211"/>
      <c r="R36" s="211"/>
      <c r="S36" s="211"/>
      <c r="T36" s="211"/>
      <c r="U36" s="211"/>
      <c r="V36" s="211"/>
      <c r="W36" s="203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2"/>
      <c r="Y36" s="212" t="str" cm="1">
        <f t="array" ref="Y36">IF(
ISNUMBER(FIND("A",$C36)),
$C36 &amp; IF(ISNUMBER(FIND("A",     INDEX($C37:$C$3247,MATCH(FALSE,ISBLANK($C37:$C$3247),0)))),"", INDEX($C37:$C$3247,MATCH(FALSE,ISBLANK($C37:$C$3247),0))  ),$Y35
)</f>
        <v>GA10T0351</v>
      </c>
      <c r="Z36" s="203" t="str" cm="1">
        <f t="array" ref="Z36">IF(
ISNUMBER(FIND("A",$D36)),
$D36 &amp; IF(ISNUMBER(FIND("A",     INDEX($D37:$D$3247,MATCH(FALSE,ISBLANK($D37:$D$3247),0)))),"", INDEX($D37:$D$3247,MATCH(FALSE,ISBLANK($D37:$D$3247),0))  ),$Z35
)</f>
        <v>MB 5A</v>
      </c>
      <c r="AA36" s="203" t="str">
        <f>MBSchedule[[#This Row],[Route]]</f>
        <v>POIGUINIM-CANACONA</v>
      </c>
      <c r="AB36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6" s="203" t="str">
        <f>IF(MBSchedule[[#This Row],[rb-straight]]&lt;MBSchedule[[#This Row],[rb-reverse]],MBSchedule[[#This Row],[rb-straight]],MBSchedule[[#This Row],[rb-reverse]])</f>
        <v>CANACONA-POIGUINIM</v>
      </c>
      <c r="AD36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6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6" s="203" t="str" cm="1">
        <f t="array" ref="AF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" s="203"/>
      <c r="AH36" s="203" t="str">
        <f>MBSchedule[[#This Row],[Issuing Depot]] &amp; _xlfn.IFNA(VLOOKUP(MBSchedule[[#This Row],[ow]], ETMRouteLookup, 3, FALSE),VLOOKUP(MBSchedule[[#This Row],[re]], ETMRouteLookup, 3, FALSE))</f>
        <v>MRG342</v>
      </c>
      <c r="AI36" s="213" t="str">
        <f>VLOOKUP(MBSchedule[[#This Row],[Full ETM Route No]],ETMRoutes[[Full ETM Route No]:[StageCodes]],9,FALSE)</f>
        <v>CNC-SRI-MKD-BPL-AFD-GKM-SDX-MTH-TLP-GTP-BAG-MHW-PGN</v>
      </c>
    </row>
    <row r="37" spans="1:36" ht="16" thickBot="1">
      <c r="A37" s="166" t="str">
        <f t="shared" si="0"/>
        <v>MRG</v>
      </c>
      <c r="B37" s="104"/>
      <c r="C37" s="90"/>
      <c r="D37" s="90"/>
      <c r="E37" s="157"/>
      <c r="F37" s="164" t="s">
        <v>831</v>
      </c>
      <c r="G37" s="90" t="s">
        <v>996</v>
      </c>
      <c r="H37" s="90"/>
      <c r="I37" s="90"/>
      <c r="J37" s="90"/>
      <c r="K37" s="165" t="s">
        <v>1844</v>
      </c>
      <c r="L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88">
        <v>0.30902777777777779</v>
      </c>
      <c r="N37" s="115" t="s">
        <v>3404</v>
      </c>
      <c r="O37" s="189">
        <v>0.36458333333333331</v>
      </c>
      <c r="P37" s="180">
        <v>37</v>
      </c>
      <c r="Q37" s="133"/>
      <c r="R37" s="133"/>
      <c r="S37" s="133"/>
      <c r="T37" s="133"/>
      <c r="U37" s="133"/>
      <c r="V37" s="133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INDEX($C38:$C$3247,MATCH(FALSE,ISBLANK($C38:$C$3247),0)))),"", INDEX($C38:$C$3247,MATCH(FALSE,ISBLANK($C38:$C$3247),0))  ),$Y36
)</f>
        <v>GA10T0351</v>
      </c>
      <c r="Z37" s="90" t="str" cm="1">
        <f t="array" ref="Z37">IF(
ISNUMBER(FIND("A",$D37)),
$D37 &amp; IF(ISNUMBER(FIND("A",     INDEX($D38:$D$3247,MATCH(FALSE,ISBLANK($D38:$D$3247),0)))),"", INDEX($D38:$D$3247,MATCH(FALSE,ISBLANK($D38:$D$3247),0))  ),$Z36
)</f>
        <v>MB 5A</v>
      </c>
      <c r="AA37" s="104" t="str">
        <f>MBSchedule[[#This Row],[Route]]</f>
        <v>CANACONA-CUNCOLIM-MARGAO</v>
      </c>
      <c r="AB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7" s="104" t="str">
        <f>IF(MBSchedule[[#This Row],[rb-straight]]&lt;MBSchedule[[#This Row],[rb-reverse]],MBSchedule[[#This Row],[rb-straight]],MBSchedule[[#This Row],[rb-reverse]])</f>
        <v>CANACONA-CUNCOLIM-MARGAO</v>
      </c>
      <c r="AD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7" s="203" t="str" cm="1">
        <f t="array" ref="AF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" s="203"/>
      <c r="AH37" s="203" t="str">
        <f>MBSchedule[[#This Row],[Issuing Depot]] &amp; _xlfn.IFNA(VLOOKUP(MBSchedule[[#This Row],[ow]], ETMRouteLookup, 3, FALSE),VLOOKUP(MBSchedule[[#This Row],[re]], ETMRouteLookup, 3, FALSE))</f>
        <v>MRG26</v>
      </c>
      <c r="AI37" s="213" t="str">
        <f>VLOOKUP(MBSchedule[[#This Row],[Full ETM Route No]],ETMRoutes[[Full ETM Route No]:[StageCodes]],9,FALSE)</f>
        <v>MRG-MRK-NVY-DRM-CNX-DDI-PZK-CUN-DMN-BLI-BNO-GOD-PDI-PSM-PKO-GLM-CST-CNC</v>
      </c>
      <c r="AJ37" s="3"/>
    </row>
    <row r="38" spans="1:36" ht="16" thickBot="1">
      <c r="A38" s="166" t="str">
        <f t="shared" si="0"/>
        <v>MRG</v>
      </c>
      <c r="B38" s="104"/>
      <c r="C38" s="90"/>
      <c r="D38" s="90"/>
      <c r="E38" s="157"/>
      <c r="F38" s="164" t="s">
        <v>1844</v>
      </c>
      <c r="G38" s="90" t="s">
        <v>996</v>
      </c>
      <c r="H38" s="90"/>
      <c r="I38" s="90"/>
      <c r="J38" s="90"/>
      <c r="K38" s="165" t="s">
        <v>831</v>
      </c>
      <c r="L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88">
        <v>0.51041666666666663</v>
      </c>
      <c r="N38" s="115" t="s">
        <v>3404</v>
      </c>
      <c r="O38" s="189">
        <v>0.5625</v>
      </c>
      <c r="P38" s="180">
        <v>37</v>
      </c>
      <c r="Q38" s="133"/>
      <c r="R38" s="133"/>
      <c r="S38" s="133"/>
      <c r="T38" s="133"/>
      <c r="U38" s="133"/>
      <c r="V38" s="133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INDEX($C39:$C$3247,MATCH(FALSE,ISBLANK($C39:$C$3247),0)))),"", INDEX($C39:$C$3247,MATCH(FALSE,ISBLANK($C39:$C$3247),0))  ),$Y37
)</f>
        <v>GA10T0351</v>
      </c>
      <c r="Z38" s="90" t="str" cm="1">
        <f t="array" ref="Z38">IF(
ISNUMBER(FIND("A",$D38)),
$D38 &amp; IF(ISNUMBER(FIND("A",     INDEX($D39:$D$3247,MATCH(FALSE,ISBLANK($D39:$D$3247),0)))),"", INDEX($D39:$D$3247,MATCH(FALSE,ISBLANK($D39:$D$3247),0))  ),$Z37
)</f>
        <v>MB 5A</v>
      </c>
      <c r="AA38" s="104" t="str">
        <f>MBSchedule[[#This Row],[Route]]</f>
        <v>MARGAO-CUNCOLIM-CANACONA</v>
      </c>
      <c r="AB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8" s="104" t="str">
        <f>IF(MBSchedule[[#This Row],[rb-straight]]&lt;MBSchedule[[#This Row],[rb-reverse]],MBSchedule[[#This Row],[rb-straight]],MBSchedule[[#This Row],[rb-reverse]])</f>
        <v>CANACONA-CUNCOLIM-MARGAO</v>
      </c>
      <c r="AD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8" s="203" t="str" cm="1">
        <f t="array" ref="AF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" s="203"/>
      <c r="AH38" s="203" t="str">
        <f>MBSchedule[[#This Row],[Issuing Depot]] &amp; _xlfn.IFNA(VLOOKUP(MBSchedule[[#This Row],[ow]], ETMRouteLookup, 3, FALSE),VLOOKUP(MBSchedule[[#This Row],[re]], ETMRouteLookup, 3, FALSE))</f>
        <v>MRG26</v>
      </c>
      <c r="AI38" s="213" t="str">
        <f>VLOOKUP(MBSchedule[[#This Row],[Full ETM Route No]],ETMRoutes[[Full ETM Route No]:[StageCodes]],9,FALSE)</f>
        <v>MRG-MRK-NVY-DRM-CNX-DDI-PZK-CUN-DMN-BLI-BNO-GOD-PDI-PSM-PKO-GLM-CST-CNC</v>
      </c>
      <c r="AJ38" s="3"/>
    </row>
    <row r="39" spans="1:36" ht="16" thickBot="1">
      <c r="A39" s="166" t="str">
        <f t="shared" si="0"/>
        <v>MRG</v>
      </c>
      <c r="B39" s="104"/>
      <c r="C39" s="90"/>
      <c r="D39" s="90"/>
      <c r="E39" s="157"/>
      <c r="F39" s="164" t="s">
        <v>831</v>
      </c>
      <c r="G39" s="90" t="s">
        <v>3404</v>
      </c>
      <c r="H39" s="90"/>
      <c r="I39" s="90"/>
      <c r="J39" s="90"/>
      <c r="K39" s="165" t="s">
        <v>2319</v>
      </c>
      <c r="L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88">
        <v>0.56944444444444442</v>
      </c>
      <c r="N39" s="115" t="s">
        <v>3404</v>
      </c>
      <c r="O39" s="189">
        <v>0.61111111111111105</v>
      </c>
      <c r="P39" s="180">
        <v>28</v>
      </c>
      <c r="Q39" s="133"/>
      <c r="R39" s="133"/>
      <c r="S39" s="133"/>
      <c r="T39" s="133"/>
      <c r="U39" s="133"/>
      <c r="V39" s="133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INDEX($C40:$C$3247,MATCH(FALSE,ISBLANK($C40:$C$3247),0)))),"", INDEX($C40:$C$3247,MATCH(FALSE,ISBLANK($C40:$C$3247),0))  ),$Y38
)</f>
        <v>GA10T0351</v>
      </c>
      <c r="Z39" s="90" t="str" cm="1">
        <f t="array" ref="Z39">IF(
ISNUMBER(FIND("A",$D39)),
$D39 &amp; IF(ISNUMBER(FIND("A",     INDEX($D40:$D$3247,MATCH(FALSE,ISBLANK($D40:$D$3247),0)))),"", INDEX($D40:$D$3247,MATCH(FALSE,ISBLANK($D40:$D$3247),0))  ),$Z38
)</f>
        <v>MB 5A</v>
      </c>
      <c r="AA39" s="104" t="str">
        <f>MBSchedule[[#This Row],[Route]]</f>
        <v>CANACONA-POLLEM</v>
      </c>
      <c r="AB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39" s="104" t="str">
        <f>IF(MBSchedule[[#This Row],[rb-straight]]&lt;MBSchedule[[#This Row],[rb-reverse]],MBSchedule[[#This Row],[rb-straight]],MBSchedule[[#This Row],[rb-reverse]])</f>
        <v>CANACONA-POLLEM</v>
      </c>
      <c r="AD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39" s="203" t="str" cm="1">
        <f t="array" ref="AF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" s="203"/>
      <c r="AH39" s="203" t="str">
        <f>MBSchedule[[#This Row],[Issuing Depot]] &amp; _xlfn.IFNA(VLOOKUP(MBSchedule[[#This Row],[ow]], ETMRouteLookup, 3, FALSE),VLOOKUP(MBSchedule[[#This Row],[re]], ETMRouteLookup, 3, FALSE))</f>
        <v>MRG328</v>
      </c>
      <c r="AI39" s="213" t="str">
        <f>VLOOKUP(MBSchedule[[#This Row],[Full ETM Route No]],ETMRoutes[[Full ETM Route No]:[StageCodes]],9,FALSE)</f>
        <v>CNC-PSN-SMT-BPL-AFD-GHO-NTN-SDX-MTH-TLP-KLR-GTP-KTY-MHD-VTT-DTT-PGN-KAU-MSM-DPT-LOL-SIN-PLL</v>
      </c>
      <c r="AJ39" s="3"/>
    </row>
    <row r="40" spans="1:36" ht="16" thickBot="1">
      <c r="A40" s="166" t="str">
        <f t="shared" si="0"/>
        <v>MRG</v>
      </c>
      <c r="B40" s="104"/>
      <c r="C40" s="104"/>
      <c r="D40" s="104"/>
      <c r="E40" s="158"/>
      <c r="F40" s="166" t="s">
        <v>2319</v>
      </c>
      <c r="G40" s="104" t="s">
        <v>3404</v>
      </c>
      <c r="H40" s="104"/>
      <c r="I40" s="104"/>
      <c r="J40" s="104"/>
      <c r="K40" s="167" t="s">
        <v>831</v>
      </c>
      <c r="L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0">
        <v>0.61458333333333337</v>
      </c>
      <c r="N40" s="117" t="s">
        <v>3404</v>
      </c>
      <c r="O40" s="191">
        <v>0.65625</v>
      </c>
      <c r="P40" s="181">
        <v>28</v>
      </c>
      <c r="Q40" s="134"/>
      <c r="R40" s="134"/>
      <c r="S40" s="134"/>
      <c r="T40" s="134"/>
      <c r="U40" s="134"/>
      <c r="V40" s="134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INDEX($C41:$C$3247,MATCH(FALSE,ISBLANK($C41:$C$3247),0)))),"", INDEX($C41:$C$3247,MATCH(FALSE,ISBLANK($C41:$C$3247),0))  ),$Y39
)</f>
        <v>GA10T0351</v>
      </c>
      <c r="Z40" s="90" t="str" cm="1">
        <f t="array" ref="Z40">IF(
ISNUMBER(FIND("A",$D40)),
$D40 &amp; IF(ISNUMBER(FIND("A",     INDEX($D41:$D$3247,MATCH(FALSE,ISBLANK($D41:$D$3247),0)))),"", INDEX($D41:$D$3247,MATCH(FALSE,ISBLANK($D41:$D$3247),0))  ),$Z39
)</f>
        <v>MB 5A</v>
      </c>
      <c r="AA40" s="104" t="str">
        <f>MBSchedule[[#This Row],[Route]]</f>
        <v>POLLEM-CANACONA</v>
      </c>
      <c r="AB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40" s="104" t="str">
        <f>IF(MBSchedule[[#This Row],[rb-straight]]&lt;MBSchedule[[#This Row],[rb-reverse]],MBSchedule[[#This Row],[rb-straight]],MBSchedule[[#This Row],[rb-reverse]])</f>
        <v>CANACONA-POLLEM</v>
      </c>
      <c r="AD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40" s="203" t="str" cm="1">
        <f t="array" ref="AF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" s="203"/>
      <c r="AH40" s="203" t="str">
        <f>MBSchedule[[#This Row],[Issuing Depot]] &amp; _xlfn.IFNA(VLOOKUP(MBSchedule[[#This Row],[ow]], ETMRouteLookup, 3, FALSE),VLOOKUP(MBSchedule[[#This Row],[re]], ETMRouteLookup, 3, FALSE))</f>
        <v>MRG328</v>
      </c>
      <c r="AI40" s="213" t="str">
        <f>VLOOKUP(MBSchedule[[#This Row],[Full ETM Route No]],ETMRoutes[[Full ETM Route No]:[StageCodes]],9,FALSE)</f>
        <v>CNC-PSN-SMT-BPL-AFD-GHO-NTN-SDX-MTH-TLP-KLR-GTP-KTY-MHD-VTT-DTT-PGN-KAU-MSM-DPT-LOL-SIN-PLL</v>
      </c>
      <c r="AJ40" s="3"/>
    </row>
    <row r="41" spans="1:36" ht="16" thickBot="1">
      <c r="A41" s="166" t="str">
        <f t="shared" si="0"/>
        <v>MRG</v>
      </c>
      <c r="B41" s="104"/>
      <c r="C41" s="90"/>
      <c r="D41" s="90"/>
      <c r="E41" s="157"/>
      <c r="F41" s="164" t="s">
        <v>831</v>
      </c>
      <c r="G41" s="90" t="s">
        <v>996</v>
      </c>
      <c r="H41" s="90"/>
      <c r="I41" s="90"/>
      <c r="J41" s="90"/>
      <c r="K41" s="165" t="s">
        <v>1844</v>
      </c>
      <c r="L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88">
        <v>0.69444444444444453</v>
      </c>
      <c r="N41" s="115" t="s">
        <v>3404</v>
      </c>
      <c r="O41" s="189">
        <v>0.75</v>
      </c>
      <c r="P41" s="180">
        <v>37</v>
      </c>
      <c r="Q41" s="133"/>
      <c r="R41" s="133"/>
      <c r="S41" s="133"/>
      <c r="T41" s="133"/>
      <c r="U41" s="133"/>
      <c r="V41" s="133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INDEX($C42:$C$3247,MATCH(FALSE,ISBLANK($C42:$C$3247),0)))),"", INDEX($C42:$C$3247,MATCH(FALSE,ISBLANK($C42:$C$3247),0))  ),$Y40
)</f>
        <v>GA10T0351</v>
      </c>
      <c r="Z41" s="90" t="str" cm="1">
        <f t="array" ref="Z41">IF(
ISNUMBER(FIND("A",$D41)),
$D41 &amp; IF(ISNUMBER(FIND("A",     INDEX($D42:$D$3247,MATCH(FALSE,ISBLANK($D42:$D$3247),0)))),"", INDEX($D42:$D$3247,MATCH(FALSE,ISBLANK($D42:$D$3247),0))  ),$Z40
)</f>
        <v>MB 5A</v>
      </c>
      <c r="AA41" s="104" t="str">
        <f>MBSchedule[[#This Row],[Route]]</f>
        <v>CANACONA-CUNCOLIM-MARGAO</v>
      </c>
      <c r="AB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1" s="104" t="str">
        <f>IF(MBSchedule[[#This Row],[rb-straight]]&lt;MBSchedule[[#This Row],[rb-reverse]],MBSchedule[[#This Row],[rb-straight]],MBSchedule[[#This Row],[rb-reverse]])</f>
        <v>CANACONA-CUNCOLIM-MARGAO</v>
      </c>
      <c r="AD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1" s="203" t="str" cm="1">
        <f t="array" ref="AF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" s="203"/>
      <c r="AH41" s="203" t="str">
        <f>MBSchedule[[#This Row],[Issuing Depot]] &amp; _xlfn.IFNA(VLOOKUP(MBSchedule[[#This Row],[ow]], ETMRouteLookup, 3, FALSE),VLOOKUP(MBSchedule[[#This Row],[re]], ETMRouteLookup, 3, FALSE))</f>
        <v>MRG26</v>
      </c>
      <c r="AI41" s="213" t="str">
        <f>VLOOKUP(MBSchedule[[#This Row],[Full ETM Route No]],ETMRoutes[[Full ETM Route No]:[StageCodes]],9,FALSE)</f>
        <v>MRG-MRK-NVY-DRM-CNX-DDI-PZK-CUN-DMN-BLI-BNO-GOD-PDI-PSM-PKO-GLM-CST-CNC</v>
      </c>
      <c r="AJ41" s="3"/>
    </row>
    <row r="42" spans="1:36" s="227" customFormat="1" ht="16" thickBot="1">
      <c r="A42" s="215" t="str">
        <f t="shared" si="0"/>
        <v>MRG</v>
      </c>
      <c r="B42" s="216"/>
      <c r="C42" s="217"/>
      <c r="D42" s="217"/>
      <c r="E42" s="218"/>
      <c r="F42" s="219" t="s">
        <v>1844</v>
      </c>
      <c r="G42" s="217" t="s">
        <v>831</v>
      </c>
      <c r="H42" s="217"/>
      <c r="I42" s="217"/>
      <c r="J42" s="217"/>
      <c r="K42" s="220" t="s">
        <v>2307</v>
      </c>
      <c r="L42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2">
        <v>0.76736111111111116</v>
      </c>
      <c r="N42" s="223" t="s">
        <v>3404</v>
      </c>
      <c r="O42" s="224">
        <v>0.85069444444444453</v>
      </c>
      <c r="P42" s="225">
        <v>49</v>
      </c>
      <c r="Q42" s="137">
        <v>1</v>
      </c>
      <c r="R42" s="137">
        <v>1</v>
      </c>
      <c r="S42" s="137"/>
      <c r="T42" s="137"/>
      <c r="U42" s="137"/>
      <c r="V42" s="137" t="s">
        <v>2307</v>
      </c>
      <c r="W42" s="217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28" t="s">
        <v>46</v>
      </c>
      <c r="Y42" s="228" t="str" cm="1">
        <f t="array" ref="Y42">IF(
ISNUMBER(FIND("A",$C42)),
$C42 &amp; IF(ISNUMBER(FIND("A",     INDEX($C43:$C$3247,MATCH(FALSE,ISBLANK($C43:$C$3247),0)))),"", INDEX($C43:$C$3247,MATCH(FALSE,ISBLANK($C43:$C$3247),0))  ),$Y41
)</f>
        <v>GA10T0351</v>
      </c>
      <c r="Z42" s="217" t="str" cm="1">
        <f t="array" ref="Z42">IF(
ISNUMBER(FIND("A",$D42)),
$D42 &amp; IF(ISNUMBER(FIND("A",     INDEX($D43:$D$3247,MATCH(FALSE,ISBLANK($D43:$D$3247),0)))),"", INDEX($D43:$D$3247,MATCH(FALSE,ISBLANK($D43:$D$3247),0))  ),$Z41
)</f>
        <v>MB 5A</v>
      </c>
      <c r="AA42" s="216" t="str">
        <f>MBSchedule[[#This Row],[Route]]</f>
        <v>MARGAO-CANACONA-POIGUINIM</v>
      </c>
      <c r="AB42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42" s="216" t="str">
        <f>IF(MBSchedule[[#This Row],[rb-straight]]&lt;MBSchedule[[#This Row],[rb-reverse]],MBSchedule[[#This Row],[rb-straight]],MBSchedule[[#This Row],[rb-reverse]])</f>
        <v>MARGAO-CANACONA-POIGUINIM</v>
      </c>
      <c r="AD42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42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42" s="203" t="str" cm="1">
        <f t="array" ref="AF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" s="203"/>
      <c r="AH42" s="203" t="str">
        <f>MBSchedule[[#This Row],[Issuing Depot]] &amp; _xlfn.IFNA(VLOOKUP(MBSchedule[[#This Row],[ow]], ETMRouteLookup, 3, FALSE),VLOOKUP(MBSchedule[[#This Row],[re]], ETMRouteLookup, 3, FALSE))</f>
        <v>MRG305</v>
      </c>
      <c r="AI42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6" s="214" customFormat="1" ht="16" thickBot="1">
      <c r="A43" s="202" t="str">
        <f t="shared" si="0"/>
        <v>MRG</v>
      </c>
      <c r="B43" s="203"/>
      <c r="C43" s="203" t="s">
        <v>56</v>
      </c>
      <c r="D43" s="203" t="s">
        <v>57</v>
      </c>
      <c r="E43" s="204"/>
      <c r="F43" s="202" t="s">
        <v>3281</v>
      </c>
      <c r="G43" s="203" t="s">
        <v>831</v>
      </c>
      <c r="H43" s="203"/>
      <c r="I43" s="203"/>
      <c r="J43" s="203"/>
      <c r="K43" s="205" t="s">
        <v>1844</v>
      </c>
      <c r="L43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07">
        <v>0.28819444444444448</v>
      </c>
      <c r="N43" s="208" t="s">
        <v>3404</v>
      </c>
      <c r="O43" s="209">
        <v>0.35069444444444442</v>
      </c>
      <c r="P43" s="210">
        <v>41</v>
      </c>
      <c r="Q43" s="211"/>
      <c r="R43" s="211"/>
      <c r="S43" s="211"/>
      <c r="T43" s="211"/>
      <c r="U43" s="211"/>
      <c r="V43" s="211"/>
      <c r="W43" s="203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2"/>
      <c r="Y43" s="212" t="str" cm="1">
        <f t="array" ref="Y43">IF(
ISNUMBER(FIND("A",$C43)),
$C43 &amp; IF(ISNUMBER(FIND("A",     INDEX($C44:$C$3247,MATCH(FALSE,ISBLANK($C44:$C$3247),0)))),"", INDEX($C44:$C$3247,MATCH(FALSE,ISBLANK($C44:$C$3247),0))  ),$Y42
)</f>
        <v>GA08T4073</v>
      </c>
      <c r="Z43" s="203" t="str" cm="1">
        <f t="array" ref="Z43">IF(
ISNUMBER(FIND("A",$D43)),
$D43 &amp; IF(ISNUMBER(FIND("A",     INDEX($D44:$D$3247,MATCH(FALSE,ISBLANK($D44:$D$3247),0)))),"", INDEX($D44:$D$3247,MATCH(FALSE,ISBLANK($D44:$D$3247),0))  ),$Z42
)</f>
        <v>MB 6A</v>
      </c>
      <c r="AA43" s="203" t="str">
        <f>MBSchedule[[#This Row],[Route]]</f>
        <v>PALOLEM-CANACONA-MARGAO</v>
      </c>
      <c r="AB43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3" s="203" t="str">
        <f>IF(MBSchedule[[#This Row],[rb-straight]]&lt;MBSchedule[[#This Row],[rb-reverse]],MBSchedule[[#This Row],[rb-straight]],MBSchedule[[#This Row],[rb-reverse]])</f>
        <v>MARGAO-CANACONA-PALOLEM</v>
      </c>
      <c r="AD43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3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3" s="203" t="str" cm="1">
        <f t="array" ref="AF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" s="203"/>
      <c r="AH43" s="203" t="str">
        <f>MBSchedule[[#This Row],[Issuing Depot]] &amp; _xlfn.IFNA(VLOOKUP(MBSchedule[[#This Row],[ow]], ETMRouteLookup, 3, FALSE),VLOOKUP(MBSchedule[[#This Row],[re]], ETMRouteLookup, 3, FALSE))</f>
        <v>MRG337</v>
      </c>
      <c r="AI43" s="213" t="str">
        <f>VLOOKUP(MBSchedule[[#This Row],[Full ETM Route No]],ETMRoutes[[Full ETM Route No]:[StageCodes]],9,FALSE)</f>
        <v>MRG-MRK-NVY-DRM-CNX-DDI-PZK-CUN-DMN-BLI-BNO-GOD-PDI-PSM-PKO-GLM-CST-CNC-PSL-PAT-PLM</v>
      </c>
    </row>
    <row r="44" spans="1:36" ht="16" thickBot="1">
      <c r="A44" s="166" t="str">
        <f t="shared" si="0"/>
        <v>MRG</v>
      </c>
      <c r="B44" s="104"/>
      <c r="C44" s="90"/>
      <c r="D44" s="90"/>
      <c r="E44" s="157"/>
      <c r="F44" s="164" t="s">
        <v>1844</v>
      </c>
      <c r="G44" s="90" t="s">
        <v>831</v>
      </c>
      <c r="H44" s="90"/>
      <c r="I44" s="90"/>
      <c r="J44" s="90"/>
      <c r="K44" s="165" t="s">
        <v>2674</v>
      </c>
      <c r="L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88">
        <v>0.35416666666666669</v>
      </c>
      <c r="N44" s="115" t="s">
        <v>3404</v>
      </c>
      <c r="O44" s="189">
        <v>0.41666666666666669</v>
      </c>
      <c r="P44" s="180">
        <v>45</v>
      </c>
      <c r="Q44" s="133"/>
      <c r="R44" s="133"/>
      <c r="S44" s="133"/>
      <c r="T44" s="133"/>
      <c r="U44" s="133"/>
      <c r="V44" s="133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INDEX($C45:$C$3247,MATCH(FALSE,ISBLANK($C45:$C$3247),0)))),"", INDEX($C45:$C$3247,MATCH(FALSE,ISBLANK($C45:$C$3247),0))  ),$Y43
)</f>
        <v>GA08T4073</v>
      </c>
      <c r="Z44" s="90" t="str" cm="1">
        <f t="array" ref="Z44">IF(
ISNUMBER(FIND("A",$D44)),
$D44 &amp; IF(ISNUMBER(FIND("A",     INDEX($D45:$D$3247,MATCH(FALSE,ISBLANK($D45:$D$3247),0)))),"", INDEX($D45:$D$3247,MATCH(FALSE,ISBLANK($D45:$D$3247),0))  ),$Z43
)</f>
        <v>MB 6A</v>
      </c>
      <c r="AA44" s="104" t="str">
        <f>MBSchedule[[#This Row],[Route]]</f>
        <v>MARGAO-CANACONA-SHRISTHAL</v>
      </c>
      <c r="AB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44" s="104" t="str">
        <f>IF(MBSchedule[[#This Row],[rb-straight]]&lt;MBSchedule[[#This Row],[rb-reverse]],MBSchedule[[#This Row],[rb-straight]],MBSchedule[[#This Row],[rb-reverse]])</f>
        <v>MARGAO-CANACONA-SHRISTHAL</v>
      </c>
      <c r="AD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44" s="203" t="str" cm="1">
        <f t="array" ref="AF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4" s="203"/>
      <c r="AH44" s="203" t="str">
        <f>MBSchedule[[#This Row],[Issuing Depot]] &amp; _xlfn.IFNA(VLOOKUP(MBSchedule[[#This Row],[ow]], ETMRouteLookup, 3, FALSE),VLOOKUP(MBSchedule[[#This Row],[re]], ETMRouteLookup, 3, FALSE))</f>
        <v>MRG355</v>
      </c>
      <c r="AI44" s="213" t="str">
        <f>VLOOKUP(MBSchedule[[#This Row],[Full ETM Route No]],ETMRoutes[[Full ETM Route No]:[StageCodes]],9,FALSE)</f>
        <v>MRG-MRK-NVY-DRM-CNX-DDI-PZK-CUN-DMN-BLI-BNO-GOD-PDI-PSM-PKO-GLM-CST-CNC-CNC-PSN-SMT-BPL-AFD-PTG-SRI</v>
      </c>
      <c r="AJ44" s="3"/>
    </row>
    <row r="45" spans="1:36" ht="16" thickBot="1">
      <c r="A45" s="166" t="str">
        <f t="shared" si="0"/>
        <v>MRG</v>
      </c>
      <c r="B45" s="104"/>
      <c r="C45" s="90"/>
      <c r="D45" s="90"/>
      <c r="E45" s="157"/>
      <c r="F45" s="164" t="s">
        <v>2674</v>
      </c>
      <c r="G45" s="90" t="s">
        <v>3404</v>
      </c>
      <c r="H45" s="90"/>
      <c r="I45" s="90"/>
      <c r="J45" s="90"/>
      <c r="K45" s="165" t="s">
        <v>3281</v>
      </c>
      <c r="L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88">
        <v>0.4236111111111111</v>
      </c>
      <c r="N45" s="115" t="s">
        <v>3404</v>
      </c>
      <c r="O45" s="189">
        <v>0.4375</v>
      </c>
      <c r="P45" s="180">
        <v>8</v>
      </c>
      <c r="Q45" s="133"/>
      <c r="R45" s="133"/>
      <c r="S45" s="133"/>
      <c r="T45" s="133"/>
      <c r="U45" s="133"/>
      <c r="V45" s="133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INDEX($C46:$C$3247,MATCH(FALSE,ISBLANK($C46:$C$3247),0)))),"", INDEX($C46:$C$3247,MATCH(FALSE,ISBLANK($C46:$C$3247),0))  ),$Y44
)</f>
        <v>GA08T4073</v>
      </c>
      <c r="Z45" s="90" t="str" cm="1">
        <f t="array" ref="Z45">IF(
ISNUMBER(FIND("A",$D45)),
$D45 &amp; IF(ISNUMBER(FIND("A",     INDEX($D46:$D$3247,MATCH(FALSE,ISBLANK($D46:$D$3247),0)))),"", INDEX($D46:$D$3247,MATCH(FALSE,ISBLANK($D46:$D$3247),0))  ),$Z44
)</f>
        <v>MB 6A</v>
      </c>
      <c r="AA45" s="104" t="str">
        <f>MBSchedule[[#This Row],[Route]]</f>
        <v>SHRISTHAL-PALOLEM</v>
      </c>
      <c r="AB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45" s="104" t="str">
        <f>IF(MBSchedule[[#This Row],[rb-straight]]&lt;MBSchedule[[#This Row],[rb-reverse]],MBSchedule[[#This Row],[rb-straight]],MBSchedule[[#This Row],[rb-reverse]])</f>
        <v>PALOLEM-SHRISTHAL</v>
      </c>
      <c r="AD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45" s="203" t="str" cm="1">
        <f t="array" ref="AF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5" s="203"/>
      <c r="AH45" s="203" t="e">
        <f>MBSchedule[[#This Row],[Issuing Depot]] &amp; _xlfn.IFNA(VLOOKUP(MBSchedule[[#This Row],[ow]], ETMRouteLookup, 3, FALSE),VLOOKUP(MBSchedule[[#This Row],[re]], ETMRouteLookup, 3, FALSE))</f>
        <v>#N/A</v>
      </c>
      <c r="AI45" s="213" t="e">
        <f>VLOOKUP(MBSchedule[[#This Row],[Full ETM Route No]],ETMRoutes[[Full ETM Route No]:[StageCodes]],9,FALSE)</f>
        <v>#N/A</v>
      </c>
      <c r="AJ45" s="3"/>
    </row>
    <row r="46" spans="1:36" ht="16" thickBot="1">
      <c r="A46" s="166" t="str">
        <f t="shared" si="0"/>
        <v>MRG</v>
      </c>
      <c r="B46" s="104"/>
      <c r="C46" s="90"/>
      <c r="D46" s="90"/>
      <c r="E46" s="157"/>
      <c r="F46" s="164" t="s">
        <v>3281</v>
      </c>
      <c r="G46" s="90" t="s">
        <v>831</v>
      </c>
      <c r="H46" s="90"/>
      <c r="I46" s="90"/>
      <c r="J46" s="90"/>
      <c r="K46" s="165" t="s">
        <v>1844</v>
      </c>
      <c r="L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88">
        <v>0.44791666666666669</v>
      </c>
      <c r="N46" s="115" t="s">
        <v>3404</v>
      </c>
      <c r="O46" s="189">
        <v>0.5</v>
      </c>
      <c r="P46" s="180">
        <v>41</v>
      </c>
      <c r="Q46" s="133"/>
      <c r="R46" s="133"/>
      <c r="S46" s="133"/>
      <c r="T46" s="133"/>
      <c r="U46" s="133"/>
      <c r="V46" s="133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INDEX($C47:$C$3247,MATCH(FALSE,ISBLANK($C47:$C$3247),0)))),"", INDEX($C47:$C$3247,MATCH(FALSE,ISBLANK($C47:$C$3247),0))  ),$Y45
)</f>
        <v>GA08T4073</v>
      </c>
      <c r="Z46" s="90" t="str" cm="1">
        <f t="array" ref="Z46">IF(
ISNUMBER(FIND("A",$D46)),
$D46 &amp; IF(ISNUMBER(FIND("A",     INDEX($D47:$D$3247,MATCH(FALSE,ISBLANK($D47:$D$3247),0)))),"", INDEX($D47:$D$3247,MATCH(FALSE,ISBLANK($D47:$D$3247),0))  ),$Z45
)</f>
        <v>MB 6A</v>
      </c>
      <c r="AA46" s="104" t="str">
        <f>MBSchedule[[#This Row],[Route]]</f>
        <v>PALOLEM-CANACONA-MARGAO</v>
      </c>
      <c r="AB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6" s="104" t="str">
        <f>IF(MBSchedule[[#This Row],[rb-straight]]&lt;MBSchedule[[#This Row],[rb-reverse]],MBSchedule[[#This Row],[rb-straight]],MBSchedule[[#This Row],[rb-reverse]])</f>
        <v>MARGAO-CANACONA-PALOLEM</v>
      </c>
      <c r="AD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6" s="203" t="str" cm="1">
        <f t="array" ref="AF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6" s="203"/>
      <c r="AH46" s="203" t="str">
        <f>MBSchedule[[#This Row],[Issuing Depot]] &amp; _xlfn.IFNA(VLOOKUP(MBSchedule[[#This Row],[ow]], ETMRouteLookup, 3, FALSE),VLOOKUP(MBSchedule[[#This Row],[re]], ETMRouteLookup, 3, FALSE))</f>
        <v>MRG337</v>
      </c>
      <c r="AI46" s="213" t="str">
        <f>VLOOKUP(MBSchedule[[#This Row],[Full ETM Route No]],ETMRoutes[[Full ETM Route No]:[StageCodes]],9,FALSE)</f>
        <v>MRG-MRK-NVY-DRM-CNX-DDI-PZK-CUN-DMN-BLI-BNO-GOD-PDI-PSM-PKO-GLM-CST-CNC-PSL-PAT-PLM</v>
      </c>
      <c r="AJ46" s="3"/>
    </row>
    <row r="47" spans="1:36" ht="16" thickBot="1">
      <c r="A47" s="166" t="str">
        <f t="shared" si="0"/>
        <v>MRG</v>
      </c>
      <c r="B47" s="104"/>
      <c r="C47" s="104"/>
      <c r="D47" s="104"/>
      <c r="E47" s="158"/>
      <c r="F47" s="166" t="s">
        <v>1844</v>
      </c>
      <c r="G47" s="104" t="s">
        <v>831</v>
      </c>
      <c r="H47" s="104"/>
      <c r="I47" s="104"/>
      <c r="J47" s="104"/>
      <c r="K47" s="165" t="s">
        <v>3281</v>
      </c>
      <c r="L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0">
        <v>0.55555555555555558</v>
      </c>
      <c r="N47" s="117" t="s">
        <v>3404</v>
      </c>
      <c r="O47" s="191">
        <v>0.60763888888888895</v>
      </c>
      <c r="P47" s="181">
        <v>41</v>
      </c>
      <c r="Q47" s="134"/>
      <c r="R47" s="134"/>
      <c r="S47" s="134"/>
      <c r="T47" s="134"/>
      <c r="U47" s="134"/>
      <c r="V47" s="134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INDEX($C48:$C$3247,MATCH(FALSE,ISBLANK($C48:$C$3247),0)))),"", INDEX($C48:$C$3247,MATCH(FALSE,ISBLANK($C48:$C$3247),0))  ),$Y46
)</f>
        <v>GA08T4073</v>
      </c>
      <c r="Z47" s="90" t="str" cm="1">
        <f t="array" ref="Z47">IF(
ISNUMBER(FIND("A",$D47)),
$D47 &amp; IF(ISNUMBER(FIND("A",     INDEX($D48:$D$3247,MATCH(FALSE,ISBLANK($D48:$D$3247),0)))),"", INDEX($D48:$D$3247,MATCH(FALSE,ISBLANK($D48:$D$3247),0))  ),$Z46
)</f>
        <v>MB 6A</v>
      </c>
      <c r="AA47" s="104" t="str">
        <f>MBSchedule[[#This Row],[Route]]</f>
        <v>MARGAO-CANACONA-PALOLEM</v>
      </c>
      <c r="AB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7" s="104" t="str">
        <f>IF(MBSchedule[[#This Row],[rb-straight]]&lt;MBSchedule[[#This Row],[rb-reverse]],MBSchedule[[#This Row],[rb-straight]],MBSchedule[[#This Row],[rb-reverse]])</f>
        <v>MARGAO-CANACONA-PALOLEM</v>
      </c>
      <c r="AD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7" s="203" t="str" cm="1">
        <f t="array" ref="AF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7" s="203"/>
      <c r="AH47" s="203" t="str">
        <f>MBSchedule[[#This Row],[Issuing Depot]] &amp; _xlfn.IFNA(VLOOKUP(MBSchedule[[#This Row],[ow]], ETMRouteLookup, 3, FALSE),VLOOKUP(MBSchedule[[#This Row],[re]], ETMRouteLookup, 3, FALSE))</f>
        <v>MRG337</v>
      </c>
      <c r="AI47" s="213" t="str">
        <f>VLOOKUP(MBSchedule[[#This Row],[Full ETM Route No]],ETMRoutes[[Full ETM Route No]:[StageCodes]],9,FALSE)</f>
        <v>MRG-MRK-NVY-DRM-CNX-DDI-PZK-CUN-DMN-BLI-BNO-GOD-PDI-PSM-PKO-GLM-CST-CNC-PSL-PAT-PLM</v>
      </c>
      <c r="AJ47" s="3"/>
    </row>
    <row r="48" spans="1:36" ht="16" thickBot="1">
      <c r="A48" s="166" t="str">
        <f t="shared" si="0"/>
        <v>MRG</v>
      </c>
      <c r="B48" s="104"/>
      <c r="C48" s="90"/>
      <c r="D48" s="90"/>
      <c r="E48" s="157"/>
      <c r="F48" s="164" t="s">
        <v>3281</v>
      </c>
      <c r="G48" s="90" t="s">
        <v>831</v>
      </c>
      <c r="H48" s="90"/>
      <c r="I48" s="90"/>
      <c r="J48" s="90"/>
      <c r="K48" s="165" t="s">
        <v>1844</v>
      </c>
      <c r="L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88">
        <v>0.62152777777777779</v>
      </c>
      <c r="N48" s="115" t="s">
        <v>3404</v>
      </c>
      <c r="O48" s="189">
        <v>0.67708333333333337</v>
      </c>
      <c r="P48" s="180">
        <v>41</v>
      </c>
      <c r="Q48" s="133"/>
      <c r="R48" s="133"/>
      <c r="S48" s="133"/>
      <c r="T48" s="133"/>
      <c r="U48" s="133"/>
      <c r="V48" s="133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INDEX($C49:$C$3247,MATCH(FALSE,ISBLANK($C49:$C$3247),0)))),"", INDEX($C49:$C$3247,MATCH(FALSE,ISBLANK($C49:$C$3247),0))  ),$Y47
)</f>
        <v>GA08T4073</v>
      </c>
      <c r="Z48" s="90" t="str" cm="1">
        <f t="array" ref="Z48">IF(
ISNUMBER(FIND("A",$D48)),
$D48 &amp; IF(ISNUMBER(FIND("A",     INDEX($D49:$D$3247,MATCH(FALSE,ISBLANK($D49:$D$3247),0)))),"", INDEX($D49:$D$3247,MATCH(FALSE,ISBLANK($D49:$D$3247),0))  ),$Z47
)</f>
        <v>MB 6A</v>
      </c>
      <c r="AA48" s="104" t="str">
        <f>MBSchedule[[#This Row],[Route]]</f>
        <v>PALOLEM-CANACONA-MARGAO</v>
      </c>
      <c r="AB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8" s="104" t="str">
        <f>IF(MBSchedule[[#This Row],[rb-straight]]&lt;MBSchedule[[#This Row],[rb-reverse]],MBSchedule[[#This Row],[rb-straight]],MBSchedule[[#This Row],[rb-reverse]])</f>
        <v>MARGAO-CANACONA-PALOLEM</v>
      </c>
      <c r="AD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8" s="203" t="str" cm="1">
        <f t="array" ref="AF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8" s="203"/>
      <c r="AH48" s="203" t="str">
        <f>MBSchedule[[#This Row],[Issuing Depot]] &amp; _xlfn.IFNA(VLOOKUP(MBSchedule[[#This Row],[ow]], ETMRouteLookup, 3, FALSE),VLOOKUP(MBSchedule[[#This Row],[re]], ETMRouteLookup, 3, FALSE))</f>
        <v>MRG337</v>
      </c>
      <c r="AI48" s="213" t="str">
        <f>VLOOKUP(MBSchedule[[#This Row],[Full ETM Route No]],ETMRoutes[[Full ETM Route No]:[StageCodes]],9,FALSE)</f>
        <v>MRG-MRK-NVY-DRM-CNX-DDI-PZK-CUN-DMN-BLI-BNO-GOD-PDI-PSM-PKO-GLM-CST-CNC-PSL-PAT-PLM</v>
      </c>
      <c r="AJ48" s="3"/>
    </row>
    <row r="49" spans="1:36" s="227" customFormat="1" ht="16" thickBot="1">
      <c r="A49" s="215" t="str">
        <f t="shared" si="0"/>
        <v>MRG</v>
      </c>
      <c r="B49" s="216"/>
      <c r="C49" s="217"/>
      <c r="D49" s="217"/>
      <c r="E49" s="218"/>
      <c r="F49" s="219" t="s">
        <v>1844</v>
      </c>
      <c r="G49" s="217" t="s">
        <v>831</v>
      </c>
      <c r="H49" s="217"/>
      <c r="I49" s="217"/>
      <c r="J49" s="217"/>
      <c r="K49" s="220" t="s">
        <v>3281</v>
      </c>
      <c r="L4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2">
        <v>0.70486111111111116</v>
      </c>
      <c r="N49" s="223" t="s">
        <v>3404</v>
      </c>
      <c r="O49" s="224">
        <v>0.77083333333333337</v>
      </c>
      <c r="P49" s="225">
        <v>41</v>
      </c>
      <c r="Q49" s="137">
        <v>1</v>
      </c>
      <c r="R49" s="137">
        <v>1</v>
      </c>
      <c r="S49" s="137"/>
      <c r="T49" s="137"/>
      <c r="U49" s="137"/>
      <c r="V49" s="137"/>
      <c r="W49" s="217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6" t="s">
        <v>60</v>
      </c>
      <c r="Y49" s="226" t="str" cm="1">
        <f t="array" ref="Y49">IF(
ISNUMBER(FIND("A",$C49)),
$C49 &amp; IF(ISNUMBER(FIND("A",     INDEX($C50:$C$3247,MATCH(FALSE,ISBLANK($C50:$C$3247),0)))),"", INDEX($C50:$C$3247,MATCH(FALSE,ISBLANK($C50:$C$3247),0))  ),$Y48
)</f>
        <v>GA08T4073</v>
      </c>
      <c r="Z49" s="217" t="str" cm="1">
        <f t="array" ref="Z49">IF(
ISNUMBER(FIND("A",$D49)),
$D49 &amp; IF(ISNUMBER(FIND("A",     INDEX($D50:$D$3247,MATCH(FALSE,ISBLANK($D50:$D$3247),0)))),"", INDEX($D50:$D$3247,MATCH(FALSE,ISBLANK($D50:$D$3247),0))  ),$Z48
)</f>
        <v>MB 6A</v>
      </c>
      <c r="AA49" s="216" t="str">
        <f>MBSchedule[[#This Row],[Route]]</f>
        <v>MARGAO-CANACONA-PALOLEM</v>
      </c>
      <c r="AB4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9" s="216" t="str">
        <f>IF(MBSchedule[[#This Row],[rb-straight]]&lt;MBSchedule[[#This Row],[rb-reverse]],MBSchedule[[#This Row],[rb-straight]],MBSchedule[[#This Row],[rb-reverse]])</f>
        <v>MARGAO-CANACONA-PALOLEM</v>
      </c>
      <c r="AD4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9" s="203" t="str" cm="1">
        <f t="array" ref="AF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9" s="203"/>
      <c r="AH49" s="203" t="str">
        <f>MBSchedule[[#This Row],[Issuing Depot]] &amp; _xlfn.IFNA(VLOOKUP(MBSchedule[[#This Row],[ow]], ETMRouteLookup, 3, FALSE),VLOOKUP(MBSchedule[[#This Row],[re]], ETMRouteLookup, 3, FALSE))</f>
        <v>MRG337</v>
      </c>
      <c r="AI49" s="213" t="str">
        <f>VLOOKUP(MBSchedule[[#This Row],[Full ETM Route No]],ETMRoutes[[Full ETM Route No]:[StageCodes]],9,FALSE)</f>
        <v>MRG-MRK-NVY-DRM-CNX-DDI-PZK-CUN-DMN-BLI-BNO-GOD-PDI-PSM-PKO-GLM-CST-CNC-PSL-PAT-PLM</v>
      </c>
    </row>
    <row r="50" spans="1:36" s="214" customFormat="1" ht="16" thickBot="1">
      <c r="A50" s="202" t="str">
        <f t="shared" si="0"/>
        <v>MRG</v>
      </c>
      <c r="B50" s="203"/>
      <c r="C50" s="203" t="s">
        <v>61</v>
      </c>
      <c r="D50" s="203" t="s">
        <v>62</v>
      </c>
      <c r="E50" s="204"/>
      <c r="F50" s="202" t="s">
        <v>2319</v>
      </c>
      <c r="G50" s="203" t="s">
        <v>831</v>
      </c>
      <c r="H50" s="203"/>
      <c r="I50" s="203"/>
      <c r="J50" s="203"/>
      <c r="K50" s="205" t="s">
        <v>1844</v>
      </c>
      <c r="L5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07">
        <v>0.25694444444444448</v>
      </c>
      <c r="N50" s="208" t="s">
        <v>3404</v>
      </c>
      <c r="O50" s="209">
        <v>0.34027777777777773</v>
      </c>
      <c r="P50" s="210">
        <v>65</v>
      </c>
      <c r="Q50" s="211"/>
      <c r="R50" s="211"/>
      <c r="S50" s="211"/>
      <c r="T50" s="211"/>
      <c r="U50" s="211"/>
      <c r="V50" s="211"/>
      <c r="W50" s="203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2"/>
      <c r="Y50" s="212" t="str" cm="1">
        <f t="array" ref="Y50">IF(
ISNUMBER(FIND("A",$C50)),
$C50 &amp; IF(ISNUMBER(FIND("A",     INDEX($C51:$C$3247,MATCH(FALSE,ISBLANK($C51:$C$3247),0)))),"", INDEX($C51:$C$3247,MATCH(FALSE,ISBLANK($C51:$C$3247),0))  ),$Y49
)</f>
        <v>GA02U4068</v>
      </c>
      <c r="Z50" s="203" t="str" cm="1">
        <f t="array" ref="Z50">IF(
ISNUMBER(FIND("A",$D50)),
$D50 &amp; IF(ISNUMBER(FIND("A",     INDEX($D51:$D$3247,MATCH(FALSE,ISBLANK($D51:$D$3247),0)))),"", INDEX($D51:$D$3247,MATCH(FALSE,ISBLANK($D51:$D$3247),0))  ),$Z49
)</f>
        <v>MB 7A</v>
      </c>
      <c r="AA50" s="203" t="str">
        <f>MBSchedule[[#This Row],[Route]]</f>
        <v>POLLEM-CANACONA-MARGAO</v>
      </c>
      <c r="AB5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0" s="203" t="str">
        <f>IF(MBSchedule[[#This Row],[rb-straight]]&lt;MBSchedule[[#This Row],[rb-reverse]],MBSchedule[[#This Row],[rb-straight]],MBSchedule[[#This Row],[rb-reverse]])</f>
        <v>MARGAO-CANACONA-POLLEM</v>
      </c>
      <c r="AD5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0" s="203" t="str" cm="1">
        <f t="array" ref="AF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0" s="203"/>
      <c r="AH50" s="203" t="str">
        <f>MBSchedule[[#This Row],[Issuing Depot]] &amp; _xlfn.IFNA(VLOOKUP(MBSchedule[[#This Row],[ow]], ETMRouteLookup, 3, FALSE),VLOOKUP(MBSchedule[[#This Row],[re]], ETMRouteLookup, 3, FALSE))</f>
        <v>MRG142</v>
      </c>
      <c r="AI5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6" ht="16" thickBot="1">
      <c r="A51" s="166" t="str">
        <f t="shared" si="0"/>
        <v>MRG</v>
      </c>
      <c r="B51" s="104"/>
      <c r="C51" s="90"/>
      <c r="D51" s="90"/>
      <c r="E51" s="157"/>
      <c r="F51" s="164" t="s">
        <v>1844</v>
      </c>
      <c r="G51" s="90" t="s">
        <v>831</v>
      </c>
      <c r="H51" s="90"/>
      <c r="I51" s="90"/>
      <c r="J51" s="90"/>
      <c r="K51" s="165" t="s">
        <v>2307</v>
      </c>
      <c r="L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88">
        <v>0.36458333333333331</v>
      </c>
      <c r="N51" s="115" t="s">
        <v>3404</v>
      </c>
      <c r="O51" s="189">
        <v>0.42708333333333331</v>
      </c>
      <c r="P51" s="180">
        <v>49</v>
      </c>
      <c r="Q51" s="133"/>
      <c r="R51" s="133"/>
      <c r="S51" s="133"/>
      <c r="T51" s="133"/>
      <c r="U51" s="133"/>
      <c r="V51" s="133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INDEX($C52:$C$3247,MATCH(FALSE,ISBLANK($C52:$C$3247),0)))),"", INDEX($C52:$C$3247,MATCH(FALSE,ISBLANK($C52:$C$3247),0))  ),$Y50
)</f>
        <v>GA02U4068</v>
      </c>
      <c r="Z51" s="90" t="str" cm="1">
        <f t="array" ref="Z51">IF(
ISNUMBER(FIND("A",$D51)),
$D51 &amp; IF(ISNUMBER(FIND("A",     INDEX($D52:$D$3247,MATCH(FALSE,ISBLANK($D52:$D$3247),0)))),"", INDEX($D52:$D$3247,MATCH(FALSE,ISBLANK($D52:$D$3247),0))  ),$Z50
)</f>
        <v>MB 7A</v>
      </c>
      <c r="AA51" s="104" t="str">
        <f>MBSchedule[[#This Row],[Route]]</f>
        <v>MARGAO-CANACONA-POIGUINIM</v>
      </c>
      <c r="AB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51" s="104" t="str">
        <f>IF(MBSchedule[[#This Row],[rb-straight]]&lt;MBSchedule[[#This Row],[rb-reverse]],MBSchedule[[#This Row],[rb-straight]],MBSchedule[[#This Row],[rb-reverse]])</f>
        <v>MARGAO-CANACONA-POIGUINIM</v>
      </c>
      <c r="AD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51" s="203" t="str" cm="1">
        <f t="array" ref="AF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1" s="203"/>
      <c r="AH51" s="203" t="str">
        <f>MBSchedule[[#This Row],[Issuing Depot]] &amp; _xlfn.IFNA(VLOOKUP(MBSchedule[[#This Row],[ow]], ETMRouteLookup, 3, FALSE),VLOOKUP(MBSchedule[[#This Row],[re]], ETMRouteLookup, 3, FALSE))</f>
        <v>MRG305</v>
      </c>
      <c r="AI51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1" s="3"/>
    </row>
    <row r="52" spans="1:36" ht="16" thickBot="1">
      <c r="A52" s="166" t="str">
        <f t="shared" si="0"/>
        <v>MRG</v>
      </c>
      <c r="B52" s="104"/>
      <c r="C52" s="90"/>
      <c r="D52" s="90"/>
      <c r="E52" s="157"/>
      <c r="F52" s="164" t="s">
        <v>2307</v>
      </c>
      <c r="G52" s="90" t="s">
        <v>831</v>
      </c>
      <c r="H52" s="90"/>
      <c r="I52" s="90"/>
      <c r="J52" s="90"/>
      <c r="K52" s="165" t="s">
        <v>1844</v>
      </c>
      <c r="L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88">
        <v>0.44444444444444442</v>
      </c>
      <c r="N52" s="115" t="s">
        <v>3404</v>
      </c>
      <c r="O52" s="189">
        <v>0.51388888888888895</v>
      </c>
      <c r="P52" s="180">
        <v>49</v>
      </c>
      <c r="Q52" s="133"/>
      <c r="R52" s="133"/>
      <c r="S52" s="133"/>
      <c r="T52" s="133"/>
      <c r="U52" s="133"/>
      <c r="V52" s="133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INDEX($C53:$C$3247,MATCH(FALSE,ISBLANK($C53:$C$3247),0)))),"", INDEX($C53:$C$3247,MATCH(FALSE,ISBLANK($C53:$C$3247),0))  ),$Y51
)</f>
        <v>GA02U4068</v>
      </c>
      <c r="Z52" s="90" t="str" cm="1">
        <f t="array" ref="Z52">IF(
ISNUMBER(FIND("A",$D52)),
$D52 &amp; IF(ISNUMBER(FIND("A",     INDEX($D53:$D$3247,MATCH(FALSE,ISBLANK($D53:$D$3247),0)))),"", INDEX($D53:$D$3247,MATCH(FALSE,ISBLANK($D53:$D$3247),0))  ),$Z51
)</f>
        <v>MB 7A</v>
      </c>
      <c r="AA52" s="104" t="str">
        <f>MBSchedule[[#This Row],[Route]]</f>
        <v>POIGUINIM-CANACONA-MARGAO</v>
      </c>
      <c r="AB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52" s="104" t="str">
        <f>IF(MBSchedule[[#This Row],[rb-straight]]&lt;MBSchedule[[#This Row],[rb-reverse]],MBSchedule[[#This Row],[rb-straight]],MBSchedule[[#This Row],[rb-reverse]])</f>
        <v>MARGAO-CANACONA-POIGUINIM</v>
      </c>
      <c r="AD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52" s="203" t="str" cm="1">
        <f t="array" ref="AF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2" s="203"/>
      <c r="AH52" s="203" t="str">
        <f>MBSchedule[[#This Row],[Issuing Depot]] &amp; _xlfn.IFNA(VLOOKUP(MBSchedule[[#This Row],[ow]], ETMRouteLookup, 3, FALSE),VLOOKUP(MBSchedule[[#This Row],[re]], ETMRouteLookup, 3, FALSE))</f>
        <v>MRG305</v>
      </c>
      <c r="AI5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2" s="3"/>
    </row>
    <row r="53" spans="1:36" ht="16" thickBot="1">
      <c r="A53" s="166" t="str">
        <f t="shared" si="0"/>
        <v>MRG</v>
      </c>
      <c r="B53" s="104"/>
      <c r="C53" s="90"/>
      <c r="D53" s="90"/>
      <c r="E53" s="157"/>
      <c r="F53" s="164" t="s">
        <v>1844</v>
      </c>
      <c r="G53" s="90" t="s">
        <v>831</v>
      </c>
      <c r="H53" s="90"/>
      <c r="I53" s="90"/>
      <c r="J53" s="90"/>
      <c r="K53" s="165" t="s">
        <v>2319</v>
      </c>
      <c r="L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88">
        <v>0.51736111111111105</v>
      </c>
      <c r="N53" s="115" t="s">
        <v>3404</v>
      </c>
      <c r="O53" s="189">
        <v>0.60069444444444442</v>
      </c>
      <c r="P53" s="180">
        <v>65</v>
      </c>
      <c r="Q53" s="133"/>
      <c r="R53" s="133"/>
      <c r="S53" s="133"/>
      <c r="T53" s="133"/>
      <c r="U53" s="133"/>
      <c r="V53" s="133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INDEX($C54:$C$3247,MATCH(FALSE,ISBLANK($C54:$C$3247),0)))),"", INDEX($C54:$C$3247,MATCH(FALSE,ISBLANK($C54:$C$3247),0))  ),$Y52
)</f>
        <v>GA02U4068</v>
      </c>
      <c r="Z53" s="90" t="str" cm="1">
        <f t="array" ref="Z53">IF(
ISNUMBER(FIND("A",$D53)),
$D53 &amp; IF(ISNUMBER(FIND("A",     INDEX($D54:$D$3247,MATCH(FALSE,ISBLANK($D54:$D$3247),0)))),"", INDEX($D54:$D$3247,MATCH(FALSE,ISBLANK($D54:$D$3247),0))  ),$Z52
)</f>
        <v>MB 7A</v>
      </c>
      <c r="AA53" s="104" t="str">
        <f>MBSchedule[[#This Row],[Route]]</f>
        <v>MARGAO-CANACONA-POLLEM</v>
      </c>
      <c r="AB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3" s="104" t="str">
        <f>IF(MBSchedule[[#This Row],[rb-straight]]&lt;MBSchedule[[#This Row],[rb-reverse]],MBSchedule[[#This Row],[rb-straight]],MBSchedule[[#This Row],[rb-reverse]])</f>
        <v>MARGAO-CANACONA-POLLEM</v>
      </c>
      <c r="AD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3" s="203" t="str" cm="1">
        <f t="array" ref="AF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3" s="203"/>
      <c r="AH53" s="203" t="str">
        <f>MBSchedule[[#This Row],[Issuing Depot]] &amp; _xlfn.IFNA(VLOOKUP(MBSchedule[[#This Row],[ow]], ETMRouteLookup, 3, FALSE),VLOOKUP(MBSchedule[[#This Row],[re]], ETMRouteLookup, 3, FALSE))</f>
        <v>MRG142</v>
      </c>
      <c r="AI5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3" s="3"/>
    </row>
    <row r="54" spans="1:36" ht="16" thickBot="1">
      <c r="A54" s="166" t="str">
        <f t="shared" si="0"/>
        <v>MRG</v>
      </c>
      <c r="B54" s="104"/>
      <c r="C54" s="104"/>
      <c r="D54" s="104"/>
      <c r="E54" s="158"/>
      <c r="F54" s="166" t="s">
        <v>2319</v>
      </c>
      <c r="G54" s="104" t="s">
        <v>831</v>
      </c>
      <c r="H54" s="104"/>
      <c r="I54" s="104"/>
      <c r="J54" s="104"/>
      <c r="K54" s="167" t="s">
        <v>1844</v>
      </c>
      <c r="L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0">
        <v>0.61111111111111105</v>
      </c>
      <c r="N54" s="117" t="s">
        <v>3404</v>
      </c>
      <c r="O54" s="191">
        <v>0.69444444444444453</v>
      </c>
      <c r="P54" s="181">
        <v>65</v>
      </c>
      <c r="Q54" s="134"/>
      <c r="R54" s="134"/>
      <c r="S54" s="134"/>
      <c r="T54" s="134"/>
      <c r="U54" s="134"/>
      <c r="V54" s="134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INDEX($C55:$C$3247,MATCH(FALSE,ISBLANK($C55:$C$3247),0)))),"", INDEX($C55:$C$3247,MATCH(FALSE,ISBLANK($C55:$C$3247),0))  ),$Y53
)</f>
        <v>GA02U4068</v>
      </c>
      <c r="Z54" s="90" t="str" cm="1">
        <f t="array" ref="Z54">IF(
ISNUMBER(FIND("A",$D54)),
$D54 &amp; IF(ISNUMBER(FIND("A",     INDEX($D55:$D$3247,MATCH(FALSE,ISBLANK($D55:$D$3247),0)))),"", INDEX($D55:$D$3247,MATCH(FALSE,ISBLANK($D55:$D$3247),0))  ),$Z53
)</f>
        <v>MB 7A</v>
      </c>
      <c r="AA54" s="104" t="str">
        <f>MBSchedule[[#This Row],[Route]]</f>
        <v>POLLEM-CANACONA-MARGAO</v>
      </c>
      <c r="AB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4" s="104" t="str">
        <f>IF(MBSchedule[[#This Row],[rb-straight]]&lt;MBSchedule[[#This Row],[rb-reverse]],MBSchedule[[#This Row],[rb-straight]],MBSchedule[[#This Row],[rb-reverse]])</f>
        <v>MARGAO-CANACONA-POLLEM</v>
      </c>
      <c r="AD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4" s="203" t="str" cm="1">
        <f t="array" ref="AF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4" s="203"/>
      <c r="AH54" s="203" t="str">
        <f>MBSchedule[[#This Row],[Issuing Depot]] &amp; _xlfn.IFNA(VLOOKUP(MBSchedule[[#This Row],[ow]], ETMRouteLookup, 3, FALSE),VLOOKUP(MBSchedule[[#This Row],[re]], ETMRouteLookup, 3, FALSE))</f>
        <v>MRG142</v>
      </c>
      <c r="AI5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4" s="3"/>
    </row>
    <row r="55" spans="1:36" s="227" customFormat="1" ht="16" thickBot="1">
      <c r="A55" s="215" t="str">
        <f t="shared" si="0"/>
        <v>MRG</v>
      </c>
      <c r="B55" s="216"/>
      <c r="C55" s="217"/>
      <c r="D55" s="217"/>
      <c r="E55" s="218"/>
      <c r="F55" s="219" t="s">
        <v>1844</v>
      </c>
      <c r="G55" s="217" t="s">
        <v>831</v>
      </c>
      <c r="H55" s="217"/>
      <c r="I55" s="217"/>
      <c r="J55" s="217"/>
      <c r="K55" s="220" t="s">
        <v>2319</v>
      </c>
      <c r="L5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2">
        <v>0.71180555555555547</v>
      </c>
      <c r="N55" s="223" t="s">
        <v>3404</v>
      </c>
      <c r="O55" s="224">
        <v>0.79513888888888884</v>
      </c>
      <c r="P55" s="225">
        <v>65</v>
      </c>
      <c r="Q55" s="137">
        <v>1</v>
      </c>
      <c r="R55" s="137">
        <v>1</v>
      </c>
      <c r="S55" s="137"/>
      <c r="T55" s="137"/>
      <c r="U55" s="137"/>
      <c r="V55" s="137" t="s">
        <v>33</v>
      </c>
      <c r="W55" s="217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28"/>
      <c r="Y55" s="228" t="str" cm="1">
        <f t="array" ref="Y55">IF(
ISNUMBER(FIND("A",$C55)),
$C55 &amp; IF(ISNUMBER(FIND("A",     INDEX($C56:$C$3247,MATCH(FALSE,ISBLANK($C56:$C$3247),0)))),"", INDEX($C56:$C$3247,MATCH(FALSE,ISBLANK($C56:$C$3247),0))  ),$Y54
)</f>
        <v>GA02U4068</v>
      </c>
      <c r="Z55" s="217" t="str" cm="1">
        <f t="array" ref="Z55">IF(
ISNUMBER(FIND("A",$D55)),
$D55 &amp; IF(ISNUMBER(FIND("A",     INDEX($D56:$D$3247,MATCH(FALSE,ISBLANK($D56:$D$3247),0)))),"", INDEX($D56:$D$3247,MATCH(FALSE,ISBLANK($D56:$D$3247),0))  ),$Z54
)</f>
        <v>MB 7A</v>
      </c>
      <c r="AA55" s="216" t="str">
        <f>MBSchedule[[#This Row],[Route]]</f>
        <v>MARGAO-CANACONA-POLLEM</v>
      </c>
      <c r="AB5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5" s="216" t="str">
        <f>IF(MBSchedule[[#This Row],[rb-straight]]&lt;MBSchedule[[#This Row],[rb-reverse]],MBSchedule[[#This Row],[rb-straight]],MBSchedule[[#This Row],[rb-reverse]])</f>
        <v>MARGAO-CANACONA-POLLEM</v>
      </c>
      <c r="AD5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5" s="203" t="str" cm="1">
        <f t="array" ref="AF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5" s="203"/>
      <c r="AH55" s="203" t="str">
        <f>MBSchedule[[#This Row],[Issuing Depot]] &amp; _xlfn.IFNA(VLOOKUP(MBSchedule[[#This Row],[ow]], ETMRouteLookup, 3, FALSE),VLOOKUP(MBSchedule[[#This Row],[re]], ETMRouteLookup, 3, FALSE))</f>
        <v>MRG142</v>
      </c>
      <c r="AI5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6" ht="16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58"/>
      <c r="F56" s="166" t="s">
        <v>3281</v>
      </c>
      <c r="G56" s="104" t="s">
        <v>831</v>
      </c>
      <c r="H56" s="104"/>
      <c r="I56" s="104"/>
      <c r="J56" s="104"/>
      <c r="K56" s="167" t="s">
        <v>1844</v>
      </c>
      <c r="L56" s="20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0">
        <v>0.27083333333333331</v>
      </c>
      <c r="N56" s="117" t="s">
        <v>3404</v>
      </c>
      <c r="O56" s="191">
        <v>0.33333333333333331</v>
      </c>
      <c r="P56" s="181">
        <v>41</v>
      </c>
      <c r="Q56" s="134"/>
      <c r="R56" s="134"/>
      <c r="S56" s="134"/>
      <c r="T56" s="134"/>
      <c r="U56" s="134"/>
      <c r="V56" s="134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INDEX($C57:$C$3247,MATCH(FALSE,ISBLANK($C57:$C$3247),0)))),"", INDEX($C57:$C$3247,MATCH(FALSE,ISBLANK($C57:$C$3247),0))  ),$Y55
)</f>
        <v>GA09U4448</v>
      </c>
      <c r="Z56" s="104" t="str" cm="1">
        <f t="array" ref="Z56">IF(
ISNUMBER(FIND("A",$D56)),
$D56 &amp; IF(ISNUMBER(FIND("A",     INDEX($D57:$D$3247,MATCH(FALSE,ISBLANK($D57:$D$3247),0)))),"", INDEX($D57:$D$3247,MATCH(FALSE,ISBLANK($D57:$D$3247),0))  ),$Z55
)</f>
        <v>MB 8A</v>
      </c>
      <c r="AA56" s="104" t="str">
        <f>MBSchedule[[#This Row],[Route]]</f>
        <v>PALOLEM-CANACONA-MARGAO</v>
      </c>
      <c r="AB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6" s="104" t="str">
        <f>IF(MBSchedule[[#This Row],[rb-straight]]&lt;MBSchedule[[#This Row],[rb-reverse]],MBSchedule[[#This Row],[rb-straight]],MBSchedule[[#This Row],[rb-reverse]])</f>
        <v>MARGAO-CANACONA-PALOLEM</v>
      </c>
      <c r="AD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6" s="203" t="str" cm="1">
        <f t="array" ref="AF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6" s="203"/>
      <c r="AH56" s="203" t="str">
        <f>MBSchedule[[#This Row],[Issuing Depot]] &amp; _xlfn.IFNA(VLOOKUP(MBSchedule[[#This Row],[ow]], ETMRouteLookup, 3, FALSE),VLOOKUP(MBSchedule[[#This Row],[re]], ETMRouteLookup, 3, FALSE))</f>
        <v>MRG337</v>
      </c>
      <c r="AI56" s="213" t="str">
        <f>VLOOKUP(MBSchedule[[#This Row],[Full ETM Route No]],ETMRoutes[[Full ETM Route No]:[StageCodes]],9,FALSE)</f>
        <v>MRG-MRK-NVY-DRM-CNX-DDI-PZK-CUN-DMN-BLI-BNO-GOD-PDI-PSM-PKO-GLM-CST-CNC-PSL-PAT-PLM</v>
      </c>
      <c r="AJ56" s="3"/>
    </row>
    <row r="57" spans="1:36" ht="16" thickBot="1">
      <c r="A57" s="104" t="str">
        <f t="shared" si="0"/>
        <v>MRG</v>
      </c>
      <c r="B57" s="104"/>
      <c r="C57" s="90"/>
      <c r="D57" s="90"/>
      <c r="E57" s="157"/>
      <c r="F57" s="164" t="s">
        <v>1844</v>
      </c>
      <c r="G57" s="90" t="s">
        <v>831</v>
      </c>
      <c r="H57" s="90"/>
      <c r="I57" s="90"/>
      <c r="J57" s="90"/>
      <c r="K57" s="165" t="s">
        <v>2674</v>
      </c>
      <c r="L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88">
        <v>0.33680555555555558</v>
      </c>
      <c r="N57" s="115" t="s">
        <v>3404</v>
      </c>
      <c r="O57" s="189">
        <v>0.39583333333333331</v>
      </c>
      <c r="P57" s="180">
        <v>41</v>
      </c>
      <c r="Q57" s="133"/>
      <c r="R57" s="133"/>
      <c r="S57" s="133"/>
      <c r="T57" s="133"/>
      <c r="U57" s="133"/>
      <c r="V57" s="133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INDEX($C58:$C$3247,MATCH(FALSE,ISBLANK($C58:$C$3247),0)))),"", INDEX($C58:$C$3247,MATCH(FALSE,ISBLANK($C58:$C$3247),0))  ),$Y56
)</f>
        <v>GA09U4448</v>
      </c>
      <c r="Z57" s="90" t="str" cm="1">
        <f t="array" ref="Z57">IF(
ISNUMBER(FIND("A",$D57)),
$D57 &amp; IF(ISNUMBER(FIND("A",     INDEX($D58:$D$3247,MATCH(FALSE,ISBLANK($D58:$D$3247),0)))),"", INDEX($D58:$D$3247,MATCH(FALSE,ISBLANK($D58:$D$3247),0))  ),$Z56
)</f>
        <v>MB 8A</v>
      </c>
      <c r="AA57" s="104" t="str">
        <f>MBSchedule[[#This Row],[Route]]</f>
        <v>MARGAO-CANACONA-SHRISTHAL</v>
      </c>
      <c r="AB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57" s="104" t="str">
        <f>IF(MBSchedule[[#This Row],[rb-straight]]&lt;MBSchedule[[#This Row],[rb-reverse]],MBSchedule[[#This Row],[rb-straight]],MBSchedule[[#This Row],[rb-reverse]])</f>
        <v>MARGAO-CANACONA-SHRISTHAL</v>
      </c>
      <c r="AD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57" s="203" t="str" cm="1">
        <f t="array" ref="AF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7" s="203"/>
      <c r="AH57" s="203" t="str">
        <f>MBSchedule[[#This Row],[Issuing Depot]] &amp; _xlfn.IFNA(VLOOKUP(MBSchedule[[#This Row],[ow]], ETMRouteLookup, 3, FALSE),VLOOKUP(MBSchedule[[#This Row],[re]], ETMRouteLookup, 3, FALSE))</f>
        <v>MRG355</v>
      </c>
      <c r="AI57" s="213" t="str">
        <f>VLOOKUP(MBSchedule[[#This Row],[Full ETM Route No]],ETMRoutes[[Full ETM Route No]:[StageCodes]],9,FALSE)</f>
        <v>MRG-MRK-NVY-DRM-CNX-DDI-PZK-CUN-DMN-BLI-BNO-GOD-PDI-PSM-PKO-GLM-CST-CNC-CNC-PSN-SMT-BPL-AFD-PTG-SRI</v>
      </c>
      <c r="AJ57" s="3"/>
    </row>
    <row r="58" spans="1:36" ht="16" thickBot="1">
      <c r="A58" s="104" t="str">
        <f t="shared" si="0"/>
        <v>MRG</v>
      </c>
      <c r="B58" s="104"/>
      <c r="C58" s="90"/>
      <c r="D58" s="90"/>
      <c r="E58" s="157"/>
      <c r="F58" s="164" t="s">
        <v>2674</v>
      </c>
      <c r="G58" s="90" t="s">
        <v>831</v>
      </c>
      <c r="H58" s="90"/>
      <c r="I58" s="90"/>
      <c r="J58" s="90"/>
      <c r="K58" s="165" t="s">
        <v>3281</v>
      </c>
      <c r="L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88">
        <v>0.39930555555555558</v>
      </c>
      <c r="N58" s="115" t="s">
        <v>3404</v>
      </c>
      <c r="O58" s="189">
        <v>0.41666666666666669</v>
      </c>
      <c r="P58" s="180">
        <v>8</v>
      </c>
      <c r="Q58" s="133"/>
      <c r="R58" s="133"/>
      <c r="S58" s="133"/>
      <c r="T58" s="133"/>
      <c r="U58" s="133"/>
      <c r="V58" s="133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INDEX($C59:$C$3247,MATCH(FALSE,ISBLANK($C59:$C$3247),0)))),"", INDEX($C59:$C$3247,MATCH(FALSE,ISBLANK($C59:$C$3247),0))  ),$Y57
)</f>
        <v>GA09U4448</v>
      </c>
      <c r="Z58" s="90" t="str" cm="1">
        <f t="array" ref="Z58">IF(
ISNUMBER(FIND("A",$D58)),
$D58 &amp; IF(ISNUMBER(FIND("A",     INDEX($D59:$D$3247,MATCH(FALSE,ISBLANK($D59:$D$3247),0)))),"", INDEX($D59:$D$3247,MATCH(FALSE,ISBLANK($D59:$D$3247),0))  ),$Z57
)</f>
        <v>MB 8A</v>
      </c>
      <c r="AA58" s="104" t="str">
        <f>MBSchedule[[#This Row],[Route]]</f>
        <v>SHRISTHAL-CANACONA-PALOLEM</v>
      </c>
      <c r="AB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58" s="104" t="str">
        <f>IF(MBSchedule[[#This Row],[rb-straight]]&lt;MBSchedule[[#This Row],[rb-reverse]],MBSchedule[[#This Row],[rb-straight]],MBSchedule[[#This Row],[rb-reverse]])</f>
        <v>PALOLEM-CANACONA-SHRISTHAL</v>
      </c>
      <c r="AD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58" s="203" t="str" cm="1">
        <f t="array" ref="AF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58" s="203"/>
      <c r="AH58" s="203" t="e">
        <f>MBSchedule[[#This Row],[Issuing Depot]] &amp; _xlfn.IFNA(VLOOKUP(MBSchedule[[#This Row],[ow]], ETMRouteLookup, 3, FALSE),VLOOKUP(MBSchedule[[#This Row],[re]], ETMRouteLookup, 3, FALSE))</f>
        <v>#N/A</v>
      </c>
      <c r="AI58" s="213" t="e">
        <f>VLOOKUP(MBSchedule[[#This Row],[Full ETM Route No]],ETMRoutes[[Full ETM Route No]:[StageCodes]],9,FALSE)</f>
        <v>#N/A</v>
      </c>
      <c r="AJ58" s="3"/>
    </row>
    <row r="59" spans="1:36" ht="16" thickBot="1">
      <c r="A59" s="104" t="str">
        <f t="shared" si="0"/>
        <v>MRG</v>
      </c>
      <c r="B59" s="104"/>
      <c r="C59" s="90"/>
      <c r="D59" s="90"/>
      <c r="E59" s="157"/>
      <c r="F59" s="164" t="s">
        <v>3281</v>
      </c>
      <c r="G59" s="90" t="s">
        <v>831</v>
      </c>
      <c r="H59" s="90"/>
      <c r="I59" s="90"/>
      <c r="J59" s="90"/>
      <c r="K59" s="165" t="s">
        <v>1844</v>
      </c>
      <c r="L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88">
        <v>0.42708333333333331</v>
      </c>
      <c r="N59" s="115" t="s">
        <v>3404</v>
      </c>
      <c r="O59" s="189">
        <v>0.48958333333333331</v>
      </c>
      <c r="P59" s="180">
        <v>41</v>
      </c>
      <c r="Q59" s="133"/>
      <c r="R59" s="133"/>
      <c r="S59" s="133"/>
      <c r="T59" s="133"/>
      <c r="U59" s="133"/>
      <c r="V59" s="133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INDEX($C60:$C$3247,MATCH(FALSE,ISBLANK($C60:$C$3247),0)))),"", INDEX($C60:$C$3247,MATCH(FALSE,ISBLANK($C60:$C$3247),0))  ),$Y58
)</f>
        <v>GA09U4448</v>
      </c>
      <c r="Z59" s="90" t="str" cm="1">
        <f t="array" ref="Z59">IF(
ISNUMBER(FIND("A",$D59)),
$D59 &amp; IF(ISNUMBER(FIND("A",     INDEX($D60:$D$3247,MATCH(FALSE,ISBLANK($D60:$D$3247),0)))),"", INDEX($D60:$D$3247,MATCH(FALSE,ISBLANK($D60:$D$3247),0))  ),$Z58
)</f>
        <v>MB 8A</v>
      </c>
      <c r="AA59" s="104" t="str">
        <f>MBSchedule[[#This Row],[Route]]</f>
        <v>PALOLEM-CANACONA-MARGAO</v>
      </c>
      <c r="AB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9" s="104" t="str">
        <f>IF(MBSchedule[[#This Row],[rb-straight]]&lt;MBSchedule[[#This Row],[rb-reverse]],MBSchedule[[#This Row],[rb-straight]],MBSchedule[[#This Row],[rb-reverse]])</f>
        <v>MARGAO-CANACONA-PALOLEM</v>
      </c>
      <c r="AD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9" s="203" t="str" cm="1">
        <f t="array" ref="AF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9" s="203"/>
      <c r="AH59" s="203" t="str">
        <f>MBSchedule[[#This Row],[Issuing Depot]] &amp; _xlfn.IFNA(VLOOKUP(MBSchedule[[#This Row],[ow]], ETMRouteLookup, 3, FALSE),VLOOKUP(MBSchedule[[#This Row],[re]], ETMRouteLookup, 3, FALSE))</f>
        <v>MRG337</v>
      </c>
      <c r="AI59" s="213" t="str">
        <f>VLOOKUP(MBSchedule[[#This Row],[Full ETM Route No]],ETMRoutes[[Full ETM Route No]:[StageCodes]],9,FALSE)</f>
        <v>MRG-MRK-NVY-DRM-CNX-DDI-PZK-CUN-DMN-BLI-BNO-GOD-PDI-PSM-PKO-GLM-CST-CNC-PSL-PAT-PLM</v>
      </c>
      <c r="AJ59" s="3"/>
    </row>
    <row r="60" spans="1:36" ht="16" thickBot="1">
      <c r="A60" s="104" t="str">
        <f t="shared" si="0"/>
        <v>MRG</v>
      </c>
      <c r="B60" s="104"/>
      <c r="C60" s="104"/>
      <c r="D60" s="104"/>
      <c r="E60" s="158"/>
      <c r="F60" s="166" t="s">
        <v>1844</v>
      </c>
      <c r="G60" s="104" t="s">
        <v>831</v>
      </c>
      <c r="H60" s="104"/>
      <c r="I60" s="104"/>
      <c r="J60" s="104"/>
      <c r="K60" s="165" t="s">
        <v>3281</v>
      </c>
      <c r="L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0">
        <v>0.50694444444444442</v>
      </c>
      <c r="N60" s="117" t="s">
        <v>3404</v>
      </c>
      <c r="O60" s="191">
        <v>0.58333333333333337</v>
      </c>
      <c r="P60" s="181">
        <v>41</v>
      </c>
      <c r="Q60" s="134"/>
      <c r="R60" s="134"/>
      <c r="S60" s="134"/>
      <c r="T60" s="134"/>
      <c r="U60" s="134"/>
      <c r="V60" s="134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INDEX($C61:$C$3247,MATCH(FALSE,ISBLANK($C61:$C$3247),0)))),"", INDEX($C61:$C$3247,MATCH(FALSE,ISBLANK($C61:$C$3247),0))  ),$Y59
)</f>
        <v>GA09U4448</v>
      </c>
      <c r="Z60" s="90" t="str" cm="1">
        <f t="array" ref="Z60">IF(
ISNUMBER(FIND("A",$D60)),
$D60 &amp; IF(ISNUMBER(FIND("A",     INDEX($D61:$D$3247,MATCH(FALSE,ISBLANK($D61:$D$3247),0)))),"", INDEX($D61:$D$3247,MATCH(FALSE,ISBLANK($D61:$D$3247),0))  ),$Z59
)</f>
        <v>MB 8A</v>
      </c>
      <c r="AA60" s="104" t="str">
        <f>MBSchedule[[#This Row],[Route]]</f>
        <v>MARGAO-CANACONA-PALOLEM</v>
      </c>
      <c r="AB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60" s="104" t="str">
        <f>IF(MBSchedule[[#This Row],[rb-straight]]&lt;MBSchedule[[#This Row],[rb-reverse]],MBSchedule[[#This Row],[rb-straight]],MBSchedule[[#This Row],[rb-reverse]])</f>
        <v>MARGAO-CANACONA-PALOLEM</v>
      </c>
      <c r="AD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60" s="203" t="str" cm="1">
        <f t="array" ref="AF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0" s="203"/>
      <c r="AH60" s="203" t="str">
        <f>MBSchedule[[#This Row],[Issuing Depot]] &amp; _xlfn.IFNA(VLOOKUP(MBSchedule[[#This Row],[ow]], ETMRouteLookup, 3, FALSE),VLOOKUP(MBSchedule[[#This Row],[re]], ETMRouteLookup, 3, FALSE))</f>
        <v>MRG337</v>
      </c>
      <c r="AI60" s="213" t="str">
        <f>VLOOKUP(MBSchedule[[#This Row],[Full ETM Route No]],ETMRoutes[[Full ETM Route No]:[StageCodes]],9,FALSE)</f>
        <v>MRG-MRK-NVY-DRM-CNX-DDI-PZK-CUN-DMN-BLI-BNO-GOD-PDI-PSM-PKO-GLM-CST-CNC-PSL-PAT-PLM</v>
      </c>
      <c r="AJ60" s="3"/>
    </row>
    <row r="61" spans="1:36" ht="16" thickBot="1">
      <c r="A61" s="104" t="str">
        <f t="shared" si="0"/>
        <v>MRG</v>
      </c>
      <c r="B61" s="104"/>
      <c r="C61" s="90"/>
      <c r="D61" s="90"/>
      <c r="E61" s="157"/>
      <c r="F61" s="164" t="s">
        <v>3281</v>
      </c>
      <c r="G61" s="90" t="s">
        <v>831</v>
      </c>
      <c r="H61" s="90"/>
      <c r="I61" s="90"/>
      <c r="J61" s="90"/>
      <c r="K61" s="165" t="s">
        <v>1844</v>
      </c>
      <c r="L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88">
        <v>0.60416666666666663</v>
      </c>
      <c r="N61" s="115" t="s">
        <v>3404</v>
      </c>
      <c r="O61" s="189">
        <v>0.68055555555555547</v>
      </c>
      <c r="P61" s="180">
        <v>41</v>
      </c>
      <c r="Q61" s="133"/>
      <c r="R61" s="133"/>
      <c r="S61" s="133"/>
      <c r="T61" s="133"/>
      <c r="U61" s="133"/>
      <c r="V61" s="133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INDEX($C62:$C$3247,MATCH(FALSE,ISBLANK($C62:$C$3247),0)))),"", INDEX($C62:$C$3247,MATCH(FALSE,ISBLANK($C62:$C$3247),0))  ),$Y60
)</f>
        <v>GA09U4448</v>
      </c>
      <c r="Z61" s="90" t="str" cm="1">
        <f t="array" ref="Z61">IF(
ISNUMBER(FIND("A",$D61)),
$D61 &amp; IF(ISNUMBER(FIND("A",     INDEX($D62:$D$3247,MATCH(FALSE,ISBLANK($D62:$D$3247),0)))),"", INDEX($D62:$D$3247,MATCH(FALSE,ISBLANK($D62:$D$3247),0))  ),$Z60
)</f>
        <v>MB 8A</v>
      </c>
      <c r="AA61" s="104" t="str">
        <f>MBSchedule[[#This Row],[Route]]</f>
        <v>PALOLEM-CANACONA-MARGAO</v>
      </c>
      <c r="AB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61" s="104" t="str">
        <f>IF(MBSchedule[[#This Row],[rb-straight]]&lt;MBSchedule[[#This Row],[rb-reverse]],MBSchedule[[#This Row],[rb-straight]],MBSchedule[[#This Row],[rb-reverse]])</f>
        <v>MARGAO-CANACONA-PALOLEM</v>
      </c>
      <c r="AD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61" s="203" t="str" cm="1">
        <f t="array" ref="AF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1" s="203"/>
      <c r="AH61" s="203" t="str">
        <f>MBSchedule[[#This Row],[Issuing Depot]] &amp; _xlfn.IFNA(VLOOKUP(MBSchedule[[#This Row],[ow]], ETMRouteLookup, 3, FALSE),VLOOKUP(MBSchedule[[#This Row],[re]], ETMRouteLookup, 3, FALSE))</f>
        <v>MRG337</v>
      </c>
      <c r="AI61" s="213" t="str">
        <f>VLOOKUP(MBSchedule[[#This Row],[Full ETM Route No]],ETMRoutes[[Full ETM Route No]:[StageCodes]],9,FALSE)</f>
        <v>MRG-MRK-NVY-DRM-CNX-DDI-PZK-CUN-DMN-BLI-BNO-GOD-PDI-PSM-PKO-GLM-CST-CNC-PSL-PAT-PLM</v>
      </c>
      <c r="AJ61" s="3"/>
    </row>
    <row r="62" spans="1:36" ht="16" thickBot="1">
      <c r="A62" s="104" t="str">
        <f t="shared" si="0"/>
        <v>MRG</v>
      </c>
      <c r="B62" s="104"/>
      <c r="C62" s="90"/>
      <c r="D62" s="90"/>
      <c r="E62" s="157"/>
      <c r="F62" s="164" t="s">
        <v>1844</v>
      </c>
      <c r="G62" s="90" t="s">
        <v>831</v>
      </c>
      <c r="H62" s="90"/>
      <c r="I62" s="90"/>
      <c r="J62" s="90"/>
      <c r="K62" s="165" t="s">
        <v>2674</v>
      </c>
      <c r="L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88">
        <v>0.68402777777777779</v>
      </c>
      <c r="N62" s="115" t="s">
        <v>3404</v>
      </c>
      <c r="O62" s="189">
        <v>0.75</v>
      </c>
      <c r="P62" s="180">
        <v>41</v>
      </c>
      <c r="Q62" s="133"/>
      <c r="R62" s="133"/>
      <c r="S62" s="133"/>
      <c r="T62" s="133"/>
      <c r="U62" s="133"/>
      <c r="V62" s="133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INDEX($C63:$C$3247,MATCH(FALSE,ISBLANK($C63:$C$3247),0)))),"", INDEX($C63:$C$3247,MATCH(FALSE,ISBLANK($C63:$C$3247),0))  ),$Y61
)</f>
        <v>GA09U4448</v>
      </c>
      <c r="Z62" s="90" t="str" cm="1">
        <f t="array" ref="Z62">IF(
ISNUMBER(FIND("A",$D62)),
$D62 &amp; IF(ISNUMBER(FIND("A",     INDEX($D63:$D$3247,MATCH(FALSE,ISBLANK($D63:$D$3247),0)))),"", INDEX($D63:$D$3247,MATCH(FALSE,ISBLANK($D63:$D$3247),0))  ),$Z61
)</f>
        <v>MB 8A</v>
      </c>
      <c r="AA62" s="104" t="str">
        <f>MBSchedule[[#This Row],[Route]]</f>
        <v>MARGAO-CANACONA-SHRISTHAL</v>
      </c>
      <c r="AB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62" s="104" t="str">
        <f>IF(MBSchedule[[#This Row],[rb-straight]]&lt;MBSchedule[[#This Row],[rb-reverse]],MBSchedule[[#This Row],[rb-straight]],MBSchedule[[#This Row],[rb-reverse]])</f>
        <v>MARGAO-CANACONA-SHRISTHAL</v>
      </c>
      <c r="AD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62" s="203" t="str" cm="1">
        <f t="array" ref="AF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2" s="203"/>
      <c r="AH62" s="203" t="str">
        <f>MBSchedule[[#This Row],[Issuing Depot]] &amp; _xlfn.IFNA(VLOOKUP(MBSchedule[[#This Row],[ow]], ETMRouteLookup, 3, FALSE),VLOOKUP(MBSchedule[[#This Row],[re]], ETMRouteLookup, 3, FALSE))</f>
        <v>MRG355</v>
      </c>
      <c r="AI62" s="213" t="str">
        <f>VLOOKUP(MBSchedule[[#This Row],[Full ETM Route No]],ETMRoutes[[Full ETM Route No]:[StageCodes]],9,FALSE)</f>
        <v>MRG-MRK-NVY-DRM-CNX-DDI-PZK-CUN-DMN-BLI-BNO-GOD-PDI-PSM-PKO-GLM-CST-CNC-CNC-PSN-SMT-BPL-AFD-PTG-SRI</v>
      </c>
      <c r="AJ62" s="3"/>
    </row>
    <row r="63" spans="1:36" ht="16" thickBot="1">
      <c r="A63" s="104" t="str">
        <f t="shared" si="0"/>
        <v>MRG</v>
      </c>
      <c r="B63" s="104"/>
      <c r="C63" s="90"/>
      <c r="D63" s="90"/>
      <c r="E63" s="157"/>
      <c r="F63" s="164" t="s">
        <v>2674</v>
      </c>
      <c r="G63" s="90" t="s">
        <v>831</v>
      </c>
      <c r="H63" s="90"/>
      <c r="I63" s="90"/>
      <c r="J63" s="90"/>
      <c r="K63" s="165" t="s">
        <v>3281</v>
      </c>
      <c r="L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88">
        <v>0.77083333333333337</v>
      </c>
      <c r="N63" s="115" t="s">
        <v>3404</v>
      </c>
      <c r="O63" s="189">
        <v>0.79166666666666663</v>
      </c>
      <c r="P63" s="180">
        <v>8</v>
      </c>
      <c r="Q63" s="133">
        <v>1</v>
      </c>
      <c r="R63" s="133">
        <v>1</v>
      </c>
      <c r="S63" s="133"/>
      <c r="T63" s="133"/>
      <c r="U63" s="133"/>
      <c r="V63" s="133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INDEX($C64:$C$3247,MATCH(FALSE,ISBLANK($C64:$C$3247),0)))),"", INDEX($C64:$C$3247,MATCH(FALSE,ISBLANK($C64:$C$3247),0))  ),$Y62
)</f>
        <v>GA09U4448</v>
      </c>
      <c r="Z63" s="90" t="str" cm="1">
        <f t="array" ref="Z63">IF(
ISNUMBER(FIND("A",$D63)),
$D63 &amp; IF(ISNUMBER(FIND("A",     INDEX($D64:$D$3247,MATCH(FALSE,ISBLANK($D64:$D$3247),0)))),"", INDEX($D64:$D$3247,MATCH(FALSE,ISBLANK($D64:$D$3247),0))  ),$Z62
)</f>
        <v>MB 8A</v>
      </c>
      <c r="AA63" s="104" t="str">
        <f>MBSchedule[[#This Row],[Route]]</f>
        <v>SHRISTHAL-CANACONA-PALOLEM</v>
      </c>
      <c r="AB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63" s="104" t="str">
        <f>IF(MBSchedule[[#This Row],[rb-straight]]&lt;MBSchedule[[#This Row],[rb-reverse]],MBSchedule[[#This Row],[rb-straight]],MBSchedule[[#This Row],[rb-reverse]])</f>
        <v>PALOLEM-CANACONA-SHRISTHAL</v>
      </c>
      <c r="AD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63" s="203" t="str" cm="1">
        <f t="array" ref="AF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3" s="203"/>
      <c r="AH63" s="203" t="e">
        <f>MBSchedule[[#This Row],[Issuing Depot]] &amp; _xlfn.IFNA(VLOOKUP(MBSchedule[[#This Row],[ow]], ETMRouteLookup, 3, FALSE),VLOOKUP(MBSchedule[[#This Row],[re]], ETMRouteLookup, 3, FALSE))</f>
        <v>#N/A</v>
      </c>
      <c r="AI63" s="213" t="e">
        <f>VLOOKUP(MBSchedule[[#This Row],[Full ETM Route No]],ETMRoutes[[Full ETM Route No]:[StageCodes]],9,FALSE)</f>
        <v>#N/A</v>
      </c>
      <c r="AJ63" s="3"/>
    </row>
    <row r="64" spans="1:36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7"/>
      <c r="F64" s="164" t="s">
        <v>2319</v>
      </c>
      <c r="G64" s="90" t="s">
        <v>3404</v>
      </c>
      <c r="H64" s="90"/>
      <c r="I64" s="90"/>
      <c r="J64" s="90"/>
      <c r="K64" s="165" t="s">
        <v>1754</v>
      </c>
      <c r="L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88">
        <v>0.2986111111111111</v>
      </c>
      <c r="N64" s="115" t="s">
        <v>3404</v>
      </c>
      <c r="O64" s="189">
        <v>0.3125</v>
      </c>
      <c r="P64" s="180">
        <v>7</v>
      </c>
      <c r="Q64" s="133"/>
      <c r="R64" s="133"/>
      <c r="S64" s="133"/>
      <c r="T64" s="133"/>
      <c r="U64" s="133"/>
      <c r="V64" s="133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INDEX($C65:$C$3247,MATCH(FALSE,ISBLANK($C65:$C$3247),0)))),"", INDEX($C65:$C$3247,MATCH(FALSE,ISBLANK($C65:$C$3247),0))  ),$Y63
)</f>
        <v>GA09T4006</v>
      </c>
      <c r="Z64" s="90" t="str" cm="1">
        <f t="array" ref="Z64">IF(
ISNUMBER(FIND("A",$D64)),
$D64 &amp; IF(ISNUMBER(FIND("A",     INDEX($D65:$D$3247,MATCH(FALSE,ISBLANK($D65:$D$3247),0)))),"", INDEX($D65:$D$3247,MATCH(FALSE,ISBLANK($D65:$D$3247),0))  ),$Z63
)</f>
        <v>MB 9A</v>
      </c>
      <c r="AA64" s="104" t="str">
        <f>MBSchedule[[#This Row],[Route]]</f>
        <v>POLLEM-LOLYE</v>
      </c>
      <c r="AB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64" s="104" t="str">
        <f>IF(MBSchedule[[#This Row],[rb-straight]]&lt;MBSchedule[[#This Row],[rb-reverse]],MBSchedule[[#This Row],[rb-straight]],MBSchedule[[#This Row],[rb-reverse]])</f>
        <v>LOLYE-POLLEM</v>
      </c>
      <c r="AD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64" s="203" t="str" cm="1">
        <f t="array" ref="AF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4" s="203"/>
      <c r="AH64" s="203" t="e">
        <f>MBSchedule[[#This Row],[Issuing Depot]] &amp; _xlfn.IFNA(VLOOKUP(MBSchedule[[#This Row],[ow]], ETMRouteLookup, 3, FALSE),VLOOKUP(MBSchedule[[#This Row],[re]], ETMRouteLookup, 3, FALSE))</f>
        <v>#N/A</v>
      </c>
      <c r="AI64" s="213" t="e">
        <f>VLOOKUP(MBSchedule[[#This Row],[Full ETM Route No]],ETMRoutes[[Full ETM Route No]:[StageCodes]],9,FALSE)</f>
        <v>#N/A</v>
      </c>
      <c r="AJ64" s="3"/>
    </row>
    <row r="65" spans="1:36" ht="16" thickBot="1">
      <c r="A65" s="104" t="str">
        <f t="shared" si="0"/>
        <v>MRG</v>
      </c>
      <c r="B65" s="104"/>
      <c r="C65" s="90"/>
      <c r="D65" s="90"/>
      <c r="E65" s="157"/>
      <c r="F65" s="164" t="s">
        <v>1754</v>
      </c>
      <c r="G65" s="90" t="s">
        <v>831</v>
      </c>
      <c r="H65" s="90"/>
      <c r="I65" s="90"/>
      <c r="J65" s="90"/>
      <c r="K65" s="165" t="s">
        <v>1844</v>
      </c>
      <c r="L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88">
        <v>0.38541666666666669</v>
      </c>
      <c r="N65" s="115" t="s">
        <v>3404</v>
      </c>
      <c r="O65" s="189">
        <v>0.45833333333333331</v>
      </c>
      <c r="P65" s="180">
        <v>58</v>
      </c>
      <c r="Q65" s="133"/>
      <c r="R65" s="133"/>
      <c r="S65" s="133"/>
      <c r="T65" s="133"/>
      <c r="U65" s="133"/>
      <c r="V65" s="133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INDEX($C66:$C$3247,MATCH(FALSE,ISBLANK($C66:$C$3247),0)))),"", INDEX($C66:$C$3247,MATCH(FALSE,ISBLANK($C66:$C$3247),0))  ),$Y64
)</f>
        <v>GA09T4006</v>
      </c>
      <c r="Z65" s="90" t="str" cm="1">
        <f t="array" ref="Z65">IF(
ISNUMBER(FIND("A",$D65)),
$D65 &amp; IF(ISNUMBER(FIND("A",     INDEX($D66:$D$3247,MATCH(FALSE,ISBLANK($D66:$D$3247),0)))),"", INDEX($D66:$D$3247,MATCH(FALSE,ISBLANK($D66:$D$3247),0))  ),$Z64
)</f>
        <v>MB 9A</v>
      </c>
      <c r="AA65" s="104" t="str">
        <f>MBSchedule[[#This Row],[Route]]</f>
        <v>LOLYE-CANACONA-MARGAO</v>
      </c>
      <c r="AB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65" s="104" t="str">
        <f>IF(MBSchedule[[#This Row],[rb-straight]]&lt;MBSchedule[[#This Row],[rb-reverse]],MBSchedule[[#This Row],[rb-straight]],MBSchedule[[#This Row],[rb-reverse]])</f>
        <v>LOLYE-CANACONA-MARGAO</v>
      </c>
      <c r="AD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65" s="203" t="str" cm="1">
        <f t="array" ref="AF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5" s="203"/>
      <c r="AH65" s="203" t="e">
        <f>MBSchedule[[#This Row],[Issuing Depot]] &amp; _xlfn.IFNA(VLOOKUP(MBSchedule[[#This Row],[ow]], ETMRouteLookup, 3, FALSE),VLOOKUP(MBSchedule[[#This Row],[re]], ETMRouteLookup, 3, FALSE))</f>
        <v>#N/A</v>
      </c>
      <c r="AI65" s="213" t="e">
        <f>VLOOKUP(MBSchedule[[#This Row],[Full ETM Route No]],ETMRoutes[[Full ETM Route No]:[StageCodes]],9,FALSE)</f>
        <v>#N/A</v>
      </c>
      <c r="AJ65" s="3"/>
    </row>
    <row r="66" spans="1:36" ht="16" thickBot="1">
      <c r="A66" s="104" t="str">
        <f t="shared" si="0"/>
        <v>MRG</v>
      </c>
      <c r="B66" s="104"/>
      <c r="C66" s="90"/>
      <c r="D66" s="90"/>
      <c r="E66" s="157"/>
      <c r="F66" s="164" t="s">
        <v>1844</v>
      </c>
      <c r="G66" s="90" t="s">
        <v>831</v>
      </c>
      <c r="H66" s="90"/>
      <c r="I66" s="90"/>
      <c r="J66" s="90"/>
      <c r="K66" s="165" t="s">
        <v>2319</v>
      </c>
      <c r="L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88">
        <v>0.50347222222222221</v>
      </c>
      <c r="N66" s="115" t="s">
        <v>3404</v>
      </c>
      <c r="O66" s="189">
        <v>0.58680555555555558</v>
      </c>
      <c r="P66" s="180">
        <v>65</v>
      </c>
      <c r="Q66" s="133"/>
      <c r="R66" s="133"/>
      <c r="S66" s="133"/>
      <c r="T66" s="133"/>
      <c r="U66" s="133"/>
      <c r="V66" s="133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INDEX($C67:$C$3247,MATCH(FALSE,ISBLANK($C67:$C$3247),0)))),"", INDEX($C67:$C$3247,MATCH(FALSE,ISBLANK($C67:$C$3247),0))  ),$Y65
)</f>
        <v>GA09T4006</v>
      </c>
      <c r="Z66" s="90" t="str" cm="1">
        <f t="array" ref="Z66">IF(
ISNUMBER(FIND("A",$D66)),
$D66 &amp; IF(ISNUMBER(FIND("A",     INDEX($D67:$D$3247,MATCH(FALSE,ISBLANK($D67:$D$3247),0)))),"", INDEX($D67:$D$3247,MATCH(FALSE,ISBLANK($D67:$D$3247),0))  ),$Z65
)</f>
        <v>MB 9A</v>
      </c>
      <c r="AA66" s="104" t="str">
        <f>MBSchedule[[#This Row],[Route]]</f>
        <v>MARGAO-CANACONA-POLLEM</v>
      </c>
      <c r="AB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6" s="104" t="str">
        <f>IF(MBSchedule[[#This Row],[rb-straight]]&lt;MBSchedule[[#This Row],[rb-reverse]],MBSchedule[[#This Row],[rb-straight]],MBSchedule[[#This Row],[rb-reverse]])</f>
        <v>MARGAO-CANACONA-POLLEM</v>
      </c>
      <c r="AD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6" s="203" t="str" cm="1">
        <f t="array" ref="AF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6" s="203"/>
      <c r="AH66" s="203" t="str">
        <f>MBSchedule[[#This Row],[Issuing Depot]] &amp; _xlfn.IFNA(VLOOKUP(MBSchedule[[#This Row],[ow]], ETMRouteLookup, 3, FALSE),VLOOKUP(MBSchedule[[#This Row],[re]], ETMRouteLookup, 3, FALSE))</f>
        <v>MRG142</v>
      </c>
      <c r="AI6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6" s="3"/>
    </row>
    <row r="67" spans="1:36" ht="16" thickBot="1">
      <c r="A67" s="104" t="str">
        <f t="shared" ref="A67:A131" si="1">"MRG"</f>
        <v>MRG</v>
      </c>
      <c r="B67" s="104"/>
      <c r="C67" s="90"/>
      <c r="D67" s="90"/>
      <c r="E67" s="157"/>
      <c r="F67" s="164" t="s">
        <v>2319</v>
      </c>
      <c r="G67" s="90" t="s">
        <v>831</v>
      </c>
      <c r="H67" s="90"/>
      <c r="I67" s="90"/>
      <c r="J67" s="90"/>
      <c r="K67" s="165" t="s">
        <v>1844</v>
      </c>
      <c r="L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88">
        <v>0.60069444444444442</v>
      </c>
      <c r="N67" s="115" t="s">
        <v>3404</v>
      </c>
      <c r="O67" s="189">
        <v>0.68402777777777779</v>
      </c>
      <c r="P67" s="180">
        <v>65</v>
      </c>
      <c r="Q67" s="133"/>
      <c r="R67" s="133"/>
      <c r="S67" s="133"/>
      <c r="T67" s="133"/>
      <c r="U67" s="133"/>
      <c r="V67" s="133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INDEX($C68:$C$3247,MATCH(FALSE,ISBLANK($C68:$C$3247),0)))),"", INDEX($C68:$C$3247,MATCH(FALSE,ISBLANK($C68:$C$3247),0))  ),$Y66
)</f>
        <v>GA09T4006</v>
      </c>
      <c r="Z67" s="90" t="str" cm="1">
        <f t="array" ref="Z67">IF(
ISNUMBER(FIND("A",$D67)),
$D67 &amp; IF(ISNUMBER(FIND("A",     INDEX($D68:$D$3247,MATCH(FALSE,ISBLANK($D68:$D$3247),0)))),"", INDEX($D68:$D$3247,MATCH(FALSE,ISBLANK($D68:$D$3247),0))  ),$Z66
)</f>
        <v>MB 9A</v>
      </c>
      <c r="AA67" s="104" t="str">
        <f>MBSchedule[[#This Row],[Route]]</f>
        <v>POLLEM-CANACONA-MARGAO</v>
      </c>
      <c r="AB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7" s="104" t="str">
        <f>IF(MBSchedule[[#This Row],[rb-straight]]&lt;MBSchedule[[#This Row],[rb-reverse]],MBSchedule[[#This Row],[rb-straight]],MBSchedule[[#This Row],[rb-reverse]])</f>
        <v>MARGAO-CANACONA-POLLEM</v>
      </c>
      <c r="AD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7" s="203" t="str" cm="1">
        <f t="array" ref="AF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7" s="203"/>
      <c r="AH67" s="203" t="str">
        <f>MBSchedule[[#This Row],[Issuing Depot]] &amp; _xlfn.IFNA(VLOOKUP(MBSchedule[[#This Row],[ow]], ETMRouteLookup, 3, FALSE),VLOOKUP(MBSchedule[[#This Row],[re]], ETMRouteLookup, 3, FALSE))</f>
        <v>MRG142</v>
      </c>
      <c r="AI6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7" s="3"/>
    </row>
    <row r="68" spans="1:36" ht="16" thickBot="1">
      <c r="A68" s="104" t="str">
        <f t="shared" si="1"/>
        <v>MRG</v>
      </c>
      <c r="B68" s="104"/>
      <c r="C68" s="104"/>
      <c r="D68" s="104"/>
      <c r="E68" s="158"/>
      <c r="F68" s="166" t="s">
        <v>1844</v>
      </c>
      <c r="G68" s="104" t="s">
        <v>831</v>
      </c>
      <c r="H68" s="104"/>
      <c r="I68" s="104"/>
      <c r="J68" s="104"/>
      <c r="K68" s="167" t="s">
        <v>2319</v>
      </c>
      <c r="L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0">
        <v>0.69444444444444453</v>
      </c>
      <c r="N68" s="117" t="s">
        <v>3404</v>
      </c>
      <c r="O68" s="191">
        <v>0.3611111111111111</v>
      </c>
      <c r="P68" s="181">
        <v>65</v>
      </c>
      <c r="Q68" s="133">
        <v>1</v>
      </c>
      <c r="R68" s="133">
        <v>1</v>
      </c>
      <c r="S68" s="134"/>
      <c r="T68" s="134"/>
      <c r="U68" s="134"/>
      <c r="V68" s="134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INDEX($C69:$C$3247,MATCH(FALSE,ISBLANK($C69:$C$3247),0)))),"", INDEX($C69:$C$3247,MATCH(FALSE,ISBLANK($C69:$C$3247),0))  ),$Y67
)</f>
        <v>GA09T4006</v>
      </c>
      <c r="Z68" s="90" t="str" cm="1">
        <f t="array" ref="Z68">IF(
ISNUMBER(FIND("A",$D68)),
$D68 &amp; IF(ISNUMBER(FIND("A",     INDEX($D69:$D$3247,MATCH(FALSE,ISBLANK($D69:$D$3247),0)))),"", INDEX($D69:$D$3247,MATCH(FALSE,ISBLANK($D69:$D$3247),0))  ),$Z67
)</f>
        <v>MB 9A</v>
      </c>
      <c r="AA68" s="104" t="str">
        <f>MBSchedule[[#This Row],[Route]]</f>
        <v>MARGAO-CANACONA-POLLEM</v>
      </c>
      <c r="AB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8" s="104" t="str">
        <f>IF(MBSchedule[[#This Row],[rb-straight]]&lt;MBSchedule[[#This Row],[rb-reverse]],MBSchedule[[#This Row],[rb-straight]],MBSchedule[[#This Row],[rb-reverse]])</f>
        <v>MARGAO-CANACONA-POLLEM</v>
      </c>
      <c r="AD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8" s="203" t="str" cm="1">
        <f t="array" ref="AF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8" s="203"/>
      <c r="AH68" s="203" t="str">
        <f>MBSchedule[[#This Row],[Issuing Depot]] &amp; _xlfn.IFNA(VLOOKUP(MBSchedule[[#This Row],[ow]], ETMRouteLookup, 3, FALSE),VLOOKUP(MBSchedule[[#This Row],[re]], ETMRouteLookup, 3, FALSE))</f>
        <v>MRG142</v>
      </c>
      <c r="AI6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8" s="3"/>
    </row>
    <row r="69" spans="1:36" ht="16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7"/>
      <c r="F69" s="164" t="s">
        <v>2319</v>
      </c>
      <c r="G69" s="90" t="s">
        <v>831</v>
      </c>
      <c r="H69" s="90"/>
      <c r="I69" s="90"/>
      <c r="J69" s="90"/>
      <c r="K69" s="165" t="s">
        <v>1844</v>
      </c>
      <c r="L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88">
        <v>0.25347222222222221</v>
      </c>
      <c r="N69" s="115" t="s">
        <v>3404</v>
      </c>
      <c r="O69" s="189">
        <v>0.33680555555555558</v>
      </c>
      <c r="P69" s="180">
        <v>65</v>
      </c>
      <c r="Q69" s="133"/>
      <c r="R69" s="133"/>
      <c r="S69" s="133"/>
      <c r="T69" s="133"/>
      <c r="U69" s="133"/>
      <c r="V69" s="133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INDEX($C70:$C$3247,MATCH(FALSE,ISBLANK($C70:$C$3247),0)))),"", INDEX($C70:$C$3247,MATCH(FALSE,ISBLANK($C70:$C$3247),0))  ),$Y68
)</f>
        <v>GA10T3636</v>
      </c>
      <c r="Z69" s="90" t="str" cm="1">
        <f t="array" ref="Z69">IF(
ISNUMBER(FIND("A",$D69)),
$D69 &amp; IF(ISNUMBER(FIND("A",     INDEX($D70:$D$3247,MATCH(FALSE,ISBLANK($D70:$D$3247),0)))),"", INDEX($D70:$D$3247,MATCH(FALSE,ISBLANK($D70:$D$3247),0))  ),$Z68
)</f>
        <v>MB 10A</v>
      </c>
      <c r="AA69" s="104" t="str">
        <f>MBSchedule[[#This Row],[Route]]</f>
        <v>POLLEM-CANACONA-MARGAO</v>
      </c>
      <c r="AB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9" s="104" t="str">
        <f>IF(MBSchedule[[#This Row],[rb-straight]]&lt;MBSchedule[[#This Row],[rb-reverse]],MBSchedule[[#This Row],[rb-straight]],MBSchedule[[#This Row],[rb-reverse]])</f>
        <v>MARGAO-CANACONA-POLLEM</v>
      </c>
      <c r="AD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9" s="203" t="str" cm="1">
        <f t="array" ref="AF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9" s="203"/>
      <c r="AH69" s="203" t="str">
        <f>MBSchedule[[#This Row],[Issuing Depot]] &amp; _xlfn.IFNA(VLOOKUP(MBSchedule[[#This Row],[ow]], ETMRouteLookup, 3, FALSE),VLOOKUP(MBSchedule[[#This Row],[re]], ETMRouteLookup, 3, FALSE))</f>
        <v>MRG142</v>
      </c>
      <c r="AI6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9" s="3"/>
    </row>
    <row r="70" spans="1:36" ht="16" thickBot="1">
      <c r="A70" s="104" t="str">
        <f t="shared" si="1"/>
        <v>MRG</v>
      </c>
      <c r="B70" s="104"/>
      <c r="C70" s="90"/>
      <c r="D70" s="90"/>
      <c r="E70" s="157"/>
      <c r="F70" s="164" t="s">
        <v>1844</v>
      </c>
      <c r="G70" s="90" t="s">
        <v>996</v>
      </c>
      <c r="H70" s="90"/>
      <c r="I70" s="90"/>
      <c r="J70" s="90"/>
      <c r="K70" s="165" t="s">
        <v>831</v>
      </c>
      <c r="L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88">
        <v>0.36805555555555558</v>
      </c>
      <c r="N70" s="115" t="s">
        <v>3404</v>
      </c>
      <c r="O70" s="189">
        <v>0.43402777777777773</v>
      </c>
      <c r="P70" s="180">
        <v>37</v>
      </c>
      <c r="Q70" s="133"/>
      <c r="R70" s="133"/>
      <c r="S70" s="133"/>
      <c r="T70" s="133"/>
      <c r="U70" s="133"/>
      <c r="V70" s="133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INDEX($C71:$C$3247,MATCH(FALSE,ISBLANK($C71:$C$3247),0)))),"", INDEX($C71:$C$3247,MATCH(FALSE,ISBLANK($C71:$C$3247),0))  ),$Y69
)</f>
        <v>GA10T3636</v>
      </c>
      <c r="Z70" s="90" t="str" cm="1">
        <f t="array" ref="Z70">IF(
ISNUMBER(FIND("A",$D70)),
$D70 &amp; IF(ISNUMBER(FIND("A",     INDEX($D71:$D$3247,MATCH(FALSE,ISBLANK($D71:$D$3247),0)))),"", INDEX($D71:$D$3247,MATCH(FALSE,ISBLANK($D71:$D$3247),0))  ),$Z69
)</f>
        <v>MB 10A</v>
      </c>
      <c r="AA70" s="104" t="str">
        <f>MBSchedule[[#This Row],[Route]]</f>
        <v>MARGAO-CUNCOLIM-CANACONA</v>
      </c>
      <c r="AB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0" s="104" t="str">
        <f>IF(MBSchedule[[#This Row],[rb-straight]]&lt;MBSchedule[[#This Row],[rb-reverse]],MBSchedule[[#This Row],[rb-straight]],MBSchedule[[#This Row],[rb-reverse]])</f>
        <v>CANACONA-CUNCOLIM-MARGAO</v>
      </c>
      <c r="AD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0" s="203" t="str" cm="1">
        <f t="array" ref="AF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0" s="203"/>
      <c r="AH70" s="203" t="str">
        <f>MBSchedule[[#This Row],[Issuing Depot]] &amp; _xlfn.IFNA(VLOOKUP(MBSchedule[[#This Row],[ow]], ETMRouteLookup, 3, FALSE),VLOOKUP(MBSchedule[[#This Row],[re]], ETMRouteLookup, 3, FALSE))</f>
        <v>MRG26</v>
      </c>
      <c r="AI70" s="213" t="str">
        <f>VLOOKUP(MBSchedule[[#This Row],[Full ETM Route No]],ETMRoutes[[Full ETM Route No]:[StageCodes]],9,FALSE)</f>
        <v>MRG-MRK-NVY-DRM-CNX-DDI-PZK-CUN-DMN-BLI-BNO-GOD-PDI-PSM-PKO-GLM-CST-CNC</v>
      </c>
      <c r="AJ70" s="3"/>
    </row>
    <row r="71" spans="1:36" ht="16" thickBot="1">
      <c r="A71" s="104" t="str">
        <f t="shared" si="1"/>
        <v>MRG</v>
      </c>
      <c r="B71" s="104"/>
      <c r="C71" s="90"/>
      <c r="D71" s="90"/>
      <c r="E71" s="157"/>
      <c r="F71" s="164" t="s">
        <v>831</v>
      </c>
      <c r="G71" s="90" t="s">
        <v>3404</v>
      </c>
      <c r="H71" s="90"/>
      <c r="I71" s="90"/>
      <c r="J71" s="90"/>
      <c r="K71" s="165" t="s">
        <v>2319</v>
      </c>
      <c r="L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88">
        <v>0.43402777777777773</v>
      </c>
      <c r="N71" s="115" t="s">
        <v>3404</v>
      </c>
      <c r="O71" s="189">
        <v>0.46527777777777773</v>
      </c>
      <c r="P71" s="180">
        <v>28</v>
      </c>
      <c r="Q71" s="133"/>
      <c r="R71" s="133"/>
      <c r="S71" s="133"/>
      <c r="T71" s="133"/>
      <c r="U71" s="133"/>
      <c r="V71" s="133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INDEX($C72:$C$3247,MATCH(FALSE,ISBLANK($C72:$C$3247),0)))),"", INDEX($C72:$C$3247,MATCH(FALSE,ISBLANK($C72:$C$3247),0))  ),$Y70
)</f>
        <v>GA10T3636</v>
      </c>
      <c r="Z71" s="90" t="str" cm="1">
        <f t="array" ref="Z71">IF(
ISNUMBER(FIND("A",$D71)),
$D71 &amp; IF(ISNUMBER(FIND("A",     INDEX($D72:$D$3247,MATCH(FALSE,ISBLANK($D72:$D$3247),0)))),"", INDEX($D72:$D$3247,MATCH(FALSE,ISBLANK($D72:$D$3247),0))  ),$Z70
)</f>
        <v>MB 10A</v>
      </c>
      <c r="AA71" s="104" t="str">
        <f>MBSchedule[[#This Row],[Route]]</f>
        <v>CANACONA-POLLEM</v>
      </c>
      <c r="AB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71" s="104" t="str">
        <f>IF(MBSchedule[[#This Row],[rb-straight]]&lt;MBSchedule[[#This Row],[rb-reverse]],MBSchedule[[#This Row],[rb-straight]],MBSchedule[[#This Row],[rb-reverse]])</f>
        <v>CANACONA-POLLEM</v>
      </c>
      <c r="AD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71" s="203" t="str" cm="1">
        <f t="array" ref="AF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1" s="203"/>
      <c r="AH71" s="203" t="str">
        <f>MBSchedule[[#This Row],[Issuing Depot]] &amp; _xlfn.IFNA(VLOOKUP(MBSchedule[[#This Row],[ow]], ETMRouteLookup, 3, FALSE),VLOOKUP(MBSchedule[[#This Row],[re]], ETMRouteLookup, 3, FALSE))</f>
        <v>MRG328</v>
      </c>
      <c r="AI71" s="213" t="str">
        <f>VLOOKUP(MBSchedule[[#This Row],[Full ETM Route No]],ETMRoutes[[Full ETM Route No]:[StageCodes]],9,FALSE)</f>
        <v>CNC-PSN-SMT-BPL-AFD-GHO-NTN-SDX-MTH-TLP-KLR-GTP-KTY-MHD-VTT-DTT-PGN-KAU-MSM-DPT-LOL-SIN-PLL</v>
      </c>
      <c r="AJ71" s="3"/>
    </row>
    <row r="72" spans="1:36" ht="16" thickBot="1">
      <c r="A72" s="104" t="str">
        <f t="shared" si="1"/>
        <v>MRG</v>
      </c>
      <c r="B72" s="104"/>
      <c r="C72" s="90"/>
      <c r="D72" s="90"/>
      <c r="E72" s="157"/>
      <c r="F72" s="164" t="s">
        <v>2319</v>
      </c>
      <c r="G72" s="90" t="s">
        <v>3404</v>
      </c>
      <c r="H72" s="90"/>
      <c r="I72" s="90"/>
      <c r="J72" s="90"/>
      <c r="K72" s="165" t="s">
        <v>831</v>
      </c>
      <c r="L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88">
        <v>0.46875</v>
      </c>
      <c r="N72" s="115" t="s">
        <v>3404</v>
      </c>
      <c r="O72" s="189">
        <v>0.50694444444444442</v>
      </c>
      <c r="P72" s="180">
        <v>28</v>
      </c>
      <c r="Q72" s="133"/>
      <c r="R72" s="133"/>
      <c r="S72" s="133"/>
      <c r="T72" s="133"/>
      <c r="U72" s="133"/>
      <c r="V72" s="133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INDEX($C73:$C$3247,MATCH(FALSE,ISBLANK($C73:$C$3247),0)))),"", INDEX($C73:$C$3247,MATCH(FALSE,ISBLANK($C73:$C$3247),0))  ),$Y71
)</f>
        <v>GA10T3636</v>
      </c>
      <c r="Z72" s="90" t="str" cm="1">
        <f t="array" ref="Z72">IF(
ISNUMBER(FIND("A",$D72)),
$D72 &amp; IF(ISNUMBER(FIND("A",     INDEX($D73:$D$3247,MATCH(FALSE,ISBLANK($D73:$D$3247),0)))),"", INDEX($D73:$D$3247,MATCH(FALSE,ISBLANK($D73:$D$3247),0))  ),$Z71
)</f>
        <v>MB 10A</v>
      </c>
      <c r="AA72" s="104" t="str">
        <f>MBSchedule[[#This Row],[Route]]</f>
        <v>POLLEM-CANACONA</v>
      </c>
      <c r="AB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72" s="104" t="str">
        <f>IF(MBSchedule[[#This Row],[rb-straight]]&lt;MBSchedule[[#This Row],[rb-reverse]],MBSchedule[[#This Row],[rb-straight]],MBSchedule[[#This Row],[rb-reverse]])</f>
        <v>CANACONA-POLLEM</v>
      </c>
      <c r="AD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72" s="203" t="str" cm="1">
        <f t="array" ref="AF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2" s="203"/>
      <c r="AH72" s="203" t="str">
        <f>MBSchedule[[#This Row],[Issuing Depot]] &amp; _xlfn.IFNA(VLOOKUP(MBSchedule[[#This Row],[ow]], ETMRouteLookup, 3, FALSE),VLOOKUP(MBSchedule[[#This Row],[re]], ETMRouteLookup, 3, FALSE))</f>
        <v>MRG328</v>
      </c>
      <c r="AI72" s="213" t="str">
        <f>VLOOKUP(MBSchedule[[#This Row],[Full ETM Route No]],ETMRoutes[[Full ETM Route No]:[StageCodes]],9,FALSE)</f>
        <v>CNC-PSN-SMT-BPL-AFD-GHO-NTN-SDX-MTH-TLP-KLR-GTP-KTY-MHD-VTT-DTT-PGN-KAU-MSM-DPT-LOL-SIN-PLL</v>
      </c>
      <c r="AJ72" s="3"/>
    </row>
    <row r="73" spans="1:36" ht="16" thickBot="1">
      <c r="A73" s="104" t="str">
        <f t="shared" si="1"/>
        <v>MRG</v>
      </c>
      <c r="B73" s="104"/>
      <c r="C73" s="104"/>
      <c r="D73" s="104"/>
      <c r="E73" s="158"/>
      <c r="F73" s="166" t="s">
        <v>831</v>
      </c>
      <c r="G73" s="104" t="s">
        <v>996</v>
      </c>
      <c r="H73" s="104"/>
      <c r="I73" s="104"/>
      <c r="J73" s="104"/>
      <c r="K73" s="167" t="s">
        <v>1844</v>
      </c>
      <c r="L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0">
        <v>0.51041666666666663</v>
      </c>
      <c r="N73" s="117" t="s">
        <v>3404</v>
      </c>
      <c r="O73" s="191">
        <v>0.5625</v>
      </c>
      <c r="P73" s="181">
        <v>37</v>
      </c>
      <c r="Q73" s="134"/>
      <c r="R73" s="134"/>
      <c r="S73" s="134"/>
      <c r="T73" s="134"/>
      <c r="U73" s="134"/>
      <c r="V73" s="134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INDEX($C74:$C$3247,MATCH(FALSE,ISBLANK($C74:$C$3247),0)))),"", INDEX($C74:$C$3247,MATCH(FALSE,ISBLANK($C74:$C$3247),0))  ),$Y72
)</f>
        <v>GA10T3636</v>
      </c>
      <c r="Z73" s="90" t="str" cm="1">
        <f t="array" ref="Z73">IF(
ISNUMBER(FIND("A",$D73)),
$D73 &amp; IF(ISNUMBER(FIND("A",     INDEX($D74:$D$3247,MATCH(FALSE,ISBLANK($D74:$D$3247),0)))),"", INDEX($D74:$D$3247,MATCH(FALSE,ISBLANK($D74:$D$3247),0))  ),$Z72
)</f>
        <v>MB 10A</v>
      </c>
      <c r="AA73" s="104" t="str">
        <f>MBSchedule[[#This Row],[Route]]</f>
        <v>CANACONA-CUNCOLIM-MARGAO</v>
      </c>
      <c r="AB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73" s="104" t="str">
        <f>IF(MBSchedule[[#This Row],[rb-straight]]&lt;MBSchedule[[#This Row],[rb-reverse]],MBSchedule[[#This Row],[rb-straight]],MBSchedule[[#This Row],[rb-reverse]])</f>
        <v>CANACONA-CUNCOLIM-MARGAO</v>
      </c>
      <c r="AD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73" s="203" t="str" cm="1">
        <f t="array" ref="AF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3" s="203"/>
      <c r="AH73" s="203" t="str">
        <f>MBSchedule[[#This Row],[Issuing Depot]] &amp; _xlfn.IFNA(VLOOKUP(MBSchedule[[#This Row],[ow]], ETMRouteLookup, 3, FALSE),VLOOKUP(MBSchedule[[#This Row],[re]], ETMRouteLookup, 3, FALSE))</f>
        <v>MRG26</v>
      </c>
      <c r="AI73" s="213" t="str">
        <f>VLOOKUP(MBSchedule[[#This Row],[Full ETM Route No]],ETMRoutes[[Full ETM Route No]:[StageCodes]],9,FALSE)</f>
        <v>MRG-MRK-NVY-DRM-CNX-DDI-PZK-CUN-DMN-BLI-BNO-GOD-PDI-PSM-PKO-GLM-CST-CNC</v>
      </c>
      <c r="AJ73" s="3"/>
    </row>
    <row r="74" spans="1:36" ht="16" thickBot="1">
      <c r="A74" s="104" t="str">
        <f t="shared" si="1"/>
        <v>MRG</v>
      </c>
      <c r="B74" s="104"/>
      <c r="C74" s="90"/>
      <c r="D74" s="90"/>
      <c r="E74" s="157"/>
      <c r="F74" s="164" t="s">
        <v>1844</v>
      </c>
      <c r="G74" s="90" t="s">
        <v>996</v>
      </c>
      <c r="H74" s="90"/>
      <c r="I74" s="90"/>
      <c r="J74" s="90"/>
      <c r="K74" s="165" t="s">
        <v>831</v>
      </c>
      <c r="L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88">
        <v>0.61458333333333337</v>
      </c>
      <c r="N74" s="115" t="s">
        <v>3404</v>
      </c>
      <c r="O74" s="189">
        <v>0.66666666666666663</v>
      </c>
      <c r="P74" s="180">
        <v>37</v>
      </c>
      <c r="Q74" s="133"/>
      <c r="R74" s="133"/>
      <c r="S74" s="133"/>
      <c r="T74" s="133"/>
      <c r="U74" s="133"/>
      <c r="V74" s="133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INDEX($C75:$C$3247,MATCH(FALSE,ISBLANK($C75:$C$3247),0)))),"", INDEX($C75:$C$3247,MATCH(FALSE,ISBLANK($C75:$C$3247),0))  ),$Y73
)</f>
        <v>GA10T3636</v>
      </c>
      <c r="Z74" s="90" t="str" cm="1">
        <f t="array" ref="Z74">IF(
ISNUMBER(FIND("A",$D74)),
$D74 &amp; IF(ISNUMBER(FIND("A",     INDEX($D75:$D$3247,MATCH(FALSE,ISBLANK($D75:$D$3247),0)))),"", INDEX($D75:$D$3247,MATCH(FALSE,ISBLANK($D75:$D$3247),0))  ),$Z73
)</f>
        <v>MB 10A</v>
      </c>
      <c r="AA74" s="104" t="str">
        <f>MBSchedule[[#This Row],[Route]]</f>
        <v>MARGAO-CUNCOLIM-CANACONA</v>
      </c>
      <c r="AB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4" s="104" t="str">
        <f>IF(MBSchedule[[#This Row],[rb-straight]]&lt;MBSchedule[[#This Row],[rb-reverse]],MBSchedule[[#This Row],[rb-straight]],MBSchedule[[#This Row],[rb-reverse]])</f>
        <v>CANACONA-CUNCOLIM-MARGAO</v>
      </c>
      <c r="AD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4" s="203" t="str" cm="1">
        <f t="array" ref="AF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4" s="203"/>
      <c r="AH74" s="203" t="str">
        <f>MBSchedule[[#This Row],[Issuing Depot]] &amp; _xlfn.IFNA(VLOOKUP(MBSchedule[[#This Row],[ow]], ETMRouteLookup, 3, FALSE),VLOOKUP(MBSchedule[[#This Row],[re]], ETMRouteLookup, 3, FALSE))</f>
        <v>MRG26</v>
      </c>
      <c r="AI74" s="213" t="str">
        <f>VLOOKUP(MBSchedule[[#This Row],[Full ETM Route No]],ETMRoutes[[Full ETM Route No]:[StageCodes]],9,FALSE)</f>
        <v>MRG-MRK-NVY-DRM-CNX-DDI-PZK-CUN-DMN-BLI-BNO-GOD-PDI-PSM-PKO-GLM-CST-CNC</v>
      </c>
      <c r="AJ74" s="3"/>
    </row>
    <row r="75" spans="1:36" ht="16" thickBot="1">
      <c r="A75" s="104" t="str">
        <f t="shared" si="1"/>
        <v>MRG</v>
      </c>
      <c r="B75" s="104"/>
      <c r="C75" s="90"/>
      <c r="D75" s="90"/>
      <c r="E75" s="157"/>
      <c r="F75" s="164" t="s">
        <v>831</v>
      </c>
      <c r="G75" s="90" t="s">
        <v>3404</v>
      </c>
      <c r="H75" s="90"/>
      <c r="I75" s="90"/>
      <c r="J75" s="90"/>
      <c r="K75" s="165" t="s">
        <v>2307</v>
      </c>
      <c r="L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88">
        <v>0.66666666666666663</v>
      </c>
      <c r="N75" s="115" t="s">
        <v>3404</v>
      </c>
      <c r="O75" s="189">
        <v>0.68055555555555547</v>
      </c>
      <c r="P75" s="180">
        <v>12</v>
      </c>
      <c r="Q75" s="133"/>
      <c r="R75" s="133"/>
      <c r="S75" s="133"/>
      <c r="T75" s="133"/>
      <c r="U75" s="133"/>
      <c r="V75" s="133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INDEX($C76:$C$3247,MATCH(FALSE,ISBLANK($C76:$C$3247),0)))),"", INDEX($C76:$C$3247,MATCH(FALSE,ISBLANK($C76:$C$3247),0))  ),$Y74
)</f>
        <v>GA10T3636</v>
      </c>
      <c r="Z75" s="90" t="str" cm="1">
        <f t="array" ref="Z75">IF(
ISNUMBER(FIND("A",$D75)),
$D75 &amp; IF(ISNUMBER(FIND("A",     INDEX($D76:$D$3247,MATCH(FALSE,ISBLANK($D76:$D$3247),0)))),"", INDEX($D76:$D$3247,MATCH(FALSE,ISBLANK($D76:$D$3247),0))  ),$Z74
)</f>
        <v>MB 10A</v>
      </c>
      <c r="AA75" s="104" t="str">
        <f>MBSchedule[[#This Row],[Route]]</f>
        <v>CANACONA-POIGUINIM</v>
      </c>
      <c r="AB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75" s="104" t="str">
        <f>IF(MBSchedule[[#This Row],[rb-straight]]&lt;MBSchedule[[#This Row],[rb-reverse]],MBSchedule[[#This Row],[rb-straight]],MBSchedule[[#This Row],[rb-reverse]])</f>
        <v>CANACONA-POIGUINIM</v>
      </c>
      <c r="AD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75" s="203" t="str" cm="1">
        <f t="array" ref="AF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5" s="203"/>
      <c r="AH75" s="203" t="str">
        <f>MBSchedule[[#This Row],[Issuing Depot]] &amp; _xlfn.IFNA(VLOOKUP(MBSchedule[[#This Row],[ow]], ETMRouteLookup, 3, FALSE),VLOOKUP(MBSchedule[[#This Row],[re]], ETMRouteLookup, 3, FALSE))</f>
        <v>MRG342</v>
      </c>
      <c r="AI75" s="213" t="str">
        <f>VLOOKUP(MBSchedule[[#This Row],[Full ETM Route No]],ETMRoutes[[Full ETM Route No]:[StageCodes]],9,FALSE)</f>
        <v>CNC-SRI-MKD-BPL-AFD-GKM-SDX-MTH-TLP-GTP-BAG-MHW-PGN</v>
      </c>
      <c r="AJ75" s="3"/>
    </row>
    <row r="76" spans="1:36" ht="16" thickBot="1">
      <c r="A76" s="104" t="str">
        <f t="shared" si="1"/>
        <v>MRG</v>
      </c>
      <c r="B76" s="104"/>
      <c r="C76" s="90"/>
      <c r="D76" s="90"/>
      <c r="E76" s="157"/>
      <c r="F76" s="164" t="s">
        <v>2307</v>
      </c>
      <c r="G76" s="90" t="s">
        <v>831</v>
      </c>
      <c r="H76" s="90"/>
      <c r="I76" s="90"/>
      <c r="J76" s="90"/>
      <c r="K76" s="165" t="s">
        <v>1844</v>
      </c>
      <c r="L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88">
        <v>0.68402777777777779</v>
      </c>
      <c r="N76" s="115">
        <v>0.70138888888888884</v>
      </c>
      <c r="O76" s="189">
        <v>0.75347222222222221</v>
      </c>
      <c r="P76" s="180">
        <v>49</v>
      </c>
      <c r="Q76" s="133"/>
      <c r="R76" s="133"/>
      <c r="S76" s="133"/>
      <c r="T76" s="133"/>
      <c r="U76" s="133"/>
      <c r="V76" s="133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INDEX($C77:$C$3247,MATCH(FALSE,ISBLANK($C77:$C$3247),0)))),"", INDEX($C77:$C$3247,MATCH(FALSE,ISBLANK($C77:$C$3247),0))  ),$Y75
)</f>
        <v>GA10T3636</v>
      </c>
      <c r="Z76" s="90" t="str" cm="1">
        <f t="array" ref="Z76">IF(
ISNUMBER(FIND("A",$D76)),
$D76 &amp; IF(ISNUMBER(FIND("A",     INDEX($D77:$D$3247,MATCH(FALSE,ISBLANK($D77:$D$3247),0)))),"", INDEX($D77:$D$3247,MATCH(FALSE,ISBLANK($D77:$D$3247),0))  ),$Z75
)</f>
        <v>MB 10A</v>
      </c>
      <c r="AA76" s="104" t="str">
        <f>MBSchedule[[#This Row],[Route]]</f>
        <v>POIGUINIM-CANACONA-MARGAO</v>
      </c>
      <c r="AB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76" s="104" t="str">
        <f>IF(MBSchedule[[#This Row],[rb-straight]]&lt;MBSchedule[[#This Row],[rb-reverse]],MBSchedule[[#This Row],[rb-straight]],MBSchedule[[#This Row],[rb-reverse]])</f>
        <v>MARGAO-CANACONA-POIGUINIM</v>
      </c>
      <c r="AD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76" s="203" t="str" cm="1">
        <f t="array" ref="AF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6" s="203"/>
      <c r="AH76" s="203" t="str">
        <f>MBSchedule[[#This Row],[Issuing Depot]] &amp; _xlfn.IFNA(VLOOKUP(MBSchedule[[#This Row],[ow]], ETMRouteLookup, 3, FALSE),VLOOKUP(MBSchedule[[#This Row],[re]], ETMRouteLookup, 3, FALSE))</f>
        <v>MRG305</v>
      </c>
      <c r="AI76" s="213" t="str">
        <f>VLOOKUP(MBSchedule[[#This Row],[Full ETM Route No]],ETMRoutes[[Full ETM Route No]:[StageCodes]],9,FALSE)</f>
        <v>MRG-MRK-NVY-DRM-CNX-DDI-PZK-CUN-DMN-BLI-BNO-GOD-PDI-PSM-PKO-GLM-CST-CNC-SRI-MKD-BPL-AFD-PTG-PMT-PGN</v>
      </c>
      <c r="AJ76" s="3"/>
    </row>
    <row r="77" spans="1:36" ht="16" thickBot="1">
      <c r="A77" s="104" t="str">
        <f t="shared" si="1"/>
        <v>MRG</v>
      </c>
      <c r="B77" s="104"/>
      <c r="C77" s="90"/>
      <c r="D77" s="90"/>
      <c r="E77" s="157"/>
      <c r="F77" s="164" t="s">
        <v>1844</v>
      </c>
      <c r="G77" s="90" t="s">
        <v>831</v>
      </c>
      <c r="H77" s="90"/>
      <c r="I77" s="90"/>
      <c r="J77" s="90"/>
      <c r="K77" s="165" t="s">
        <v>2319</v>
      </c>
      <c r="L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88">
        <v>0.76388888888888884</v>
      </c>
      <c r="N77" s="115" t="s">
        <v>3404</v>
      </c>
      <c r="O77" s="189">
        <v>0.84722222222222221</v>
      </c>
      <c r="P77" s="180">
        <v>65</v>
      </c>
      <c r="Q77" s="133">
        <v>1</v>
      </c>
      <c r="R77" s="133">
        <v>1</v>
      </c>
      <c r="S77" s="133"/>
      <c r="T77" s="133"/>
      <c r="U77" s="133"/>
      <c r="V77" s="133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INDEX($C78:$C$3247,MATCH(FALSE,ISBLANK($C78:$C$3247),0)))),"", INDEX($C78:$C$3247,MATCH(FALSE,ISBLANK($C78:$C$3247),0))  ),$Y76
)</f>
        <v>GA10T3636</v>
      </c>
      <c r="Z77" s="90" t="str" cm="1">
        <f t="array" ref="Z77">IF(
ISNUMBER(FIND("A",$D77)),
$D77 &amp; IF(ISNUMBER(FIND("A",     INDEX($D78:$D$3247,MATCH(FALSE,ISBLANK($D78:$D$3247),0)))),"", INDEX($D78:$D$3247,MATCH(FALSE,ISBLANK($D78:$D$3247),0))  ),$Z76
)</f>
        <v>MB 10A</v>
      </c>
      <c r="AA77" s="104" t="str">
        <f>MBSchedule[[#This Row],[Route]]</f>
        <v>MARGAO-CANACONA-POLLEM</v>
      </c>
      <c r="AB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77" s="104" t="str">
        <f>IF(MBSchedule[[#This Row],[rb-straight]]&lt;MBSchedule[[#This Row],[rb-reverse]],MBSchedule[[#This Row],[rb-straight]],MBSchedule[[#This Row],[rb-reverse]])</f>
        <v>MARGAO-CANACONA-POLLEM</v>
      </c>
      <c r="AD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77" s="203" t="str" cm="1">
        <f t="array" ref="AF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7" s="203"/>
      <c r="AH77" s="203" t="str">
        <f>MBSchedule[[#This Row],[Issuing Depot]] &amp; _xlfn.IFNA(VLOOKUP(MBSchedule[[#This Row],[ow]], ETMRouteLookup, 3, FALSE),VLOOKUP(MBSchedule[[#This Row],[re]], ETMRouteLookup, 3, FALSE))</f>
        <v>MRG142</v>
      </c>
      <c r="AI7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77" s="3"/>
    </row>
    <row r="78" spans="1:36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7"/>
      <c r="F78" s="164" t="s">
        <v>3281</v>
      </c>
      <c r="G78" s="90" t="s">
        <v>3404</v>
      </c>
      <c r="H78" s="90"/>
      <c r="I78" s="90"/>
      <c r="J78" s="90"/>
      <c r="K78" s="165" t="s">
        <v>2674</v>
      </c>
      <c r="L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88">
        <v>0.30555555555555552</v>
      </c>
      <c r="N78" s="115" t="s">
        <v>3404</v>
      </c>
      <c r="O78" s="189">
        <v>0.3125</v>
      </c>
      <c r="P78" s="180">
        <v>8</v>
      </c>
      <c r="Q78" s="133"/>
      <c r="R78" s="133"/>
      <c r="S78" s="133"/>
      <c r="T78" s="133"/>
      <c r="U78" s="133"/>
      <c r="V78" s="133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INDEX($C79:$C$3247,MATCH(FALSE,ISBLANK($C79:$C$3247),0)))),"", INDEX($C79:$C$3247,MATCH(FALSE,ISBLANK($C79:$C$3247),0))  ),$Y77
)</f>
        <v>GA01U3337</v>
      </c>
      <c r="Z78" s="90" t="str" cm="1">
        <f t="array" ref="Z78">IF(
ISNUMBER(FIND("A",$D78)),
$D78 &amp; IF(ISNUMBER(FIND("A",     INDEX($D79:$D$3247,MATCH(FALSE,ISBLANK($D79:$D$3247),0)))),"", INDEX($D79:$D$3247,MATCH(FALSE,ISBLANK($D79:$D$3247),0))  ),$Z77
)</f>
        <v>MB 11A</v>
      </c>
      <c r="AA78" s="104" t="str">
        <f>MBSchedule[[#This Row],[Route]]</f>
        <v>PALOLEM-SHRISTHAL</v>
      </c>
      <c r="AB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78" s="104" t="str">
        <f>IF(MBSchedule[[#This Row],[rb-straight]]&lt;MBSchedule[[#This Row],[rb-reverse]],MBSchedule[[#This Row],[rb-straight]],MBSchedule[[#This Row],[rb-reverse]])</f>
        <v>PALOLEM-SHRISTHAL</v>
      </c>
      <c r="AD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78" s="203" t="str" cm="1">
        <f t="array" ref="AF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78" s="203"/>
      <c r="AH78" s="203" t="e">
        <f>MBSchedule[[#This Row],[Issuing Depot]] &amp; _xlfn.IFNA(VLOOKUP(MBSchedule[[#This Row],[ow]], ETMRouteLookup, 3, FALSE),VLOOKUP(MBSchedule[[#This Row],[re]], ETMRouteLookup, 3, FALSE))</f>
        <v>#N/A</v>
      </c>
      <c r="AI78" s="213" t="e">
        <f>VLOOKUP(MBSchedule[[#This Row],[Full ETM Route No]],ETMRoutes[[Full ETM Route No]:[StageCodes]],9,FALSE)</f>
        <v>#N/A</v>
      </c>
      <c r="AJ78" s="3"/>
    </row>
    <row r="79" spans="1:36" ht="16" thickBot="1">
      <c r="A79" s="104" t="str">
        <f t="shared" si="1"/>
        <v>MRG</v>
      </c>
      <c r="B79" s="104"/>
      <c r="C79" s="90"/>
      <c r="D79" s="90"/>
      <c r="E79" s="157"/>
      <c r="F79" s="164" t="s">
        <v>2674</v>
      </c>
      <c r="G79" s="90" t="s">
        <v>831</v>
      </c>
      <c r="H79" s="90"/>
      <c r="I79" s="90"/>
      <c r="J79" s="90"/>
      <c r="K79" s="165" t="s">
        <v>1844</v>
      </c>
      <c r="L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88">
        <v>0.3125</v>
      </c>
      <c r="N79" s="115" t="s">
        <v>3404</v>
      </c>
      <c r="O79" s="189">
        <v>0.375</v>
      </c>
      <c r="P79" s="180">
        <v>41</v>
      </c>
      <c r="Q79" s="133"/>
      <c r="R79" s="133"/>
      <c r="S79" s="133"/>
      <c r="T79" s="133"/>
      <c r="U79" s="133"/>
      <c r="V79" s="133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INDEX($C80:$C$3247,MATCH(FALSE,ISBLANK($C80:$C$3247),0)))),"", INDEX($C80:$C$3247,MATCH(FALSE,ISBLANK($C80:$C$3247),0))  ),$Y78
)</f>
        <v>GA01U3337</v>
      </c>
      <c r="Z79" s="90" t="str" cm="1">
        <f t="array" ref="Z79">IF(
ISNUMBER(FIND("A",$D79)),
$D79 &amp; IF(ISNUMBER(FIND("A",     INDEX($D80:$D$3247,MATCH(FALSE,ISBLANK($D80:$D$3247),0)))),"", INDEX($D80:$D$3247,MATCH(FALSE,ISBLANK($D80:$D$3247),0))  ),$Z78
)</f>
        <v>MB 11A</v>
      </c>
      <c r="AA79" s="104" t="str">
        <f>MBSchedule[[#This Row],[Route]]</f>
        <v>SHRISTHAL-CANACONA-MARGAO</v>
      </c>
      <c r="AB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C79" s="104" t="str">
        <f>IF(MBSchedule[[#This Row],[rb-straight]]&lt;MBSchedule[[#This Row],[rb-reverse]],MBSchedule[[#This Row],[rb-straight]],MBSchedule[[#This Row],[rb-reverse]])</f>
        <v>MARGAO-CANACONA-SHRISTHAL</v>
      </c>
      <c r="AD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E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F79" s="203" t="str" cm="1">
        <f t="array" ref="AF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9" s="203"/>
      <c r="AH79" s="203" t="str">
        <f>MBSchedule[[#This Row],[Issuing Depot]] &amp; _xlfn.IFNA(VLOOKUP(MBSchedule[[#This Row],[ow]], ETMRouteLookup, 3, FALSE),VLOOKUP(MBSchedule[[#This Row],[re]], ETMRouteLookup, 3, FALSE))</f>
        <v>MRG355</v>
      </c>
      <c r="AI79" s="213" t="str">
        <f>VLOOKUP(MBSchedule[[#This Row],[Full ETM Route No]],ETMRoutes[[Full ETM Route No]:[StageCodes]],9,FALSE)</f>
        <v>MRG-MRK-NVY-DRM-CNX-DDI-PZK-CUN-DMN-BLI-BNO-GOD-PDI-PSM-PKO-GLM-CST-CNC-CNC-PSN-SMT-BPL-AFD-PTG-SRI</v>
      </c>
      <c r="AJ79" s="3"/>
    </row>
    <row r="80" spans="1:36" ht="16" thickBot="1">
      <c r="A80" s="104" t="str">
        <f t="shared" si="1"/>
        <v>MRG</v>
      </c>
      <c r="B80" s="104"/>
      <c r="C80" s="90"/>
      <c r="D80" s="90"/>
      <c r="E80" s="157"/>
      <c r="F80" s="164" t="s">
        <v>1844</v>
      </c>
      <c r="G80" s="90" t="s">
        <v>831</v>
      </c>
      <c r="H80" s="90"/>
      <c r="I80" s="90"/>
      <c r="J80" s="90"/>
      <c r="K80" s="165" t="s">
        <v>3281</v>
      </c>
      <c r="L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88">
        <v>0.38541666666666669</v>
      </c>
      <c r="N80" s="115" t="s">
        <v>3404</v>
      </c>
      <c r="O80" s="189">
        <v>0.4375</v>
      </c>
      <c r="P80" s="180">
        <v>41</v>
      </c>
      <c r="Q80" s="133"/>
      <c r="R80" s="133"/>
      <c r="S80" s="133"/>
      <c r="T80" s="133"/>
      <c r="U80" s="133"/>
      <c r="V80" s="133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INDEX($C81:$C$3247,MATCH(FALSE,ISBLANK($C81:$C$3247),0)))),"", INDEX($C81:$C$3247,MATCH(FALSE,ISBLANK($C81:$C$3247),0))  ),$Y79
)</f>
        <v>GA01U3337</v>
      </c>
      <c r="Z80" s="90" t="str" cm="1">
        <f t="array" ref="Z80">IF(
ISNUMBER(FIND("A",$D80)),
$D80 &amp; IF(ISNUMBER(FIND("A",     INDEX($D81:$D$3247,MATCH(FALSE,ISBLANK($D81:$D$3247),0)))),"", INDEX($D81:$D$3247,MATCH(FALSE,ISBLANK($D81:$D$3247),0))  ),$Z79
)</f>
        <v>MB 11A</v>
      </c>
      <c r="AA80" s="104" t="str">
        <f>MBSchedule[[#This Row],[Route]]</f>
        <v>MARGAO-CANACONA-PALOLEM</v>
      </c>
      <c r="AB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0" s="104" t="str">
        <f>IF(MBSchedule[[#This Row],[rb-straight]]&lt;MBSchedule[[#This Row],[rb-reverse]],MBSchedule[[#This Row],[rb-straight]],MBSchedule[[#This Row],[rb-reverse]])</f>
        <v>MARGAO-CANACONA-PALOLEM</v>
      </c>
      <c r="AD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0" s="203" t="str" cm="1">
        <f t="array" ref="AF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0" s="203"/>
      <c r="AH80" s="203" t="str">
        <f>MBSchedule[[#This Row],[Issuing Depot]] &amp; _xlfn.IFNA(VLOOKUP(MBSchedule[[#This Row],[ow]], ETMRouteLookup, 3, FALSE),VLOOKUP(MBSchedule[[#This Row],[re]], ETMRouteLookup, 3, FALSE))</f>
        <v>MRG337</v>
      </c>
      <c r="AI80" s="213" t="str">
        <f>VLOOKUP(MBSchedule[[#This Row],[Full ETM Route No]],ETMRoutes[[Full ETM Route No]:[StageCodes]],9,FALSE)</f>
        <v>MRG-MRK-NVY-DRM-CNX-DDI-PZK-CUN-DMN-BLI-BNO-GOD-PDI-PSM-PKO-GLM-CST-CNC-PSL-PAT-PLM</v>
      </c>
      <c r="AJ80" s="3"/>
    </row>
    <row r="81" spans="1:36" ht="16" thickBot="1">
      <c r="A81" s="104" t="str">
        <f t="shared" si="1"/>
        <v>MRG</v>
      </c>
      <c r="B81" s="104"/>
      <c r="C81" s="90"/>
      <c r="D81" s="90"/>
      <c r="E81" s="157"/>
      <c r="F81" s="164" t="s">
        <v>3281</v>
      </c>
      <c r="G81" s="90" t="s">
        <v>3404</v>
      </c>
      <c r="H81" s="90"/>
      <c r="I81" s="90"/>
      <c r="J81" s="90"/>
      <c r="K81" s="165" t="s">
        <v>2674</v>
      </c>
      <c r="L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88">
        <v>0.44791666666666669</v>
      </c>
      <c r="N81" s="115" t="s">
        <v>3404</v>
      </c>
      <c r="O81" s="189">
        <v>0.45833333333333331</v>
      </c>
      <c r="P81" s="180">
        <v>8</v>
      </c>
      <c r="Q81" s="133"/>
      <c r="R81" s="133"/>
      <c r="S81" s="133"/>
      <c r="T81" s="133"/>
      <c r="U81" s="133"/>
      <c r="V81" s="133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INDEX($C82:$C$3247,MATCH(FALSE,ISBLANK($C82:$C$3247),0)))),"", INDEX($C82:$C$3247,MATCH(FALSE,ISBLANK($C82:$C$3247),0))  ),$Y80
)</f>
        <v>GA01U3337</v>
      </c>
      <c r="Z81" s="90" t="str" cm="1">
        <f t="array" ref="Z81">IF(
ISNUMBER(FIND("A",$D81)),
$D81 &amp; IF(ISNUMBER(FIND("A",     INDEX($D82:$D$3247,MATCH(FALSE,ISBLANK($D82:$D$3247),0)))),"", INDEX($D82:$D$3247,MATCH(FALSE,ISBLANK($D82:$D$3247),0))  ),$Z80
)</f>
        <v>MB 11A</v>
      </c>
      <c r="AA81" s="104" t="str">
        <f>MBSchedule[[#This Row],[Route]]</f>
        <v>PALOLEM-SHRISTHAL</v>
      </c>
      <c r="AB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1" s="104" t="str">
        <f>IF(MBSchedule[[#This Row],[rb-straight]]&lt;MBSchedule[[#This Row],[rb-reverse]],MBSchedule[[#This Row],[rb-straight]],MBSchedule[[#This Row],[rb-reverse]])</f>
        <v>PALOLEM-SHRISTHAL</v>
      </c>
      <c r="AD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1" s="203" t="str" cm="1">
        <f t="array" ref="AF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1" s="203"/>
      <c r="AH81" s="203" t="e">
        <f>MBSchedule[[#This Row],[Issuing Depot]] &amp; _xlfn.IFNA(VLOOKUP(MBSchedule[[#This Row],[ow]], ETMRouteLookup, 3, FALSE),VLOOKUP(MBSchedule[[#This Row],[re]], ETMRouteLookup, 3, FALSE))</f>
        <v>#N/A</v>
      </c>
      <c r="AI81" s="213" t="e">
        <f>VLOOKUP(MBSchedule[[#This Row],[Full ETM Route No]],ETMRoutes[[Full ETM Route No]:[StageCodes]],9,FALSE)</f>
        <v>#N/A</v>
      </c>
      <c r="AJ81" s="3"/>
    </row>
    <row r="82" spans="1:36" ht="16" thickBot="1">
      <c r="A82" s="104" t="str">
        <f t="shared" si="1"/>
        <v>MRG</v>
      </c>
      <c r="B82" s="104"/>
      <c r="C82" s="104"/>
      <c r="D82" s="104"/>
      <c r="E82" s="158"/>
      <c r="F82" s="166" t="s">
        <v>2674</v>
      </c>
      <c r="G82" s="104" t="s">
        <v>3404</v>
      </c>
      <c r="H82" s="104"/>
      <c r="I82" s="104"/>
      <c r="J82" s="104"/>
      <c r="K82" s="167" t="s">
        <v>831</v>
      </c>
      <c r="L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0">
        <v>0.46875</v>
      </c>
      <c r="N82" s="117" t="s">
        <v>3404</v>
      </c>
      <c r="O82" s="191">
        <v>0.47916666666666669</v>
      </c>
      <c r="P82" s="181">
        <v>4</v>
      </c>
      <c r="Q82" s="134"/>
      <c r="R82" s="134"/>
      <c r="S82" s="134"/>
      <c r="T82" s="134"/>
      <c r="U82" s="134"/>
      <c r="V82" s="134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INDEX($C83:$C$3247,MATCH(FALSE,ISBLANK($C83:$C$3247),0)))),"", INDEX($C83:$C$3247,MATCH(FALSE,ISBLANK($C83:$C$3247),0))  ),$Y81
)</f>
        <v>GA01U3337</v>
      </c>
      <c r="Z82" s="90" t="str" cm="1">
        <f t="array" ref="Z82">IF(
ISNUMBER(FIND("A",$D82)),
$D82 &amp; IF(ISNUMBER(FIND("A",     INDEX($D83:$D$3247,MATCH(FALSE,ISBLANK($D83:$D$3247),0)))),"", INDEX($D83:$D$3247,MATCH(FALSE,ISBLANK($D83:$D$3247),0))  ),$Z81
)</f>
        <v>MB 11A</v>
      </c>
      <c r="AA82" s="104" t="str">
        <f>MBSchedule[[#This Row],[Route]]</f>
        <v>SHRISTHAL-CANACONA</v>
      </c>
      <c r="AB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82" s="104" t="str">
        <f>IF(MBSchedule[[#This Row],[rb-straight]]&lt;MBSchedule[[#This Row],[rb-reverse]],MBSchedule[[#This Row],[rb-straight]],MBSchedule[[#This Row],[rb-reverse]])</f>
        <v>CANACONA-SHRISTHAL</v>
      </c>
      <c r="AD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82" s="203" t="str" cm="1">
        <f t="array" ref="AF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2" s="203"/>
      <c r="AH82" s="203" t="str">
        <f>MBSchedule[[#This Row],[Issuing Depot]] &amp; _xlfn.IFNA(VLOOKUP(MBSchedule[[#This Row],[ow]], ETMRouteLookup, 3, FALSE),VLOOKUP(MBSchedule[[#This Row],[re]], ETMRouteLookup, 3, FALSE))</f>
        <v>MRG325</v>
      </c>
      <c r="AI82" s="213" t="str">
        <f>VLOOKUP(MBSchedule[[#This Row],[Full ETM Route No]],ETMRoutes[[Full ETM Route No]:[StageCodes]],9,FALSE)</f>
        <v>CNC-PSN-SMT-BPL-AFD-PTG-SRI</v>
      </c>
      <c r="AJ82" s="3"/>
    </row>
    <row r="83" spans="1:36" ht="16" thickBot="1">
      <c r="A83" s="104" t="str">
        <f t="shared" si="1"/>
        <v>MRG</v>
      </c>
      <c r="B83" s="104"/>
      <c r="C83" s="90"/>
      <c r="D83" s="90"/>
      <c r="E83" s="157"/>
      <c r="F83" s="164" t="s">
        <v>831</v>
      </c>
      <c r="G83" s="90" t="s">
        <v>3404</v>
      </c>
      <c r="H83" s="90"/>
      <c r="I83" s="90"/>
      <c r="J83" s="90"/>
      <c r="K83" s="165" t="s">
        <v>3281</v>
      </c>
      <c r="L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88">
        <v>0.5</v>
      </c>
      <c r="N83" s="115" t="s">
        <v>3404</v>
      </c>
      <c r="O83" s="189">
        <v>0.51041666666666663</v>
      </c>
      <c r="P83" s="180">
        <v>4</v>
      </c>
      <c r="Q83" s="133"/>
      <c r="R83" s="133"/>
      <c r="S83" s="133"/>
      <c r="T83" s="133"/>
      <c r="U83" s="133"/>
      <c r="V83" s="133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INDEX($C84:$C$3247,MATCH(FALSE,ISBLANK($C84:$C$3247),0)))),"", INDEX($C84:$C$3247,MATCH(FALSE,ISBLANK($C84:$C$3247),0))  ),$Y82
)</f>
        <v>GA01U3337</v>
      </c>
      <c r="Z83" s="90" t="str" cm="1">
        <f t="array" ref="Z83">IF(
ISNUMBER(FIND("A",$D83)),
$D83 &amp; IF(ISNUMBER(FIND("A",     INDEX($D84:$D$3247,MATCH(FALSE,ISBLANK($D84:$D$3247),0)))),"", INDEX($D84:$D$3247,MATCH(FALSE,ISBLANK($D84:$D$3247),0))  ),$Z82
)</f>
        <v>MB 11A</v>
      </c>
      <c r="AA83" s="104" t="str">
        <f>MBSchedule[[#This Row],[Route]]</f>
        <v>CANACONA-PALOLEM</v>
      </c>
      <c r="AB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83" s="104" t="str">
        <f>IF(MBSchedule[[#This Row],[rb-straight]]&lt;MBSchedule[[#This Row],[rb-reverse]],MBSchedule[[#This Row],[rb-straight]],MBSchedule[[#This Row],[rb-reverse]])</f>
        <v>CANACONA-PALOLEM</v>
      </c>
      <c r="AD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83" s="203" t="str" cm="1">
        <f t="array" ref="AF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3" s="203"/>
      <c r="AH83" s="203" t="str">
        <f>MBSchedule[[#This Row],[Issuing Depot]] &amp; _xlfn.IFNA(VLOOKUP(MBSchedule[[#This Row],[ow]], ETMRouteLookup, 3, FALSE),VLOOKUP(MBSchedule[[#This Row],[re]], ETMRouteLookup, 3, FALSE))</f>
        <v>MRG336</v>
      </c>
      <c r="AI83" s="213" t="str">
        <f>VLOOKUP(MBSchedule[[#This Row],[Full ETM Route No]],ETMRoutes[[Full ETM Route No]:[StageCodes]],9,FALSE)</f>
        <v>CNC-PSL-PAT-PLM</v>
      </c>
      <c r="AJ83" s="3"/>
    </row>
    <row r="84" spans="1:36" ht="16" thickBot="1">
      <c r="A84" s="104" t="str">
        <f t="shared" si="1"/>
        <v>MRG</v>
      </c>
      <c r="B84" s="104"/>
      <c r="C84" s="90"/>
      <c r="D84" s="90"/>
      <c r="E84" s="157"/>
      <c r="F84" s="164" t="s">
        <v>3281</v>
      </c>
      <c r="G84" s="90" t="s">
        <v>831</v>
      </c>
      <c r="H84" s="90"/>
      <c r="I84" s="90"/>
      <c r="J84" s="90"/>
      <c r="K84" s="165" t="s">
        <v>1844</v>
      </c>
      <c r="L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88">
        <v>0.59027777777777779</v>
      </c>
      <c r="N84" s="115" t="s">
        <v>3404</v>
      </c>
      <c r="O84" s="189">
        <v>0.64583333333333337</v>
      </c>
      <c r="P84" s="180">
        <v>41</v>
      </c>
      <c r="Q84" s="133"/>
      <c r="R84" s="133"/>
      <c r="S84" s="133"/>
      <c r="T84" s="133"/>
      <c r="U84" s="133"/>
      <c r="V84" s="133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INDEX($C85:$C$3247,MATCH(FALSE,ISBLANK($C85:$C$3247),0)))),"", INDEX($C85:$C$3247,MATCH(FALSE,ISBLANK($C85:$C$3247),0))  ),$Y83
)</f>
        <v>GA01U3337</v>
      </c>
      <c r="Z84" s="90" t="str" cm="1">
        <f t="array" ref="Z84">IF(
ISNUMBER(FIND("A",$D84)),
$D84 &amp; IF(ISNUMBER(FIND("A",     INDEX($D85:$D$3247,MATCH(FALSE,ISBLANK($D85:$D$3247),0)))),"", INDEX($D85:$D$3247,MATCH(FALSE,ISBLANK($D85:$D$3247),0))  ),$Z83
)</f>
        <v>MB 11A</v>
      </c>
      <c r="AA84" s="104" t="str">
        <f>MBSchedule[[#This Row],[Route]]</f>
        <v>PALOLEM-CANACONA-MARGAO</v>
      </c>
      <c r="AB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84" s="104" t="str">
        <f>IF(MBSchedule[[#This Row],[rb-straight]]&lt;MBSchedule[[#This Row],[rb-reverse]],MBSchedule[[#This Row],[rb-straight]],MBSchedule[[#This Row],[rb-reverse]])</f>
        <v>MARGAO-CANACONA-PALOLEM</v>
      </c>
      <c r="AD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84" s="203" t="str" cm="1">
        <f t="array" ref="AF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4" s="203"/>
      <c r="AH84" s="203" t="str">
        <f>MBSchedule[[#This Row],[Issuing Depot]] &amp; _xlfn.IFNA(VLOOKUP(MBSchedule[[#This Row],[ow]], ETMRouteLookup, 3, FALSE),VLOOKUP(MBSchedule[[#This Row],[re]], ETMRouteLookup, 3, FALSE))</f>
        <v>MRG337</v>
      </c>
      <c r="AI84" s="213" t="str">
        <f>VLOOKUP(MBSchedule[[#This Row],[Full ETM Route No]],ETMRoutes[[Full ETM Route No]:[StageCodes]],9,FALSE)</f>
        <v>MRG-MRK-NVY-DRM-CNX-DDI-PZK-CUN-DMN-BLI-BNO-GOD-PDI-PSM-PKO-GLM-CST-CNC-PSL-PAT-PLM</v>
      </c>
      <c r="AJ84" s="3"/>
    </row>
    <row r="85" spans="1:36" ht="16" thickBot="1">
      <c r="A85" s="104" t="str">
        <f t="shared" si="1"/>
        <v>MRG</v>
      </c>
      <c r="B85" s="104"/>
      <c r="C85" s="90"/>
      <c r="D85" s="90"/>
      <c r="E85" s="157"/>
      <c r="F85" s="164" t="s">
        <v>1844</v>
      </c>
      <c r="G85" s="90" t="s">
        <v>831</v>
      </c>
      <c r="H85" s="90"/>
      <c r="I85" s="90"/>
      <c r="J85" s="90"/>
      <c r="K85" s="165" t="s">
        <v>3281</v>
      </c>
      <c r="L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88">
        <v>0.65972222222222221</v>
      </c>
      <c r="N85" s="115" t="s">
        <v>3404</v>
      </c>
      <c r="O85" s="189">
        <v>0.71875</v>
      </c>
      <c r="P85" s="180">
        <v>41</v>
      </c>
      <c r="Q85" s="133"/>
      <c r="R85" s="133"/>
      <c r="S85" s="133"/>
      <c r="T85" s="133"/>
      <c r="U85" s="133"/>
      <c r="V85" s="133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INDEX($C86:$C$3247,MATCH(FALSE,ISBLANK($C86:$C$3247),0)))),"", INDEX($C86:$C$3247,MATCH(FALSE,ISBLANK($C86:$C$3247),0))  ),$Y84
)</f>
        <v>GA01U3337</v>
      </c>
      <c r="Z85" s="90" t="str" cm="1">
        <f t="array" ref="Z85">IF(
ISNUMBER(FIND("A",$D85)),
$D85 &amp; IF(ISNUMBER(FIND("A",     INDEX($D86:$D$3247,MATCH(FALSE,ISBLANK($D86:$D$3247),0)))),"", INDEX($D86:$D$3247,MATCH(FALSE,ISBLANK($D86:$D$3247),0))  ),$Z84
)</f>
        <v>MB 11A</v>
      </c>
      <c r="AA85" s="104" t="str">
        <f>MBSchedule[[#This Row],[Route]]</f>
        <v>MARGAO-CANACONA-PALOLEM</v>
      </c>
      <c r="AB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5" s="104" t="str">
        <f>IF(MBSchedule[[#This Row],[rb-straight]]&lt;MBSchedule[[#This Row],[rb-reverse]],MBSchedule[[#This Row],[rb-straight]],MBSchedule[[#This Row],[rb-reverse]])</f>
        <v>MARGAO-CANACONA-PALOLEM</v>
      </c>
      <c r="AD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5" s="203" t="str" cm="1">
        <f t="array" ref="AF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5" s="203"/>
      <c r="AH85" s="203" t="str">
        <f>MBSchedule[[#This Row],[Issuing Depot]] &amp; _xlfn.IFNA(VLOOKUP(MBSchedule[[#This Row],[ow]], ETMRouteLookup, 3, FALSE),VLOOKUP(MBSchedule[[#This Row],[re]], ETMRouteLookup, 3, FALSE))</f>
        <v>MRG337</v>
      </c>
      <c r="AI85" s="213" t="str">
        <f>VLOOKUP(MBSchedule[[#This Row],[Full ETM Route No]],ETMRoutes[[Full ETM Route No]:[StageCodes]],9,FALSE)</f>
        <v>MRG-MRK-NVY-DRM-CNX-DDI-PZK-CUN-DMN-BLI-BNO-GOD-PDI-PSM-PKO-GLM-CST-CNC-PSL-PAT-PLM</v>
      </c>
      <c r="AJ85" s="3"/>
    </row>
    <row r="86" spans="1:36" ht="16" thickBot="1">
      <c r="A86" s="104" t="str">
        <f t="shared" si="1"/>
        <v>MRG</v>
      </c>
      <c r="B86" s="104"/>
      <c r="C86" s="90"/>
      <c r="D86" s="90"/>
      <c r="E86" s="157"/>
      <c r="F86" s="164" t="s">
        <v>3281</v>
      </c>
      <c r="G86" s="90" t="s">
        <v>3404</v>
      </c>
      <c r="H86" s="90"/>
      <c r="I86" s="90"/>
      <c r="J86" s="90"/>
      <c r="K86" s="165" t="s">
        <v>2674</v>
      </c>
      <c r="L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88">
        <v>0.72916666666666663</v>
      </c>
      <c r="N86" s="115" t="s">
        <v>3404</v>
      </c>
      <c r="O86" s="189">
        <v>0.75</v>
      </c>
      <c r="P86" s="180">
        <v>8</v>
      </c>
      <c r="Q86" s="133"/>
      <c r="R86" s="133"/>
      <c r="S86" s="133"/>
      <c r="T86" s="133"/>
      <c r="U86" s="133"/>
      <c r="V86" s="133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INDEX($C87:$C$3247,MATCH(FALSE,ISBLANK($C87:$C$3247),0)))),"", INDEX($C87:$C$3247,MATCH(FALSE,ISBLANK($C87:$C$3247),0))  ),$Y85
)</f>
        <v>GA01U3337</v>
      </c>
      <c r="Z86" s="90" t="str" cm="1">
        <f t="array" ref="Z86">IF(
ISNUMBER(FIND("A",$D86)),
$D86 &amp; IF(ISNUMBER(FIND("A",     INDEX($D87:$D$3247,MATCH(FALSE,ISBLANK($D87:$D$3247),0)))),"", INDEX($D87:$D$3247,MATCH(FALSE,ISBLANK($D87:$D$3247),0))  ),$Z85
)</f>
        <v>MB 11A</v>
      </c>
      <c r="AA86" s="104" t="str">
        <f>MBSchedule[[#This Row],[Route]]</f>
        <v>PALOLEM-SHRISTHAL</v>
      </c>
      <c r="AB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6" s="104" t="str">
        <f>IF(MBSchedule[[#This Row],[rb-straight]]&lt;MBSchedule[[#This Row],[rb-reverse]],MBSchedule[[#This Row],[rb-straight]],MBSchedule[[#This Row],[rb-reverse]])</f>
        <v>PALOLEM-SHRISTHAL</v>
      </c>
      <c r="AD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6" s="203" t="str" cm="1">
        <f t="array" ref="AF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6" s="203"/>
      <c r="AH86" s="203" t="e">
        <f>MBSchedule[[#This Row],[Issuing Depot]] &amp; _xlfn.IFNA(VLOOKUP(MBSchedule[[#This Row],[ow]], ETMRouteLookup, 3, FALSE),VLOOKUP(MBSchedule[[#This Row],[re]], ETMRouteLookup, 3, FALSE))</f>
        <v>#N/A</v>
      </c>
      <c r="AI86" s="213" t="e">
        <f>VLOOKUP(MBSchedule[[#This Row],[Full ETM Route No]],ETMRoutes[[Full ETM Route No]:[StageCodes]],9,FALSE)</f>
        <v>#N/A</v>
      </c>
      <c r="AJ86" s="3"/>
    </row>
    <row r="87" spans="1:36" ht="16" thickBot="1">
      <c r="A87" s="104" t="str">
        <f t="shared" si="1"/>
        <v>MRG</v>
      </c>
      <c r="B87" s="104"/>
      <c r="C87" s="90"/>
      <c r="D87" s="90"/>
      <c r="E87" s="157"/>
      <c r="F87" s="164" t="s">
        <v>2674</v>
      </c>
      <c r="G87" s="90" t="s">
        <v>3404</v>
      </c>
      <c r="H87" s="90"/>
      <c r="I87" s="90"/>
      <c r="J87" s="90"/>
      <c r="K87" s="165" t="s">
        <v>3281</v>
      </c>
      <c r="L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88">
        <v>0.75347222222222221</v>
      </c>
      <c r="N87" s="115" t="s">
        <v>3404</v>
      </c>
      <c r="O87" s="189">
        <v>0.76041666666666663</v>
      </c>
      <c r="P87" s="180">
        <v>8</v>
      </c>
      <c r="Q87" s="133">
        <v>1</v>
      </c>
      <c r="R87" s="133">
        <v>1</v>
      </c>
      <c r="S87" s="133"/>
      <c r="T87" s="133"/>
      <c r="U87" s="133"/>
      <c r="V87" s="133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INDEX($C88:$C$3247,MATCH(FALSE,ISBLANK($C88:$C$3247),0)))),"", INDEX($C88:$C$3247,MATCH(FALSE,ISBLANK($C88:$C$3247),0))  ),$Y86
)</f>
        <v>GA01U3337</v>
      </c>
      <c r="Z87" s="90" t="str" cm="1">
        <f t="array" ref="Z87">IF(
ISNUMBER(FIND("A",$D87)),
$D87 &amp; IF(ISNUMBER(FIND("A",     INDEX($D88:$D$3247,MATCH(FALSE,ISBLANK($D88:$D$3247),0)))),"", INDEX($D88:$D$3247,MATCH(FALSE,ISBLANK($D88:$D$3247),0))  ),$Z86
)</f>
        <v>MB 11A</v>
      </c>
      <c r="AA87" s="104" t="str">
        <f>MBSchedule[[#This Row],[Route]]</f>
        <v>SHRISTHAL-PALOLEM</v>
      </c>
      <c r="AB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87" s="104" t="str">
        <f>IF(MBSchedule[[#This Row],[rb-straight]]&lt;MBSchedule[[#This Row],[rb-reverse]],MBSchedule[[#This Row],[rb-straight]],MBSchedule[[#This Row],[rb-reverse]])</f>
        <v>PALOLEM-SHRISTHAL</v>
      </c>
      <c r="AD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87" s="203" t="str" cm="1">
        <f t="array" ref="AF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7" s="203"/>
      <c r="AH87" s="203" t="e">
        <f>MBSchedule[[#This Row],[Issuing Depot]] &amp; _xlfn.IFNA(VLOOKUP(MBSchedule[[#This Row],[ow]], ETMRouteLookup, 3, FALSE),VLOOKUP(MBSchedule[[#This Row],[re]], ETMRouteLookup, 3, FALSE))</f>
        <v>#N/A</v>
      </c>
      <c r="AI87" s="213" t="e">
        <f>VLOOKUP(MBSchedule[[#This Row],[Full ETM Route No]],ETMRoutes[[Full ETM Route No]:[StageCodes]],9,FALSE)</f>
        <v>#N/A</v>
      </c>
      <c r="AJ87" s="3"/>
    </row>
    <row r="88" spans="1:36" ht="16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7"/>
      <c r="F88" s="164" t="s">
        <v>3281</v>
      </c>
      <c r="G88" s="90" t="s">
        <v>3404</v>
      </c>
      <c r="H88" s="90"/>
      <c r="I88" s="90"/>
      <c r="J88" s="90"/>
      <c r="K88" s="165" t="s">
        <v>831</v>
      </c>
      <c r="L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88">
        <v>0.30902777777777779</v>
      </c>
      <c r="N88" s="115" t="s">
        <v>3404</v>
      </c>
      <c r="O88" s="189">
        <v>0.31944444444444448</v>
      </c>
      <c r="P88" s="180">
        <v>7</v>
      </c>
      <c r="Q88" s="133"/>
      <c r="R88" s="133"/>
      <c r="S88" s="133"/>
      <c r="T88" s="133"/>
      <c r="U88" s="133"/>
      <c r="V88" s="133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INDEX($C89:$C$3247,MATCH(FALSE,ISBLANK($C89:$C$3247),0)))),"", INDEX($C89:$C$3247,MATCH(FALSE,ISBLANK($C89:$C$3247),0))  ),$Y87
)</f>
        <v>GA09U6126</v>
      </c>
      <c r="Z88" s="90" t="str" cm="1">
        <f t="array" ref="Z88">IF(
ISNUMBER(FIND("A",$D88)),
$D88 &amp; IF(ISNUMBER(FIND("A",     INDEX($D89:$D$3247,MATCH(FALSE,ISBLANK($D89:$D$3247),0)))),"", INDEX($D89:$D$3247,MATCH(FALSE,ISBLANK($D89:$D$3247),0))  ),$Z87
)</f>
        <v>MB 12A</v>
      </c>
      <c r="AA88" s="104" t="str">
        <f>MBSchedule[[#This Row],[Route]]</f>
        <v>PALOLEM-CANACONA</v>
      </c>
      <c r="AB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88" s="104" t="str">
        <f>IF(MBSchedule[[#This Row],[rb-straight]]&lt;MBSchedule[[#This Row],[rb-reverse]],MBSchedule[[#This Row],[rb-straight]],MBSchedule[[#This Row],[rb-reverse]])</f>
        <v>CANACONA-PALOLEM</v>
      </c>
      <c r="AD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88" s="203" t="str" cm="1">
        <f t="array" ref="AF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8" s="203"/>
      <c r="AH88" s="203" t="str">
        <f>MBSchedule[[#This Row],[Issuing Depot]] &amp; _xlfn.IFNA(VLOOKUP(MBSchedule[[#This Row],[ow]], ETMRouteLookup, 3, FALSE),VLOOKUP(MBSchedule[[#This Row],[re]], ETMRouteLookup, 3, FALSE))</f>
        <v>MRG336</v>
      </c>
      <c r="AI88" s="213" t="str">
        <f>VLOOKUP(MBSchedule[[#This Row],[Full ETM Route No]],ETMRoutes[[Full ETM Route No]:[StageCodes]],9,FALSE)</f>
        <v>CNC-PSL-PAT-PLM</v>
      </c>
      <c r="AJ88" s="3"/>
    </row>
    <row r="89" spans="1:36" ht="16" thickBot="1">
      <c r="A89" s="104" t="str">
        <f t="shared" si="1"/>
        <v>MRG</v>
      </c>
      <c r="B89" s="104"/>
      <c r="C89" s="90"/>
      <c r="D89" s="90"/>
      <c r="E89" s="157"/>
      <c r="F89" s="164" t="s">
        <v>831</v>
      </c>
      <c r="G89" s="90" t="s">
        <v>1236</v>
      </c>
      <c r="H89" s="90"/>
      <c r="I89" s="90"/>
      <c r="J89" s="90"/>
      <c r="K89" s="165" t="s">
        <v>1437</v>
      </c>
      <c r="L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88">
        <v>0.32291666666666669</v>
      </c>
      <c r="N89" s="115" t="s">
        <v>3404</v>
      </c>
      <c r="O89" s="189">
        <v>0.34722222222222227</v>
      </c>
      <c r="P89" s="180">
        <v>25</v>
      </c>
      <c r="Q89" s="133"/>
      <c r="R89" s="133"/>
      <c r="S89" s="133"/>
      <c r="T89" s="133"/>
      <c r="U89" s="133"/>
      <c r="V89" s="133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INDEX($C90:$C$3247,MATCH(FALSE,ISBLANK($C90:$C$3247),0)))),"", INDEX($C90:$C$3247,MATCH(FALSE,ISBLANK($C90:$C$3247),0))  ),$Y88
)</f>
        <v>GA09U6126</v>
      </c>
      <c r="Z89" s="90" t="str" cm="1">
        <f t="array" ref="Z89">IF(
ISNUMBER(FIND("A",$D89)),
$D89 &amp; IF(ISNUMBER(FIND("A",     INDEX($D90:$D$3247,MATCH(FALSE,ISBLANK($D90:$D$3247),0)))),"", INDEX($D90:$D$3247,MATCH(FALSE,ISBLANK($D90:$D$3247),0))  ),$Z88
)</f>
        <v>MB 12A</v>
      </c>
      <c r="AA89" s="104" t="str">
        <f>MBSchedule[[#This Row],[Route]]</f>
        <v>CANACONA-GAODONGARI-INDRAWADO</v>
      </c>
      <c r="AB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89" s="104" t="str">
        <f>IF(MBSchedule[[#This Row],[rb-straight]]&lt;MBSchedule[[#This Row],[rb-reverse]],MBSchedule[[#This Row],[rb-straight]],MBSchedule[[#This Row],[rb-reverse]])</f>
        <v>CANACONA-GAODONGARI-INDRAWADO</v>
      </c>
      <c r="AD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89" s="203" t="str" cm="1">
        <f t="array" ref="AF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9" s="203"/>
      <c r="AH89" s="203" t="str">
        <f>MBSchedule[[#This Row],[Issuing Depot]] &amp; _xlfn.IFNA(VLOOKUP(MBSchedule[[#This Row],[ow]], ETMRouteLookup, 3, FALSE),VLOOKUP(MBSchedule[[#This Row],[re]], ETMRouteLookup, 3, FALSE))</f>
        <v>MRG346</v>
      </c>
      <c r="AI89" s="213" t="str">
        <f>VLOOKUP(MBSchedule[[#This Row],[Full ETM Route No]],ETMRoutes[[Full ETM Route No]:[StageCodes]],9,FALSE)</f>
        <v>CNC-SRI-MKD-BPL-BTG-NEW-KRV-GAO-INW</v>
      </c>
      <c r="AJ89" s="3"/>
    </row>
    <row r="90" spans="1:36" ht="16" thickBot="1">
      <c r="A90" s="104" t="str">
        <f t="shared" si="1"/>
        <v>MRG</v>
      </c>
      <c r="B90" s="104"/>
      <c r="C90" s="90"/>
      <c r="D90" s="90"/>
      <c r="E90" s="157"/>
      <c r="F90" s="164" t="s">
        <v>1437</v>
      </c>
      <c r="G90" s="90" t="s">
        <v>831</v>
      </c>
      <c r="H90" s="90"/>
      <c r="I90" s="90"/>
      <c r="J90" s="90"/>
      <c r="K90" s="165" t="s">
        <v>1844</v>
      </c>
      <c r="L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88">
        <v>0.3576388888888889</v>
      </c>
      <c r="N90" s="115" t="s">
        <v>3404</v>
      </c>
      <c r="O90" s="189">
        <v>0.44097222222222227</v>
      </c>
      <c r="P90" s="180">
        <v>62</v>
      </c>
      <c r="Q90" s="133"/>
      <c r="R90" s="133"/>
      <c r="S90" s="133"/>
      <c r="T90" s="133"/>
      <c r="U90" s="133"/>
      <c r="V90" s="133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INDEX($C91:$C$3247,MATCH(FALSE,ISBLANK($C91:$C$3247),0)))),"", INDEX($C91:$C$3247,MATCH(FALSE,ISBLANK($C91:$C$3247),0))  ),$Y89
)</f>
        <v>GA09U6126</v>
      </c>
      <c r="Z90" s="90" t="str" cm="1">
        <f t="array" ref="Z90">IF(
ISNUMBER(FIND("A",$D90)),
$D90 &amp; IF(ISNUMBER(FIND("A",     INDEX($D91:$D$3247,MATCH(FALSE,ISBLANK($D91:$D$3247),0)))),"", INDEX($D91:$D$3247,MATCH(FALSE,ISBLANK($D91:$D$3247),0))  ),$Z89
)</f>
        <v>MB 12A</v>
      </c>
      <c r="AA90" s="104" t="str">
        <f>MBSchedule[[#This Row],[Route]]</f>
        <v>INDRAWADO-CANACONA-MARGAO</v>
      </c>
      <c r="AB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C90" s="104" t="str">
        <f>IF(MBSchedule[[#This Row],[rb-straight]]&lt;MBSchedule[[#This Row],[rb-reverse]],MBSchedule[[#This Row],[rb-straight]],MBSchedule[[#This Row],[rb-reverse]])</f>
        <v>INDRAWADO-CANACONA-MARGAO</v>
      </c>
      <c r="AD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E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F90" s="203" t="str" cm="1">
        <f t="array" ref="AF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0" s="203"/>
      <c r="AH90" s="203" t="str">
        <f>MBSchedule[[#This Row],[Issuing Depot]] &amp; _xlfn.IFNA(VLOOKUP(MBSchedule[[#This Row],[ow]], ETMRouteLookup, 3, FALSE),VLOOKUP(MBSchedule[[#This Row],[re]], ETMRouteLookup, 3, FALSE))</f>
        <v>MRG345</v>
      </c>
      <c r="AI9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0" s="3"/>
    </row>
    <row r="91" spans="1:36" ht="16" thickBot="1">
      <c r="A91" s="104" t="str">
        <f t="shared" si="1"/>
        <v>MRG</v>
      </c>
      <c r="B91" s="104"/>
      <c r="C91" s="90"/>
      <c r="D91" s="90"/>
      <c r="E91" s="157"/>
      <c r="F91" s="164" t="s">
        <v>1844</v>
      </c>
      <c r="G91" s="90" t="s">
        <v>996</v>
      </c>
      <c r="H91" s="90"/>
      <c r="I91" s="90"/>
      <c r="J91" s="90"/>
      <c r="K91" s="165" t="s">
        <v>831</v>
      </c>
      <c r="L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88">
        <v>0.4826388888888889</v>
      </c>
      <c r="N91" s="115" t="s">
        <v>3404</v>
      </c>
      <c r="O91" s="189">
        <v>0.53472222222222221</v>
      </c>
      <c r="P91" s="180">
        <v>37</v>
      </c>
      <c r="Q91" s="133"/>
      <c r="R91" s="133"/>
      <c r="S91" s="133"/>
      <c r="T91" s="133"/>
      <c r="U91" s="133"/>
      <c r="V91" s="133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INDEX($C92:$C$3247,MATCH(FALSE,ISBLANK($C92:$C$3247),0)))),"", INDEX($C92:$C$3247,MATCH(FALSE,ISBLANK($C92:$C$3247),0))  ),$Y90
)</f>
        <v>GA09U6126</v>
      </c>
      <c r="Z91" s="90" t="str" cm="1">
        <f t="array" ref="Z91">IF(
ISNUMBER(FIND("A",$D91)),
$D91 &amp; IF(ISNUMBER(FIND("A",     INDEX($D92:$D$3247,MATCH(FALSE,ISBLANK($D92:$D$3247),0)))),"", INDEX($D92:$D$3247,MATCH(FALSE,ISBLANK($D92:$D$3247),0))  ),$Z90
)</f>
        <v>MB 12A</v>
      </c>
      <c r="AA91" s="104" t="str">
        <f>MBSchedule[[#This Row],[Route]]</f>
        <v>MARGAO-CUNCOLIM-CANACONA</v>
      </c>
      <c r="AB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1" s="104" t="str">
        <f>IF(MBSchedule[[#This Row],[rb-straight]]&lt;MBSchedule[[#This Row],[rb-reverse]],MBSchedule[[#This Row],[rb-straight]],MBSchedule[[#This Row],[rb-reverse]])</f>
        <v>CANACONA-CUNCOLIM-MARGAO</v>
      </c>
      <c r="AD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1" s="203" t="str" cm="1">
        <f t="array" ref="AF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1" s="203"/>
      <c r="AH91" s="203" t="str">
        <f>MBSchedule[[#This Row],[Issuing Depot]] &amp; _xlfn.IFNA(VLOOKUP(MBSchedule[[#This Row],[ow]], ETMRouteLookup, 3, FALSE),VLOOKUP(MBSchedule[[#This Row],[re]], ETMRouteLookup, 3, FALSE))</f>
        <v>MRG26</v>
      </c>
      <c r="AI91" s="213" t="str">
        <f>VLOOKUP(MBSchedule[[#This Row],[Full ETM Route No]],ETMRoutes[[Full ETM Route No]:[StageCodes]],9,FALSE)</f>
        <v>MRG-MRK-NVY-DRM-CNX-DDI-PZK-CUN-DMN-BLI-BNO-GOD-PDI-PSM-PKO-GLM-CST-CNC</v>
      </c>
      <c r="AJ91" s="3"/>
    </row>
    <row r="92" spans="1:36" ht="16" thickBot="1">
      <c r="A92" s="104" t="str">
        <f t="shared" si="1"/>
        <v>MRG</v>
      </c>
      <c r="B92" s="104"/>
      <c r="C92" s="104"/>
      <c r="D92" s="104"/>
      <c r="E92" s="158"/>
      <c r="F92" s="166" t="s">
        <v>831</v>
      </c>
      <c r="G92" s="104" t="s">
        <v>1236</v>
      </c>
      <c r="H92" s="104"/>
      <c r="I92" s="104"/>
      <c r="J92" s="104"/>
      <c r="K92" s="167" t="s">
        <v>1437</v>
      </c>
      <c r="L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0">
        <v>0.57291666666666663</v>
      </c>
      <c r="N92" s="117" t="s">
        <v>3404</v>
      </c>
      <c r="O92" s="191">
        <v>0.60416666666666663</v>
      </c>
      <c r="P92" s="181">
        <v>20</v>
      </c>
      <c r="Q92" s="134"/>
      <c r="R92" s="134"/>
      <c r="S92" s="134"/>
      <c r="T92" s="134"/>
      <c r="U92" s="134"/>
      <c r="V92" s="134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INDEX($C93:$C$3247,MATCH(FALSE,ISBLANK($C93:$C$3247),0)))),"", INDEX($C93:$C$3247,MATCH(FALSE,ISBLANK($C93:$C$3247),0))  ),$Y91
)</f>
        <v>GA09U6126</v>
      </c>
      <c r="Z92" s="90" t="str" cm="1">
        <f t="array" ref="Z92">IF(
ISNUMBER(FIND("A",$D92)),
$D92 &amp; IF(ISNUMBER(FIND("A",     INDEX($D93:$D$3247,MATCH(FALSE,ISBLANK($D93:$D$3247),0)))),"", INDEX($D93:$D$3247,MATCH(FALSE,ISBLANK($D93:$D$3247),0))  ),$Z91
)</f>
        <v>MB 12A</v>
      </c>
      <c r="AA92" s="104" t="str">
        <f>MBSchedule[[#This Row],[Route]]</f>
        <v>CANACONA-GAODONGARI-INDRAWADO</v>
      </c>
      <c r="AB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92" s="104" t="str">
        <f>IF(MBSchedule[[#This Row],[rb-straight]]&lt;MBSchedule[[#This Row],[rb-reverse]],MBSchedule[[#This Row],[rb-straight]],MBSchedule[[#This Row],[rb-reverse]])</f>
        <v>CANACONA-GAODONGARI-INDRAWADO</v>
      </c>
      <c r="AD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92" s="203" t="str" cm="1">
        <f t="array" ref="AF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2" s="203"/>
      <c r="AH92" s="203" t="str">
        <f>MBSchedule[[#This Row],[Issuing Depot]] &amp; _xlfn.IFNA(VLOOKUP(MBSchedule[[#This Row],[ow]], ETMRouteLookup, 3, FALSE),VLOOKUP(MBSchedule[[#This Row],[re]], ETMRouteLookup, 3, FALSE))</f>
        <v>MRG346</v>
      </c>
      <c r="AI92" s="213" t="str">
        <f>VLOOKUP(MBSchedule[[#This Row],[Full ETM Route No]],ETMRoutes[[Full ETM Route No]:[StageCodes]],9,FALSE)</f>
        <v>CNC-SRI-MKD-BPL-BTG-NEW-KRV-GAO-INW</v>
      </c>
      <c r="AJ92" s="3"/>
    </row>
    <row r="93" spans="1:36" ht="16" thickBot="1">
      <c r="A93" s="104" t="str">
        <f t="shared" si="1"/>
        <v>MRG</v>
      </c>
      <c r="B93" s="104"/>
      <c r="C93" s="90"/>
      <c r="D93" s="90"/>
      <c r="E93" s="157"/>
      <c r="F93" s="164" t="s">
        <v>1437</v>
      </c>
      <c r="G93" s="90" t="s">
        <v>1236</v>
      </c>
      <c r="H93" s="90"/>
      <c r="I93" s="90"/>
      <c r="J93" s="90"/>
      <c r="K93" s="165" t="s">
        <v>1844</v>
      </c>
      <c r="L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88">
        <v>0.60416666666666663</v>
      </c>
      <c r="N93" s="115" t="s">
        <v>3404</v>
      </c>
      <c r="O93" s="189">
        <v>0.6875</v>
      </c>
      <c r="P93" s="180">
        <v>57</v>
      </c>
      <c r="Q93" s="133"/>
      <c r="R93" s="133"/>
      <c r="S93" s="133"/>
      <c r="T93" s="133"/>
      <c r="U93" s="133"/>
      <c r="V93" s="133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INDEX($C94:$C$3247,MATCH(FALSE,ISBLANK($C94:$C$3247),0)))),"", INDEX($C94:$C$3247,MATCH(FALSE,ISBLANK($C94:$C$3247),0))  ),$Y92
)</f>
        <v>GA09U6126</v>
      </c>
      <c r="Z93" s="90" t="str" cm="1">
        <f t="array" ref="Z93">IF(
ISNUMBER(FIND("A",$D93)),
$D93 &amp; IF(ISNUMBER(FIND("A",     INDEX($D94:$D$3247,MATCH(FALSE,ISBLANK($D94:$D$3247),0)))),"", INDEX($D94:$D$3247,MATCH(FALSE,ISBLANK($D94:$D$3247),0))  ),$Z92
)</f>
        <v>MB 12A</v>
      </c>
      <c r="AA93" s="104" t="str">
        <f>MBSchedule[[#This Row],[Route]]</f>
        <v>INDRAWADO-GAODONGARI-MARGAO</v>
      </c>
      <c r="AB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C93" s="104" t="str">
        <f>IF(MBSchedule[[#This Row],[rb-straight]]&lt;MBSchedule[[#This Row],[rb-reverse]],MBSchedule[[#This Row],[rb-straight]],MBSchedule[[#This Row],[rb-reverse]])</f>
        <v>INDRAWADO-GAODONGARI-MARGAO</v>
      </c>
      <c r="AD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E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F93" s="203" t="str" cm="1">
        <f t="array" ref="AF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3" s="203"/>
      <c r="AH93" s="203" t="str">
        <f>MBSchedule[[#This Row],[Issuing Depot]] &amp; _xlfn.IFNA(VLOOKUP(MBSchedule[[#This Row],[ow]], ETMRouteLookup, 3, FALSE),VLOOKUP(MBSchedule[[#This Row],[re]], ETMRouteLookup, 3, FALSE))</f>
        <v>MRG345</v>
      </c>
      <c r="AI93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3" s="3"/>
    </row>
    <row r="94" spans="1:36" ht="16" thickBot="1">
      <c r="A94" s="104" t="str">
        <f t="shared" si="1"/>
        <v>MRG</v>
      </c>
      <c r="B94" s="104"/>
      <c r="C94" s="90"/>
      <c r="D94" s="90"/>
      <c r="E94" s="157"/>
      <c r="F94" s="164" t="s">
        <v>1844</v>
      </c>
      <c r="G94" s="90" t="s">
        <v>996</v>
      </c>
      <c r="H94" s="90"/>
      <c r="I94" s="90"/>
      <c r="J94" s="90"/>
      <c r="K94" s="165" t="s">
        <v>3281</v>
      </c>
      <c r="L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88">
        <v>0.73263888888888884</v>
      </c>
      <c r="N94" s="115" t="s">
        <v>3404</v>
      </c>
      <c r="O94" s="189">
        <v>0.79166666666666663</v>
      </c>
      <c r="P94" s="180">
        <v>41</v>
      </c>
      <c r="Q94" s="133">
        <v>1</v>
      </c>
      <c r="R94" s="133">
        <v>1</v>
      </c>
      <c r="S94" s="133"/>
      <c r="T94" s="133"/>
      <c r="U94" s="133"/>
      <c r="V94" s="133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INDEX($C95:$C$3247,MATCH(FALSE,ISBLANK($C95:$C$3247),0)))),"", INDEX($C95:$C$3247,MATCH(FALSE,ISBLANK($C95:$C$3247),0))  ),$Y93
)</f>
        <v>GA09U6126</v>
      </c>
      <c r="Z94" s="90" t="str" cm="1">
        <f t="array" ref="Z94">IF(
ISNUMBER(FIND("A",$D94)),
$D94 &amp; IF(ISNUMBER(FIND("A",     INDEX($D95:$D$3247,MATCH(FALSE,ISBLANK($D95:$D$3247),0)))),"", INDEX($D95:$D$3247,MATCH(FALSE,ISBLANK($D95:$D$3247),0))  ),$Z93
)</f>
        <v>MB 12A</v>
      </c>
      <c r="AA94" s="104" t="str">
        <f>MBSchedule[[#This Row],[Route]]</f>
        <v>MARGAO-CUNCOLIM-PALOLEM</v>
      </c>
      <c r="AB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C94" s="104" t="str">
        <f>IF(MBSchedule[[#This Row],[rb-straight]]&lt;MBSchedule[[#This Row],[rb-reverse]],MBSchedule[[#This Row],[rb-straight]],MBSchedule[[#This Row],[rb-reverse]])</f>
        <v>MARGAO-CUNCOLIM-PALOLEM</v>
      </c>
      <c r="AD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E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F94" s="203" t="str" cm="1">
        <f t="array" ref="AF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4" s="203"/>
      <c r="AH94" s="203" t="str">
        <f>MBSchedule[[#This Row],[Issuing Depot]] &amp; _xlfn.IFNA(VLOOKUP(MBSchedule[[#This Row],[ow]], ETMRouteLookup, 3, FALSE),VLOOKUP(MBSchedule[[#This Row],[re]], ETMRouteLookup, 3, FALSE))</f>
        <v>MRG337</v>
      </c>
      <c r="AI94" s="213" t="str">
        <f>VLOOKUP(MBSchedule[[#This Row],[Full ETM Route No]],ETMRoutes[[Full ETM Route No]:[StageCodes]],9,FALSE)</f>
        <v>MRG-MRK-NVY-DRM-CNX-DDI-PZK-CUN-DMN-BLI-BNO-GOD-PDI-PSM-PKO-GLM-CST-CNC-PSL-PAT-PLM</v>
      </c>
      <c r="AJ94" s="3"/>
    </row>
    <row r="95" spans="1:36" ht="16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7"/>
      <c r="F95" s="164" t="s">
        <v>3281</v>
      </c>
      <c r="G95" s="90" t="s">
        <v>3404</v>
      </c>
      <c r="H95" s="90"/>
      <c r="I95" s="90"/>
      <c r="J95" s="90"/>
      <c r="K95" s="165" t="s">
        <v>831</v>
      </c>
      <c r="L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88">
        <v>0.31597222222222221</v>
      </c>
      <c r="N95" s="115" t="s">
        <v>3404</v>
      </c>
      <c r="O95" s="189">
        <v>0.33333333333333331</v>
      </c>
      <c r="P95" s="180">
        <v>4</v>
      </c>
      <c r="Q95" s="133"/>
      <c r="R95" s="133"/>
      <c r="S95" s="133"/>
      <c r="T95" s="133"/>
      <c r="U95" s="133"/>
      <c r="V95" s="133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INDEX($C96:$C$3247,MATCH(FALSE,ISBLANK($C96:$C$3247),0)))),"", INDEX($C96:$C$3247,MATCH(FALSE,ISBLANK($C96:$C$3247),0))  ),$Y94
)</f>
        <v>GA03K0423</v>
      </c>
      <c r="Z95" s="90" t="str" cm="1">
        <f t="array" ref="Z95">IF(
ISNUMBER(FIND("A",$D95)),
$D95 &amp; IF(ISNUMBER(FIND("A",     INDEX($D96:$D$3247,MATCH(FALSE,ISBLANK($D96:$D$3247),0)))),"", INDEX($D96:$D$3247,MATCH(FALSE,ISBLANK($D96:$D$3247),0))  ),$Z94
)</f>
        <v>MB 13A</v>
      </c>
      <c r="AA95" s="104" t="str">
        <f>MBSchedule[[#This Row],[Route]]</f>
        <v>PALOLEM-CANACONA</v>
      </c>
      <c r="AB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95" s="104" t="str">
        <f>IF(MBSchedule[[#This Row],[rb-straight]]&lt;MBSchedule[[#This Row],[rb-reverse]],MBSchedule[[#This Row],[rb-straight]],MBSchedule[[#This Row],[rb-reverse]])</f>
        <v>CANACONA-PALOLEM</v>
      </c>
      <c r="AD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95" s="203" t="str" cm="1">
        <f t="array" ref="AF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5" s="203"/>
      <c r="AH95" s="203" t="str">
        <f>MBSchedule[[#This Row],[Issuing Depot]] &amp; _xlfn.IFNA(VLOOKUP(MBSchedule[[#This Row],[ow]], ETMRouteLookup, 3, FALSE),VLOOKUP(MBSchedule[[#This Row],[re]], ETMRouteLookup, 3, FALSE))</f>
        <v>MRG336</v>
      </c>
      <c r="AI95" s="213" t="str">
        <f>VLOOKUP(MBSchedule[[#This Row],[Full ETM Route No]],ETMRoutes[[Full ETM Route No]:[StageCodes]],9,FALSE)</f>
        <v>CNC-PSL-PAT-PLM</v>
      </c>
      <c r="AJ95" s="3"/>
    </row>
    <row r="96" spans="1:36" ht="16" thickBot="1">
      <c r="A96" s="104" t="str">
        <f t="shared" si="1"/>
        <v>MRG</v>
      </c>
      <c r="B96" s="104"/>
      <c r="C96" s="90"/>
      <c r="D96" s="90"/>
      <c r="E96" s="157"/>
      <c r="F96" s="164" t="s">
        <v>831</v>
      </c>
      <c r="G96" s="90" t="s">
        <v>1236</v>
      </c>
      <c r="H96" s="90"/>
      <c r="I96" s="90"/>
      <c r="J96" s="90"/>
      <c r="K96" s="165" t="s">
        <v>2899</v>
      </c>
      <c r="L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88">
        <v>0.33333333333333331</v>
      </c>
      <c r="N96" s="115" t="s">
        <v>3404</v>
      </c>
      <c r="O96" s="189">
        <v>0.35069444444444442</v>
      </c>
      <c r="P96" s="180">
        <v>16</v>
      </c>
      <c r="Q96" s="133"/>
      <c r="R96" s="133"/>
      <c r="S96" s="133"/>
      <c r="T96" s="133"/>
      <c r="U96" s="133"/>
      <c r="V96" s="133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INDEX($C97:$C$3247,MATCH(FALSE,ISBLANK($C97:$C$3247),0)))),"", INDEX($C97:$C$3247,MATCH(FALSE,ISBLANK($C97:$C$3247),0))  ),$Y95
)</f>
        <v>GA03K0423</v>
      </c>
      <c r="Z96" s="90" t="str" cm="1">
        <f t="array" ref="Z96">IF(
ISNUMBER(FIND("A",$D96)),
$D96 &amp; IF(ISNUMBER(FIND("A",     INDEX($D97:$D$3247,MATCH(FALSE,ISBLANK($D97:$D$3247),0)))),"", INDEX($D97:$D$3247,MATCH(FALSE,ISBLANK($D97:$D$3247),0))  ),$Z95
)</f>
        <v>MB 13A</v>
      </c>
      <c r="AA96" s="104" t="str">
        <f>MBSchedule[[#This Row],[Route]]</f>
        <v>CANACONA-GAODONGARI-TUDAL</v>
      </c>
      <c r="AB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C96" s="104" t="str">
        <f>IF(MBSchedule[[#This Row],[rb-straight]]&lt;MBSchedule[[#This Row],[rb-reverse]],MBSchedule[[#This Row],[rb-straight]],MBSchedule[[#This Row],[rb-reverse]])</f>
        <v>CANACONA-GAODONGARI-TUDAL</v>
      </c>
      <c r="AD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E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F96" s="203" t="str" cm="1">
        <f t="array" ref="AF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6" s="203"/>
      <c r="AH96" s="203" t="str">
        <f>MBSchedule[[#This Row],[Issuing Depot]] &amp; _xlfn.IFNA(VLOOKUP(MBSchedule[[#This Row],[ow]], ETMRouteLookup, 3, FALSE),VLOOKUP(MBSchedule[[#This Row],[re]], ETMRouteLookup, 3, FALSE))</f>
        <v>MRG49</v>
      </c>
      <c r="AI96" s="213" t="str">
        <f>VLOOKUP(MBSchedule[[#This Row],[Full ETM Route No]],ETMRoutes[[Full ETM Route No]:[StageCodes]],9,FALSE)</f>
        <v>CNC-SRI-MKD-BPL-BTG-NEW-KRV-GAO-INW-BUI-TDL</v>
      </c>
      <c r="AJ96" s="3"/>
    </row>
    <row r="97" spans="1:36" ht="16" thickBot="1">
      <c r="A97" s="104" t="str">
        <f t="shared" si="1"/>
        <v>MRG</v>
      </c>
      <c r="B97" s="104"/>
      <c r="C97" s="90"/>
      <c r="D97" s="90"/>
      <c r="E97" s="157"/>
      <c r="F97" s="164" t="s">
        <v>2899</v>
      </c>
      <c r="G97" s="90" t="s">
        <v>3404</v>
      </c>
      <c r="H97" s="90"/>
      <c r="I97" s="90"/>
      <c r="J97" s="90"/>
      <c r="K97" s="165" t="s">
        <v>831</v>
      </c>
      <c r="L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88">
        <v>0.35416666666666669</v>
      </c>
      <c r="N97" s="115" t="s">
        <v>3404</v>
      </c>
      <c r="O97" s="189">
        <v>0.37152777777777773</v>
      </c>
      <c r="P97" s="180">
        <v>16</v>
      </c>
      <c r="Q97" s="133"/>
      <c r="R97" s="133"/>
      <c r="S97" s="133"/>
      <c r="T97" s="133"/>
      <c r="U97" s="133"/>
      <c r="V97" s="133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INDEX($C98:$C$3247,MATCH(FALSE,ISBLANK($C98:$C$3247),0)))),"", INDEX($C98:$C$3247,MATCH(FALSE,ISBLANK($C98:$C$3247),0))  ),$Y96
)</f>
        <v>GA03K0423</v>
      </c>
      <c r="Z97" s="90" t="str" cm="1">
        <f t="array" ref="Z97">IF(
ISNUMBER(FIND("A",$D97)),
$D97 &amp; IF(ISNUMBER(FIND("A",     INDEX($D98:$D$3247,MATCH(FALSE,ISBLANK($D98:$D$3247),0)))),"", INDEX($D98:$D$3247,MATCH(FALSE,ISBLANK($D98:$D$3247),0))  ),$Z96
)</f>
        <v>MB 13A</v>
      </c>
      <c r="AA97" s="104" t="str">
        <f>MBSchedule[[#This Row],[Route]]</f>
        <v>TUDAL-CANACONA</v>
      </c>
      <c r="AB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7" s="104" t="str">
        <f>IF(MBSchedule[[#This Row],[rb-straight]]&lt;MBSchedule[[#This Row],[rb-reverse]],MBSchedule[[#This Row],[rb-straight]],MBSchedule[[#This Row],[rb-reverse]])</f>
        <v>CANACONA-TUDAL</v>
      </c>
      <c r="AD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7" s="203" t="str" cm="1">
        <f t="array" ref="AF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7" s="203"/>
      <c r="AH97" s="203" t="str">
        <f>MBSchedule[[#This Row],[Issuing Depot]] &amp; _xlfn.IFNA(VLOOKUP(MBSchedule[[#This Row],[ow]], ETMRouteLookup, 3, FALSE),VLOOKUP(MBSchedule[[#This Row],[re]], ETMRouteLookup, 3, FALSE))</f>
        <v>MRG49</v>
      </c>
      <c r="AI97" s="213" t="str">
        <f>VLOOKUP(MBSchedule[[#This Row],[Full ETM Route No]],ETMRoutes[[Full ETM Route No]:[StageCodes]],9,FALSE)</f>
        <v>CNC-SRI-MKD-BPL-BTG-NEW-KRV-GAO-INW-BUI-TDL</v>
      </c>
      <c r="AJ97" s="3"/>
    </row>
    <row r="98" spans="1:36" ht="16" thickBot="1">
      <c r="A98" s="104" t="str">
        <f t="shared" si="1"/>
        <v>MRG</v>
      </c>
      <c r="B98" s="104"/>
      <c r="C98" s="90"/>
      <c r="D98" s="90"/>
      <c r="E98" s="157"/>
      <c r="F98" s="164" t="s">
        <v>831</v>
      </c>
      <c r="G98" s="90" t="s">
        <v>3404</v>
      </c>
      <c r="H98" s="90"/>
      <c r="I98" s="90"/>
      <c r="J98" s="90"/>
      <c r="K98" s="165" t="s">
        <v>2899</v>
      </c>
      <c r="L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88">
        <v>0.41666666666666669</v>
      </c>
      <c r="N98" s="115" t="s">
        <v>3404</v>
      </c>
      <c r="O98" s="189">
        <v>0.43402777777777773</v>
      </c>
      <c r="P98" s="180">
        <v>16</v>
      </c>
      <c r="Q98" s="133"/>
      <c r="R98" s="133"/>
      <c r="S98" s="133"/>
      <c r="T98" s="133"/>
      <c r="U98" s="133"/>
      <c r="V98" s="133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INDEX($C99:$C$3247,MATCH(FALSE,ISBLANK($C99:$C$3247),0)))),"", INDEX($C99:$C$3247,MATCH(FALSE,ISBLANK($C99:$C$3247),0))  ),$Y97
)</f>
        <v>GA03K0423</v>
      </c>
      <c r="Z98" s="90" t="str" cm="1">
        <f t="array" ref="Z98">IF(
ISNUMBER(FIND("A",$D98)),
$D98 &amp; IF(ISNUMBER(FIND("A",     INDEX($D99:$D$3247,MATCH(FALSE,ISBLANK($D99:$D$3247),0)))),"", INDEX($D99:$D$3247,MATCH(FALSE,ISBLANK($D99:$D$3247),0))  ),$Z97
)</f>
        <v>MB 13A</v>
      </c>
      <c r="AA98" s="104" t="str">
        <f>MBSchedule[[#This Row],[Route]]</f>
        <v>CANACONA-TUDAL</v>
      </c>
      <c r="AB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98" s="104" t="str">
        <f>IF(MBSchedule[[#This Row],[rb-straight]]&lt;MBSchedule[[#This Row],[rb-reverse]],MBSchedule[[#This Row],[rb-straight]],MBSchedule[[#This Row],[rb-reverse]])</f>
        <v>CANACONA-TUDAL</v>
      </c>
      <c r="AD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98" s="203" t="str" cm="1">
        <f t="array" ref="AF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8" s="203"/>
      <c r="AH98" s="203" t="str">
        <f>MBSchedule[[#This Row],[Issuing Depot]] &amp; _xlfn.IFNA(VLOOKUP(MBSchedule[[#This Row],[ow]], ETMRouteLookup, 3, FALSE),VLOOKUP(MBSchedule[[#This Row],[re]], ETMRouteLookup, 3, FALSE))</f>
        <v>MRG49</v>
      </c>
      <c r="AI98" s="213" t="str">
        <f>VLOOKUP(MBSchedule[[#This Row],[Full ETM Route No]],ETMRoutes[[Full ETM Route No]:[StageCodes]],9,FALSE)</f>
        <v>CNC-SRI-MKD-BPL-BTG-NEW-KRV-GAO-INW-BUI-TDL</v>
      </c>
      <c r="AJ98" s="3"/>
    </row>
    <row r="99" spans="1:36" ht="16" thickBot="1">
      <c r="A99" s="104" t="str">
        <f t="shared" si="1"/>
        <v>MRG</v>
      </c>
      <c r="B99" s="104"/>
      <c r="C99" s="90"/>
      <c r="D99" s="90"/>
      <c r="E99" s="157"/>
      <c r="F99" s="164" t="s">
        <v>2899</v>
      </c>
      <c r="G99" s="90" t="s">
        <v>3404</v>
      </c>
      <c r="H99" s="90"/>
      <c r="I99" s="90"/>
      <c r="J99" s="90"/>
      <c r="K99" s="165" t="s">
        <v>831</v>
      </c>
      <c r="L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88">
        <v>0.44444444444444442</v>
      </c>
      <c r="N99" s="115" t="s">
        <v>3404</v>
      </c>
      <c r="O99" s="189">
        <v>0.46180555555555558</v>
      </c>
      <c r="P99" s="180">
        <v>16</v>
      </c>
      <c r="Q99" s="133"/>
      <c r="R99" s="133"/>
      <c r="S99" s="133"/>
      <c r="T99" s="133"/>
      <c r="U99" s="133"/>
      <c r="V99" s="133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INDEX($C100:$C$3247,MATCH(FALSE,ISBLANK($C100:$C$3247),0)))),"", INDEX($C100:$C$3247,MATCH(FALSE,ISBLANK($C100:$C$3247),0))  ),$Y98
)</f>
        <v>GA03K0423</v>
      </c>
      <c r="Z99" s="90" t="str" cm="1">
        <f t="array" ref="Z99">IF(
ISNUMBER(FIND("A",$D99)),
$D99 &amp; IF(ISNUMBER(FIND("A",     INDEX($D100:$D$3247,MATCH(FALSE,ISBLANK($D100:$D$3247),0)))),"", INDEX($D100:$D$3247,MATCH(FALSE,ISBLANK($D100:$D$3247),0))  ),$Z98
)</f>
        <v>MB 13A</v>
      </c>
      <c r="AA99" s="104" t="str">
        <f>MBSchedule[[#This Row],[Route]]</f>
        <v>TUDAL-CANACONA</v>
      </c>
      <c r="AB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9" s="104" t="str">
        <f>IF(MBSchedule[[#This Row],[rb-straight]]&lt;MBSchedule[[#This Row],[rb-reverse]],MBSchedule[[#This Row],[rb-straight]],MBSchedule[[#This Row],[rb-reverse]])</f>
        <v>CANACONA-TUDAL</v>
      </c>
      <c r="AD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9" s="203" t="str" cm="1">
        <f t="array" ref="AF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9" s="203"/>
      <c r="AH99" s="203" t="str">
        <f>MBSchedule[[#This Row],[Issuing Depot]] &amp; _xlfn.IFNA(VLOOKUP(MBSchedule[[#This Row],[ow]], ETMRouteLookup, 3, FALSE),VLOOKUP(MBSchedule[[#This Row],[re]], ETMRouteLookup, 3, FALSE))</f>
        <v>MRG49</v>
      </c>
      <c r="AI99" s="213" t="str">
        <f>VLOOKUP(MBSchedule[[#This Row],[Full ETM Route No]],ETMRoutes[[Full ETM Route No]:[StageCodes]],9,FALSE)</f>
        <v>CNC-SRI-MKD-BPL-BTG-NEW-KRV-GAO-INW-BUI-TDL</v>
      </c>
      <c r="AJ99" s="3"/>
    </row>
    <row r="100" spans="1:36" ht="16" thickBot="1">
      <c r="A100" s="104" t="str">
        <f t="shared" si="1"/>
        <v>MRG</v>
      </c>
      <c r="B100" s="104"/>
      <c r="C100" s="90"/>
      <c r="D100" s="90"/>
      <c r="E100" s="157"/>
      <c r="F100" s="164" t="s">
        <v>831</v>
      </c>
      <c r="G100" s="90" t="s">
        <v>3404</v>
      </c>
      <c r="H100" s="90"/>
      <c r="I100" s="90"/>
      <c r="J100" s="90"/>
      <c r="K100" s="165" t="s">
        <v>2899</v>
      </c>
      <c r="L1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88">
        <v>0.47222222222222227</v>
      </c>
      <c r="N100" s="115" t="s">
        <v>3404</v>
      </c>
      <c r="O100" s="189">
        <v>0.48958333333333331</v>
      </c>
      <c r="P100" s="180">
        <v>16</v>
      </c>
      <c r="Q100" s="133"/>
      <c r="R100" s="133"/>
      <c r="S100" s="133"/>
      <c r="T100" s="133"/>
      <c r="U100" s="133"/>
      <c r="V100" s="133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INDEX($C101:$C$3247,MATCH(FALSE,ISBLANK($C101:$C$3247),0)))),"", INDEX($C101:$C$3247,MATCH(FALSE,ISBLANK($C101:$C$3247),0))  ),$Y99
)</f>
        <v>GA03K0423</v>
      </c>
      <c r="Z100" s="90" t="str" cm="1">
        <f t="array" ref="Z100">IF(
ISNUMBER(FIND("A",$D100)),
$D100 &amp; IF(ISNUMBER(FIND("A",     INDEX($D101:$D$3247,MATCH(FALSE,ISBLANK($D101:$D$3247),0)))),"", INDEX($D101:$D$3247,MATCH(FALSE,ISBLANK($D101:$D$3247),0))  ),$Z99
)</f>
        <v>MB 13A</v>
      </c>
      <c r="AA100" s="104" t="str">
        <f>MBSchedule[[#This Row],[Route]]</f>
        <v>CANACONA-TUDAL</v>
      </c>
      <c r="AB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100" s="104" t="str">
        <f>IF(MBSchedule[[#This Row],[rb-straight]]&lt;MBSchedule[[#This Row],[rb-reverse]],MBSchedule[[#This Row],[rb-straight]],MBSchedule[[#This Row],[rb-reverse]])</f>
        <v>CANACONA-TUDAL</v>
      </c>
      <c r="AD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100" s="203" t="str" cm="1">
        <f t="array" ref="AF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0" s="203"/>
      <c r="AH100" s="203" t="str">
        <f>MBSchedule[[#This Row],[Issuing Depot]] &amp; _xlfn.IFNA(VLOOKUP(MBSchedule[[#This Row],[ow]], ETMRouteLookup, 3, FALSE),VLOOKUP(MBSchedule[[#This Row],[re]], ETMRouteLookup, 3, FALSE))</f>
        <v>MRG49</v>
      </c>
      <c r="AI100" s="213" t="str">
        <f>VLOOKUP(MBSchedule[[#This Row],[Full ETM Route No]],ETMRoutes[[Full ETM Route No]:[StageCodes]],9,FALSE)</f>
        <v>CNC-SRI-MKD-BPL-BTG-NEW-KRV-GAO-INW-BUI-TDL</v>
      </c>
      <c r="AJ100" s="3"/>
    </row>
    <row r="101" spans="1:36" ht="16" thickBot="1">
      <c r="A101" s="104" t="str">
        <f t="shared" si="1"/>
        <v>MRG</v>
      </c>
      <c r="B101" s="104"/>
      <c r="C101" s="90"/>
      <c r="D101" s="90"/>
      <c r="E101" s="157"/>
      <c r="F101" s="164" t="s">
        <v>2899</v>
      </c>
      <c r="G101" s="90" t="s">
        <v>3404</v>
      </c>
      <c r="H101" s="90"/>
      <c r="I101" s="90"/>
      <c r="J101" s="90"/>
      <c r="K101" s="165" t="s">
        <v>831</v>
      </c>
      <c r="L1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88">
        <v>0.5</v>
      </c>
      <c r="N101" s="115" t="s">
        <v>3404</v>
      </c>
      <c r="O101" s="189">
        <v>0.51736111111111105</v>
      </c>
      <c r="P101" s="180">
        <v>16</v>
      </c>
      <c r="Q101" s="133"/>
      <c r="R101" s="133"/>
      <c r="S101" s="133"/>
      <c r="T101" s="133"/>
      <c r="U101" s="133"/>
      <c r="V101" s="133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INDEX($C102:$C$3247,MATCH(FALSE,ISBLANK($C102:$C$3247),0)))),"", INDEX($C102:$C$3247,MATCH(FALSE,ISBLANK($C102:$C$3247),0))  ),$Y100
)</f>
        <v>GA03K0423</v>
      </c>
      <c r="Z101" s="90" t="str" cm="1">
        <f t="array" ref="Z101">IF(
ISNUMBER(FIND("A",$D101)),
$D101 &amp; IF(ISNUMBER(FIND("A",     INDEX($D102:$D$3247,MATCH(FALSE,ISBLANK($D102:$D$3247),0)))),"", INDEX($D102:$D$3247,MATCH(FALSE,ISBLANK($D102:$D$3247),0))  ),$Z100
)</f>
        <v>MB 13A</v>
      </c>
      <c r="AA101" s="104" t="str">
        <f>MBSchedule[[#This Row],[Route]]</f>
        <v>TUDAL-CANACONA</v>
      </c>
      <c r="AB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101" s="104" t="str">
        <f>IF(MBSchedule[[#This Row],[rb-straight]]&lt;MBSchedule[[#This Row],[rb-reverse]],MBSchedule[[#This Row],[rb-straight]],MBSchedule[[#This Row],[rb-reverse]])</f>
        <v>CANACONA-TUDAL</v>
      </c>
      <c r="AD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101" s="203" t="str" cm="1">
        <f t="array" ref="AF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1" s="203"/>
      <c r="AH101" s="203" t="str">
        <f>MBSchedule[[#This Row],[Issuing Depot]] &amp; _xlfn.IFNA(VLOOKUP(MBSchedule[[#This Row],[ow]], ETMRouteLookup, 3, FALSE),VLOOKUP(MBSchedule[[#This Row],[re]], ETMRouteLookup, 3, FALSE))</f>
        <v>MRG49</v>
      </c>
      <c r="AI101" s="213" t="str">
        <f>VLOOKUP(MBSchedule[[#This Row],[Full ETM Route No]],ETMRoutes[[Full ETM Route No]:[StageCodes]],9,FALSE)</f>
        <v>CNC-SRI-MKD-BPL-BTG-NEW-KRV-GAO-INW-BUI-TDL</v>
      </c>
      <c r="AJ101" s="3"/>
    </row>
    <row r="102" spans="1:36" ht="16" thickBot="1">
      <c r="A102" s="104" t="str">
        <f t="shared" si="1"/>
        <v>MRG</v>
      </c>
      <c r="B102" s="104"/>
      <c r="C102" s="90"/>
      <c r="D102" s="90"/>
      <c r="E102" s="157"/>
      <c r="F102" s="164" t="s">
        <v>831</v>
      </c>
      <c r="G102" s="90" t="s">
        <v>3404</v>
      </c>
      <c r="H102" s="90"/>
      <c r="I102" s="90"/>
      <c r="J102" s="90"/>
      <c r="K102" s="165" t="s">
        <v>3235</v>
      </c>
      <c r="L1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88">
        <v>0.52777777777777779</v>
      </c>
      <c r="N102" s="115" t="s">
        <v>3404</v>
      </c>
      <c r="O102" s="189">
        <v>0.55208333333333337</v>
      </c>
      <c r="P102" s="180">
        <v>17</v>
      </c>
      <c r="Q102" s="133"/>
      <c r="R102" s="133"/>
      <c r="S102" s="133"/>
      <c r="T102" s="133"/>
      <c r="U102" s="133"/>
      <c r="V102" s="133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INDEX($C103:$C$3247,MATCH(FALSE,ISBLANK($C103:$C$3247),0)))),"", INDEX($C103:$C$3247,MATCH(FALSE,ISBLANK($C103:$C$3247),0))  ),$Y101
)</f>
        <v>GA03K0423</v>
      </c>
      <c r="Z102" s="90" t="str" cm="1">
        <f t="array" ref="Z102">IF(
ISNUMBER(FIND("A",$D102)),
$D102 &amp; IF(ISNUMBER(FIND("A",     INDEX($D103:$D$3247,MATCH(FALSE,ISBLANK($D103:$D$3247),0)))),"", INDEX($D103:$D$3247,MATCH(FALSE,ISBLANK($D103:$D$3247),0))  ),$Z101
)</f>
        <v>MB 13A</v>
      </c>
      <c r="AA102" s="104" t="str">
        <f>MBSchedule[[#This Row],[Route]]</f>
        <v>CANACONA-KHOLA</v>
      </c>
      <c r="AB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02" s="104" t="str">
        <f>IF(MBSchedule[[#This Row],[rb-straight]]&lt;MBSchedule[[#This Row],[rb-reverse]],MBSchedule[[#This Row],[rb-straight]],MBSchedule[[#This Row],[rb-reverse]])</f>
        <v>CANACONA-KHOLA</v>
      </c>
      <c r="AD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02" s="203" t="str" cm="1">
        <f t="array" ref="AF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2" s="203"/>
      <c r="AH102" s="203" t="str">
        <f>MBSchedule[[#This Row],[Issuing Depot]] &amp; _xlfn.IFNA(VLOOKUP(MBSchedule[[#This Row],[ow]], ETMRouteLookup, 3, FALSE),VLOOKUP(MBSchedule[[#This Row],[re]], ETMRouteLookup, 3, FALSE))</f>
        <v>MRG317</v>
      </c>
      <c r="AI102" s="213" t="str">
        <f>VLOOKUP(MBSchedule[[#This Row],[Full ETM Route No]],ETMRoutes[[Full ETM Route No]:[StageCodes]],9,FALSE)</f>
        <v>CNC-CST-DBG-DUM-PNN-PRM-SLR-VAG-KOA</v>
      </c>
      <c r="AJ102" s="3"/>
    </row>
    <row r="103" spans="1:36" ht="16" thickBot="1">
      <c r="A103" s="104" t="str">
        <f t="shared" si="1"/>
        <v>MRG</v>
      </c>
      <c r="B103" s="104"/>
      <c r="C103" s="90"/>
      <c r="D103" s="90"/>
      <c r="E103" s="157"/>
      <c r="F103" s="164" t="s">
        <v>3235</v>
      </c>
      <c r="G103" s="90"/>
      <c r="H103" s="90"/>
      <c r="I103" s="90"/>
      <c r="J103" s="90"/>
      <c r="K103" s="165" t="s">
        <v>831</v>
      </c>
      <c r="L1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88">
        <v>0.58680555555555558</v>
      </c>
      <c r="N103" s="115" t="s">
        <v>3404</v>
      </c>
      <c r="O103" s="189">
        <v>0.60763888888888895</v>
      </c>
      <c r="P103" s="180">
        <v>17</v>
      </c>
      <c r="Q103" s="133"/>
      <c r="R103" s="133"/>
      <c r="S103" s="133"/>
      <c r="T103" s="133"/>
      <c r="U103" s="133"/>
      <c r="V103" s="133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INDEX($C105:$C$3247,MATCH(FALSE,ISBLANK($C105:$C$3247),0)))),"", INDEX($C105:$C$3247,MATCH(FALSE,ISBLANK($C105:$C$3247),0))  ),$Y102
)</f>
        <v>GA03K0423</v>
      </c>
      <c r="Z103" s="90" t="str" cm="1">
        <f t="array" ref="Z103">IF(
ISNUMBER(FIND("A",$D103)),
$D103 &amp; IF(ISNUMBER(FIND("A",     INDEX($D105:$D$3247,MATCH(FALSE,ISBLANK($D105:$D$3247),0)))),"", INDEX($D105:$D$3247,MATCH(FALSE,ISBLANK($D105:$D$3247),0))  ),$Z102
)</f>
        <v>MB 13A</v>
      </c>
      <c r="AA103" s="104" t="str">
        <f>MBSchedule[[#This Row],[Route]]</f>
        <v>KHOLA-CANACONA</v>
      </c>
      <c r="AB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03" s="104" t="str">
        <f>IF(MBSchedule[[#This Row],[rb-straight]]&lt;MBSchedule[[#This Row],[rb-reverse]],MBSchedule[[#This Row],[rb-straight]],MBSchedule[[#This Row],[rb-reverse]])</f>
        <v>CANACONA-KHOLA</v>
      </c>
      <c r="AD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03" s="203" t="str" cm="1">
        <f t="array" ref="AF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3" s="203"/>
      <c r="AH103" s="203" t="str">
        <f>MBSchedule[[#This Row],[Issuing Depot]] &amp; _xlfn.IFNA(VLOOKUP(MBSchedule[[#This Row],[ow]], ETMRouteLookup, 3, FALSE),VLOOKUP(MBSchedule[[#This Row],[re]], ETMRouteLookup, 3, FALSE))</f>
        <v>MRG317</v>
      </c>
      <c r="AI103" s="213" t="str">
        <f>VLOOKUP(MBSchedule[[#This Row],[Full ETM Route No]],ETMRoutes[[Full ETM Route No]:[StageCodes]],9,FALSE)</f>
        <v>CNC-CST-DBG-DUM-PNN-PRM-SLR-VAG-KOA</v>
      </c>
      <c r="AJ103" s="3"/>
    </row>
    <row r="104" spans="1:36" ht="16" thickBot="1">
      <c r="A104" s="104" t="str">
        <f>"MRG"</f>
        <v>MRG</v>
      </c>
      <c r="B104" s="104"/>
      <c r="C104" s="9"/>
      <c r="D104" s="9"/>
      <c r="E104" s="90"/>
      <c r="F104" s="265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66"/>
      <c r="N104" s="267"/>
      <c r="O104" s="267"/>
      <c r="P104" s="268">
        <v>21</v>
      </c>
      <c r="Q104" s="268"/>
      <c r="R104" s="268"/>
      <c r="S104" s="268"/>
      <c r="T104" s="133"/>
      <c r="U104" s="269"/>
      <c r="V104" s="269"/>
      <c r="W104" s="9"/>
      <c r="X104" s="98"/>
      <c r="Y104" s="98" t="str" cm="1">
        <f t="array" ref="Y104">IF(
ISNUMBER(FIND("A",$C104)),
$C104 &amp; IF(ISNUMBER(FIND("A",     INDEX($C105:$C$3247,MATCH(FALSE,ISBLANK($C105:$C$3247),0)))),"", INDEX($C105:$C$3247,MATCH(FALSE,ISBLANK($C105:$C$3247),0))  ),$Y103
)</f>
        <v>GA03K0423</v>
      </c>
      <c r="Z104" s="9" t="str" cm="1">
        <f t="array" ref="Z104">IF(
ISNUMBER(FIND("A",$D104)),
$D104 &amp; IF(ISNUMBER(FIND("A",     INDEX($D105:$D$3247,MATCH(FALSE,ISBLANK($D105:$D$3247),0)))),"", INDEX($D105:$D$3247,MATCH(FALSE,ISBLANK($D105:$D$3247),0))  ),$Z103
)</f>
        <v>MB 13A</v>
      </c>
      <c r="AA104" s="17" t="str">
        <f>MBSchedule[[#This Row],[Route]]</f>
        <v>CANACONA-GAODONGARI</v>
      </c>
      <c r="AB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4" s="17" t="str">
        <f>IF(MBSchedule[[#This Row],[rb-straight]]&lt;MBSchedule[[#This Row],[rb-reverse]],MBSchedule[[#This Row],[rb-straight]],MBSchedule[[#This Row],[rb-reverse]])</f>
        <v>CANACONA-GAODONGARI</v>
      </c>
      <c r="AD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4" s="203" t="str" cm="1">
        <f t="array" ref="AF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4" s="203"/>
      <c r="AH104" s="203" t="str">
        <f>MBSchedule[[#This Row],[Issuing Depot]] &amp; _xlfn.IFNA(VLOOKUP(MBSchedule[[#This Row],[ow]], ETMRouteLookup, 3, FALSE),VLOOKUP(MBSchedule[[#This Row],[re]], ETMRouteLookup, 3, FALSE))</f>
        <v>MRG316</v>
      </c>
      <c r="AI104" s="213" t="str">
        <f>VLOOKUP(MBSchedule[[#This Row],[Full ETM Route No]],ETMRoutes[[Full ETM Route No]:[StageCodes]],9,FALSE)</f>
        <v>CNC-PSN-SMT-BPL-NVD-SNR-KRV-GAO</v>
      </c>
      <c r="AJ104" s="3"/>
    </row>
    <row r="105" spans="1:36" ht="16" thickBot="1">
      <c r="A105" s="104" t="str">
        <f t="shared" si="1"/>
        <v>MRG</v>
      </c>
      <c r="B105" s="104"/>
      <c r="C105" s="90"/>
      <c r="D105" s="90"/>
      <c r="E105" s="157"/>
      <c r="F105" s="164" t="s">
        <v>1236</v>
      </c>
      <c r="G105" s="90" t="s">
        <v>3404</v>
      </c>
      <c r="H105" s="90"/>
      <c r="I105" s="90"/>
      <c r="J105" s="90"/>
      <c r="K105" s="165" t="s">
        <v>831</v>
      </c>
      <c r="L1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88">
        <v>0.64583333333333337</v>
      </c>
      <c r="N105" s="115" t="s">
        <v>3404</v>
      </c>
      <c r="O105" s="189">
        <v>0.66666666666666663</v>
      </c>
      <c r="P105" s="180">
        <v>16</v>
      </c>
      <c r="Q105" s="133"/>
      <c r="R105" s="133"/>
      <c r="S105" s="133"/>
      <c r="T105" s="133"/>
      <c r="U105" s="133"/>
      <c r="V105" s="133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INDEX($C106:$C$3247,MATCH(FALSE,ISBLANK($C106:$C$3247),0)))),"", INDEX($C106:$C$3247,MATCH(FALSE,ISBLANK($C106:$C$3247),0))  ),$Y103
)</f>
        <v>GA03K0423</v>
      </c>
      <c r="Z105" s="90" t="str" cm="1">
        <f t="array" ref="Z105">IF(
ISNUMBER(FIND("A",$D105)),
$D105 &amp; IF(ISNUMBER(FIND("A",     INDEX($D106:$D$3247,MATCH(FALSE,ISBLANK($D106:$D$3247),0)))),"", INDEX($D106:$D$3247,MATCH(FALSE,ISBLANK($D106:$D$3247),0))  ),$Z103
)</f>
        <v>MB 13A</v>
      </c>
      <c r="AA105" s="104" t="str">
        <f>MBSchedule[[#This Row],[Route]]</f>
        <v>GAODONGARI-CANACONA</v>
      </c>
      <c r="AB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C105" s="104" t="str">
        <f>IF(MBSchedule[[#This Row],[rb-straight]]&lt;MBSchedule[[#This Row],[rb-reverse]],MBSchedule[[#This Row],[rb-straight]],MBSchedule[[#This Row],[rb-reverse]])</f>
        <v>CANACONA-GAODONGARI</v>
      </c>
      <c r="AD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E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F105" s="203" t="str" cm="1">
        <f t="array" ref="AF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5" s="203"/>
      <c r="AH105" s="203" t="str">
        <f>MBSchedule[[#This Row],[Issuing Depot]] &amp; _xlfn.IFNA(VLOOKUP(MBSchedule[[#This Row],[ow]], ETMRouteLookup, 3, FALSE),VLOOKUP(MBSchedule[[#This Row],[re]], ETMRouteLookup, 3, FALSE))</f>
        <v>MRG316</v>
      </c>
      <c r="AI105" s="213" t="str">
        <f>VLOOKUP(MBSchedule[[#This Row],[Full ETM Route No]],ETMRoutes[[Full ETM Route No]:[StageCodes]],9,FALSE)</f>
        <v>CNC-PSN-SMT-BPL-NVD-SNR-KRV-GAO</v>
      </c>
      <c r="AJ105" s="3"/>
    </row>
    <row r="106" spans="1:36" ht="16" thickBot="1">
      <c r="A106" s="104" t="str">
        <f t="shared" si="1"/>
        <v>MRG</v>
      </c>
      <c r="B106" s="104"/>
      <c r="C106" s="90"/>
      <c r="D106" s="90"/>
      <c r="E106" s="157"/>
      <c r="F106" s="164" t="s">
        <v>831</v>
      </c>
      <c r="G106" s="90" t="s">
        <v>3404</v>
      </c>
      <c r="H106" s="90"/>
      <c r="I106" s="90"/>
      <c r="J106" s="90"/>
      <c r="K106" s="165" t="s">
        <v>1236</v>
      </c>
      <c r="L1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88">
        <v>0.6875</v>
      </c>
      <c r="N106" s="115" t="s">
        <v>3404</v>
      </c>
      <c r="O106" s="189">
        <v>0.70833333333333337</v>
      </c>
      <c r="P106" s="180">
        <v>16</v>
      </c>
      <c r="Q106" s="133"/>
      <c r="R106" s="133"/>
      <c r="S106" s="133"/>
      <c r="T106" s="133"/>
      <c r="U106" s="133"/>
      <c r="V106" s="133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INDEX($C107:$C$3247,MATCH(FALSE,ISBLANK($C107:$C$3247),0)))),"", INDEX($C107:$C$3247,MATCH(FALSE,ISBLANK($C107:$C$3247),0))  ),$Y105
)</f>
        <v>GA03K0423</v>
      </c>
      <c r="Z106" s="90" t="str" cm="1">
        <f t="array" ref="Z106">IF(
ISNUMBER(FIND("A",$D106)),
$D106 &amp; IF(ISNUMBER(FIND("A",     INDEX($D107:$D$3247,MATCH(FALSE,ISBLANK($D107:$D$3247),0)))),"", INDEX($D107:$D$3247,MATCH(FALSE,ISBLANK($D107:$D$3247),0))  ),$Z105
)</f>
        <v>MB 13A</v>
      </c>
      <c r="AA106" s="104" t="str">
        <f>MBSchedule[[#This Row],[Route]]</f>
        <v>CANACONA-GAODONGARI</v>
      </c>
      <c r="AB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6" s="104" t="str">
        <f>IF(MBSchedule[[#This Row],[rb-straight]]&lt;MBSchedule[[#This Row],[rb-reverse]],MBSchedule[[#This Row],[rb-straight]],MBSchedule[[#This Row],[rb-reverse]])</f>
        <v>CANACONA-GAODONGARI</v>
      </c>
      <c r="AD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6" s="203" t="str" cm="1">
        <f t="array" ref="AF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6" s="203"/>
      <c r="AH106" s="203" t="str">
        <f>MBSchedule[[#This Row],[Issuing Depot]] &amp; _xlfn.IFNA(VLOOKUP(MBSchedule[[#This Row],[ow]], ETMRouteLookup, 3, FALSE),VLOOKUP(MBSchedule[[#This Row],[re]], ETMRouteLookup, 3, FALSE))</f>
        <v>MRG316</v>
      </c>
      <c r="AI106" s="213" t="str">
        <f>VLOOKUP(MBSchedule[[#This Row],[Full ETM Route No]],ETMRoutes[[Full ETM Route No]:[StageCodes]],9,FALSE)</f>
        <v>CNC-PSN-SMT-BPL-NVD-SNR-KRV-GAO</v>
      </c>
      <c r="AJ106" s="3"/>
    </row>
    <row r="107" spans="1:36" ht="16" thickBot="1">
      <c r="A107" s="104" t="str">
        <f t="shared" si="1"/>
        <v>MRG</v>
      </c>
      <c r="B107" s="104"/>
      <c r="C107" s="90"/>
      <c r="D107" s="90"/>
      <c r="E107" s="157"/>
      <c r="F107" s="164" t="s">
        <v>1236</v>
      </c>
      <c r="G107" s="90" t="s">
        <v>831</v>
      </c>
      <c r="H107" s="90"/>
      <c r="I107" s="90"/>
      <c r="J107" s="90"/>
      <c r="K107" s="165" t="s">
        <v>3281</v>
      </c>
      <c r="L1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88">
        <v>0.73958333333333337</v>
      </c>
      <c r="N107" s="115" t="s">
        <v>3404</v>
      </c>
      <c r="O107" s="189">
        <v>0.77083333333333337</v>
      </c>
      <c r="P107" s="180">
        <v>20</v>
      </c>
      <c r="Q107" s="133">
        <v>1</v>
      </c>
      <c r="R107" s="133">
        <v>1</v>
      </c>
      <c r="S107" s="133"/>
      <c r="T107" s="139"/>
      <c r="U107" s="139"/>
      <c r="V107" s="139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INDEX($C108:$C$3247,MATCH(FALSE,ISBLANK($C108:$C$3247),0)))),"", INDEX($C108:$C$3247,MATCH(FALSE,ISBLANK($C108:$C$3247),0))  ),$Y106
)</f>
        <v>GA03K0423</v>
      </c>
      <c r="Z107" s="90" t="str" cm="1">
        <f t="array" ref="Z107">IF(
ISNUMBER(FIND("A",$D107)),
$D107 &amp; IF(ISNUMBER(FIND("A",     INDEX($D108:$D$3247,MATCH(FALSE,ISBLANK($D108:$D$3247),0)))),"", INDEX($D108:$D$3247,MATCH(FALSE,ISBLANK($D108:$D$3247),0))  ),$Z106
)</f>
        <v>MB 13A</v>
      </c>
      <c r="AA107" s="104" t="str">
        <f>MBSchedule[[#This Row],[Route]]</f>
        <v>GAODONGARI-CANACONA-PALOLEM</v>
      </c>
      <c r="AB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C107" s="104" t="str">
        <f>IF(MBSchedule[[#This Row],[rb-straight]]&lt;MBSchedule[[#This Row],[rb-reverse]],MBSchedule[[#This Row],[rb-straight]],MBSchedule[[#This Row],[rb-reverse]])</f>
        <v>GAODONGARI-CANACONA-PALOLEM</v>
      </c>
      <c r="AD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E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F107" s="203" t="str" cm="1">
        <f t="array" ref="AF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07" s="203"/>
      <c r="AH107" s="203" t="e">
        <f>MBSchedule[[#This Row],[Issuing Depot]] &amp; _xlfn.IFNA(VLOOKUP(MBSchedule[[#This Row],[ow]], ETMRouteLookup, 3, FALSE),VLOOKUP(MBSchedule[[#This Row],[re]], ETMRouteLookup, 3, FALSE))</f>
        <v>#N/A</v>
      </c>
      <c r="AI107" s="213" t="e">
        <f>VLOOKUP(MBSchedule[[#This Row],[Full ETM Route No]],ETMRoutes[[Full ETM Route No]:[StageCodes]],9,FALSE)</f>
        <v>#N/A</v>
      </c>
      <c r="AJ107" s="3"/>
    </row>
    <row r="108" spans="1:36" ht="16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7"/>
      <c r="F108" s="164" t="s">
        <v>3281</v>
      </c>
      <c r="G108" s="90" t="s">
        <v>3404</v>
      </c>
      <c r="H108" s="90"/>
      <c r="I108" s="90"/>
      <c r="J108" s="90"/>
      <c r="K108" s="165" t="s">
        <v>831</v>
      </c>
      <c r="L1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88">
        <v>0.27777777777777779</v>
      </c>
      <c r="N108" s="115" t="s">
        <v>3404</v>
      </c>
      <c r="O108" s="189">
        <v>0.28472222222222221</v>
      </c>
      <c r="P108" s="180">
        <v>4</v>
      </c>
      <c r="Q108" s="133"/>
      <c r="R108" s="133"/>
      <c r="S108" s="133"/>
      <c r="T108" s="133"/>
      <c r="U108" s="133"/>
      <c r="V108" s="133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INDEX($C109:$C$3247,MATCH(FALSE,ISBLANK($C109:$C$3247),0)))),"", INDEX($C109:$C$3247,MATCH(FALSE,ISBLANK($C109:$C$3247),0))  ),$Y107
)</f>
        <v>GA04T4294</v>
      </c>
      <c r="Z108" s="90" t="str" cm="1">
        <f t="array" ref="Z108">IF(
ISNUMBER(FIND("A",$D108)),
$D108 &amp; IF(ISNUMBER(FIND("A",     INDEX($D109:$D$3247,MATCH(FALSE,ISBLANK($D109:$D$3247),0)))),"", INDEX($D109:$D$3247,MATCH(FALSE,ISBLANK($D109:$D$3247),0))  ),$Z107
)</f>
        <v>MB 14A</v>
      </c>
      <c r="AA108" s="104" t="str">
        <f>MBSchedule[[#This Row],[Route]]</f>
        <v>PALOLEM-CANACONA</v>
      </c>
      <c r="AB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08" s="104" t="str">
        <f>IF(MBSchedule[[#This Row],[rb-straight]]&lt;MBSchedule[[#This Row],[rb-reverse]],MBSchedule[[#This Row],[rb-straight]],MBSchedule[[#This Row],[rb-reverse]])</f>
        <v>CANACONA-PALOLEM</v>
      </c>
      <c r="AD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08" s="203" t="str" cm="1">
        <f t="array" ref="AF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8" s="203"/>
      <c r="AH108" s="203" t="str">
        <f>MBSchedule[[#This Row],[Issuing Depot]] &amp; _xlfn.IFNA(VLOOKUP(MBSchedule[[#This Row],[ow]], ETMRouteLookup, 3, FALSE),VLOOKUP(MBSchedule[[#This Row],[re]], ETMRouteLookup, 3, FALSE))</f>
        <v>MRG336</v>
      </c>
      <c r="AI108" s="213" t="str">
        <f>VLOOKUP(MBSchedule[[#This Row],[Full ETM Route No]],ETMRoutes[[Full ETM Route No]:[StageCodes]],9,FALSE)</f>
        <v>CNC-PSL-PAT-PLM</v>
      </c>
      <c r="AJ108" s="3"/>
    </row>
    <row r="109" spans="1:36" ht="16" thickBot="1">
      <c r="A109" s="104" t="str">
        <f t="shared" si="1"/>
        <v>MRG</v>
      </c>
      <c r="B109" s="104"/>
      <c r="C109" s="90"/>
      <c r="D109" s="90"/>
      <c r="E109" s="157"/>
      <c r="F109" s="164" t="s">
        <v>831</v>
      </c>
      <c r="G109" s="90" t="s">
        <v>3404</v>
      </c>
      <c r="H109" s="90"/>
      <c r="I109" s="90"/>
      <c r="J109" s="90"/>
      <c r="K109" s="165" t="s">
        <v>1236</v>
      </c>
      <c r="L1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88">
        <v>0.28472222222222221</v>
      </c>
      <c r="N109" s="115" t="s">
        <v>3404</v>
      </c>
      <c r="O109" s="189">
        <v>0.30555555555555552</v>
      </c>
      <c r="P109" s="180">
        <v>16</v>
      </c>
      <c r="Q109" s="133"/>
      <c r="R109" s="133"/>
      <c r="S109" s="133"/>
      <c r="T109" s="133"/>
      <c r="U109" s="133"/>
      <c r="V109" s="133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INDEX($C110:$C$3247,MATCH(FALSE,ISBLANK($C110:$C$3247),0)))),"", INDEX($C110:$C$3247,MATCH(FALSE,ISBLANK($C110:$C$3247),0))  ),$Y108
)</f>
        <v>GA04T4294</v>
      </c>
      <c r="Z109" s="90" t="str" cm="1">
        <f t="array" ref="Z109">IF(
ISNUMBER(FIND("A",$D109)),
$D109 &amp; IF(ISNUMBER(FIND("A",     INDEX($D110:$D$3247,MATCH(FALSE,ISBLANK($D110:$D$3247),0)))),"", INDEX($D110:$D$3247,MATCH(FALSE,ISBLANK($D110:$D$3247),0))  ),$Z108
)</f>
        <v>MB 14A</v>
      </c>
      <c r="AA109" s="104" t="str">
        <f>MBSchedule[[#This Row],[Route]]</f>
        <v>CANACONA-GAODONGARI</v>
      </c>
      <c r="AB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9" s="104" t="str">
        <f>IF(MBSchedule[[#This Row],[rb-straight]]&lt;MBSchedule[[#This Row],[rb-reverse]],MBSchedule[[#This Row],[rb-straight]],MBSchedule[[#This Row],[rb-reverse]])</f>
        <v>CANACONA-GAODONGARI</v>
      </c>
      <c r="AD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9" s="203" t="str" cm="1">
        <f t="array" ref="AF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9" s="203"/>
      <c r="AH109" s="203" t="str">
        <f>MBSchedule[[#This Row],[Issuing Depot]] &amp; _xlfn.IFNA(VLOOKUP(MBSchedule[[#This Row],[ow]], ETMRouteLookup, 3, FALSE),VLOOKUP(MBSchedule[[#This Row],[re]], ETMRouteLookup, 3, FALSE))</f>
        <v>MRG316</v>
      </c>
      <c r="AI109" s="213" t="str">
        <f>VLOOKUP(MBSchedule[[#This Row],[Full ETM Route No]],ETMRoutes[[Full ETM Route No]:[StageCodes]],9,FALSE)</f>
        <v>CNC-PSN-SMT-BPL-NVD-SNR-KRV-GAO</v>
      </c>
      <c r="AJ109" s="3"/>
    </row>
    <row r="110" spans="1:36" ht="16" thickBot="1">
      <c r="A110" s="104" t="str">
        <f t="shared" si="1"/>
        <v>MRG</v>
      </c>
      <c r="B110" s="104"/>
      <c r="C110" s="90"/>
      <c r="D110" s="90"/>
      <c r="E110" s="157"/>
      <c r="F110" s="164" t="s">
        <v>1437</v>
      </c>
      <c r="G110" s="90" t="s">
        <v>1236</v>
      </c>
      <c r="H110" s="90" t="s">
        <v>831</v>
      </c>
      <c r="I110" s="90"/>
      <c r="J110" s="90"/>
      <c r="K110" s="165" t="s">
        <v>1844</v>
      </c>
      <c r="L1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88">
        <v>0.30902777777777779</v>
      </c>
      <c r="N110" s="115" t="s">
        <v>3404</v>
      </c>
      <c r="O110" s="189">
        <v>0.375</v>
      </c>
      <c r="P110" s="180">
        <v>53</v>
      </c>
      <c r="Q110" s="133"/>
      <c r="R110" s="133"/>
      <c r="S110" s="133"/>
      <c r="T110" s="133"/>
      <c r="U110" s="133"/>
      <c r="V110" s="133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INDEX($C111:$C$3247,MATCH(FALSE,ISBLANK($C111:$C$3247),0)))),"", INDEX($C111:$C$3247,MATCH(FALSE,ISBLANK($C111:$C$3247),0))  ),$Y109
)</f>
        <v>GA04T4294</v>
      </c>
      <c r="Z110" s="90" t="str" cm="1">
        <f t="array" ref="Z110">IF(
ISNUMBER(FIND("A",$D110)),
$D110 &amp; IF(ISNUMBER(FIND("A",     INDEX($D111:$D$3247,MATCH(FALSE,ISBLANK($D111:$D$3247),0)))),"", INDEX($D111:$D$3247,MATCH(FALSE,ISBLANK($D111:$D$3247),0))  ),$Z109
)</f>
        <v>MB 14A</v>
      </c>
      <c r="AA110" s="104" t="str">
        <f>MBSchedule[[#This Row],[Route]]</f>
        <v>INDRAWADO-GAODONGARI-CANACONA-MARGAO</v>
      </c>
      <c r="AB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0" s="104" t="str">
        <f>IF(MBSchedule[[#This Row],[rb-straight]]&lt;MBSchedule[[#This Row],[rb-reverse]],MBSchedule[[#This Row],[rb-straight]],MBSchedule[[#This Row],[rb-reverse]])</f>
        <v>INDRAWADO-GAODONGARI-CANACONA-MARGAO</v>
      </c>
      <c r="AD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0" s="203" t="str" cm="1">
        <f t="array" ref="AF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0" s="203"/>
      <c r="AH110" s="203" t="str">
        <f>MBSchedule[[#This Row],[Issuing Depot]] &amp; _xlfn.IFNA(VLOOKUP(MBSchedule[[#This Row],[ow]], ETMRouteLookup, 3, FALSE),VLOOKUP(MBSchedule[[#This Row],[re]], ETMRouteLookup, 3, FALSE))</f>
        <v>MRG345</v>
      </c>
      <c r="AI11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0" s="3"/>
    </row>
    <row r="111" spans="1:36" ht="16" thickBot="1">
      <c r="A111" s="104" t="str">
        <f t="shared" si="1"/>
        <v>MRG</v>
      </c>
      <c r="B111" s="104"/>
      <c r="C111" s="90"/>
      <c r="D111" s="90"/>
      <c r="E111" s="157"/>
      <c r="F111" s="164" t="s">
        <v>1844</v>
      </c>
      <c r="G111" s="90" t="s">
        <v>831</v>
      </c>
      <c r="H111" s="90"/>
      <c r="I111" s="90"/>
      <c r="J111" s="90"/>
      <c r="K111" s="165" t="s">
        <v>3281</v>
      </c>
      <c r="L1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88">
        <v>0.46180555555555558</v>
      </c>
      <c r="N111" s="115" t="s">
        <v>3404</v>
      </c>
      <c r="O111" s="189">
        <v>0.51388888888888895</v>
      </c>
      <c r="P111" s="180">
        <v>41</v>
      </c>
      <c r="Q111" s="133"/>
      <c r="R111" s="133"/>
      <c r="S111" s="133"/>
      <c r="T111" s="133"/>
      <c r="U111" s="133"/>
      <c r="V111" s="133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INDEX($C112:$C$3247,MATCH(FALSE,ISBLANK($C112:$C$3247),0)))),"", INDEX($C112:$C$3247,MATCH(FALSE,ISBLANK($C112:$C$3247),0))  ),$Y110
)</f>
        <v>GA04T4294</v>
      </c>
      <c r="Z111" s="90" t="str" cm="1">
        <f t="array" ref="Z111">IF(
ISNUMBER(FIND("A",$D111)),
$D111 &amp; IF(ISNUMBER(FIND("A",     INDEX($D112:$D$3247,MATCH(FALSE,ISBLANK($D112:$D$3247),0)))),"", INDEX($D112:$D$3247,MATCH(FALSE,ISBLANK($D112:$D$3247),0))  ),$Z110
)</f>
        <v>MB 14A</v>
      </c>
      <c r="AA111" s="104" t="str">
        <f>MBSchedule[[#This Row],[Route]]</f>
        <v>MARGAO-CANACONA-PALOLEM</v>
      </c>
      <c r="AB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1" s="104" t="str">
        <f>IF(MBSchedule[[#This Row],[rb-straight]]&lt;MBSchedule[[#This Row],[rb-reverse]],MBSchedule[[#This Row],[rb-straight]],MBSchedule[[#This Row],[rb-reverse]])</f>
        <v>MARGAO-CANACONA-PALOLEM</v>
      </c>
      <c r="AD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1" s="203" t="str" cm="1">
        <f t="array" ref="AF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1" s="203"/>
      <c r="AH111" s="203" t="str">
        <f>MBSchedule[[#This Row],[Issuing Depot]] &amp; _xlfn.IFNA(VLOOKUP(MBSchedule[[#This Row],[ow]], ETMRouteLookup, 3, FALSE),VLOOKUP(MBSchedule[[#This Row],[re]], ETMRouteLookup, 3, FALSE))</f>
        <v>MRG337</v>
      </c>
      <c r="AI111" s="213" t="str">
        <f>VLOOKUP(MBSchedule[[#This Row],[Full ETM Route No]],ETMRoutes[[Full ETM Route No]:[StageCodes]],9,FALSE)</f>
        <v>MRG-MRK-NVY-DRM-CNX-DDI-PZK-CUN-DMN-BLI-BNO-GOD-PDI-PSM-PKO-GLM-CST-CNC-PSL-PAT-PLM</v>
      </c>
      <c r="AJ111" s="3"/>
    </row>
    <row r="112" spans="1:36" ht="16" thickBot="1">
      <c r="A112" s="104" t="str">
        <f t="shared" si="1"/>
        <v>MRG</v>
      </c>
      <c r="B112" s="104"/>
      <c r="C112" s="104"/>
      <c r="D112" s="104"/>
      <c r="E112" s="158"/>
      <c r="F112" s="166" t="s">
        <v>3281</v>
      </c>
      <c r="G112" s="104" t="s">
        <v>3404</v>
      </c>
      <c r="H112" s="104"/>
      <c r="I112" s="104"/>
      <c r="J112" s="104"/>
      <c r="K112" s="167" t="s">
        <v>831</v>
      </c>
      <c r="L1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0">
        <v>0.52083333333333337</v>
      </c>
      <c r="N112" s="117" t="s">
        <v>3404</v>
      </c>
      <c r="O112" s="191">
        <v>0.53125</v>
      </c>
      <c r="P112" s="181">
        <v>4</v>
      </c>
      <c r="Q112" s="134"/>
      <c r="R112" s="134"/>
      <c r="S112" s="134"/>
      <c r="T112" s="134"/>
      <c r="U112" s="134"/>
      <c r="V112" s="134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INDEX($C113:$C$3247,MATCH(FALSE,ISBLANK($C113:$C$3247),0)))),"", INDEX($C113:$C$3247,MATCH(FALSE,ISBLANK($C113:$C$3247),0))  ),$Y111
)</f>
        <v>GA04T4294</v>
      </c>
      <c r="Z112" s="90" t="str" cm="1">
        <f t="array" ref="Z112">IF(
ISNUMBER(FIND("A",$D112)),
$D112 &amp; IF(ISNUMBER(FIND("A",     INDEX($D113:$D$3247,MATCH(FALSE,ISBLANK($D113:$D$3247),0)))),"", INDEX($D113:$D$3247,MATCH(FALSE,ISBLANK($D113:$D$3247),0))  ),$Z111
)</f>
        <v>MB 14A</v>
      </c>
      <c r="AA112" s="104" t="str">
        <f>MBSchedule[[#This Row],[Route]]</f>
        <v>PALOLEM-CANACONA</v>
      </c>
      <c r="AB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12" s="104" t="str">
        <f>IF(MBSchedule[[#This Row],[rb-straight]]&lt;MBSchedule[[#This Row],[rb-reverse]],MBSchedule[[#This Row],[rb-straight]],MBSchedule[[#This Row],[rb-reverse]])</f>
        <v>CANACONA-PALOLEM</v>
      </c>
      <c r="AD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12" s="203" t="str" cm="1">
        <f t="array" ref="AF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2" s="203"/>
      <c r="AH112" s="203" t="str">
        <f>MBSchedule[[#This Row],[Issuing Depot]] &amp; _xlfn.IFNA(VLOOKUP(MBSchedule[[#This Row],[ow]], ETMRouteLookup, 3, FALSE),VLOOKUP(MBSchedule[[#This Row],[re]], ETMRouteLookup, 3, FALSE))</f>
        <v>MRG336</v>
      </c>
      <c r="AI112" s="213" t="str">
        <f>VLOOKUP(MBSchedule[[#This Row],[Full ETM Route No]],ETMRoutes[[Full ETM Route No]:[StageCodes]],9,FALSE)</f>
        <v>CNC-PSL-PAT-PLM</v>
      </c>
      <c r="AJ112" s="3"/>
    </row>
    <row r="113" spans="1:36" ht="16" thickBot="1">
      <c r="A113" s="104" t="str">
        <f t="shared" si="1"/>
        <v>MRG</v>
      </c>
      <c r="B113" s="104"/>
      <c r="C113" s="90"/>
      <c r="D113" s="90"/>
      <c r="E113" s="157"/>
      <c r="F113" s="164" t="s">
        <v>831</v>
      </c>
      <c r="G113" s="90" t="s">
        <v>3404</v>
      </c>
      <c r="H113" s="90"/>
      <c r="I113" s="90"/>
      <c r="J113" s="90"/>
      <c r="K113" s="165" t="s">
        <v>1236</v>
      </c>
      <c r="L1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88">
        <v>0.53819444444444442</v>
      </c>
      <c r="N113" s="115" t="s">
        <v>3404</v>
      </c>
      <c r="O113" s="189">
        <v>0.55555555555555558</v>
      </c>
      <c r="P113" s="180">
        <v>16</v>
      </c>
      <c r="Q113" s="133"/>
      <c r="R113" s="133"/>
      <c r="S113" s="133"/>
      <c r="T113" s="133"/>
      <c r="U113" s="133"/>
      <c r="V113" s="133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INDEX($C114:$C$3247,MATCH(FALSE,ISBLANK($C114:$C$3247),0)))),"", INDEX($C114:$C$3247,MATCH(FALSE,ISBLANK($C114:$C$3247),0))  ),$Y112
)</f>
        <v>GA04T4294</v>
      </c>
      <c r="Z113" s="90" t="str" cm="1">
        <f t="array" ref="Z113">IF(
ISNUMBER(FIND("A",$D113)),
$D113 &amp; IF(ISNUMBER(FIND("A",     INDEX($D114:$D$3247,MATCH(FALSE,ISBLANK($D114:$D$3247),0)))),"", INDEX($D114:$D$3247,MATCH(FALSE,ISBLANK($D114:$D$3247),0))  ),$Z112
)</f>
        <v>MB 14A</v>
      </c>
      <c r="AA113" s="104" t="str">
        <f>MBSchedule[[#This Row],[Route]]</f>
        <v>CANACONA-GAODONGARI</v>
      </c>
      <c r="AB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13" s="104" t="str">
        <f>IF(MBSchedule[[#This Row],[rb-straight]]&lt;MBSchedule[[#This Row],[rb-reverse]],MBSchedule[[#This Row],[rb-straight]],MBSchedule[[#This Row],[rb-reverse]])</f>
        <v>CANACONA-GAODONGARI</v>
      </c>
      <c r="AD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13" s="203" t="str" cm="1">
        <f t="array" ref="AF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3" s="203"/>
      <c r="AH113" s="203" t="str">
        <f>MBSchedule[[#This Row],[Issuing Depot]] &amp; _xlfn.IFNA(VLOOKUP(MBSchedule[[#This Row],[ow]], ETMRouteLookup, 3, FALSE),VLOOKUP(MBSchedule[[#This Row],[re]], ETMRouteLookup, 3, FALSE))</f>
        <v>MRG316</v>
      </c>
      <c r="AI113" s="213" t="str">
        <f>VLOOKUP(MBSchedule[[#This Row],[Full ETM Route No]],ETMRoutes[[Full ETM Route No]:[StageCodes]],9,FALSE)</f>
        <v>CNC-PSN-SMT-BPL-NVD-SNR-KRV-GAO</v>
      </c>
      <c r="AJ113" s="3"/>
    </row>
    <row r="114" spans="1:36" ht="16" thickBot="1">
      <c r="A114" s="104" t="str">
        <f t="shared" si="1"/>
        <v>MRG</v>
      </c>
      <c r="B114" s="104"/>
      <c r="C114" s="90"/>
      <c r="D114" s="90"/>
      <c r="E114" s="157"/>
      <c r="F114" s="164" t="s">
        <v>1437</v>
      </c>
      <c r="G114" s="90" t="s">
        <v>1236</v>
      </c>
      <c r="H114" s="90" t="s">
        <v>831</v>
      </c>
      <c r="I114" s="90"/>
      <c r="J114" s="90"/>
      <c r="K114" s="165" t="s">
        <v>1844</v>
      </c>
      <c r="L1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88">
        <v>0.57291666666666663</v>
      </c>
      <c r="N114" s="115" t="s">
        <v>3404</v>
      </c>
      <c r="O114" s="189">
        <v>0.63541666666666663</v>
      </c>
      <c r="P114" s="180">
        <v>53</v>
      </c>
      <c r="Q114" s="133"/>
      <c r="R114" s="133"/>
      <c r="S114" s="133"/>
      <c r="T114" s="133"/>
      <c r="U114" s="133"/>
      <c r="V114" s="133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INDEX($C115:$C$3247,MATCH(FALSE,ISBLANK($C115:$C$3247),0)))),"", INDEX($C115:$C$3247,MATCH(FALSE,ISBLANK($C115:$C$3247),0))  ),$Y113
)</f>
        <v>GA04T4294</v>
      </c>
      <c r="Z114" s="90" t="str" cm="1">
        <f t="array" ref="Z114">IF(
ISNUMBER(FIND("A",$D114)),
$D114 &amp; IF(ISNUMBER(FIND("A",     INDEX($D115:$D$3247,MATCH(FALSE,ISBLANK($D115:$D$3247),0)))),"", INDEX($D115:$D$3247,MATCH(FALSE,ISBLANK($D115:$D$3247),0))  ),$Z113
)</f>
        <v>MB 14A</v>
      </c>
      <c r="AA114" s="104" t="str">
        <f>MBSchedule[[#This Row],[Route]]</f>
        <v>INDRAWADO-GAODONGARI-CANACONA-MARGAO</v>
      </c>
      <c r="AB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4" s="104" t="str">
        <f>IF(MBSchedule[[#This Row],[rb-straight]]&lt;MBSchedule[[#This Row],[rb-reverse]],MBSchedule[[#This Row],[rb-straight]],MBSchedule[[#This Row],[rb-reverse]])</f>
        <v>INDRAWADO-GAODONGARI-CANACONA-MARGAO</v>
      </c>
      <c r="AD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4" s="203" t="str" cm="1">
        <f t="array" ref="AF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4" s="203"/>
      <c r="AH114" s="203" t="str">
        <f>MBSchedule[[#This Row],[Issuing Depot]] &amp; _xlfn.IFNA(VLOOKUP(MBSchedule[[#This Row],[ow]], ETMRouteLookup, 3, FALSE),VLOOKUP(MBSchedule[[#This Row],[re]], ETMRouteLookup, 3, FALSE))</f>
        <v>MRG345</v>
      </c>
      <c r="AI114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4" s="3"/>
    </row>
    <row r="115" spans="1:36" ht="16" thickBot="1">
      <c r="A115" s="104" t="str">
        <f t="shared" si="1"/>
        <v>MRG</v>
      </c>
      <c r="B115" s="104"/>
      <c r="C115" s="90"/>
      <c r="D115" s="90"/>
      <c r="E115" s="157"/>
      <c r="F115" s="164" t="s">
        <v>1844</v>
      </c>
      <c r="G115" s="90" t="s">
        <v>831</v>
      </c>
      <c r="H115" s="90"/>
      <c r="I115" s="90"/>
      <c r="J115" s="90"/>
      <c r="K115" s="165" t="s">
        <v>3281</v>
      </c>
      <c r="L1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88">
        <v>0.70138888888888884</v>
      </c>
      <c r="N115" s="115">
        <v>0.75694444444444453</v>
      </c>
      <c r="O115" s="189">
        <v>0.77083333333333337</v>
      </c>
      <c r="P115" s="180">
        <v>41</v>
      </c>
      <c r="Q115" s="133">
        <v>1</v>
      </c>
      <c r="R115" s="133">
        <v>1</v>
      </c>
      <c r="S115" s="133"/>
      <c r="T115" s="133"/>
      <c r="U115" s="133"/>
      <c r="V115" s="133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INDEX($C116:$C$3247,MATCH(FALSE,ISBLANK($C116:$C$3247),0)))),"", INDEX($C116:$C$3247,MATCH(FALSE,ISBLANK($C116:$C$3247),0))  ),$Y114
)</f>
        <v>GA04T4294</v>
      </c>
      <c r="Z115" s="90" t="str" cm="1">
        <f t="array" ref="Z115">IF(
ISNUMBER(FIND("A",$D115)),
$D115 &amp; IF(ISNUMBER(FIND("A",     INDEX($D116:$D$3247,MATCH(FALSE,ISBLANK($D116:$D$3247),0)))),"", INDEX($D116:$D$3247,MATCH(FALSE,ISBLANK($D116:$D$3247),0))  ),$Z114
)</f>
        <v>MB 14A</v>
      </c>
      <c r="AA115" s="104" t="str">
        <f>MBSchedule[[#This Row],[Route]]</f>
        <v>MARGAO-CANACONA-PALOLEM</v>
      </c>
      <c r="AB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5" s="104" t="str">
        <f>IF(MBSchedule[[#This Row],[rb-straight]]&lt;MBSchedule[[#This Row],[rb-reverse]],MBSchedule[[#This Row],[rb-straight]],MBSchedule[[#This Row],[rb-reverse]])</f>
        <v>MARGAO-CANACONA-PALOLEM</v>
      </c>
      <c r="AD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5" s="203" t="str" cm="1">
        <f t="array" ref="AF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5" s="203"/>
      <c r="AH115" s="203" t="str">
        <f>MBSchedule[[#This Row],[Issuing Depot]] &amp; _xlfn.IFNA(VLOOKUP(MBSchedule[[#This Row],[ow]], ETMRouteLookup, 3, FALSE),VLOOKUP(MBSchedule[[#This Row],[re]], ETMRouteLookup, 3, FALSE))</f>
        <v>MRG337</v>
      </c>
      <c r="AI115" s="213" t="str">
        <f>VLOOKUP(MBSchedule[[#This Row],[Full ETM Route No]],ETMRoutes[[Full ETM Route No]:[StageCodes]],9,FALSE)</f>
        <v>MRG-MRK-NVY-DRM-CNX-DDI-PZK-CUN-DMN-BLI-BNO-GOD-PDI-PSM-PKO-GLM-CST-CNC-PSL-PAT-PLM</v>
      </c>
      <c r="AJ115" s="3"/>
    </row>
    <row r="116" spans="1:36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7"/>
      <c r="F116" s="164" t="s">
        <v>3235</v>
      </c>
      <c r="G116" s="90" t="s">
        <v>3404</v>
      </c>
      <c r="H116" s="90"/>
      <c r="I116" s="90"/>
      <c r="J116" s="90"/>
      <c r="K116" s="165" t="s">
        <v>3281</v>
      </c>
      <c r="L1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88">
        <v>0.27083333333333331</v>
      </c>
      <c r="N116" s="115" t="s">
        <v>3404</v>
      </c>
      <c r="O116" s="189">
        <v>0.30208333333333331</v>
      </c>
      <c r="P116" s="180">
        <v>21</v>
      </c>
      <c r="Q116" s="133"/>
      <c r="R116" s="133"/>
      <c r="S116" s="133"/>
      <c r="T116" s="133"/>
      <c r="U116" s="133"/>
      <c r="V116" s="133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INDEX($C117:$C$3247,MATCH(FALSE,ISBLANK($C117:$C$3247),0)))),"", INDEX($C117:$C$3247,MATCH(FALSE,ISBLANK($C117:$C$3247),0))  ),$Y115
)</f>
        <v>GA09U0375</v>
      </c>
      <c r="Z116" s="90" t="str" cm="1">
        <f t="array" ref="Z116">IF(
ISNUMBER(FIND("A",$D116)),
$D116 &amp; IF(ISNUMBER(FIND("A",     INDEX($D117:$D$3247,MATCH(FALSE,ISBLANK($D117:$D$3247),0)))),"", INDEX($D117:$D$3247,MATCH(FALSE,ISBLANK($D117:$D$3247),0))  ),$Z115
)</f>
        <v>MB 15A</v>
      </c>
      <c r="AA116" s="104" t="str">
        <f>MBSchedule[[#This Row],[Route]]</f>
        <v>KHOLA-PALOLEM</v>
      </c>
      <c r="AB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C116" s="104" t="str">
        <f>IF(MBSchedule[[#This Row],[rb-straight]]&lt;MBSchedule[[#This Row],[rb-reverse]],MBSchedule[[#This Row],[rb-straight]],MBSchedule[[#This Row],[rb-reverse]])</f>
        <v>KHOLA-PALOLEM</v>
      </c>
      <c r="AD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E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F116" s="203" t="str" cm="1">
        <f t="array" ref="AF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16" s="203"/>
      <c r="AH116" s="203" t="e">
        <f>MBSchedule[[#This Row],[Issuing Depot]] &amp; _xlfn.IFNA(VLOOKUP(MBSchedule[[#This Row],[ow]], ETMRouteLookup, 3, FALSE),VLOOKUP(MBSchedule[[#This Row],[re]], ETMRouteLookup, 3, FALSE))</f>
        <v>#N/A</v>
      </c>
      <c r="AI116" s="213" t="e">
        <f>VLOOKUP(MBSchedule[[#This Row],[Full ETM Route No]],ETMRoutes[[Full ETM Route No]:[StageCodes]],9,FALSE)</f>
        <v>#N/A</v>
      </c>
      <c r="AJ116" s="3"/>
    </row>
    <row r="117" spans="1:36" ht="16" thickBot="1">
      <c r="A117" s="104" t="str">
        <f t="shared" si="1"/>
        <v>MRG</v>
      </c>
      <c r="B117" s="104"/>
      <c r="C117" s="90"/>
      <c r="D117" s="90"/>
      <c r="E117" s="157"/>
      <c r="F117" s="164" t="s">
        <v>3281</v>
      </c>
      <c r="G117" s="90" t="s">
        <v>831</v>
      </c>
      <c r="H117" s="90"/>
      <c r="I117" s="90"/>
      <c r="J117" s="90"/>
      <c r="K117" s="165" t="s">
        <v>2599</v>
      </c>
      <c r="L1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88">
        <v>0.35416666666666669</v>
      </c>
      <c r="N117" s="115" t="s">
        <v>3404</v>
      </c>
      <c r="O117" s="189">
        <v>0.41666666666666669</v>
      </c>
      <c r="P117" s="180">
        <v>44</v>
      </c>
      <c r="Q117" s="133"/>
      <c r="R117" s="133"/>
      <c r="S117" s="133"/>
      <c r="T117" s="133"/>
      <c r="U117" s="133"/>
      <c r="V117" s="133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INDEX($C118:$C$3247,MATCH(FALSE,ISBLANK($C118:$C$3247),0)))),"", INDEX($C118:$C$3247,MATCH(FALSE,ISBLANK($C118:$C$3247),0))  ),$Y116
)</f>
        <v>GA09U0375</v>
      </c>
      <c r="Z117" s="90" t="str" cm="1">
        <f t="array" ref="Z117">IF(
ISNUMBER(FIND("A",$D117)),
$D117 &amp; IF(ISNUMBER(FIND("A",     INDEX($D118:$D$3247,MATCH(FALSE,ISBLANK($D118:$D$3247),0)))),"", INDEX($D118:$D$3247,MATCH(FALSE,ISBLANK($D118:$D$3247),0))  ),$Z116
)</f>
        <v>MB 15A</v>
      </c>
      <c r="AA117" s="104" t="str">
        <f>MBSchedule[[#This Row],[Route]]</f>
        <v>PALOLEM-CANACONA-SAVERDEM</v>
      </c>
      <c r="AB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C117" s="104" t="str">
        <f>IF(MBSchedule[[#This Row],[rb-straight]]&lt;MBSchedule[[#This Row],[rb-reverse]],MBSchedule[[#This Row],[rb-straight]],MBSchedule[[#This Row],[rb-reverse]])</f>
        <v>PALOLEM-CANACONA-SAVERDEM</v>
      </c>
      <c r="AD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E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F117" s="203" t="str" cm="1">
        <f t="array" ref="AF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17" s="203"/>
      <c r="AH117" s="203" t="e">
        <f>MBSchedule[[#This Row],[Issuing Depot]] &amp; _xlfn.IFNA(VLOOKUP(MBSchedule[[#This Row],[ow]], ETMRouteLookup, 3, FALSE),VLOOKUP(MBSchedule[[#This Row],[re]], ETMRouteLookup, 3, FALSE))</f>
        <v>#N/A</v>
      </c>
      <c r="AI117" s="213" t="e">
        <f>VLOOKUP(MBSchedule[[#This Row],[Full ETM Route No]],ETMRoutes[[Full ETM Route No]:[StageCodes]],9,FALSE)</f>
        <v>#N/A</v>
      </c>
      <c r="AJ117" s="3"/>
    </row>
    <row r="118" spans="1:36" ht="16" thickBot="1">
      <c r="A118" s="104" t="str">
        <f t="shared" si="1"/>
        <v>MRG</v>
      </c>
      <c r="B118" s="104"/>
      <c r="C118" s="90"/>
      <c r="D118" s="90"/>
      <c r="E118" s="157"/>
      <c r="F118" s="164" t="s">
        <v>1002</v>
      </c>
      <c r="G118" s="90" t="s">
        <v>3404</v>
      </c>
      <c r="H118" s="90"/>
      <c r="I118" s="90"/>
      <c r="J118" s="90"/>
      <c r="K118" s="165" t="s">
        <v>831</v>
      </c>
      <c r="L1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88">
        <v>0.5</v>
      </c>
      <c r="N118" s="115" t="s">
        <v>3404</v>
      </c>
      <c r="O118" s="189">
        <v>0.5625</v>
      </c>
      <c r="P118" s="180">
        <v>40</v>
      </c>
      <c r="Q118" s="133"/>
      <c r="R118" s="133"/>
      <c r="S118" s="133"/>
      <c r="T118" s="133"/>
      <c r="U118" s="133"/>
      <c r="V118" s="133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INDEX($C119:$C$3247,MATCH(FALSE,ISBLANK($C119:$C$3247),0)))),"", INDEX($C119:$C$3247,MATCH(FALSE,ISBLANK($C119:$C$3247),0))  ),$Y117
)</f>
        <v>GA09U0375</v>
      </c>
      <c r="Z118" s="90" t="str" cm="1">
        <f t="array" ref="Z118">IF(
ISNUMBER(FIND("A",$D118)),
$D118 &amp; IF(ISNUMBER(FIND("A",     INDEX($D119:$D$3247,MATCH(FALSE,ISBLANK($D119:$D$3247),0)))),"", INDEX($D119:$D$3247,MATCH(FALSE,ISBLANK($D119:$D$3247),0))  ),$Z117
)</f>
        <v>MB 15A</v>
      </c>
      <c r="AA118" s="104" t="str">
        <f>MBSchedule[[#This Row],[Route]]</f>
        <v>CURCHOREM-CANACONA</v>
      </c>
      <c r="AB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18" s="104" t="str">
        <f>IF(MBSchedule[[#This Row],[rb-straight]]&lt;MBSchedule[[#This Row],[rb-reverse]],MBSchedule[[#This Row],[rb-straight]],MBSchedule[[#This Row],[rb-reverse]])</f>
        <v>CANACONA-CURCHOREM</v>
      </c>
      <c r="AD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18" s="203" t="str" cm="1">
        <f t="array" ref="AF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8" s="203"/>
      <c r="AH118" s="203" t="str">
        <f>MBSchedule[[#This Row],[Issuing Depot]] &amp; _xlfn.IFNA(VLOOKUP(MBSchedule[[#This Row],[ow]], ETMRouteLookup, 3, FALSE),VLOOKUP(MBSchedule[[#This Row],[re]], ETMRouteLookup, 3, FALSE))</f>
        <v>MRG339</v>
      </c>
      <c r="AI118" s="213" t="str">
        <f>VLOOKUP(MBSchedule[[#This Row],[Full ETM Route No]],ETMRoutes[[Full ETM Route No]:[StageCodes]],9,FALSE)</f>
        <v>CNC-CST-GLE-PKO-BCE-PDI-GOD-BNO-BLI-AND-ASR-AMO-QPM-QCT-TMO-SIV-MST-TNK-KAK-BSI-CUR</v>
      </c>
      <c r="AJ118" s="3"/>
    </row>
    <row r="119" spans="1:36" ht="16" thickBot="1">
      <c r="A119" s="104" t="str">
        <f t="shared" si="1"/>
        <v>MRG</v>
      </c>
      <c r="B119" s="104"/>
      <c r="C119" s="90"/>
      <c r="D119" s="90"/>
      <c r="E119" s="157"/>
      <c r="F119" s="164" t="s">
        <v>831</v>
      </c>
      <c r="G119" s="90" t="s">
        <v>3404</v>
      </c>
      <c r="H119" s="90"/>
      <c r="I119" s="90"/>
      <c r="J119" s="90"/>
      <c r="K119" s="165" t="s">
        <v>1002</v>
      </c>
      <c r="L1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88">
        <v>0.65625</v>
      </c>
      <c r="N119" s="115" t="s">
        <v>3404</v>
      </c>
      <c r="O119" s="189">
        <v>0.71875</v>
      </c>
      <c r="P119" s="180">
        <v>40</v>
      </c>
      <c r="Q119" s="133"/>
      <c r="R119" s="133"/>
      <c r="S119" s="133"/>
      <c r="T119" s="133"/>
      <c r="U119" s="133"/>
      <c r="V119" s="133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INDEX($C120:$C$3247,MATCH(FALSE,ISBLANK($C120:$C$3247),0)))),"", INDEX($C120:$C$3247,MATCH(FALSE,ISBLANK($C120:$C$3247),0))  ),$Y118
)</f>
        <v>GA09U0375</v>
      </c>
      <c r="Z119" s="90" t="str" cm="1">
        <f t="array" ref="Z119">IF(
ISNUMBER(FIND("A",$D119)),
$D119 &amp; IF(ISNUMBER(FIND("A",     INDEX($D120:$D$3247,MATCH(FALSE,ISBLANK($D120:$D$3247),0)))),"", INDEX($D120:$D$3247,MATCH(FALSE,ISBLANK($D120:$D$3247),0))  ),$Z118
)</f>
        <v>MB 15A</v>
      </c>
      <c r="AA119" s="104" t="str">
        <f>MBSchedule[[#This Row],[Route]]</f>
        <v>CANACONA-CURCHOREM</v>
      </c>
      <c r="AB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19" s="104" t="str">
        <f>IF(MBSchedule[[#This Row],[rb-straight]]&lt;MBSchedule[[#This Row],[rb-reverse]],MBSchedule[[#This Row],[rb-straight]],MBSchedule[[#This Row],[rb-reverse]])</f>
        <v>CANACONA-CURCHOREM</v>
      </c>
      <c r="AD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19" s="203" t="str" cm="1">
        <f t="array" ref="AF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9" s="203"/>
      <c r="AH119" s="203" t="str">
        <f>MBSchedule[[#This Row],[Issuing Depot]] &amp; _xlfn.IFNA(VLOOKUP(MBSchedule[[#This Row],[ow]], ETMRouteLookup, 3, FALSE),VLOOKUP(MBSchedule[[#This Row],[re]], ETMRouteLookup, 3, FALSE))</f>
        <v>MRG339</v>
      </c>
      <c r="AI119" s="213" t="str">
        <f>VLOOKUP(MBSchedule[[#This Row],[Full ETM Route No]],ETMRoutes[[Full ETM Route No]:[StageCodes]],9,FALSE)</f>
        <v>CNC-CST-GLE-PKO-BCE-PDI-GOD-BNO-BLI-AND-ASR-AMO-QPM-QCT-TMO-SIV-MST-TNK-KAK-BSI-CUR</v>
      </c>
      <c r="AJ119" s="3"/>
    </row>
    <row r="120" spans="1:36" ht="16" thickBot="1">
      <c r="A120" s="104" t="str">
        <f t="shared" si="1"/>
        <v>MRG</v>
      </c>
      <c r="B120" s="104"/>
      <c r="C120" s="90"/>
      <c r="D120" s="90"/>
      <c r="E120" s="157"/>
      <c r="F120" s="164" t="s">
        <v>1002</v>
      </c>
      <c r="G120" s="90" t="s">
        <v>3404</v>
      </c>
      <c r="H120" s="90"/>
      <c r="I120" s="90"/>
      <c r="J120" s="90"/>
      <c r="K120" s="165" t="s">
        <v>831</v>
      </c>
      <c r="L1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88">
        <v>0.72916666666666663</v>
      </c>
      <c r="N120" s="115" t="s">
        <v>3404</v>
      </c>
      <c r="O120" s="189">
        <v>0.79166666666666663</v>
      </c>
      <c r="P120" s="180">
        <v>40</v>
      </c>
      <c r="Q120" s="133"/>
      <c r="R120" s="133"/>
      <c r="S120" s="133"/>
      <c r="T120" s="133"/>
      <c r="U120" s="133"/>
      <c r="V120" s="133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INDEX($C121:$C$3247,MATCH(FALSE,ISBLANK($C121:$C$3247),0)))),"", INDEX($C121:$C$3247,MATCH(FALSE,ISBLANK($C121:$C$3247),0))  ),$Y119
)</f>
        <v>GA09U0375</v>
      </c>
      <c r="Z120" s="90" t="str" cm="1">
        <f t="array" ref="Z120">IF(
ISNUMBER(FIND("A",$D120)),
$D120 &amp; IF(ISNUMBER(FIND("A",     INDEX($D121:$D$3247,MATCH(FALSE,ISBLANK($D121:$D$3247),0)))),"", INDEX($D121:$D$3247,MATCH(FALSE,ISBLANK($D121:$D$3247),0))  ),$Z119
)</f>
        <v>MB 15A</v>
      </c>
      <c r="AA120" s="104" t="str">
        <f>MBSchedule[[#This Row],[Route]]</f>
        <v>CURCHOREM-CANACONA</v>
      </c>
      <c r="AB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0" s="104" t="str">
        <f>IF(MBSchedule[[#This Row],[rb-straight]]&lt;MBSchedule[[#This Row],[rb-reverse]],MBSchedule[[#This Row],[rb-straight]],MBSchedule[[#This Row],[rb-reverse]])</f>
        <v>CANACONA-CURCHOREM</v>
      </c>
      <c r="AD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0" s="203" t="str" cm="1">
        <f t="array" ref="AF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0" s="203"/>
      <c r="AH120" s="203" t="str">
        <f>MBSchedule[[#This Row],[Issuing Depot]] &amp; _xlfn.IFNA(VLOOKUP(MBSchedule[[#This Row],[ow]], ETMRouteLookup, 3, FALSE),VLOOKUP(MBSchedule[[#This Row],[re]], ETMRouteLookup, 3, FALSE))</f>
        <v>MRG339</v>
      </c>
      <c r="AI120" s="213" t="str">
        <f>VLOOKUP(MBSchedule[[#This Row],[Full ETM Route No]],ETMRoutes[[Full ETM Route No]:[StageCodes]],9,FALSE)</f>
        <v>CNC-CST-GLE-PKO-BCE-PDI-GOD-BNO-BLI-AND-ASR-AMO-QPM-QCT-TMO-SIV-MST-TNK-KAK-BSI-CUR</v>
      </c>
      <c r="AJ120" s="3"/>
    </row>
    <row r="121" spans="1:36" ht="16" thickBot="1">
      <c r="A121" s="104" t="str">
        <f t="shared" si="1"/>
        <v>MRG</v>
      </c>
      <c r="B121" s="104"/>
      <c r="C121" s="90"/>
      <c r="D121" s="90"/>
      <c r="E121" s="157"/>
      <c r="F121" s="164" t="s">
        <v>831</v>
      </c>
      <c r="G121" s="90" t="s">
        <v>3404</v>
      </c>
      <c r="H121" s="90"/>
      <c r="I121" s="90"/>
      <c r="J121" s="90"/>
      <c r="K121" s="165" t="s">
        <v>3235</v>
      </c>
      <c r="L1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88">
        <v>0.79861111111111116</v>
      </c>
      <c r="N121" s="115" t="s">
        <v>3404</v>
      </c>
      <c r="O121" s="189">
        <v>0.83333333333333337</v>
      </c>
      <c r="P121" s="180">
        <v>17</v>
      </c>
      <c r="Q121" s="133">
        <v>1</v>
      </c>
      <c r="R121" s="133">
        <v>1</v>
      </c>
      <c r="S121" s="133"/>
      <c r="T121" s="133"/>
      <c r="U121" s="133"/>
      <c r="V121" s="133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INDEX($C122:$C$3247,MATCH(FALSE,ISBLANK($C122:$C$3247),0)))),"", INDEX($C122:$C$3247,MATCH(FALSE,ISBLANK($C122:$C$3247),0))  ),$Y120
)</f>
        <v>GA09U0375</v>
      </c>
      <c r="Z121" s="90" t="str" cm="1">
        <f t="array" ref="Z121">IF(
ISNUMBER(FIND("A",$D121)),
$D121 &amp; IF(ISNUMBER(FIND("A",     INDEX($D122:$D$3247,MATCH(FALSE,ISBLANK($D122:$D$3247),0)))),"", INDEX($D122:$D$3247,MATCH(FALSE,ISBLANK($D122:$D$3247),0))  ),$Z120
)</f>
        <v>MB 15A</v>
      </c>
      <c r="AA121" s="104" t="str">
        <f>MBSchedule[[#This Row],[Route]]</f>
        <v>CANACONA-KHOLA</v>
      </c>
      <c r="AB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1" s="104" t="str">
        <f>IF(MBSchedule[[#This Row],[rb-straight]]&lt;MBSchedule[[#This Row],[rb-reverse]],MBSchedule[[#This Row],[rb-straight]],MBSchedule[[#This Row],[rb-reverse]])</f>
        <v>CANACONA-KHOLA</v>
      </c>
      <c r="AD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1" s="203" t="str" cm="1">
        <f t="array" ref="AF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1" s="203"/>
      <c r="AH121" s="203" t="str">
        <f>MBSchedule[[#This Row],[Issuing Depot]] &amp; _xlfn.IFNA(VLOOKUP(MBSchedule[[#This Row],[ow]], ETMRouteLookup, 3, FALSE),VLOOKUP(MBSchedule[[#This Row],[re]], ETMRouteLookup, 3, FALSE))</f>
        <v>MRG317</v>
      </c>
      <c r="AI121" s="213" t="str">
        <f>VLOOKUP(MBSchedule[[#This Row],[Full ETM Route No]],ETMRoutes[[Full ETM Route No]:[StageCodes]],9,FALSE)</f>
        <v>CNC-CST-DBG-DUM-PNN-PRM-SLR-VAG-KOA</v>
      </c>
      <c r="AJ121" s="3"/>
    </row>
    <row r="122" spans="1:36" ht="16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7"/>
      <c r="F122" s="164" t="s">
        <v>3235</v>
      </c>
      <c r="G122" s="90" t="s">
        <v>3404</v>
      </c>
      <c r="H122" s="90"/>
      <c r="I122" s="90"/>
      <c r="J122" s="90"/>
      <c r="K122" s="165" t="s">
        <v>831</v>
      </c>
      <c r="L1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88">
        <v>0.29166666666666669</v>
      </c>
      <c r="N122" s="115" t="s">
        <v>3404</v>
      </c>
      <c r="O122" s="189">
        <v>0.32291666666666669</v>
      </c>
      <c r="P122" s="180">
        <v>17</v>
      </c>
      <c r="Q122" s="133"/>
      <c r="R122" s="133"/>
      <c r="S122" s="133"/>
      <c r="T122" s="133"/>
      <c r="U122" s="133"/>
      <c r="V122" s="133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INDEX($C123:$C$3247,MATCH(FALSE,ISBLANK($C123:$C$3247),0)))),"", INDEX($C123:$C$3247,MATCH(FALSE,ISBLANK($C123:$C$3247),0))  ),$Y121
)</f>
        <v>GA09U3385</v>
      </c>
      <c r="Z122" s="90" t="str" cm="1">
        <f t="array" ref="Z122">IF(
ISNUMBER(FIND("A",$D122)),
$D122 &amp; IF(ISNUMBER(FIND("A",     INDEX($D123:$D$3247,MATCH(FALSE,ISBLANK($D123:$D$3247),0)))),"", INDEX($D123:$D$3247,MATCH(FALSE,ISBLANK($D123:$D$3247),0))  ),$Z121
)</f>
        <v>MB 16A</v>
      </c>
      <c r="AA122" s="104" t="str">
        <f>MBSchedule[[#This Row],[Route]]</f>
        <v>KHOLA-CANACONA</v>
      </c>
      <c r="AB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2" s="104" t="str">
        <f>IF(MBSchedule[[#This Row],[rb-straight]]&lt;MBSchedule[[#This Row],[rb-reverse]],MBSchedule[[#This Row],[rb-straight]],MBSchedule[[#This Row],[rb-reverse]])</f>
        <v>CANACONA-KHOLA</v>
      </c>
      <c r="AD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2" s="203" t="str" cm="1">
        <f t="array" ref="AF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2" s="203"/>
      <c r="AH122" s="203" t="str">
        <f>MBSchedule[[#This Row],[Issuing Depot]] &amp; _xlfn.IFNA(VLOOKUP(MBSchedule[[#This Row],[ow]], ETMRouteLookup, 3, FALSE),VLOOKUP(MBSchedule[[#This Row],[re]], ETMRouteLookup, 3, FALSE))</f>
        <v>MRG317</v>
      </c>
      <c r="AI122" s="213" t="str">
        <f>VLOOKUP(MBSchedule[[#This Row],[Full ETM Route No]],ETMRoutes[[Full ETM Route No]:[StageCodes]],9,FALSE)</f>
        <v>CNC-CST-DBG-DUM-PNN-PRM-SLR-VAG-KOA</v>
      </c>
      <c r="AJ122" s="3"/>
    </row>
    <row r="123" spans="1:36" ht="16" thickBot="1">
      <c r="A123" s="104" t="str">
        <f t="shared" si="1"/>
        <v>MRG</v>
      </c>
      <c r="B123" s="104"/>
      <c r="C123" s="90"/>
      <c r="D123" s="90"/>
      <c r="E123" s="157"/>
      <c r="F123" s="164" t="s">
        <v>831</v>
      </c>
      <c r="G123" s="90" t="s">
        <v>3404</v>
      </c>
      <c r="H123" s="90"/>
      <c r="I123" s="90"/>
      <c r="J123" s="90"/>
      <c r="K123" s="165" t="s">
        <v>1002</v>
      </c>
      <c r="L1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88">
        <v>0.35069444444444442</v>
      </c>
      <c r="N123" s="115" t="s">
        <v>3404</v>
      </c>
      <c r="O123" s="189">
        <v>0.40277777777777773</v>
      </c>
      <c r="P123" s="180">
        <v>40</v>
      </c>
      <c r="Q123" s="133"/>
      <c r="R123" s="133"/>
      <c r="S123" s="133"/>
      <c r="T123" s="133"/>
      <c r="U123" s="133"/>
      <c r="V123" s="133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INDEX($C124:$C$3247,MATCH(FALSE,ISBLANK($C124:$C$3247),0)))),"", INDEX($C124:$C$3247,MATCH(FALSE,ISBLANK($C124:$C$3247),0))  ),$Y122
)</f>
        <v>GA09U3385</v>
      </c>
      <c r="Z123" s="90" t="str" cm="1">
        <f t="array" ref="Z123">IF(
ISNUMBER(FIND("A",$D123)),
$D123 &amp; IF(ISNUMBER(FIND("A",     INDEX($D124:$D$3247,MATCH(FALSE,ISBLANK($D124:$D$3247),0)))),"", INDEX($D124:$D$3247,MATCH(FALSE,ISBLANK($D124:$D$3247),0))  ),$Z122
)</f>
        <v>MB 16A</v>
      </c>
      <c r="AA123" s="104" t="str">
        <f>MBSchedule[[#This Row],[Route]]</f>
        <v>CANACONA-CURCHOREM</v>
      </c>
      <c r="AB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3" s="104" t="str">
        <f>IF(MBSchedule[[#This Row],[rb-straight]]&lt;MBSchedule[[#This Row],[rb-reverse]],MBSchedule[[#This Row],[rb-straight]],MBSchedule[[#This Row],[rb-reverse]])</f>
        <v>CANACONA-CURCHOREM</v>
      </c>
      <c r="AD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3" s="203" t="str" cm="1">
        <f t="array" ref="AF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3" s="203"/>
      <c r="AH123" s="203" t="str">
        <f>MBSchedule[[#This Row],[Issuing Depot]] &amp; _xlfn.IFNA(VLOOKUP(MBSchedule[[#This Row],[ow]], ETMRouteLookup, 3, FALSE),VLOOKUP(MBSchedule[[#This Row],[re]], ETMRouteLookup, 3, FALSE))</f>
        <v>MRG339</v>
      </c>
      <c r="AI123" s="213" t="str">
        <f>VLOOKUP(MBSchedule[[#This Row],[Full ETM Route No]],ETMRoutes[[Full ETM Route No]:[StageCodes]],9,FALSE)</f>
        <v>CNC-CST-GLE-PKO-BCE-PDI-GOD-BNO-BLI-AND-ASR-AMO-QPM-QCT-TMO-SIV-MST-TNK-KAK-BSI-CUR</v>
      </c>
      <c r="AJ123" s="3"/>
    </row>
    <row r="124" spans="1:36" ht="16" thickBot="1">
      <c r="A124" s="104" t="str">
        <f t="shared" si="1"/>
        <v>MRG</v>
      </c>
      <c r="B124" s="104"/>
      <c r="C124" s="90"/>
      <c r="D124" s="90"/>
      <c r="E124" s="157"/>
      <c r="F124" s="164" t="s">
        <v>1002</v>
      </c>
      <c r="G124" s="90" t="s">
        <v>3404</v>
      </c>
      <c r="H124" s="90"/>
      <c r="I124" s="90"/>
      <c r="J124" s="90"/>
      <c r="K124" s="165" t="s">
        <v>2541</v>
      </c>
      <c r="L1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88">
        <v>0.40625</v>
      </c>
      <c r="N124" s="115" t="s">
        <v>3404</v>
      </c>
      <c r="O124" s="189">
        <v>0.41666666666666669</v>
      </c>
      <c r="P124" s="180">
        <v>7</v>
      </c>
      <c r="Q124" s="133"/>
      <c r="R124" s="133"/>
      <c r="S124" s="133"/>
      <c r="T124" s="133"/>
      <c r="U124" s="133"/>
      <c r="V124" s="133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INDEX($C125:$C$3247,MATCH(FALSE,ISBLANK($C125:$C$3247),0)))),"", INDEX($C125:$C$3247,MATCH(FALSE,ISBLANK($C125:$C$3247),0))  ),$Y123
)</f>
        <v>GA09U3385</v>
      </c>
      <c r="Z124" s="90" t="str" cm="1">
        <f t="array" ref="Z124">IF(
ISNUMBER(FIND("A",$D124)),
$D124 &amp; IF(ISNUMBER(FIND("A",     INDEX($D125:$D$3247,MATCH(FALSE,ISBLANK($D125:$D$3247),0)))),"", INDEX($D125:$D$3247,MATCH(FALSE,ISBLANK($D125:$D$3247),0))  ),$Z123
)</f>
        <v>MB 16A</v>
      </c>
      <c r="AA124" s="104" t="str">
        <f>MBSchedule[[#This Row],[Route]]</f>
        <v>CURCHOREM-SANGUEM</v>
      </c>
      <c r="AB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24" s="104" t="str">
        <f>IF(MBSchedule[[#This Row],[rb-straight]]&lt;MBSchedule[[#This Row],[rb-reverse]],MBSchedule[[#This Row],[rb-straight]],MBSchedule[[#This Row],[rb-reverse]])</f>
        <v>CURCHOREM-SANGUEM</v>
      </c>
      <c r="AD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24" s="203" t="str" cm="1">
        <f t="array" ref="AF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4" s="203"/>
      <c r="AH124" s="203" t="str">
        <f>MBSchedule[[#This Row],[Issuing Depot]] &amp; _xlfn.IFNA(VLOOKUP(MBSchedule[[#This Row],[ow]], ETMRouteLookup, 3, FALSE),VLOOKUP(MBSchedule[[#This Row],[re]], ETMRouteLookup, 3, FALSE))</f>
        <v>MRG354</v>
      </c>
      <c r="AI124" s="213" t="str">
        <f>VLOOKUP(MBSchedule[[#This Row],[Full ETM Route No]],ETMRoutes[[Full ETM Route No]:[StageCodes]],9,FALSE)</f>
        <v>CUR-SJL-CCP-GPC-SGC-SGD-MAS-SGM</v>
      </c>
      <c r="AJ124" s="3"/>
    </row>
    <row r="125" spans="1:36" ht="16" thickBot="1">
      <c r="A125" s="104" t="str">
        <f t="shared" si="1"/>
        <v>MRG</v>
      </c>
      <c r="B125" s="104"/>
      <c r="C125" s="90"/>
      <c r="D125" s="90"/>
      <c r="E125" s="157"/>
      <c r="F125" s="164" t="s">
        <v>2541</v>
      </c>
      <c r="G125" s="90" t="s">
        <v>3404</v>
      </c>
      <c r="H125" s="90"/>
      <c r="I125" s="90"/>
      <c r="J125" s="90"/>
      <c r="K125" s="165" t="s">
        <v>1002</v>
      </c>
      <c r="L1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88">
        <v>0.4236111111111111</v>
      </c>
      <c r="N125" s="115" t="s">
        <v>3404</v>
      </c>
      <c r="O125" s="189">
        <v>0.4375</v>
      </c>
      <c r="P125" s="180">
        <v>7</v>
      </c>
      <c r="Q125" s="133"/>
      <c r="R125" s="133"/>
      <c r="S125" s="133"/>
      <c r="T125" s="133"/>
      <c r="U125" s="133"/>
      <c r="V125" s="133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INDEX($C126:$C$3247,MATCH(FALSE,ISBLANK($C126:$C$3247),0)))),"", INDEX($C126:$C$3247,MATCH(FALSE,ISBLANK($C126:$C$3247),0))  ),$Y124
)</f>
        <v>GA09U3385</v>
      </c>
      <c r="Z125" s="90" t="str" cm="1">
        <f t="array" ref="Z125">IF(
ISNUMBER(FIND("A",$D125)),
$D125 &amp; IF(ISNUMBER(FIND("A",     INDEX($D126:$D$3247,MATCH(FALSE,ISBLANK($D126:$D$3247),0)))),"", INDEX($D126:$D$3247,MATCH(FALSE,ISBLANK($D126:$D$3247),0))  ),$Z124
)</f>
        <v>MB 16A</v>
      </c>
      <c r="AA125" s="104" t="str">
        <f>MBSchedule[[#This Row],[Route]]</f>
        <v>SANGUEM-CURCHOREM</v>
      </c>
      <c r="AB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25" s="104" t="str">
        <f>IF(MBSchedule[[#This Row],[rb-straight]]&lt;MBSchedule[[#This Row],[rb-reverse]],MBSchedule[[#This Row],[rb-straight]],MBSchedule[[#This Row],[rb-reverse]])</f>
        <v>CURCHOREM-SANGUEM</v>
      </c>
      <c r="AD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25" s="203" t="str" cm="1">
        <f t="array" ref="AF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5" s="203"/>
      <c r="AH125" s="203" t="str">
        <f>MBSchedule[[#This Row],[Issuing Depot]] &amp; _xlfn.IFNA(VLOOKUP(MBSchedule[[#This Row],[ow]], ETMRouteLookup, 3, FALSE),VLOOKUP(MBSchedule[[#This Row],[re]], ETMRouteLookup, 3, FALSE))</f>
        <v>MRG354</v>
      </c>
      <c r="AI125" s="213" t="str">
        <f>VLOOKUP(MBSchedule[[#This Row],[Full ETM Route No]],ETMRoutes[[Full ETM Route No]:[StageCodes]],9,FALSE)</f>
        <v>CUR-SJL-CCP-GPC-SGC-SGD-MAS-SGM</v>
      </c>
      <c r="AJ125" s="3"/>
    </row>
    <row r="126" spans="1:36" ht="16" thickBot="1">
      <c r="A126" s="104" t="str">
        <f t="shared" si="1"/>
        <v>MRG</v>
      </c>
      <c r="B126" s="104"/>
      <c r="C126" s="90"/>
      <c r="D126" s="90"/>
      <c r="E126" s="157"/>
      <c r="F126" s="164" t="s">
        <v>1002</v>
      </c>
      <c r="G126" s="90" t="s">
        <v>3404</v>
      </c>
      <c r="H126" s="90"/>
      <c r="I126" s="90"/>
      <c r="J126" s="90"/>
      <c r="K126" s="165" t="s">
        <v>831</v>
      </c>
      <c r="L1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88">
        <v>0.44444444444444442</v>
      </c>
      <c r="N126" s="115" t="s">
        <v>3404</v>
      </c>
      <c r="O126" s="189">
        <v>0.49652777777777773</v>
      </c>
      <c r="P126" s="180">
        <v>40</v>
      </c>
      <c r="Q126" s="133"/>
      <c r="R126" s="133"/>
      <c r="S126" s="133"/>
      <c r="T126" s="133"/>
      <c r="U126" s="133"/>
      <c r="V126" s="133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INDEX($C127:$C$3247,MATCH(FALSE,ISBLANK($C127:$C$3247),0)))),"", INDEX($C127:$C$3247,MATCH(FALSE,ISBLANK($C127:$C$3247),0))  ),$Y125
)</f>
        <v>GA09U3385</v>
      </c>
      <c r="Z126" s="90" t="str" cm="1">
        <f t="array" ref="Z126">IF(
ISNUMBER(FIND("A",$D126)),
$D126 &amp; IF(ISNUMBER(FIND("A",     INDEX($D127:$D$3247,MATCH(FALSE,ISBLANK($D127:$D$3247),0)))),"", INDEX($D127:$D$3247,MATCH(FALSE,ISBLANK($D127:$D$3247),0))  ),$Z125
)</f>
        <v>MB 16A</v>
      </c>
      <c r="AA126" s="104" t="str">
        <f>MBSchedule[[#This Row],[Route]]</f>
        <v>CURCHOREM-CANACONA</v>
      </c>
      <c r="AB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6" s="104" t="str">
        <f>IF(MBSchedule[[#This Row],[rb-straight]]&lt;MBSchedule[[#This Row],[rb-reverse]],MBSchedule[[#This Row],[rb-straight]],MBSchedule[[#This Row],[rb-reverse]])</f>
        <v>CANACONA-CURCHOREM</v>
      </c>
      <c r="AD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6" s="203" t="str" cm="1">
        <f t="array" ref="AF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6" s="203"/>
      <c r="AH126" s="203" t="str">
        <f>MBSchedule[[#This Row],[Issuing Depot]] &amp; _xlfn.IFNA(VLOOKUP(MBSchedule[[#This Row],[ow]], ETMRouteLookup, 3, FALSE),VLOOKUP(MBSchedule[[#This Row],[re]], ETMRouteLookup, 3, FALSE))</f>
        <v>MRG339</v>
      </c>
      <c r="AI126" s="213" t="str">
        <f>VLOOKUP(MBSchedule[[#This Row],[Full ETM Route No]],ETMRoutes[[Full ETM Route No]:[StageCodes]],9,FALSE)</f>
        <v>CNC-CST-GLE-PKO-BCE-PDI-GOD-BNO-BLI-AND-ASR-AMO-QPM-QCT-TMO-SIV-MST-TNK-KAK-BSI-CUR</v>
      </c>
      <c r="AJ126" s="3"/>
    </row>
    <row r="127" spans="1:36" ht="16" thickBot="1">
      <c r="A127" s="104" t="str">
        <f t="shared" si="1"/>
        <v>MRG</v>
      </c>
      <c r="B127" s="104"/>
      <c r="C127" s="90"/>
      <c r="D127" s="90"/>
      <c r="E127" s="157"/>
      <c r="F127" s="164" t="s">
        <v>831</v>
      </c>
      <c r="G127" s="90" t="s">
        <v>3404</v>
      </c>
      <c r="H127" s="90"/>
      <c r="I127" s="90"/>
      <c r="J127" s="90"/>
      <c r="K127" s="165" t="s">
        <v>3235</v>
      </c>
      <c r="L1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88">
        <v>0.50694444444444442</v>
      </c>
      <c r="N127" s="115" t="s">
        <v>3404</v>
      </c>
      <c r="O127" s="189">
        <v>0.53819444444444442</v>
      </c>
      <c r="P127" s="180">
        <v>17</v>
      </c>
      <c r="Q127" s="133"/>
      <c r="R127" s="133"/>
      <c r="S127" s="133"/>
      <c r="T127" s="133"/>
      <c r="U127" s="133"/>
      <c r="V127" s="133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INDEX($C128:$C$3247,MATCH(FALSE,ISBLANK($C128:$C$3247),0)))),"", INDEX($C128:$C$3247,MATCH(FALSE,ISBLANK($C128:$C$3247),0))  ),$Y126
)</f>
        <v>GA09U3385</v>
      </c>
      <c r="Z127" s="90" t="str" cm="1">
        <f t="array" ref="Z127">IF(
ISNUMBER(FIND("A",$D127)),
$D127 &amp; IF(ISNUMBER(FIND("A",     INDEX($D128:$D$3247,MATCH(FALSE,ISBLANK($D128:$D$3247),0)))),"", INDEX($D128:$D$3247,MATCH(FALSE,ISBLANK($D128:$D$3247),0))  ),$Z126
)</f>
        <v>MB 16A</v>
      </c>
      <c r="AA127" s="104" t="str">
        <f>MBSchedule[[#This Row],[Route]]</f>
        <v>CANACONA-KHOLA</v>
      </c>
      <c r="AB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7" s="104" t="str">
        <f>IF(MBSchedule[[#This Row],[rb-straight]]&lt;MBSchedule[[#This Row],[rb-reverse]],MBSchedule[[#This Row],[rb-straight]],MBSchedule[[#This Row],[rb-reverse]])</f>
        <v>CANACONA-KHOLA</v>
      </c>
      <c r="AD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7" s="203" t="str" cm="1">
        <f t="array" ref="AF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7" s="203"/>
      <c r="AH127" s="203" t="str">
        <f>MBSchedule[[#This Row],[Issuing Depot]] &amp; _xlfn.IFNA(VLOOKUP(MBSchedule[[#This Row],[ow]], ETMRouteLookup, 3, FALSE),VLOOKUP(MBSchedule[[#This Row],[re]], ETMRouteLookup, 3, FALSE))</f>
        <v>MRG317</v>
      </c>
      <c r="AI127" s="213" t="str">
        <f>VLOOKUP(MBSchedule[[#This Row],[Full ETM Route No]],ETMRoutes[[Full ETM Route No]:[StageCodes]],9,FALSE)</f>
        <v>CNC-CST-DBG-DUM-PNN-PRM-SLR-VAG-KOA</v>
      </c>
      <c r="AJ127" s="3"/>
    </row>
    <row r="128" spans="1:36" ht="16" thickBot="1">
      <c r="A128" s="104" t="str">
        <f t="shared" si="1"/>
        <v>MRG</v>
      </c>
      <c r="B128" s="104"/>
      <c r="C128" s="90"/>
      <c r="D128" s="90"/>
      <c r="E128" s="157"/>
      <c r="F128" s="164" t="s">
        <v>3235</v>
      </c>
      <c r="G128" s="90" t="s">
        <v>3404</v>
      </c>
      <c r="H128" s="90"/>
      <c r="I128" s="90"/>
      <c r="J128" s="90"/>
      <c r="K128" s="165" t="s">
        <v>831</v>
      </c>
      <c r="L1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88">
        <v>0.55555555555555558</v>
      </c>
      <c r="N128" s="115" t="s">
        <v>3404</v>
      </c>
      <c r="O128" s="189">
        <v>0.58680555555555558</v>
      </c>
      <c r="P128" s="180">
        <v>17</v>
      </c>
      <c r="Q128" s="133"/>
      <c r="R128" s="133"/>
      <c r="S128" s="133"/>
      <c r="T128" s="133"/>
      <c r="U128" s="133"/>
      <c r="V128" s="133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INDEX($C129:$C$3247,MATCH(FALSE,ISBLANK($C129:$C$3247),0)))),"", INDEX($C129:$C$3247,MATCH(FALSE,ISBLANK($C129:$C$3247),0))  ),$Y127
)</f>
        <v>GA09U3385</v>
      </c>
      <c r="Z128" s="90" t="str" cm="1">
        <f t="array" ref="Z128">IF(
ISNUMBER(FIND("A",$D128)),
$D128 &amp; IF(ISNUMBER(FIND("A",     INDEX($D129:$D$3247,MATCH(FALSE,ISBLANK($D129:$D$3247),0)))),"", INDEX($D129:$D$3247,MATCH(FALSE,ISBLANK($D129:$D$3247),0))  ),$Z127
)</f>
        <v>MB 16A</v>
      </c>
      <c r="AA128" s="104" t="str">
        <f>MBSchedule[[#This Row],[Route]]</f>
        <v>KHOLA-CANACONA</v>
      </c>
      <c r="AB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8" s="104" t="str">
        <f>IF(MBSchedule[[#This Row],[rb-straight]]&lt;MBSchedule[[#This Row],[rb-reverse]],MBSchedule[[#This Row],[rb-straight]],MBSchedule[[#This Row],[rb-reverse]])</f>
        <v>CANACONA-KHOLA</v>
      </c>
      <c r="AD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8" s="203" t="str" cm="1">
        <f t="array" ref="AF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8" s="203"/>
      <c r="AH128" s="203" t="str">
        <f>MBSchedule[[#This Row],[Issuing Depot]] &amp; _xlfn.IFNA(VLOOKUP(MBSchedule[[#This Row],[ow]], ETMRouteLookup, 3, FALSE),VLOOKUP(MBSchedule[[#This Row],[re]], ETMRouteLookup, 3, FALSE))</f>
        <v>MRG317</v>
      </c>
      <c r="AI128" s="213" t="str">
        <f>VLOOKUP(MBSchedule[[#This Row],[Full ETM Route No]],ETMRoutes[[Full ETM Route No]:[StageCodes]],9,FALSE)</f>
        <v>CNC-CST-DBG-DUM-PNN-PRM-SLR-VAG-KOA</v>
      </c>
      <c r="AJ128" s="3"/>
    </row>
    <row r="129" spans="1:36" ht="16" thickBot="1">
      <c r="A129" s="104" t="str">
        <f t="shared" si="1"/>
        <v>MRG</v>
      </c>
      <c r="B129" s="104"/>
      <c r="C129" s="90"/>
      <c r="D129" s="90"/>
      <c r="E129" s="157"/>
      <c r="F129" s="164" t="s">
        <v>831</v>
      </c>
      <c r="G129" s="90" t="s">
        <v>3404</v>
      </c>
      <c r="H129" s="90"/>
      <c r="I129" s="90"/>
      <c r="J129" s="90"/>
      <c r="K129" s="165" t="s">
        <v>1002</v>
      </c>
      <c r="L1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88">
        <v>0.59375</v>
      </c>
      <c r="N129" s="115" t="s">
        <v>3404</v>
      </c>
      <c r="O129" s="189">
        <v>0.63541666666666663</v>
      </c>
      <c r="P129" s="180">
        <v>40</v>
      </c>
      <c r="Q129" s="133"/>
      <c r="R129" s="133"/>
      <c r="S129" s="133"/>
      <c r="T129" s="133"/>
      <c r="U129" s="133"/>
      <c r="V129" s="133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INDEX($C130:$C$3247,MATCH(FALSE,ISBLANK($C130:$C$3247),0)))),"", INDEX($C130:$C$3247,MATCH(FALSE,ISBLANK($C130:$C$3247),0))  ),$Y128
)</f>
        <v>GA09U3385</v>
      </c>
      <c r="Z129" s="90" t="str" cm="1">
        <f t="array" ref="Z129">IF(
ISNUMBER(FIND("A",$D129)),
$D129 &amp; IF(ISNUMBER(FIND("A",     INDEX($D130:$D$3247,MATCH(FALSE,ISBLANK($D130:$D$3247),0)))),"", INDEX($D130:$D$3247,MATCH(FALSE,ISBLANK($D130:$D$3247),0))  ),$Z128
)</f>
        <v>MB 16A</v>
      </c>
      <c r="AA129" s="104" t="str">
        <f>MBSchedule[[#This Row],[Route]]</f>
        <v>CANACONA-CURCHOREM</v>
      </c>
      <c r="AB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9" s="104" t="str">
        <f>IF(MBSchedule[[#This Row],[rb-straight]]&lt;MBSchedule[[#This Row],[rb-reverse]],MBSchedule[[#This Row],[rb-straight]],MBSchedule[[#This Row],[rb-reverse]])</f>
        <v>CANACONA-CURCHOREM</v>
      </c>
      <c r="AD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9" s="203" t="str" cm="1">
        <f t="array" ref="AF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9" s="203"/>
      <c r="AH129" s="203" t="str">
        <f>MBSchedule[[#This Row],[Issuing Depot]] &amp; _xlfn.IFNA(VLOOKUP(MBSchedule[[#This Row],[ow]], ETMRouteLookup, 3, FALSE),VLOOKUP(MBSchedule[[#This Row],[re]], ETMRouteLookup, 3, FALSE))</f>
        <v>MRG339</v>
      </c>
      <c r="AI129" s="213" t="str">
        <f>VLOOKUP(MBSchedule[[#This Row],[Full ETM Route No]],ETMRoutes[[Full ETM Route No]:[StageCodes]],9,FALSE)</f>
        <v>CNC-CST-GLE-PKO-BCE-PDI-GOD-BNO-BLI-AND-ASR-AMO-QPM-QCT-TMO-SIV-MST-TNK-KAK-BSI-CUR</v>
      </c>
      <c r="AJ129" s="3"/>
    </row>
    <row r="130" spans="1:36" ht="16" thickBot="1">
      <c r="A130" s="104" t="str">
        <f t="shared" si="1"/>
        <v>MRG</v>
      </c>
      <c r="B130" s="104"/>
      <c r="C130" s="90"/>
      <c r="D130" s="90"/>
      <c r="E130" s="157"/>
      <c r="F130" s="164" t="s">
        <v>1002</v>
      </c>
      <c r="G130" s="90" t="s">
        <v>3404</v>
      </c>
      <c r="H130" s="90"/>
      <c r="I130" s="90"/>
      <c r="J130" s="90"/>
      <c r="K130" s="165" t="s">
        <v>2541</v>
      </c>
      <c r="L1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88">
        <v>0.65625</v>
      </c>
      <c r="N130" s="115" t="s">
        <v>3404</v>
      </c>
      <c r="O130" s="189">
        <v>0.66666666666666663</v>
      </c>
      <c r="P130" s="180">
        <v>7</v>
      </c>
      <c r="Q130" s="133"/>
      <c r="R130" s="133"/>
      <c r="S130" s="133"/>
      <c r="T130" s="133"/>
      <c r="U130" s="133"/>
      <c r="V130" s="133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INDEX($C131:$C$3247,MATCH(FALSE,ISBLANK($C131:$C$3247),0)))),"", INDEX($C131:$C$3247,MATCH(FALSE,ISBLANK($C131:$C$3247),0))  ),$Y129
)</f>
        <v>GA09U3385</v>
      </c>
      <c r="Z130" s="90" t="str" cm="1">
        <f t="array" ref="Z130">IF(
ISNUMBER(FIND("A",$D130)),
$D130 &amp; IF(ISNUMBER(FIND("A",     INDEX($D131:$D$3247,MATCH(FALSE,ISBLANK($D131:$D$3247),0)))),"", INDEX($D131:$D$3247,MATCH(FALSE,ISBLANK($D131:$D$3247),0))  ),$Z129
)</f>
        <v>MB 16A</v>
      </c>
      <c r="AA130" s="104" t="str">
        <f>MBSchedule[[#This Row],[Route]]</f>
        <v>CURCHOREM-SANGUEM</v>
      </c>
      <c r="AB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30" s="104" t="str">
        <f>IF(MBSchedule[[#This Row],[rb-straight]]&lt;MBSchedule[[#This Row],[rb-reverse]],MBSchedule[[#This Row],[rb-straight]],MBSchedule[[#This Row],[rb-reverse]])</f>
        <v>CURCHOREM-SANGUEM</v>
      </c>
      <c r="AD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30" s="203" t="str" cm="1">
        <f t="array" ref="AF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0" s="203"/>
      <c r="AH130" s="203" t="str">
        <f>MBSchedule[[#This Row],[Issuing Depot]] &amp; _xlfn.IFNA(VLOOKUP(MBSchedule[[#This Row],[ow]], ETMRouteLookup, 3, FALSE),VLOOKUP(MBSchedule[[#This Row],[re]], ETMRouteLookup, 3, FALSE))</f>
        <v>MRG354</v>
      </c>
      <c r="AI130" s="213" t="str">
        <f>VLOOKUP(MBSchedule[[#This Row],[Full ETM Route No]],ETMRoutes[[Full ETM Route No]:[StageCodes]],9,FALSE)</f>
        <v>CUR-SJL-CCP-GPC-SGC-SGD-MAS-SGM</v>
      </c>
      <c r="AJ130" s="3"/>
    </row>
    <row r="131" spans="1:36" ht="16" thickBot="1">
      <c r="A131" s="104" t="str">
        <f t="shared" si="1"/>
        <v>MRG</v>
      </c>
      <c r="B131" s="104"/>
      <c r="C131" s="90"/>
      <c r="D131" s="90"/>
      <c r="E131" s="157"/>
      <c r="F131" s="164" t="s">
        <v>2541</v>
      </c>
      <c r="G131" s="90" t="s">
        <v>3404</v>
      </c>
      <c r="H131" s="90"/>
      <c r="I131" s="90"/>
      <c r="J131" s="90"/>
      <c r="K131" s="165" t="s">
        <v>1002</v>
      </c>
      <c r="L1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88">
        <v>0.67361111111111116</v>
      </c>
      <c r="N131" s="115" t="s">
        <v>3404</v>
      </c>
      <c r="O131" s="189">
        <v>0.68402777777777779</v>
      </c>
      <c r="P131" s="180">
        <v>7</v>
      </c>
      <c r="Q131" s="133"/>
      <c r="R131" s="133"/>
      <c r="S131" s="133"/>
      <c r="T131" s="133"/>
      <c r="U131" s="133"/>
      <c r="V131" s="133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INDEX($C132:$C$3247,MATCH(FALSE,ISBLANK($C132:$C$3247),0)))),"", INDEX($C132:$C$3247,MATCH(FALSE,ISBLANK($C132:$C$3247),0))  ),$Y130
)</f>
        <v>GA09U3385</v>
      </c>
      <c r="Z131" s="90" t="str" cm="1">
        <f t="array" ref="Z131">IF(
ISNUMBER(FIND("A",$D131)),
$D131 &amp; IF(ISNUMBER(FIND("A",     INDEX($D132:$D$3247,MATCH(FALSE,ISBLANK($D132:$D$3247),0)))),"", INDEX($D132:$D$3247,MATCH(FALSE,ISBLANK($D132:$D$3247),0))  ),$Z130
)</f>
        <v>MB 16A</v>
      </c>
      <c r="AA131" s="104" t="str">
        <f>MBSchedule[[#This Row],[Route]]</f>
        <v>SANGUEM-CURCHOREM</v>
      </c>
      <c r="AB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31" s="104" t="str">
        <f>IF(MBSchedule[[#This Row],[rb-straight]]&lt;MBSchedule[[#This Row],[rb-reverse]],MBSchedule[[#This Row],[rb-straight]],MBSchedule[[#This Row],[rb-reverse]])</f>
        <v>CURCHOREM-SANGUEM</v>
      </c>
      <c r="AD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31" s="203" t="str" cm="1">
        <f t="array" ref="AF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1" s="203"/>
      <c r="AH131" s="203" t="str">
        <f>MBSchedule[[#This Row],[Issuing Depot]] &amp; _xlfn.IFNA(VLOOKUP(MBSchedule[[#This Row],[ow]], ETMRouteLookup, 3, FALSE),VLOOKUP(MBSchedule[[#This Row],[re]], ETMRouteLookup, 3, FALSE))</f>
        <v>MRG354</v>
      </c>
      <c r="AI131" s="213" t="str">
        <f>VLOOKUP(MBSchedule[[#This Row],[Full ETM Route No]],ETMRoutes[[Full ETM Route No]:[StageCodes]],9,FALSE)</f>
        <v>CUR-SJL-CCP-GPC-SGC-SGD-MAS-SGM</v>
      </c>
      <c r="AJ131" s="3"/>
    </row>
    <row r="132" spans="1:36" ht="16" thickBot="1">
      <c r="A132" s="104" t="str">
        <f t="shared" ref="A132:A193" si="2">"MRG"</f>
        <v>MRG</v>
      </c>
      <c r="B132" s="104"/>
      <c r="C132" s="90"/>
      <c r="D132" s="90"/>
      <c r="E132" s="157"/>
      <c r="F132" s="164" t="s">
        <v>1002</v>
      </c>
      <c r="G132" s="90" t="s">
        <v>3404</v>
      </c>
      <c r="H132" s="90"/>
      <c r="I132" s="90"/>
      <c r="J132" s="90"/>
      <c r="K132" s="165" t="s">
        <v>831</v>
      </c>
      <c r="L1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88">
        <v>0.70138888888888884</v>
      </c>
      <c r="N132" s="115" t="s">
        <v>3404</v>
      </c>
      <c r="O132" s="189">
        <v>0.75347222222222221</v>
      </c>
      <c r="P132" s="180">
        <v>40</v>
      </c>
      <c r="Q132" s="133"/>
      <c r="R132" s="133"/>
      <c r="S132" s="133"/>
      <c r="T132" s="133"/>
      <c r="U132" s="133"/>
      <c r="V132" s="133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INDEX($C133:$C$3247,MATCH(FALSE,ISBLANK($C133:$C$3247),0)))),"", INDEX($C133:$C$3247,MATCH(FALSE,ISBLANK($C133:$C$3247),0))  ),$Y131
)</f>
        <v>GA09U3385</v>
      </c>
      <c r="Z132" s="90" t="str" cm="1">
        <f t="array" ref="Z132">IF(
ISNUMBER(FIND("A",$D132)),
$D132 &amp; IF(ISNUMBER(FIND("A",     INDEX($D133:$D$3247,MATCH(FALSE,ISBLANK($D133:$D$3247),0)))),"", INDEX($D133:$D$3247,MATCH(FALSE,ISBLANK($D133:$D$3247),0))  ),$Z131
)</f>
        <v>MB 16A</v>
      </c>
      <c r="AA132" s="104" t="str">
        <f>MBSchedule[[#This Row],[Route]]</f>
        <v>CURCHOREM-CANACONA</v>
      </c>
      <c r="AB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32" s="104" t="str">
        <f>IF(MBSchedule[[#This Row],[rb-straight]]&lt;MBSchedule[[#This Row],[rb-reverse]],MBSchedule[[#This Row],[rb-straight]],MBSchedule[[#This Row],[rb-reverse]])</f>
        <v>CANACONA-CURCHOREM</v>
      </c>
      <c r="AD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32" s="203" t="str" cm="1">
        <f t="array" ref="AF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2" s="203"/>
      <c r="AH132" s="203" t="str">
        <f>MBSchedule[[#This Row],[Issuing Depot]] &amp; _xlfn.IFNA(VLOOKUP(MBSchedule[[#This Row],[ow]], ETMRouteLookup, 3, FALSE),VLOOKUP(MBSchedule[[#This Row],[re]], ETMRouteLookup, 3, FALSE))</f>
        <v>MRG339</v>
      </c>
      <c r="AI132" s="213" t="str">
        <f>VLOOKUP(MBSchedule[[#This Row],[Full ETM Route No]],ETMRoutes[[Full ETM Route No]:[StageCodes]],9,FALSE)</f>
        <v>CNC-CST-GLE-PKO-BCE-PDI-GOD-BNO-BLI-AND-ASR-AMO-QPM-QCT-TMO-SIV-MST-TNK-KAK-BSI-CUR</v>
      </c>
      <c r="AJ132" s="3"/>
    </row>
    <row r="133" spans="1:36" ht="16" thickBot="1">
      <c r="A133" s="104" t="str">
        <f t="shared" si="2"/>
        <v>MRG</v>
      </c>
      <c r="B133" s="104"/>
      <c r="C133" s="90"/>
      <c r="D133" s="90"/>
      <c r="E133" s="157"/>
      <c r="F133" s="164" t="s">
        <v>831</v>
      </c>
      <c r="G133" s="90" t="s">
        <v>3404</v>
      </c>
      <c r="H133" s="90"/>
      <c r="I133" s="90"/>
      <c r="J133" s="90"/>
      <c r="K133" s="165" t="s">
        <v>3235</v>
      </c>
      <c r="L1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88">
        <v>0.76388888888888884</v>
      </c>
      <c r="N133" s="115" t="s">
        <v>3404</v>
      </c>
      <c r="O133" s="189">
        <v>0.79166666666666663</v>
      </c>
      <c r="P133" s="180">
        <v>17</v>
      </c>
      <c r="Q133" s="133">
        <v>1</v>
      </c>
      <c r="R133" s="133">
        <v>1</v>
      </c>
      <c r="S133" s="133"/>
      <c r="T133" s="139"/>
      <c r="U133" s="139"/>
      <c r="V133" s="139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INDEX($C134:$C$3247,MATCH(FALSE,ISBLANK($C134:$C$3247),0)))),"", INDEX($C134:$C$3247,MATCH(FALSE,ISBLANK($C134:$C$3247),0))  ),$Y132
)</f>
        <v>GA09U3385</v>
      </c>
      <c r="Z133" s="90" t="str" cm="1">
        <f t="array" ref="Z133">IF(
ISNUMBER(FIND("A",$D133)),
$D133 &amp; IF(ISNUMBER(FIND("A",     INDEX($D134:$D$3247,MATCH(FALSE,ISBLANK($D134:$D$3247),0)))),"", INDEX($D134:$D$3247,MATCH(FALSE,ISBLANK($D134:$D$3247),0))  ),$Z132
)</f>
        <v>MB 16A</v>
      </c>
      <c r="AA133" s="104" t="str">
        <f>MBSchedule[[#This Row],[Route]]</f>
        <v>CANACONA-KHOLA</v>
      </c>
      <c r="AB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3" s="104" t="str">
        <f>IF(MBSchedule[[#This Row],[rb-straight]]&lt;MBSchedule[[#This Row],[rb-reverse]],MBSchedule[[#This Row],[rb-straight]],MBSchedule[[#This Row],[rb-reverse]])</f>
        <v>CANACONA-KHOLA</v>
      </c>
      <c r="AD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3" s="203" t="str" cm="1">
        <f t="array" ref="AF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3" s="203"/>
      <c r="AH133" s="203" t="str">
        <f>MBSchedule[[#This Row],[Issuing Depot]] &amp; _xlfn.IFNA(VLOOKUP(MBSchedule[[#This Row],[ow]], ETMRouteLookup, 3, FALSE),VLOOKUP(MBSchedule[[#This Row],[re]], ETMRouteLookup, 3, FALSE))</f>
        <v>MRG317</v>
      </c>
      <c r="AI133" s="213" t="str">
        <f>VLOOKUP(MBSchedule[[#This Row],[Full ETM Route No]],ETMRoutes[[Full ETM Route No]:[StageCodes]],9,FALSE)</f>
        <v>CNC-CST-DBG-DUM-PNN-PRM-SLR-VAG-KOA</v>
      </c>
      <c r="AJ133" s="3"/>
    </row>
    <row r="134" spans="1:36" ht="16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7"/>
      <c r="F134" s="164" t="s">
        <v>3235</v>
      </c>
      <c r="G134" s="90" t="s">
        <v>831</v>
      </c>
      <c r="H134" s="90"/>
      <c r="I134" s="90"/>
      <c r="J134" s="90"/>
      <c r="K134" s="165" t="s">
        <v>1844</v>
      </c>
      <c r="L1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88">
        <v>0.3125</v>
      </c>
      <c r="N134" s="115" t="s">
        <v>3404</v>
      </c>
      <c r="O134" s="189">
        <v>0.38541666666666669</v>
      </c>
      <c r="P134" s="180">
        <v>54</v>
      </c>
      <c r="Q134" s="133"/>
      <c r="R134" s="133"/>
      <c r="S134" s="133"/>
      <c r="T134" s="133"/>
      <c r="U134" s="133"/>
      <c r="V134" s="133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INDEX($C135:$C$3247,MATCH(FALSE,ISBLANK($C135:$C$3247),0)))),"", INDEX($C135:$C$3247,MATCH(FALSE,ISBLANK($C135:$C$3247),0))  ),$Y133
)</f>
        <v>GA09U5185</v>
      </c>
      <c r="Z134" s="90" t="str" cm="1">
        <f t="array" ref="Z134">IF(
ISNUMBER(FIND("A",$D134)),
$D134 &amp; IF(ISNUMBER(FIND("A",     INDEX($D135:$D$3247,MATCH(FALSE,ISBLANK($D135:$D$3247),0)))),"", INDEX($D135:$D$3247,MATCH(FALSE,ISBLANK($D135:$D$3247),0))  ),$Z133
)</f>
        <v>MB 17A</v>
      </c>
      <c r="AA134" s="104" t="str">
        <f>MBSchedule[[#This Row],[Route]]</f>
        <v>KHOLA-CANACONA-MARGAO</v>
      </c>
      <c r="AB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34" s="104" t="str">
        <f>IF(MBSchedule[[#This Row],[rb-straight]]&lt;MBSchedule[[#This Row],[rb-reverse]],MBSchedule[[#This Row],[rb-straight]],MBSchedule[[#This Row],[rb-reverse]])</f>
        <v>KHOLA-CANACONA-MARGAO</v>
      </c>
      <c r="AD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34" s="203" t="str" cm="1">
        <f t="array" ref="AF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4" s="203"/>
      <c r="AH134" s="203" t="str">
        <f>MBSchedule[[#This Row],[Issuing Depot]] &amp; _xlfn.IFNA(VLOOKUP(MBSchedule[[#This Row],[ow]], ETMRouteLookup, 3, FALSE),VLOOKUP(MBSchedule[[#This Row],[re]], ETMRouteLookup, 3, FALSE))</f>
        <v>MRG351</v>
      </c>
      <c r="AI134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34" s="3"/>
    </row>
    <row r="135" spans="1:36" ht="16" thickBot="1">
      <c r="A135" s="104" t="str">
        <f t="shared" si="2"/>
        <v>MRG</v>
      </c>
      <c r="B135" s="104"/>
      <c r="C135" s="90"/>
      <c r="D135" s="90"/>
      <c r="E135" s="157"/>
      <c r="F135" s="164" t="s">
        <v>1844</v>
      </c>
      <c r="G135" s="90" t="s">
        <v>996</v>
      </c>
      <c r="H135" s="90"/>
      <c r="I135" s="90"/>
      <c r="J135" s="90"/>
      <c r="K135" s="165" t="s">
        <v>831</v>
      </c>
      <c r="L1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88">
        <v>0.39930555555555558</v>
      </c>
      <c r="N135" s="115" t="s">
        <v>3404</v>
      </c>
      <c r="O135" s="189">
        <v>0.44791666666666669</v>
      </c>
      <c r="P135" s="180">
        <v>37</v>
      </c>
      <c r="Q135" s="133"/>
      <c r="R135" s="133"/>
      <c r="S135" s="133"/>
      <c r="T135" s="133"/>
      <c r="U135" s="133"/>
      <c r="V135" s="133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INDEX($C136:$C$3247,MATCH(FALSE,ISBLANK($C136:$C$3247),0)))),"", INDEX($C136:$C$3247,MATCH(FALSE,ISBLANK($C136:$C$3247),0))  ),$Y134
)</f>
        <v>GA09U5185</v>
      </c>
      <c r="Z135" s="90" t="str" cm="1">
        <f t="array" ref="Z135">IF(
ISNUMBER(FIND("A",$D135)),
$D135 &amp; IF(ISNUMBER(FIND("A",     INDEX($D136:$D$3247,MATCH(FALSE,ISBLANK($D136:$D$3247),0)))),"", INDEX($D136:$D$3247,MATCH(FALSE,ISBLANK($D136:$D$3247),0))  ),$Z134
)</f>
        <v>MB 17A</v>
      </c>
      <c r="AA135" s="104" t="str">
        <f>MBSchedule[[#This Row],[Route]]</f>
        <v>MARGAO-CUNCOLIM-CANACONA</v>
      </c>
      <c r="AB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35" s="104" t="str">
        <f>IF(MBSchedule[[#This Row],[rb-straight]]&lt;MBSchedule[[#This Row],[rb-reverse]],MBSchedule[[#This Row],[rb-straight]],MBSchedule[[#This Row],[rb-reverse]])</f>
        <v>CANACONA-CUNCOLIM-MARGAO</v>
      </c>
      <c r="AD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35" s="203" t="str" cm="1">
        <f t="array" ref="AF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5" s="203"/>
      <c r="AH135" s="203" t="str">
        <f>MBSchedule[[#This Row],[Issuing Depot]] &amp; _xlfn.IFNA(VLOOKUP(MBSchedule[[#This Row],[ow]], ETMRouteLookup, 3, FALSE),VLOOKUP(MBSchedule[[#This Row],[re]], ETMRouteLookup, 3, FALSE))</f>
        <v>MRG26</v>
      </c>
      <c r="AI135" s="213" t="str">
        <f>VLOOKUP(MBSchedule[[#This Row],[Full ETM Route No]],ETMRoutes[[Full ETM Route No]:[StageCodes]],9,FALSE)</f>
        <v>MRG-MRK-NVY-DRM-CNX-DDI-PZK-CUN-DMN-BLI-BNO-GOD-PDI-PSM-PKO-GLM-CST-CNC</v>
      </c>
      <c r="AJ135" s="3"/>
    </row>
    <row r="136" spans="1:36" ht="16" thickBot="1">
      <c r="A136" s="104" t="str">
        <f t="shared" si="2"/>
        <v>MRG</v>
      </c>
      <c r="B136" s="104"/>
      <c r="C136" s="90"/>
      <c r="D136" s="90"/>
      <c r="E136" s="157"/>
      <c r="F136" s="164" t="s">
        <v>831</v>
      </c>
      <c r="G136" s="90" t="s">
        <v>3404</v>
      </c>
      <c r="H136" s="90"/>
      <c r="I136" s="90"/>
      <c r="J136" s="90"/>
      <c r="K136" s="165" t="s">
        <v>3235</v>
      </c>
      <c r="L1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88">
        <v>0.4513888888888889</v>
      </c>
      <c r="N136" s="115" t="s">
        <v>3404</v>
      </c>
      <c r="O136" s="189">
        <v>0.47916666666666669</v>
      </c>
      <c r="P136" s="180">
        <v>17</v>
      </c>
      <c r="Q136" s="133"/>
      <c r="R136" s="133"/>
      <c r="S136" s="133"/>
      <c r="T136" s="133"/>
      <c r="U136" s="133"/>
      <c r="V136" s="133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INDEX($C137:$C$3247,MATCH(FALSE,ISBLANK($C137:$C$3247),0)))),"", INDEX($C137:$C$3247,MATCH(FALSE,ISBLANK($C137:$C$3247),0))  ),$Y135
)</f>
        <v>GA09U5185</v>
      </c>
      <c r="Z136" s="90" t="str" cm="1">
        <f t="array" ref="Z136">IF(
ISNUMBER(FIND("A",$D136)),
$D136 &amp; IF(ISNUMBER(FIND("A",     INDEX($D137:$D$3247,MATCH(FALSE,ISBLANK($D137:$D$3247),0)))),"", INDEX($D137:$D$3247,MATCH(FALSE,ISBLANK($D137:$D$3247),0))  ),$Z135
)</f>
        <v>MB 17A</v>
      </c>
      <c r="AA136" s="104" t="str">
        <f>MBSchedule[[#This Row],[Route]]</f>
        <v>CANACONA-KHOLA</v>
      </c>
      <c r="AB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6" s="104" t="str">
        <f>IF(MBSchedule[[#This Row],[rb-straight]]&lt;MBSchedule[[#This Row],[rb-reverse]],MBSchedule[[#This Row],[rb-straight]],MBSchedule[[#This Row],[rb-reverse]])</f>
        <v>CANACONA-KHOLA</v>
      </c>
      <c r="AD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6" s="203" t="str" cm="1">
        <f t="array" ref="AF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6" s="203"/>
      <c r="AH136" s="203" t="str">
        <f>MBSchedule[[#This Row],[Issuing Depot]] &amp; _xlfn.IFNA(VLOOKUP(MBSchedule[[#This Row],[ow]], ETMRouteLookup, 3, FALSE),VLOOKUP(MBSchedule[[#This Row],[re]], ETMRouteLookup, 3, FALSE))</f>
        <v>MRG317</v>
      </c>
      <c r="AI136" s="213" t="str">
        <f>VLOOKUP(MBSchedule[[#This Row],[Full ETM Route No]],ETMRoutes[[Full ETM Route No]:[StageCodes]],9,FALSE)</f>
        <v>CNC-CST-DBG-DUM-PNN-PRM-SLR-VAG-KOA</v>
      </c>
      <c r="AJ136" s="3"/>
    </row>
    <row r="137" spans="1:36" ht="16" thickBot="1">
      <c r="A137" s="104" t="str">
        <f t="shared" si="2"/>
        <v>MRG</v>
      </c>
      <c r="B137" s="104"/>
      <c r="C137" s="90"/>
      <c r="D137" s="90"/>
      <c r="E137" s="157"/>
      <c r="F137" s="164" t="s">
        <v>3235</v>
      </c>
      <c r="G137" s="90" t="s">
        <v>3404</v>
      </c>
      <c r="H137" s="90"/>
      <c r="I137" s="90"/>
      <c r="J137" s="90"/>
      <c r="K137" s="165" t="s">
        <v>831</v>
      </c>
      <c r="L1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88">
        <v>0.52777777777777779</v>
      </c>
      <c r="N137" s="115" t="s">
        <v>3404</v>
      </c>
      <c r="O137" s="189">
        <v>0.55208333333333337</v>
      </c>
      <c r="P137" s="180">
        <v>17</v>
      </c>
      <c r="Q137" s="133"/>
      <c r="R137" s="133"/>
      <c r="S137" s="133"/>
      <c r="T137" s="133"/>
      <c r="U137" s="133"/>
      <c r="V137" s="133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INDEX($C138:$C$3247,MATCH(FALSE,ISBLANK($C138:$C$3247),0)))),"", INDEX($C138:$C$3247,MATCH(FALSE,ISBLANK($C138:$C$3247),0))  ),$Y136
)</f>
        <v>GA09U5185</v>
      </c>
      <c r="Z137" s="90" t="str" cm="1">
        <f t="array" ref="Z137">IF(
ISNUMBER(FIND("A",$D137)),
$D137 &amp; IF(ISNUMBER(FIND("A",     INDEX($D138:$D$3247,MATCH(FALSE,ISBLANK($D138:$D$3247),0)))),"", INDEX($D138:$D$3247,MATCH(FALSE,ISBLANK($D138:$D$3247),0))  ),$Z136
)</f>
        <v>MB 17A</v>
      </c>
      <c r="AA137" s="104" t="str">
        <f>MBSchedule[[#This Row],[Route]]</f>
        <v>KHOLA-CANACONA</v>
      </c>
      <c r="AB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37" s="104" t="str">
        <f>IF(MBSchedule[[#This Row],[rb-straight]]&lt;MBSchedule[[#This Row],[rb-reverse]],MBSchedule[[#This Row],[rb-straight]],MBSchedule[[#This Row],[rb-reverse]])</f>
        <v>CANACONA-KHOLA</v>
      </c>
      <c r="AD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37" s="203" t="str" cm="1">
        <f t="array" ref="AF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7" s="203"/>
      <c r="AH137" s="203" t="str">
        <f>MBSchedule[[#This Row],[Issuing Depot]] &amp; _xlfn.IFNA(VLOOKUP(MBSchedule[[#This Row],[ow]], ETMRouteLookup, 3, FALSE),VLOOKUP(MBSchedule[[#This Row],[re]], ETMRouteLookup, 3, FALSE))</f>
        <v>MRG317</v>
      </c>
      <c r="AI137" s="213" t="str">
        <f>VLOOKUP(MBSchedule[[#This Row],[Full ETM Route No]],ETMRoutes[[Full ETM Route No]:[StageCodes]],9,FALSE)</f>
        <v>CNC-CST-DBG-DUM-PNN-PRM-SLR-VAG-KOA</v>
      </c>
      <c r="AJ137" s="3"/>
    </row>
    <row r="138" spans="1:36" ht="16" thickBot="1">
      <c r="A138" s="104" t="str">
        <f t="shared" si="2"/>
        <v>MRG</v>
      </c>
      <c r="B138" s="104"/>
      <c r="C138" s="104"/>
      <c r="D138" s="104"/>
      <c r="E138" s="158"/>
      <c r="F138" s="166" t="s">
        <v>831</v>
      </c>
      <c r="G138" s="104" t="s">
        <v>3404</v>
      </c>
      <c r="H138" s="104"/>
      <c r="I138" s="104"/>
      <c r="J138" s="104"/>
      <c r="K138" s="167" t="s">
        <v>1002</v>
      </c>
      <c r="L1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0">
        <v>0.55555555555555558</v>
      </c>
      <c r="N138" s="117" t="s">
        <v>3404</v>
      </c>
      <c r="O138" s="191">
        <v>0.60763888888888895</v>
      </c>
      <c r="P138" s="181">
        <v>40</v>
      </c>
      <c r="Q138" s="134"/>
      <c r="R138" s="134"/>
      <c r="S138" s="134"/>
      <c r="T138" s="134"/>
      <c r="U138" s="134"/>
      <c r="V138" s="134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INDEX($C139:$C$3247,MATCH(FALSE,ISBLANK($C139:$C$3247),0)))),"", INDEX($C139:$C$3247,MATCH(FALSE,ISBLANK($C139:$C$3247),0))  ),$Y137
)</f>
        <v>GA09U5185</v>
      </c>
      <c r="Z138" s="90" t="str" cm="1">
        <f t="array" ref="Z138">IF(
ISNUMBER(FIND("A",$D138)),
$D138 &amp; IF(ISNUMBER(FIND("A",     INDEX($D139:$D$3247,MATCH(FALSE,ISBLANK($D139:$D$3247),0)))),"", INDEX($D139:$D$3247,MATCH(FALSE,ISBLANK($D139:$D$3247),0))  ),$Z137
)</f>
        <v>MB 17A</v>
      </c>
      <c r="AA138" s="104" t="str">
        <f>MBSchedule[[#This Row],[Route]]</f>
        <v>CANACONA-CURCHOREM</v>
      </c>
      <c r="AB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38" s="104" t="str">
        <f>IF(MBSchedule[[#This Row],[rb-straight]]&lt;MBSchedule[[#This Row],[rb-reverse]],MBSchedule[[#This Row],[rb-straight]],MBSchedule[[#This Row],[rb-reverse]])</f>
        <v>CANACONA-CURCHOREM</v>
      </c>
      <c r="AD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38" s="203" t="str" cm="1">
        <f t="array" ref="AF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8" s="203"/>
      <c r="AH138" s="203" t="str">
        <f>MBSchedule[[#This Row],[Issuing Depot]] &amp; _xlfn.IFNA(VLOOKUP(MBSchedule[[#This Row],[ow]], ETMRouteLookup, 3, FALSE),VLOOKUP(MBSchedule[[#This Row],[re]], ETMRouteLookup, 3, FALSE))</f>
        <v>MRG339</v>
      </c>
      <c r="AI138" s="213" t="str">
        <f>VLOOKUP(MBSchedule[[#This Row],[Full ETM Route No]],ETMRoutes[[Full ETM Route No]:[StageCodes]],9,FALSE)</f>
        <v>CNC-CST-GLE-PKO-BCE-PDI-GOD-BNO-BLI-AND-ASR-AMO-QPM-QCT-TMO-SIV-MST-TNK-KAK-BSI-CUR</v>
      </c>
      <c r="AJ138" s="3"/>
    </row>
    <row r="139" spans="1:36" ht="16" thickBot="1">
      <c r="A139" s="104" t="str">
        <f t="shared" si="2"/>
        <v>MRG</v>
      </c>
      <c r="B139" s="104"/>
      <c r="C139" s="90"/>
      <c r="D139" s="90"/>
      <c r="E139" s="157"/>
      <c r="F139" s="164" t="s">
        <v>1002</v>
      </c>
      <c r="G139" s="90" t="s">
        <v>831</v>
      </c>
      <c r="H139" s="90"/>
      <c r="I139" s="90"/>
      <c r="J139" s="90"/>
      <c r="K139" s="165" t="s">
        <v>2319</v>
      </c>
      <c r="L1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88">
        <v>0.64583333333333337</v>
      </c>
      <c r="N139" s="115" t="s">
        <v>3404</v>
      </c>
      <c r="O139" s="189">
        <v>0.71875</v>
      </c>
      <c r="P139" s="180">
        <v>68</v>
      </c>
      <c r="Q139" s="133"/>
      <c r="R139" s="133"/>
      <c r="S139" s="133"/>
      <c r="T139" s="133"/>
      <c r="U139" s="133"/>
      <c r="V139" s="133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INDEX($C140:$C$3247,MATCH(FALSE,ISBLANK($C140:$C$3247),0)))),"", INDEX($C140:$C$3247,MATCH(FALSE,ISBLANK($C140:$C$3247),0))  ),$Y138
)</f>
        <v>GA09U5185</v>
      </c>
      <c r="Z139" s="90" t="str" cm="1">
        <f t="array" ref="Z139">IF(
ISNUMBER(FIND("A",$D139)),
$D139 &amp; IF(ISNUMBER(FIND("A",     INDEX($D140:$D$3247,MATCH(FALSE,ISBLANK($D140:$D$3247),0)))),"", INDEX($D140:$D$3247,MATCH(FALSE,ISBLANK($D140:$D$3247),0))  ),$Z138
)</f>
        <v>MB 17A</v>
      </c>
      <c r="AA139" s="104" t="str">
        <f>MBSchedule[[#This Row],[Route]]</f>
        <v>CURCHOREM-CANACONA-POLLEM</v>
      </c>
      <c r="AB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C139" s="104" t="str">
        <f>IF(MBSchedule[[#This Row],[rb-straight]]&lt;MBSchedule[[#This Row],[rb-reverse]],MBSchedule[[#This Row],[rb-straight]],MBSchedule[[#This Row],[rb-reverse]])</f>
        <v>CURCHOREM-CANACONA-POLLEM</v>
      </c>
      <c r="AD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E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F139" s="203" t="str" cm="1">
        <f t="array" ref="AF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39" s="203"/>
      <c r="AH139" s="203" t="e">
        <f>MBSchedule[[#This Row],[Issuing Depot]] &amp; _xlfn.IFNA(VLOOKUP(MBSchedule[[#This Row],[ow]], ETMRouteLookup, 3, FALSE),VLOOKUP(MBSchedule[[#This Row],[re]], ETMRouteLookup, 3, FALSE))</f>
        <v>#N/A</v>
      </c>
      <c r="AI139" s="213" t="e">
        <f>VLOOKUP(MBSchedule[[#This Row],[Full ETM Route No]],ETMRoutes[[Full ETM Route No]:[StageCodes]],9,FALSE)</f>
        <v>#N/A</v>
      </c>
      <c r="AJ139" s="3"/>
    </row>
    <row r="140" spans="1:36" ht="16" thickBot="1">
      <c r="A140" s="104" t="str">
        <f t="shared" si="2"/>
        <v>MRG</v>
      </c>
      <c r="B140" s="104"/>
      <c r="C140" s="90"/>
      <c r="D140" s="90"/>
      <c r="E140" s="157"/>
      <c r="F140" s="164" t="s">
        <v>2319</v>
      </c>
      <c r="G140" s="90" t="s">
        <v>3404</v>
      </c>
      <c r="H140" s="90"/>
      <c r="I140" s="90"/>
      <c r="J140" s="90"/>
      <c r="K140" s="165" t="s">
        <v>2674</v>
      </c>
      <c r="L1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88">
        <v>0.72222222222222221</v>
      </c>
      <c r="N140" s="115" t="s">
        <v>3404</v>
      </c>
      <c r="O140" s="189">
        <v>0.75347222222222221</v>
      </c>
      <c r="P140" s="180">
        <v>24</v>
      </c>
      <c r="Q140" s="133"/>
      <c r="R140" s="133"/>
      <c r="S140" s="133"/>
      <c r="T140" s="133"/>
      <c r="U140" s="133"/>
      <c r="V140" s="133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INDEX($C141:$C$3247,MATCH(FALSE,ISBLANK($C141:$C$3247),0)))),"", INDEX($C141:$C$3247,MATCH(FALSE,ISBLANK($C141:$C$3247),0))  ),$Y139
)</f>
        <v>GA09U5185</v>
      </c>
      <c r="Z140" s="90" t="str" cm="1">
        <f t="array" ref="Z140">IF(
ISNUMBER(FIND("A",$D140)),
$D140 &amp; IF(ISNUMBER(FIND("A",     INDEX($D141:$D$3247,MATCH(FALSE,ISBLANK($D141:$D$3247),0)))),"", INDEX($D141:$D$3247,MATCH(FALSE,ISBLANK($D141:$D$3247),0))  ),$Z139
)</f>
        <v>MB 17A</v>
      </c>
      <c r="AA140" s="104" t="str">
        <f>MBSchedule[[#This Row],[Route]]</f>
        <v>POLLEM-SHRISTHAL</v>
      </c>
      <c r="AB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C140" s="104" t="str">
        <f>IF(MBSchedule[[#This Row],[rb-straight]]&lt;MBSchedule[[#This Row],[rb-reverse]],MBSchedule[[#This Row],[rb-straight]],MBSchedule[[#This Row],[rb-reverse]])</f>
        <v>POLLEM-SHRISTHAL</v>
      </c>
      <c r="AD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E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F140" s="203" t="str" cm="1">
        <f t="array" ref="AF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0" s="203"/>
      <c r="AH140" s="203" t="str">
        <f>MBSchedule[[#This Row],[Issuing Depot]] &amp; _xlfn.IFNA(VLOOKUP(MBSchedule[[#This Row],[ow]], ETMRouteLookup, 3, FALSE),VLOOKUP(MBSchedule[[#This Row],[re]], ETMRouteLookup, 3, FALSE))</f>
        <v>MRG367</v>
      </c>
      <c r="AI140" s="213" t="str">
        <f>VLOOKUP(MBSchedule[[#This Row],[Full ETM Route No]],ETMRoutes[[Full ETM Route No]:[StageCodes]],9,FALSE)</f>
        <v>SRI-MKD-BPL-AFD-PTG-PMT-PGN-KRY-MXN-DPT-XLM-PLL</v>
      </c>
      <c r="AJ140" s="3"/>
    </row>
    <row r="141" spans="1:36" ht="16" thickBot="1">
      <c r="A141" s="104" t="str">
        <f t="shared" si="2"/>
        <v>MRG</v>
      </c>
      <c r="B141" s="104"/>
      <c r="C141" s="90"/>
      <c r="D141" s="90"/>
      <c r="E141" s="157"/>
      <c r="F141" s="164" t="s">
        <v>2674</v>
      </c>
      <c r="G141" s="90" t="s">
        <v>831</v>
      </c>
      <c r="H141" s="90"/>
      <c r="I141" s="90"/>
      <c r="J141" s="90"/>
      <c r="K141" s="165" t="s">
        <v>3235</v>
      </c>
      <c r="L1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88">
        <v>0.78125</v>
      </c>
      <c r="N141" s="115" t="s">
        <v>3404</v>
      </c>
      <c r="O141" s="189">
        <v>0.8125</v>
      </c>
      <c r="P141" s="180">
        <v>21</v>
      </c>
      <c r="Q141" s="133">
        <v>1</v>
      </c>
      <c r="R141" s="133">
        <v>1</v>
      </c>
      <c r="S141" s="133"/>
      <c r="T141" s="133"/>
      <c r="U141" s="133"/>
      <c r="V141" s="133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INDEX($C142:$C$3247,MATCH(FALSE,ISBLANK($C142:$C$3247),0)))),"", INDEX($C142:$C$3247,MATCH(FALSE,ISBLANK($C142:$C$3247),0))  ),$Y140
)</f>
        <v>GA09U5185</v>
      </c>
      <c r="Z141" s="90" t="str" cm="1">
        <f t="array" ref="Z141">IF(
ISNUMBER(FIND("A",$D141)),
$D141 &amp; IF(ISNUMBER(FIND("A",     INDEX($D142:$D$3247,MATCH(FALSE,ISBLANK($D142:$D$3247),0)))),"", INDEX($D142:$D$3247,MATCH(FALSE,ISBLANK($D142:$D$3247),0))  ),$Z140
)</f>
        <v>MB 17A</v>
      </c>
      <c r="AA141" s="104" t="str">
        <f>MBSchedule[[#This Row],[Route]]</f>
        <v>SHRISTHAL-CANACONA-KHOLA</v>
      </c>
      <c r="AB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C141" s="104" t="str">
        <f>IF(MBSchedule[[#This Row],[rb-straight]]&lt;MBSchedule[[#This Row],[rb-reverse]],MBSchedule[[#This Row],[rb-straight]],MBSchedule[[#This Row],[rb-reverse]])</f>
        <v>KHOLA-CANACONA-SHRISTHAL</v>
      </c>
      <c r="AD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E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F141" s="203" t="str" cm="1">
        <f t="array" ref="AF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41" s="203"/>
      <c r="AH141" s="203" t="e">
        <f>MBSchedule[[#This Row],[Issuing Depot]] &amp; _xlfn.IFNA(VLOOKUP(MBSchedule[[#This Row],[ow]], ETMRouteLookup, 3, FALSE),VLOOKUP(MBSchedule[[#This Row],[re]], ETMRouteLookup, 3, FALSE))</f>
        <v>#N/A</v>
      </c>
      <c r="AI141" s="213" t="e">
        <f>VLOOKUP(MBSchedule[[#This Row],[Full ETM Route No]],ETMRoutes[[Full ETM Route No]:[StageCodes]],9,FALSE)</f>
        <v>#N/A</v>
      </c>
      <c r="AJ141" s="3"/>
    </row>
    <row r="142" spans="1:36" ht="16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7"/>
      <c r="F142" s="164" t="s">
        <v>3235</v>
      </c>
      <c r="G142" s="90" t="s">
        <v>831</v>
      </c>
      <c r="H142" s="90"/>
      <c r="I142" s="90"/>
      <c r="J142" s="90"/>
      <c r="K142" s="165" t="s">
        <v>1844</v>
      </c>
      <c r="L1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88">
        <v>0.2986111111111111</v>
      </c>
      <c r="N142" s="115" t="s">
        <v>3404</v>
      </c>
      <c r="O142" s="189">
        <v>0.38194444444444442</v>
      </c>
      <c r="P142" s="180">
        <v>54</v>
      </c>
      <c r="Q142" s="133"/>
      <c r="R142" s="133"/>
      <c r="S142" s="133"/>
      <c r="T142" s="133"/>
      <c r="U142" s="133"/>
      <c r="V142" s="133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INDEX($C143:$C$3247,MATCH(FALSE,ISBLANK($C143:$C$3247),0)))),"", INDEX($C143:$C$3247,MATCH(FALSE,ISBLANK($C143:$C$3247),0))  ),$Y141
)</f>
        <v>GA09U1272</v>
      </c>
      <c r="Z142" s="90" t="str" cm="1">
        <f t="array" ref="Z142">IF(
ISNUMBER(FIND("A",$D142)),
$D142 &amp; IF(ISNUMBER(FIND("A",     INDEX($D143:$D$3247,MATCH(FALSE,ISBLANK($D143:$D$3247),0)))),"", INDEX($D143:$D$3247,MATCH(FALSE,ISBLANK($D143:$D$3247),0))  ),$Z141
)</f>
        <v>MB 18A</v>
      </c>
      <c r="AA142" s="104" t="str">
        <f>MBSchedule[[#This Row],[Route]]</f>
        <v>KHOLA-CANACONA-MARGAO</v>
      </c>
      <c r="AB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42" s="104" t="str">
        <f>IF(MBSchedule[[#This Row],[rb-straight]]&lt;MBSchedule[[#This Row],[rb-reverse]],MBSchedule[[#This Row],[rb-straight]],MBSchedule[[#This Row],[rb-reverse]])</f>
        <v>KHOLA-CANACONA-MARGAO</v>
      </c>
      <c r="AD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42" s="203" t="str" cm="1">
        <f t="array" ref="AF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2" s="203"/>
      <c r="AH142" s="203" t="str">
        <f>MBSchedule[[#This Row],[Issuing Depot]] &amp; _xlfn.IFNA(VLOOKUP(MBSchedule[[#This Row],[ow]], ETMRouteLookup, 3, FALSE),VLOOKUP(MBSchedule[[#This Row],[re]], ETMRouteLookup, 3, FALSE))</f>
        <v>MRG351</v>
      </c>
      <c r="AI142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42" s="3"/>
    </row>
    <row r="143" spans="1:36" ht="16" thickBot="1">
      <c r="A143" s="104" t="str">
        <f t="shared" si="2"/>
        <v>MRG</v>
      </c>
      <c r="B143" s="104"/>
      <c r="C143" s="90"/>
      <c r="D143" s="90"/>
      <c r="E143" s="157"/>
      <c r="F143" s="164" t="s">
        <v>1844</v>
      </c>
      <c r="G143" s="90" t="s">
        <v>831</v>
      </c>
      <c r="H143" s="90"/>
      <c r="I143" s="90"/>
      <c r="J143" s="90"/>
      <c r="K143" s="165" t="s">
        <v>3281</v>
      </c>
      <c r="L1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88">
        <v>0.40972222222222227</v>
      </c>
      <c r="N143" s="115" t="s">
        <v>3404</v>
      </c>
      <c r="O143" s="189">
        <v>0.46875</v>
      </c>
      <c r="P143" s="180">
        <v>41</v>
      </c>
      <c r="Q143" s="133"/>
      <c r="R143" s="133"/>
      <c r="S143" s="133"/>
      <c r="T143" s="133"/>
      <c r="U143" s="133"/>
      <c r="V143" s="133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INDEX($C144:$C$3247,MATCH(FALSE,ISBLANK($C144:$C$3247),0)))),"", INDEX($C144:$C$3247,MATCH(FALSE,ISBLANK($C144:$C$3247),0))  ),$Y142
)</f>
        <v>GA09U1272</v>
      </c>
      <c r="Z143" s="90" t="str" cm="1">
        <f t="array" ref="Z143">IF(
ISNUMBER(FIND("A",$D143)),
$D143 &amp; IF(ISNUMBER(FIND("A",     INDEX($D144:$D$3247,MATCH(FALSE,ISBLANK($D144:$D$3247),0)))),"", INDEX($D144:$D$3247,MATCH(FALSE,ISBLANK($D144:$D$3247),0))  ),$Z142
)</f>
        <v>MB 18A</v>
      </c>
      <c r="AA143" s="104" t="str">
        <f>MBSchedule[[#This Row],[Route]]</f>
        <v>MARGAO-CANACONA-PALOLEM</v>
      </c>
      <c r="AB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43" s="104" t="str">
        <f>IF(MBSchedule[[#This Row],[rb-straight]]&lt;MBSchedule[[#This Row],[rb-reverse]],MBSchedule[[#This Row],[rb-straight]],MBSchedule[[#This Row],[rb-reverse]])</f>
        <v>MARGAO-CANACONA-PALOLEM</v>
      </c>
      <c r="AD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43" s="203" t="str" cm="1">
        <f t="array" ref="AF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3" s="203"/>
      <c r="AH143" s="203" t="str">
        <f>MBSchedule[[#This Row],[Issuing Depot]] &amp; _xlfn.IFNA(VLOOKUP(MBSchedule[[#This Row],[ow]], ETMRouteLookup, 3, FALSE),VLOOKUP(MBSchedule[[#This Row],[re]], ETMRouteLookup, 3, FALSE))</f>
        <v>MRG337</v>
      </c>
      <c r="AI143" s="213" t="str">
        <f>VLOOKUP(MBSchedule[[#This Row],[Full ETM Route No]],ETMRoutes[[Full ETM Route No]:[StageCodes]],9,FALSE)</f>
        <v>MRG-MRK-NVY-DRM-CNX-DDI-PZK-CUN-DMN-BLI-BNO-GOD-PDI-PSM-PKO-GLM-CST-CNC-PSL-PAT-PLM</v>
      </c>
      <c r="AJ143" s="3"/>
    </row>
    <row r="144" spans="1:36" ht="16" thickBot="1">
      <c r="A144" s="104" t="str">
        <f t="shared" si="2"/>
        <v>MRG</v>
      </c>
      <c r="B144" s="104"/>
      <c r="C144" s="90"/>
      <c r="D144" s="90"/>
      <c r="E144" s="157"/>
      <c r="F144" s="164" t="s">
        <v>3281</v>
      </c>
      <c r="G144" s="90" t="s">
        <v>831</v>
      </c>
      <c r="H144" s="90"/>
      <c r="I144" s="90"/>
      <c r="J144" s="90"/>
      <c r="K144" s="165" t="s">
        <v>1844</v>
      </c>
      <c r="L1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88">
        <v>0.51388888888888895</v>
      </c>
      <c r="N144" s="115" t="s">
        <v>3404</v>
      </c>
      <c r="O144" s="189">
        <v>0.56597222222222221</v>
      </c>
      <c r="P144" s="180">
        <v>41</v>
      </c>
      <c r="Q144" s="133"/>
      <c r="R144" s="133"/>
      <c r="S144" s="133"/>
      <c r="T144" s="133"/>
      <c r="U144" s="133"/>
      <c r="V144" s="133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INDEX($C145:$C$3247,MATCH(FALSE,ISBLANK($C145:$C$3247),0)))),"", INDEX($C145:$C$3247,MATCH(FALSE,ISBLANK($C145:$C$3247),0))  ),$Y143
)</f>
        <v>GA09U1272</v>
      </c>
      <c r="Z144" s="90" t="str" cm="1">
        <f t="array" ref="Z144">IF(
ISNUMBER(FIND("A",$D144)),
$D144 &amp; IF(ISNUMBER(FIND("A",     INDEX($D145:$D$3247,MATCH(FALSE,ISBLANK($D145:$D$3247),0)))),"", INDEX($D145:$D$3247,MATCH(FALSE,ISBLANK($D145:$D$3247),0))  ),$Z143
)</f>
        <v>MB 18A</v>
      </c>
      <c r="AA144" s="104" t="str">
        <f>MBSchedule[[#This Row],[Route]]</f>
        <v>PALOLEM-CANACONA-MARGAO</v>
      </c>
      <c r="AB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44" s="104" t="str">
        <f>IF(MBSchedule[[#This Row],[rb-straight]]&lt;MBSchedule[[#This Row],[rb-reverse]],MBSchedule[[#This Row],[rb-straight]],MBSchedule[[#This Row],[rb-reverse]])</f>
        <v>MARGAO-CANACONA-PALOLEM</v>
      </c>
      <c r="AD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44" s="203" t="str" cm="1">
        <f t="array" ref="AF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4" s="203"/>
      <c r="AH144" s="203" t="str">
        <f>MBSchedule[[#This Row],[Issuing Depot]] &amp; _xlfn.IFNA(VLOOKUP(MBSchedule[[#This Row],[ow]], ETMRouteLookup, 3, FALSE),VLOOKUP(MBSchedule[[#This Row],[re]], ETMRouteLookup, 3, FALSE))</f>
        <v>MRG337</v>
      </c>
      <c r="AI144" s="213" t="str">
        <f>VLOOKUP(MBSchedule[[#This Row],[Full ETM Route No]],ETMRoutes[[Full ETM Route No]:[StageCodes]],9,FALSE)</f>
        <v>MRG-MRK-NVY-DRM-CNX-DDI-PZK-CUN-DMN-BLI-BNO-GOD-PDI-PSM-PKO-GLM-CST-CNC-PSL-PAT-PLM</v>
      </c>
      <c r="AJ144" s="3"/>
    </row>
    <row r="145" spans="1:36" ht="16" thickBot="1">
      <c r="A145" s="104" t="str">
        <f t="shared" si="2"/>
        <v>MRG</v>
      </c>
      <c r="B145" s="104"/>
      <c r="C145" s="90"/>
      <c r="D145" s="90"/>
      <c r="E145" s="157"/>
      <c r="F145" s="164" t="s">
        <v>1844</v>
      </c>
      <c r="G145" s="90" t="s">
        <v>996</v>
      </c>
      <c r="H145" s="90"/>
      <c r="I145" s="90"/>
      <c r="J145" s="90"/>
      <c r="K145" s="165" t="s">
        <v>831</v>
      </c>
      <c r="L1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88">
        <v>0.64583333333333337</v>
      </c>
      <c r="N145" s="115" t="s">
        <v>3404</v>
      </c>
      <c r="O145" s="189">
        <v>0.69791666666666663</v>
      </c>
      <c r="P145" s="180">
        <v>37</v>
      </c>
      <c r="Q145" s="133"/>
      <c r="R145" s="133"/>
      <c r="S145" s="133"/>
      <c r="T145" s="133"/>
      <c r="U145" s="133"/>
      <c r="V145" s="133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INDEX($C146:$C$3247,MATCH(FALSE,ISBLANK($C146:$C$3247),0)))),"", INDEX($C146:$C$3247,MATCH(FALSE,ISBLANK($C146:$C$3247),0))  ),$Y144
)</f>
        <v>GA09U1272</v>
      </c>
      <c r="Z145" s="90" t="str" cm="1">
        <f t="array" ref="Z145">IF(
ISNUMBER(FIND("A",$D145)),
$D145 &amp; IF(ISNUMBER(FIND("A",     INDEX($D146:$D$3247,MATCH(FALSE,ISBLANK($D146:$D$3247),0)))),"", INDEX($D146:$D$3247,MATCH(FALSE,ISBLANK($D146:$D$3247),0))  ),$Z144
)</f>
        <v>MB 18A</v>
      </c>
      <c r="AA145" s="104" t="str">
        <f>MBSchedule[[#This Row],[Route]]</f>
        <v>MARGAO-CUNCOLIM-CANACONA</v>
      </c>
      <c r="AB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45" s="104" t="str">
        <f>IF(MBSchedule[[#This Row],[rb-straight]]&lt;MBSchedule[[#This Row],[rb-reverse]],MBSchedule[[#This Row],[rb-straight]],MBSchedule[[#This Row],[rb-reverse]])</f>
        <v>CANACONA-CUNCOLIM-MARGAO</v>
      </c>
      <c r="AD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45" s="203" t="str" cm="1">
        <f t="array" ref="AF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5" s="203"/>
      <c r="AH145" s="203" t="str">
        <f>MBSchedule[[#This Row],[Issuing Depot]] &amp; _xlfn.IFNA(VLOOKUP(MBSchedule[[#This Row],[ow]], ETMRouteLookup, 3, FALSE),VLOOKUP(MBSchedule[[#This Row],[re]], ETMRouteLookup, 3, FALSE))</f>
        <v>MRG26</v>
      </c>
      <c r="AI145" s="213" t="str">
        <f>VLOOKUP(MBSchedule[[#This Row],[Full ETM Route No]],ETMRoutes[[Full ETM Route No]:[StageCodes]],9,FALSE)</f>
        <v>MRG-MRK-NVY-DRM-CNX-DDI-PZK-CUN-DMN-BLI-BNO-GOD-PDI-PSM-PKO-GLM-CST-CNC</v>
      </c>
      <c r="AJ145" s="3"/>
    </row>
    <row r="146" spans="1:36" ht="16" thickBot="1">
      <c r="A146" s="104" t="str">
        <f t="shared" si="2"/>
        <v>MRG</v>
      </c>
      <c r="B146" s="104"/>
      <c r="C146" s="104"/>
      <c r="D146" s="104"/>
      <c r="E146" s="158"/>
      <c r="F146" s="166" t="s">
        <v>831</v>
      </c>
      <c r="G146" s="104" t="s">
        <v>3404</v>
      </c>
      <c r="H146" s="104"/>
      <c r="I146" s="104"/>
      <c r="J146" s="104"/>
      <c r="K146" s="167" t="s">
        <v>3235</v>
      </c>
      <c r="L1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0">
        <v>0.71527777777777779</v>
      </c>
      <c r="N146" s="117" t="s">
        <v>3404</v>
      </c>
      <c r="O146" s="191">
        <v>0.75</v>
      </c>
      <c r="P146" s="181">
        <v>17</v>
      </c>
      <c r="Q146" s="133">
        <v>1</v>
      </c>
      <c r="R146" s="133">
        <v>1</v>
      </c>
      <c r="S146" s="134"/>
      <c r="T146" s="134"/>
      <c r="U146" s="134"/>
      <c r="V146" s="134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INDEX($C147:$C$3247,MATCH(FALSE,ISBLANK($C147:$C$3247),0)))),"", INDEX($C147:$C$3247,MATCH(FALSE,ISBLANK($C147:$C$3247),0))  ),$Y145
)</f>
        <v>GA09U1272</v>
      </c>
      <c r="Z146" s="90" t="str" cm="1">
        <f t="array" ref="Z146">IF(
ISNUMBER(FIND("A",$D146)),
$D146 &amp; IF(ISNUMBER(FIND("A",     INDEX($D147:$D$3247,MATCH(FALSE,ISBLANK($D147:$D$3247),0)))),"", INDEX($D147:$D$3247,MATCH(FALSE,ISBLANK($D147:$D$3247),0))  ),$Z145
)</f>
        <v>MB 18A</v>
      </c>
      <c r="AA146" s="104" t="str">
        <f>MBSchedule[[#This Row],[Route]]</f>
        <v>CANACONA-KHOLA</v>
      </c>
      <c r="AB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46" s="104" t="str">
        <f>IF(MBSchedule[[#This Row],[rb-straight]]&lt;MBSchedule[[#This Row],[rb-reverse]],MBSchedule[[#This Row],[rb-straight]],MBSchedule[[#This Row],[rb-reverse]])</f>
        <v>CANACONA-KHOLA</v>
      </c>
      <c r="AD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46" s="203" t="str" cm="1">
        <f t="array" ref="AF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6" s="203"/>
      <c r="AH146" s="203" t="str">
        <f>MBSchedule[[#This Row],[Issuing Depot]] &amp; _xlfn.IFNA(VLOOKUP(MBSchedule[[#This Row],[ow]], ETMRouteLookup, 3, FALSE),VLOOKUP(MBSchedule[[#This Row],[re]], ETMRouteLookup, 3, FALSE))</f>
        <v>MRG317</v>
      </c>
      <c r="AI146" s="213" t="str">
        <f>VLOOKUP(MBSchedule[[#This Row],[Full ETM Route No]],ETMRoutes[[Full ETM Route No]:[StageCodes]],9,FALSE)</f>
        <v>CNC-CST-DBG-DUM-PNN-PRM-SLR-VAG-KOA</v>
      </c>
      <c r="AJ146" s="3"/>
    </row>
    <row r="147" spans="1:36" ht="16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7"/>
      <c r="F147" s="164" t="s">
        <v>3235</v>
      </c>
      <c r="G147" s="90" t="s">
        <v>3404</v>
      </c>
      <c r="H147" s="90"/>
      <c r="I147" s="90"/>
      <c r="J147" s="90"/>
      <c r="K147" s="165" t="s">
        <v>831</v>
      </c>
      <c r="L1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88">
        <v>0.34722222222222227</v>
      </c>
      <c r="N147" s="115" t="s">
        <v>3404</v>
      </c>
      <c r="O147" s="189">
        <v>0.375</v>
      </c>
      <c r="P147" s="180">
        <v>17</v>
      </c>
      <c r="Q147" s="133"/>
      <c r="R147" s="133"/>
      <c r="S147" s="133"/>
      <c r="T147" s="133"/>
      <c r="U147" s="133"/>
      <c r="V147" s="133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INDEX($C148:$C$3247,MATCH(FALSE,ISBLANK($C148:$C$3247),0)))),"", INDEX($C148:$C$3247,MATCH(FALSE,ISBLANK($C148:$C$3247),0))  ),$Y146
)</f>
        <v>GA08T4761</v>
      </c>
      <c r="Z147" s="90" t="str" cm="1">
        <f t="array" ref="Z147">IF(
ISNUMBER(FIND("A",$D147)),
$D147 &amp; IF(ISNUMBER(FIND("A",     INDEX($D148:$D$3247,MATCH(FALSE,ISBLANK($D148:$D$3247),0)))),"", INDEX($D148:$D$3247,MATCH(FALSE,ISBLANK($D148:$D$3247),0))  ),$Z146
)</f>
        <v>MB 19A</v>
      </c>
      <c r="AA147" s="104" t="str">
        <f>MBSchedule[[#This Row],[Route]]</f>
        <v>KHOLA-CANACONA</v>
      </c>
      <c r="AB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47" s="104" t="str">
        <f>IF(MBSchedule[[#This Row],[rb-straight]]&lt;MBSchedule[[#This Row],[rb-reverse]],MBSchedule[[#This Row],[rb-straight]],MBSchedule[[#This Row],[rb-reverse]])</f>
        <v>CANACONA-KHOLA</v>
      </c>
      <c r="AD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47" s="203" t="str" cm="1">
        <f t="array" ref="AF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7" s="203"/>
      <c r="AH147" s="203" t="str">
        <f>MBSchedule[[#This Row],[Issuing Depot]] &amp; _xlfn.IFNA(VLOOKUP(MBSchedule[[#This Row],[ow]], ETMRouteLookup, 3, FALSE),VLOOKUP(MBSchedule[[#This Row],[re]], ETMRouteLookup, 3, FALSE))</f>
        <v>MRG317</v>
      </c>
      <c r="AI147" s="213" t="str">
        <f>VLOOKUP(MBSchedule[[#This Row],[Full ETM Route No]],ETMRoutes[[Full ETM Route No]:[StageCodes]],9,FALSE)</f>
        <v>CNC-CST-DBG-DUM-PNN-PRM-SLR-VAG-KOA</v>
      </c>
      <c r="AJ147" s="3"/>
    </row>
    <row r="148" spans="1:36" ht="16" thickBot="1">
      <c r="A148" s="104" t="str">
        <f t="shared" si="2"/>
        <v>MRG</v>
      </c>
      <c r="B148" s="104"/>
      <c r="C148" s="90"/>
      <c r="D148" s="90"/>
      <c r="E148" s="157"/>
      <c r="F148" s="164" t="s">
        <v>831</v>
      </c>
      <c r="G148" s="90" t="s">
        <v>3404</v>
      </c>
      <c r="H148" s="90"/>
      <c r="I148" s="90"/>
      <c r="J148" s="90"/>
      <c r="K148" s="165" t="s">
        <v>1844</v>
      </c>
      <c r="L1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88">
        <v>0.375</v>
      </c>
      <c r="N148" s="115" t="s">
        <v>3404</v>
      </c>
      <c r="O148" s="189">
        <v>0.42708333333333331</v>
      </c>
      <c r="P148" s="180">
        <v>37</v>
      </c>
      <c r="Q148" s="133"/>
      <c r="R148" s="133"/>
      <c r="S148" s="133"/>
      <c r="T148" s="133"/>
      <c r="U148" s="133"/>
      <c r="V148" s="133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INDEX($C149:$C$3247,MATCH(FALSE,ISBLANK($C149:$C$3247),0)))),"", INDEX($C149:$C$3247,MATCH(FALSE,ISBLANK($C149:$C$3247),0))  ),$Y147
)</f>
        <v>GA08T4761</v>
      </c>
      <c r="Z148" s="90" t="str" cm="1">
        <f t="array" ref="Z148">IF(
ISNUMBER(FIND("A",$D148)),
$D148 &amp; IF(ISNUMBER(FIND("A",     INDEX($D149:$D$3247,MATCH(FALSE,ISBLANK($D149:$D$3247),0)))),"", INDEX($D149:$D$3247,MATCH(FALSE,ISBLANK($D149:$D$3247),0))  ),$Z147
)</f>
        <v>MB 19A</v>
      </c>
      <c r="AA148" s="104" t="str">
        <f>MBSchedule[[#This Row],[Route]]</f>
        <v>CANACONA-MARGAO</v>
      </c>
      <c r="AB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48" s="104" t="str">
        <f>IF(MBSchedule[[#This Row],[rb-straight]]&lt;MBSchedule[[#This Row],[rb-reverse]],MBSchedule[[#This Row],[rb-straight]],MBSchedule[[#This Row],[rb-reverse]])</f>
        <v>CANACONA-MARGAO</v>
      </c>
      <c r="AD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48" s="203" t="str" cm="1">
        <f t="array" ref="AF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8" s="203"/>
      <c r="AH148" s="203" t="str">
        <f>MBSchedule[[#This Row],[Issuing Depot]] &amp; _xlfn.IFNA(VLOOKUP(MBSchedule[[#This Row],[ow]], ETMRouteLookup, 3, FALSE),VLOOKUP(MBSchedule[[#This Row],[re]], ETMRouteLookup, 3, FALSE))</f>
        <v>MRG26</v>
      </c>
      <c r="AI148" s="213" t="str">
        <f>VLOOKUP(MBSchedule[[#This Row],[Full ETM Route No]],ETMRoutes[[Full ETM Route No]:[StageCodes]],9,FALSE)</f>
        <v>MRG-MRK-NVY-DRM-CNX-DDI-PZK-CUN-DMN-BLI-BNO-GOD-PDI-PSM-PKO-GLM-CST-CNC</v>
      </c>
      <c r="AJ148" s="3"/>
    </row>
    <row r="149" spans="1:36" ht="16" thickBot="1">
      <c r="A149" s="104" t="str">
        <f t="shared" si="2"/>
        <v>MRG</v>
      </c>
      <c r="B149" s="104"/>
      <c r="C149" s="90"/>
      <c r="D149" s="90"/>
      <c r="E149" s="157"/>
      <c r="F149" s="164" t="s">
        <v>1844</v>
      </c>
      <c r="G149" s="90" t="s">
        <v>3404</v>
      </c>
      <c r="H149" s="90"/>
      <c r="I149" s="90"/>
      <c r="J149" s="90"/>
      <c r="K149" s="165" t="s">
        <v>831</v>
      </c>
      <c r="L1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88">
        <v>0.44097222222222227</v>
      </c>
      <c r="N149" s="115" t="s">
        <v>3404</v>
      </c>
      <c r="O149" s="189">
        <v>0.49305555555555558</v>
      </c>
      <c r="P149" s="180">
        <v>37</v>
      </c>
      <c r="Q149" s="133"/>
      <c r="R149" s="133"/>
      <c r="S149" s="133"/>
      <c r="T149" s="133"/>
      <c r="U149" s="133"/>
      <c r="V149" s="133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INDEX($C150:$C$3247,MATCH(FALSE,ISBLANK($C150:$C$3247),0)))),"", INDEX($C150:$C$3247,MATCH(FALSE,ISBLANK($C150:$C$3247),0))  ),$Y148
)</f>
        <v>GA08T4761</v>
      </c>
      <c r="Z149" s="90" t="str" cm="1">
        <f t="array" ref="Z149">IF(
ISNUMBER(FIND("A",$D149)),
$D149 &amp; IF(ISNUMBER(FIND("A",     INDEX($D150:$D$3247,MATCH(FALSE,ISBLANK($D150:$D$3247),0)))),"", INDEX($D150:$D$3247,MATCH(FALSE,ISBLANK($D150:$D$3247),0))  ),$Z148
)</f>
        <v>MB 19A</v>
      </c>
      <c r="AA149" s="104" t="str">
        <f>MBSchedule[[#This Row],[Route]]</f>
        <v>MARGAO-CANACONA</v>
      </c>
      <c r="AB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49" s="104" t="str">
        <f>IF(MBSchedule[[#This Row],[rb-straight]]&lt;MBSchedule[[#This Row],[rb-reverse]],MBSchedule[[#This Row],[rb-straight]],MBSchedule[[#This Row],[rb-reverse]])</f>
        <v>CANACONA-MARGAO</v>
      </c>
      <c r="AD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49" s="203" t="str" cm="1">
        <f t="array" ref="AF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9" s="203"/>
      <c r="AH149" s="203" t="str">
        <f>MBSchedule[[#This Row],[Issuing Depot]] &amp; _xlfn.IFNA(VLOOKUP(MBSchedule[[#This Row],[ow]], ETMRouteLookup, 3, FALSE),VLOOKUP(MBSchedule[[#This Row],[re]], ETMRouteLookup, 3, FALSE))</f>
        <v>MRG26</v>
      </c>
      <c r="AI149" s="213" t="str">
        <f>VLOOKUP(MBSchedule[[#This Row],[Full ETM Route No]],ETMRoutes[[Full ETM Route No]:[StageCodes]],9,FALSE)</f>
        <v>MRG-MRK-NVY-DRM-CNX-DDI-PZK-CUN-DMN-BLI-BNO-GOD-PDI-PSM-PKO-GLM-CST-CNC</v>
      </c>
      <c r="AJ149" s="3"/>
    </row>
    <row r="150" spans="1:36" ht="16" thickBot="1">
      <c r="A150" s="104" t="str">
        <f t="shared" si="2"/>
        <v>MRG</v>
      </c>
      <c r="B150" s="104"/>
      <c r="C150" s="90"/>
      <c r="D150" s="90"/>
      <c r="E150" s="157"/>
      <c r="F150" s="164" t="s">
        <v>831</v>
      </c>
      <c r="G150" s="90" t="s">
        <v>3404</v>
      </c>
      <c r="H150" s="90"/>
      <c r="I150" s="90"/>
      <c r="J150" s="90"/>
      <c r="K150" s="165" t="s">
        <v>1844</v>
      </c>
      <c r="L1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88">
        <v>0.51736111111111105</v>
      </c>
      <c r="N150" s="115" t="s">
        <v>3404</v>
      </c>
      <c r="O150" s="189">
        <v>0.57291666666666663</v>
      </c>
      <c r="P150" s="180">
        <v>37</v>
      </c>
      <c r="Q150" s="133"/>
      <c r="R150" s="133"/>
      <c r="S150" s="133"/>
      <c r="T150" s="133"/>
      <c r="U150" s="133"/>
      <c r="V150" s="133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INDEX($C151:$C$3247,MATCH(FALSE,ISBLANK($C151:$C$3247),0)))),"", INDEX($C151:$C$3247,MATCH(FALSE,ISBLANK($C151:$C$3247),0))  ),$Y149
)</f>
        <v>GA08T4761</v>
      </c>
      <c r="Z150" s="90" t="str" cm="1">
        <f t="array" ref="Z150">IF(
ISNUMBER(FIND("A",$D150)),
$D150 &amp; IF(ISNUMBER(FIND("A",     INDEX($D151:$D$3247,MATCH(FALSE,ISBLANK($D151:$D$3247),0)))),"", INDEX($D151:$D$3247,MATCH(FALSE,ISBLANK($D151:$D$3247),0))  ),$Z149
)</f>
        <v>MB 19A</v>
      </c>
      <c r="AA150" s="104" t="str">
        <f>MBSchedule[[#This Row],[Route]]</f>
        <v>CANACONA-MARGAO</v>
      </c>
      <c r="AB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0" s="104" t="str">
        <f>IF(MBSchedule[[#This Row],[rb-straight]]&lt;MBSchedule[[#This Row],[rb-reverse]],MBSchedule[[#This Row],[rb-straight]],MBSchedule[[#This Row],[rb-reverse]])</f>
        <v>CANACONA-MARGAO</v>
      </c>
      <c r="AD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0" s="203" t="str" cm="1">
        <f t="array" ref="AF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0" s="203"/>
      <c r="AH150" s="203" t="str">
        <f>MBSchedule[[#This Row],[Issuing Depot]] &amp; _xlfn.IFNA(VLOOKUP(MBSchedule[[#This Row],[ow]], ETMRouteLookup, 3, FALSE),VLOOKUP(MBSchedule[[#This Row],[re]], ETMRouteLookup, 3, FALSE))</f>
        <v>MRG26</v>
      </c>
      <c r="AI150" s="213" t="str">
        <f>VLOOKUP(MBSchedule[[#This Row],[Full ETM Route No]],ETMRoutes[[Full ETM Route No]:[StageCodes]],9,FALSE)</f>
        <v>MRG-MRK-NVY-DRM-CNX-DDI-PZK-CUN-DMN-BLI-BNO-GOD-PDI-PSM-PKO-GLM-CST-CNC</v>
      </c>
      <c r="AJ150" s="3"/>
    </row>
    <row r="151" spans="1:36" ht="16" thickBot="1">
      <c r="A151" s="104" t="str">
        <f t="shared" si="2"/>
        <v>MRG</v>
      </c>
      <c r="B151" s="104"/>
      <c r="C151" s="104"/>
      <c r="D151" s="104"/>
      <c r="E151" s="158"/>
      <c r="F151" s="166" t="s">
        <v>1844</v>
      </c>
      <c r="G151" s="104" t="s">
        <v>3404</v>
      </c>
      <c r="H151" s="104"/>
      <c r="I151" s="104"/>
      <c r="J151" s="104"/>
      <c r="K151" s="167" t="s">
        <v>831</v>
      </c>
      <c r="L1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0">
        <v>0.58680555555555558</v>
      </c>
      <c r="N151" s="117" t="s">
        <v>3404</v>
      </c>
      <c r="O151" s="191">
        <v>0.63888888888888895</v>
      </c>
      <c r="P151" s="181">
        <v>37</v>
      </c>
      <c r="Q151" s="134"/>
      <c r="R151" s="134"/>
      <c r="S151" s="134"/>
      <c r="T151" s="134"/>
      <c r="U151" s="134"/>
      <c r="V151" s="134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INDEX($C152:$C$3247,MATCH(FALSE,ISBLANK($C152:$C$3247),0)))),"", INDEX($C152:$C$3247,MATCH(FALSE,ISBLANK($C152:$C$3247),0))  ),$Y150
)</f>
        <v>GA08T4761</v>
      </c>
      <c r="Z151" s="90" t="str" cm="1">
        <f t="array" ref="Z151">IF(
ISNUMBER(FIND("A",$D151)),
$D151 &amp; IF(ISNUMBER(FIND("A",     INDEX($D152:$D$3247,MATCH(FALSE,ISBLANK($D152:$D$3247),0)))),"", INDEX($D152:$D$3247,MATCH(FALSE,ISBLANK($D152:$D$3247),0))  ),$Z150
)</f>
        <v>MB 19A</v>
      </c>
      <c r="AA151" s="104" t="str">
        <f>MBSchedule[[#This Row],[Route]]</f>
        <v>MARGAO-CANACONA</v>
      </c>
      <c r="AB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51" s="104" t="str">
        <f>IF(MBSchedule[[#This Row],[rb-straight]]&lt;MBSchedule[[#This Row],[rb-reverse]],MBSchedule[[#This Row],[rb-straight]],MBSchedule[[#This Row],[rb-reverse]])</f>
        <v>CANACONA-MARGAO</v>
      </c>
      <c r="AD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51" s="203" t="str" cm="1">
        <f t="array" ref="AF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1" s="203"/>
      <c r="AH151" s="203" t="str">
        <f>MBSchedule[[#This Row],[Issuing Depot]] &amp; _xlfn.IFNA(VLOOKUP(MBSchedule[[#This Row],[ow]], ETMRouteLookup, 3, FALSE),VLOOKUP(MBSchedule[[#This Row],[re]], ETMRouteLookup, 3, FALSE))</f>
        <v>MRG26</v>
      </c>
      <c r="AI151" s="213" t="str">
        <f>VLOOKUP(MBSchedule[[#This Row],[Full ETM Route No]],ETMRoutes[[Full ETM Route No]:[StageCodes]],9,FALSE)</f>
        <v>MRG-MRK-NVY-DRM-CNX-DDI-PZK-CUN-DMN-BLI-BNO-GOD-PDI-PSM-PKO-GLM-CST-CNC</v>
      </c>
      <c r="AJ151" s="3"/>
    </row>
    <row r="152" spans="1:36" ht="16" thickBot="1">
      <c r="A152" s="104" t="str">
        <f t="shared" si="2"/>
        <v>MRG</v>
      </c>
      <c r="B152" s="104"/>
      <c r="C152" s="90"/>
      <c r="D152" s="90"/>
      <c r="E152" s="157"/>
      <c r="F152" s="164" t="s">
        <v>831</v>
      </c>
      <c r="G152" s="90" t="s">
        <v>3404</v>
      </c>
      <c r="H152" s="90"/>
      <c r="I152" s="90"/>
      <c r="J152" s="90"/>
      <c r="K152" s="165" t="s">
        <v>3235</v>
      </c>
      <c r="L1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88">
        <v>0.65277777777777779</v>
      </c>
      <c r="N152" s="115" t="s">
        <v>3404</v>
      </c>
      <c r="O152" s="189">
        <v>0.68402777777777779</v>
      </c>
      <c r="P152" s="180">
        <v>17</v>
      </c>
      <c r="Q152" s="133"/>
      <c r="R152" s="133"/>
      <c r="S152" s="133"/>
      <c r="T152" s="133"/>
      <c r="U152" s="133"/>
      <c r="V152" s="133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INDEX($C153:$C$3247,MATCH(FALSE,ISBLANK($C153:$C$3247),0)))),"", INDEX($C153:$C$3247,MATCH(FALSE,ISBLANK($C153:$C$3247),0))  ),$Y151
)</f>
        <v>GA08T4761</v>
      </c>
      <c r="Z152" s="90" t="str" cm="1">
        <f t="array" ref="Z152">IF(
ISNUMBER(FIND("A",$D152)),
$D152 &amp; IF(ISNUMBER(FIND("A",     INDEX($D153:$D$3247,MATCH(FALSE,ISBLANK($D153:$D$3247),0)))),"", INDEX($D153:$D$3247,MATCH(FALSE,ISBLANK($D153:$D$3247),0))  ),$Z151
)</f>
        <v>MB 19A</v>
      </c>
      <c r="AA152" s="104" t="str">
        <f>MBSchedule[[#This Row],[Route]]</f>
        <v>CANACONA-KHOLA</v>
      </c>
      <c r="AB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52" s="104" t="str">
        <f>IF(MBSchedule[[#This Row],[rb-straight]]&lt;MBSchedule[[#This Row],[rb-reverse]],MBSchedule[[#This Row],[rb-straight]],MBSchedule[[#This Row],[rb-reverse]])</f>
        <v>CANACONA-KHOLA</v>
      </c>
      <c r="AD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52" s="203" t="str" cm="1">
        <f t="array" ref="AF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2" s="203"/>
      <c r="AH152" s="203" t="str">
        <f>MBSchedule[[#This Row],[Issuing Depot]] &amp; _xlfn.IFNA(VLOOKUP(MBSchedule[[#This Row],[ow]], ETMRouteLookup, 3, FALSE),VLOOKUP(MBSchedule[[#This Row],[re]], ETMRouteLookup, 3, FALSE))</f>
        <v>MRG317</v>
      </c>
      <c r="AI152" s="213" t="str">
        <f>VLOOKUP(MBSchedule[[#This Row],[Full ETM Route No]],ETMRoutes[[Full ETM Route No]:[StageCodes]],9,FALSE)</f>
        <v>CNC-CST-DBG-DUM-PNN-PRM-SLR-VAG-KOA</v>
      </c>
      <c r="AJ152" s="3"/>
    </row>
    <row r="153" spans="1:36" ht="16" thickBot="1">
      <c r="A153" s="104" t="str">
        <f t="shared" si="2"/>
        <v>MRG</v>
      </c>
      <c r="B153" s="104"/>
      <c r="C153" s="90"/>
      <c r="D153" s="90"/>
      <c r="E153" s="157"/>
      <c r="F153" s="164" t="s">
        <v>3235</v>
      </c>
      <c r="G153" s="90" t="s">
        <v>3404</v>
      </c>
      <c r="H153" s="90"/>
      <c r="I153" s="90"/>
      <c r="J153" s="90"/>
      <c r="K153" s="165" t="s">
        <v>831</v>
      </c>
      <c r="L1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88">
        <v>0.6875</v>
      </c>
      <c r="N153" s="115" t="s">
        <v>3404</v>
      </c>
      <c r="O153" s="189">
        <v>0.71875</v>
      </c>
      <c r="P153" s="180">
        <v>17</v>
      </c>
      <c r="Q153" s="133"/>
      <c r="R153" s="133"/>
      <c r="S153" s="133"/>
      <c r="T153" s="133"/>
      <c r="U153" s="133"/>
      <c r="V153" s="133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INDEX($C154:$C$3247,MATCH(FALSE,ISBLANK($C154:$C$3247),0)))),"", INDEX($C154:$C$3247,MATCH(FALSE,ISBLANK($C154:$C$3247),0))  ),$Y152
)</f>
        <v>GA08T4761</v>
      </c>
      <c r="Z153" s="90" t="str" cm="1">
        <f t="array" ref="Z153">IF(
ISNUMBER(FIND("A",$D153)),
$D153 &amp; IF(ISNUMBER(FIND("A",     INDEX($D154:$D$3247,MATCH(FALSE,ISBLANK($D154:$D$3247),0)))),"", INDEX($D154:$D$3247,MATCH(FALSE,ISBLANK($D154:$D$3247),0))  ),$Z152
)</f>
        <v>MB 19A</v>
      </c>
      <c r="AA153" s="104" t="str">
        <f>MBSchedule[[#This Row],[Route]]</f>
        <v>KHOLA-CANACONA</v>
      </c>
      <c r="AB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53" s="104" t="str">
        <f>IF(MBSchedule[[#This Row],[rb-straight]]&lt;MBSchedule[[#This Row],[rb-reverse]],MBSchedule[[#This Row],[rb-straight]],MBSchedule[[#This Row],[rb-reverse]])</f>
        <v>CANACONA-KHOLA</v>
      </c>
      <c r="AD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53" s="203" t="str" cm="1">
        <f t="array" ref="AF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3" s="203"/>
      <c r="AH153" s="203" t="str">
        <f>MBSchedule[[#This Row],[Issuing Depot]] &amp; _xlfn.IFNA(VLOOKUP(MBSchedule[[#This Row],[ow]], ETMRouteLookup, 3, FALSE),VLOOKUP(MBSchedule[[#This Row],[re]], ETMRouteLookup, 3, FALSE))</f>
        <v>MRG317</v>
      </c>
      <c r="AI153" s="213" t="str">
        <f>VLOOKUP(MBSchedule[[#This Row],[Full ETM Route No]],ETMRoutes[[Full ETM Route No]:[StageCodes]],9,FALSE)</f>
        <v>CNC-CST-DBG-DUM-PNN-PRM-SLR-VAG-KOA</v>
      </c>
      <c r="AJ153" s="3"/>
    </row>
    <row r="154" spans="1:36" ht="16" thickBot="1">
      <c r="A154" s="104" t="str">
        <f t="shared" si="2"/>
        <v>MRG</v>
      </c>
      <c r="B154" s="104"/>
      <c r="C154" s="90"/>
      <c r="D154" s="90"/>
      <c r="E154" s="157"/>
      <c r="F154" s="164" t="s">
        <v>831</v>
      </c>
      <c r="G154" s="90" t="s">
        <v>3404</v>
      </c>
      <c r="H154" s="90"/>
      <c r="I154" s="90"/>
      <c r="J154" s="90"/>
      <c r="K154" s="165" t="s">
        <v>1844</v>
      </c>
      <c r="L1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88">
        <v>0.72569444444444453</v>
      </c>
      <c r="N154" s="115" t="s">
        <v>3404</v>
      </c>
      <c r="O154" s="189">
        <v>0.77777777777777779</v>
      </c>
      <c r="P154" s="180">
        <v>37</v>
      </c>
      <c r="Q154" s="133"/>
      <c r="R154" s="133"/>
      <c r="S154" s="133"/>
      <c r="T154" s="133"/>
      <c r="U154" s="133"/>
      <c r="V154" s="133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INDEX($C155:$C$3247,MATCH(FALSE,ISBLANK($C155:$C$3247),0)))),"", INDEX($C155:$C$3247,MATCH(FALSE,ISBLANK($C155:$C$3247),0))  ),$Y153
)</f>
        <v>GA08T4761</v>
      </c>
      <c r="Z154" s="90" t="str" cm="1">
        <f t="array" ref="Z154">IF(
ISNUMBER(FIND("A",$D154)),
$D154 &amp; IF(ISNUMBER(FIND("A",     INDEX($D155:$D$3247,MATCH(FALSE,ISBLANK($D155:$D$3247),0)))),"", INDEX($D155:$D$3247,MATCH(FALSE,ISBLANK($D155:$D$3247),0))  ),$Z153
)</f>
        <v>MB 19A</v>
      </c>
      <c r="AA154" s="104" t="str">
        <f>MBSchedule[[#This Row],[Route]]</f>
        <v>CANACONA-MARGAO</v>
      </c>
      <c r="AB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4" s="104" t="str">
        <f>IF(MBSchedule[[#This Row],[rb-straight]]&lt;MBSchedule[[#This Row],[rb-reverse]],MBSchedule[[#This Row],[rb-straight]],MBSchedule[[#This Row],[rb-reverse]])</f>
        <v>CANACONA-MARGAO</v>
      </c>
      <c r="AD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4" s="203" t="str" cm="1">
        <f t="array" ref="AF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4" s="203"/>
      <c r="AH154" s="203" t="str">
        <f>MBSchedule[[#This Row],[Issuing Depot]] &amp; _xlfn.IFNA(VLOOKUP(MBSchedule[[#This Row],[ow]], ETMRouteLookup, 3, FALSE),VLOOKUP(MBSchedule[[#This Row],[re]], ETMRouteLookup, 3, FALSE))</f>
        <v>MRG26</v>
      </c>
      <c r="AI154" s="213" t="str">
        <f>VLOOKUP(MBSchedule[[#This Row],[Full ETM Route No]],ETMRoutes[[Full ETM Route No]:[StageCodes]],9,FALSE)</f>
        <v>MRG-MRK-NVY-DRM-CNX-DDI-PZK-CUN-DMN-BLI-BNO-GOD-PDI-PSM-PKO-GLM-CST-CNC</v>
      </c>
      <c r="AJ154" s="3"/>
    </row>
    <row r="155" spans="1:36" ht="16" thickBot="1">
      <c r="A155" s="104" t="str">
        <f t="shared" si="2"/>
        <v>MRG</v>
      </c>
      <c r="B155" s="104"/>
      <c r="C155" s="90"/>
      <c r="D155" s="90"/>
      <c r="E155" s="157"/>
      <c r="F155" s="164" t="s">
        <v>1844</v>
      </c>
      <c r="G155" s="90" t="s">
        <v>831</v>
      </c>
      <c r="H155" s="90"/>
      <c r="I155" s="90"/>
      <c r="J155" s="90"/>
      <c r="K155" s="165" t="s">
        <v>3235</v>
      </c>
      <c r="L1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88">
        <v>0.78472222222222221</v>
      </c>
      <c r="N155" s="115" t="s">
        <v>3404</v>
      </c>
      <c r="O155" s="189">
        <v>0.85416666666666663</v>
      </c>
      <c r="P155" s="180">
        <v>54</v>
      </c>
      <c r="Q155" s="133">
        <v>1</v>
      </c>
      <c r="R155" s="133">
        <v>1</v>
      </c>
      <c r="S155" s="133"/>
      <c r="T155" s="133"/>
      <c r="U155" s="133"/>
      <c r="V155" s="133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INDEX($C156:$C$3247,MATCH(FALSE,ISBLANK($C156:$C$3247),0)))),"", INDEX($C156:$C$3247,MATCH(FALSE,ISBLANK($C156:$C$3247),0))  ),$Y154
)</f>
        <v>GA08T4761</v>
      </c>
      <c r="Z155" s="90" t="str" cm="1">
        <f t="array" ref="Z155">IF(
ISNUMBER(FIND("A",$D155)),
$D155 &amp; IF(ISNUMBER(FIND("A",     INDEX($D156:$D$3247,MATCH(FALSE,ISBLANK($D156:$D$3247),0)))),"", INDEX($D156:$D$3247,MATCH(FALSE,ISBLANK($D156:$D$3247),0))  ),$Z154
)</f>
        <v>MB 19A</v>
      </c>
      <c r="AA155" s="104" t="str">
        <f>MBSchedule[[#This Row],[Route]]</f>
        <v>MARGAO-CANACONA-KHOLA</v>
      </c>
      <c r="AB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C155" s="104" t="str">
        <f>IF(MBSchedule[[#This Row],[rb-straight]]&lt;MBSchedule[[#This Row],[rb-reverse]],MBSchedule[[#This Row],[rb-straight]],MBSchedule[[#This Row],[rb-reverse]])</f>
        <v>KHOLA-CANACONA-MARGAO</v>
      </c>
      <c r="AD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E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F155" s="203" t="str" cm="1">
        <f t="array" ref="AF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5" s="203"/>
      <c r="AH155" s="203" t="str">
        <f>MBSchedule[[#This Row],[Issuing Depot]] &amp; _xlfn.IFNA(VLOOKUP(MBSchedule[[#This Row],[ow]], ETMRouteLookup, 3, FALSE),VLOOKUP(MBSchedule[[#This Row],[re]], ETMRouteLookup, 3, FALSE))</f>
        <v>MRG351</v>
      </c>
      <c r="AI155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55" s="3"/>
    </row>
    <row r="156" spans="1:36" ht="16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7"/>
      <c r="F156" s="164" t="s">
        <v>3129</v>
      </c>
      <c r="G156" s="90" t="s">
        <v>3251</v>
      </c>
      <c r="H156" s="90"/>
      <c r="I156" s="90"/>
      <c r="J156" s="90"/>
      <c r="K156" s="165" t="s">
        <v>831</v>
      </c>
      <c r="L1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88">
        <v>0.29166666666666669</v>
      </c>
      <c r="N156" s="115" t="s">
        <v>3404</v>
      </c>
      <c r="O156" s="189">
        <v>0.32291666666666669</v>
      </c>
      <c r="P156" s="180">
        <v>20</v>
      </c>
      <c r="Q156" s="133"/>
      <c r="R156" s="133"/>
      <c r="S156" s="133"/>
      <c r="T156" s="133"/>
      <c r="U156" s="133"/>
      <c r="V156" s="133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INDEX($C157:$C$3247,MATCH(FALSE,ISBLANK($C157:$C$3247),0)))),"", INDEX($C157:$C$3247,MATCH(FALSE,ISBLANK($C157:$C$3247),0))  ),$Y155
)</f>
        <v>GA08T4035</v>
      </c>
      <c r="Z156" s="90" t="str" cm="1">
        <f t="array" ref="Z156">IF(
ISNUMBER(FIND("A",$D156)),
$D156 &amp; IF(ISNUMBER(FIND("A",     INDEX($D157:$D$3247,MATCH(FALSE,ISBLANK($D157:$D$3247),0)))),"", INDEX($D157:$D$3247,MATCH(FALSE,ISBLANK($D157:$D$3247),0))  ),$Z155
)</f>
        <v>MB 20A</v>
      </c>
      <c r="AA156" s="104" t="str">
        <f>MBSchedule[[#This Row],[Route]]</f>
        <v>YEDA-AVALI-CANACONA</v>
      </c>
      <c r="AB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C156" s="104" t="str">
        <f>IF(MBSchedule[[#This Row],[rb-straight]]&lt;MBSchedule[[#This Row],[rb-reverse]],MBSchedule[[#This Row],[rb-straight]],MBSchedule[[#This Row],[rb-reverse]])</f>
        <v>CANACONA-AVALI-YEDA</v>
      </c>
      <c r="AD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E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F156" s="203" t="str" cm="1">
        <f t="array" ref="AF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6" s="203"/>
      <c r="AH156" s="203" t="str">
        <f>MBSchedule[[#This Row],[Issuing Depot]] &amp; _xlfn.IFNA(VLOOKUP(MBSchedule[[#This Row],[ow]], ETMRouteLookup, 3, FALSE),VLOOKUP(MBSchedule[[#This Row],[re]], ETMRouteLookup, 3, FALSE))</f>
        <v>MRG321</v>
      </c>
      <c r="AI156" s="213" t="str">
        <f>VLOOKUP(MBSchedule[[#This Row],[Full ETM Route No]],ETMRoutes[[Full ETM Route No]:[StageCodes]],9,FALSE)</f>
        <v>CNC-PSN-SMT-BPL-NVD-GAO-KRV-GAO-ZIL-STO-MNE-AVM-AVI-YDA</v>
      </c>
      <c r="AJ156" s="3"/>
    </row>
    <row r="157" spans="1:36" ht="16" thickBot="1">
      <c r="A157" s="104" t="str">
        <f t="shared" si="2"/>
        <v>MRG</v>
      </c>
      <c r="B157" s="104"/>
      <c r="C157" s="90"/>
      <c r="D157" s="90"/>
      <c r="E157" s="157"/>
      <c r="F157" s="164" t="s">
        <v>831</v>
      </c>
      <c r="G157" s="90" t="s">
        <v>3404</v>
      </c>
      <c r="H157" s="90"/>
      <c r="I157" s="90"/>
      <c r="J157" s="90"/>
      <c r="K157" s="165" t="s">
        <v>1734</v>
      </c>
      <c r="L1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88">
        <v>0.34375</v>
      </c>
      <c r="N157" s="115" t="s">
        <v>3404</v>
      </c>
      <c r="O157" s="189">
        <v>0.375</v>
      </c>
      <c r="P157" s="180">
        <v>20</v>
      </c>
      <c r="Q157" s="133"/>
      <c r="R157" s="133"/>
      <c r="S157" s="133"/>
      <c r="T157" s="133"/>
      <c r="U157" s="133"/>
      <c r="V157" s="133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INDEX($C158:$C$3247,MATCH(FALSE,ISBLANK($C158:$C$3247),0)))),"", INDEX($C158:$C$3247,MATCH(FALSE,ISBLANK($C158:$C$3247),0))  ),$Y156
)</f>
        <v>GA08T4035</v>
      </c>
      <c r="Z157" s="90" t="str" cm="1">
        <f t="array" ref="Z157">IF(
ISNUMBER(FIND("A",$D157)),
$D157 &amp; IF(ISNUMBER(FIND("A",     INDEX($D158:$D$3247,MATCH(FALSE,ISBLANK($D158:$D$3247),0)))),"", INDEX($D158:$D$3247,MATCH(FALSE,ISBLANK($D158:$D$3247),0))  ),$Z156
)</f>
        <v>MB 20A</v>
      </c>
      <c r="AA157" s="104" t="str">
        <f>MBSchedule[[#This Row],[Route]]</f>
        <v>CANACONA-KUSKEM</v>
      </c>
      <c r="AB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C157" s="104" t="str">
        <f>IF(MBSchedule[[#This Row],[rb-straight]]&lt;MBSchedule[[#This Row],[rb-reverse]],MBSchedule[[#This Row],[rb-straight]],MBSchedule[[#This Row],[rb-reverse]])</f>
        <v>CANACONA-KUSKEM</v>
      </c>
      <c r="AD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E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F157" s="203" t="str" cm="1">
        <f t="array" ref="AF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7" s="203"/>
      <c r="AH157" s="203" t="str">
        <f>MBSchedule[[#This Row],[Issuing Depot]] &amp; _xlfn.IFNA(VLOOKUP(MBSchedule[[#This Row],[ow]], ETMRouteLookup, 3, FALSE),VLOOKUP(MBSchedule[[#This Row],[re]], ETMRouteLookup, 3, FALSE))</f>
        <v>MRG48</v>
      </c>
      <c r="AI157" s="213" t="str">
        <f>VLOOKUP(MBSchedule[[#This Row],[Full ETM Route No]],ETMRoutes[[Full ETM Route No]:[StageCodes]],9,FALSE)</f>
        <v>CNC-SRI-MKD-BPL-AFD-PTG-KMY-SHV-CAM-TIR-DAB-AVM-YDA-KSK</v>
      </c>
      <c r="AJ157" s="3"/>
    </row>
    <row r="158" spans="1:36" ht="16" thickBot="1">
      <c r="A158" s="104" t="str">
        <f t="shared" si="2"/>
        <v>MRG</v>
      </c>
      <c r="B158" s="104"/>
      <c r="C158" s="90"/>
      <c r="D158" s="90"/>
      <c r="E158" s="157"/>
      <c r="F158" s="164" t="s">
        <v>1734</v>
      </c>
      <c r="G158" s="90" t="s">
        <v>831</v>
      </c>
      <c r="H158" s="90"/>
      <c r="I158" s="90"/>
      <c r="J158" s="90"/>
      <c r="K158" s="165" t="s">
        <v>1844</v>
      </c>
      <c r="L1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88">
        <v>0.38194444444444442</v>
      </c>
      <c r="N158" s="115" t="s">
        <v>3404</v>
      </c>
      <c r="O158" s="189">
        <v>0.46875</v>
      </c>
      <c r="P158" s="180">
        <v>63</v>
      </c>
      <c r="Q158" s="133"/>
      <c r="R158" s="133"/>
      <c r="S158" s="133"/>
      <c r="T158" s="133"/>
      <c r="U158" s="133"/>
      <c r="V158" s="133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INDEX($C159:$C$3247,MATCH(FALSE,ISBLANK($C159:$C$3247),0)))),"", INDEX($C159:$C$3247,MATCH(FALSE,ISBLANK($C159:$C$3247),0))  ),$Y157
)</f>
        <v>GA08T4035</v>
      </c>
      <c r="Z158" s="90" t="str" cm="1">
        <f t="array" ref="Z158">IF(
ISNUMBER(FIND("A",$D158)),
$D158 &amp; IF(ISNUMBER(FIND("A",     INDEX($D159:$D$3247,MATCH(FALSE,ISBLANK($D159:$D$3247),0)))),"", INDEX($D159:$D$3247,MATCH(FALSE,ISBLANK($D159:$D$3247),0))  ),$Z157
)</f>
        <v>MB 20A</v>
      </c>
      <c r="AA158" s="104" t="str">
        <f>MBSchedule[[#This Row],[Route]]</f>
        <v>KUSKEM-CANACONA-MARGAO</v>
      </c>
      <c r="AB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C158" s="104" t="str">
        <f>IF(MBSchedule[[#This Row],[rb-straight]]&lt;MBSchedule[[#This Row],[rb-reverse]],MBSchedule[[#This Row],[rb-straight]],MBSchedule[[#This Row],[rb-reverse]])</f>
        <v>KUSKEM-CANACONA-MARGAO</v>
      </c>
      <c r="AD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E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F158" s="203" t="str" cm="1">
        <f t="array" ref="AF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8" s="203"/>
      <c r="AH158" s="203" t="str">
        <f>MBSchedule[[#This Row],[Issuing Depot]] &amp; _xlfn.IFNA(VLOOKUP(MBSchedule[[#This Row],[ow]], ETMRouteLookup, 3, FALSE),VLOOKUP(MBSchedule[[#This Row],[re]], ETMRouteLookup, 3, FALSE))</f>
        <v>MRG29</v>
      </c>
      <c r="AI158" s="21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J158" s="3"/>
    </row>
    <row r="159" spans="1:36" ht="16" thickBot="1">
      <c r="A159" s="104" t="str">
        <f t="shared" si="2"/>
        <v>MRG</v>
      </c>
      <c r="B159" s="104"/>
      <c r="C159" s="90"/>
      <c r="D159" s="90"/>
      <c r="E159" s="157"/>
      <c r="F159" s="164" t="s">
        <v>1844</v>
      </c>
      <c r="G159" s="90" t="s">
        <v>3404</v>
      </c>
      <c r="H159" s="90"/>
      <c r="I159" s="90"/>
      <c r="J159" s="90"/>
      <c r="K159" s="165" t="s">
        <v>3241</v>
      </c>
      <c r="L1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88">
        <v>0.48958333333333331</v>
      </c>
      <c r="N159" s="115" t="s">
        <v>3404</v>
      </c>
      <c r="O159" s="189">
        <v>0.53125</v>
      </c>
      <c r="P159" s="180">
        <v>43</v>
      </c>
      <c r="Q159" s="133"/>
      <c r="R159" s="133"/>
      <c r="S159" s="133"/>
      <c r="T159" s="133"/>
      <c r="U159" s="133"/>
      <c r="V159" s="133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INDEX($C160:$C$3247,MATCH(FALSE,ISBLANK($C160:$C$3247),0)))),"", INDEX($C160:$C$3247,MATCH(FALSE,ISBLANK($C160:$C$3247),0))  ),$Y158
)</f>
        <v>GA08T4035</v>
      </c>
      <c r="Z159" s="90" t="str" cm="1">
        <f t="array" ref="Z159">IF(
ISNUMBER(FIND("A",$D159)),
$D159 &amp; IF(ISNUMBER(FIND("A",     INDEX($D160:$D$3247,MATCH(FALSE,ISBLANK($D160:$D$3247),0)))),"", INDEX($D160:$D$3247,MATCH(FALSE,ISBLANK($D160:$D$3247),0))  ),$Z158
)</f>
        <v>MB 20A</v>
      </c>
      <c r="AA159" s="104" t="str">
        <f>MBSchedule[[#This Row],[Route]]</f>
        <v>MARGAO-GOKULDE</v>
      </c>
      <c r="AB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C159" s="104" t="str">
        <f>IF(MBSchedule[[#This Row],[rb-straight]]&lt;MBSchedule[[#This Row],[rb-reverse]],MBSchedule[[#This Row],[rb-straight]],MBSchedule[[#This Row],[rb-reverse]])</f>
        <v>GOKULDE-MARGAO</v>
      </c>
      <c r="AD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E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F159" s="203" t="str" cm="1">
        <f t="array" ref="AF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9" s="203"/>
      <c r="AH159" s="203" t="str">
        <f>MBSchedule[[#This Row],[Issuing Depot]] &amp; _xlfn.IFNA(VLOOKUP(MBSchedule[[#This Row],[ow]], ETMRouteLookup, 3, FALSE),VLOOKUP(MBSchedule[[#This Row],[re]], ETMRouteLookup, 3, FALSE))</f>
        <v>MRG344</v>
      </c>
      <c r="AI159" s="213" t="str">
        <f>VLOOKUP(MBSchedule[[#This Row],[Full ETM Route No]],ETMRoutes[[Full ETM Route No]:[StageCodes]],9,FALSE)</f>
        <v>MRG-MRK-NVY-DRM-CNX-DDI-PZK-CUN-DMN-BLI-BNO-GOD-PDI-PSM-BCE-SHL-GOK</v>
      </c>
      <c r="AJ159" s="3"/>
    </row>
    <row r="160" spans="1:36" ht="16" thickBot="1">
      <c r="A160" s="104" t="str">
        <f t="shared" si="2"/>
        <v>MRG</v>
      </c>
      <c r="B160" s="104"/>
      <c r="C160" s="104"/>
      <c r="D160" s="104"/>
      <c r="E160" s="158"/>
      <c r="F160" s="166" t="s">
        <v>3241</v>
      </c>
      <c r="G160" s="104" t="s">
        <v>3404</v>
      </c>
      <c r="H160" s="104"/>
      <c r="I160" s="104"/>
      <c r="J160" s="104"/>
      <c r="K160" s="167" t="s">
        <v>831</v>
      </c>
      <c r="L1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0">
        <v>0.62152777777777779</v>
      </c>
      <c r="N160" s="117" t="s">
        <v>3404</v>
      </c>
      <c r="O160" s="191">
        <v>0.64583333333333337</v>
      </c>
      <c r="P160" s="181">
        <v>20</v>
      </c>
      <c r="Q160" s="134"/>
      <c r="R160" s="134"/>
      <c r="S160" s="134"/>
      <c r="T160" s="134"/>
      <c r="U160" s="134"/>
      <c r="V160" s="134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INDEX($C161:$C$3247,MATCH(FALSE,ISBLANK($C161:$C$3247),0)))),"", INDEX($C161:$C$3247,MATCH(FALSE,ISBLANK($C161:$C$3247),0))  ),$Y159
)</f>
        <v>GA08T4035</v>
      </c>
      <c r="Z160" s="90" t="str" cm="1">
        <f t="array" ref="Z160">IF(
ISNUMBER(FIND("A",$D160)),
$D160 &amp; IF(ISNUMBER(FIND("A",     INDEX($D161:$D$3247,MATCH(FALSE,ISBLANK($D161:$D$3247),0)))),"", INDEX($D161:$D$3247,MATCH(FALSE,ISBLANK($D161:$D$3247),0))  ),$Z159
)</f>
        <v>MB 20A</v>
      </c>
      <c r="AA160" s="104" t="str">
        <f>MBSchedule[[#This Row],[Route]]</f>
        <v>GOKULDE-CANACONA</v>
      </c>
      <c r="AB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60" s="104" t="str">
        <f>IF(MBSchedule[[#This Row],[rb-straight]]&lt;MBSchedule[[#This Row],[rb-reverse]],MBSchedule[[#This Row],[rb-straight]],MBSchedule[[#This Row],[rb-reverse]])</f>
        <v>CANACONA-GOKULDE</v>
      </c>
      <c r="AD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60" s="203" t="str" cm="1">
        <f t="array" ref="AF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0" s="203" t="s">
        <v>3409</v>
      </c>
      <c r="AH160" s="203" t="e">
        <f>MBSchedule[[#This Row],[Issuing Depot]] &amp; _xlfn.IFNA(VLOOKUP(MBSchedule[[#This Row],[ow]], ETMRouteLookup, 3, FALSE),VLOOKUP(MBSchedule[[#This Row],[re]], ETMRouteLookup, 3, FALSE))</f>
        <v>#N/A</v>
      </c>
      <c r="AI160" s="213" t="e">
        <f>VLOOKUP(MBSchedule[[#This Row],[Full ETM Route No]],ETMRoutes[[Full ETM Route No]:[StageCodes]],9,FALSE)</f>
        <v>#N/A</v>
      </c>
      <c r="AJ160" s="3"/>
    </row>
    <row r="161" spans="1:36" ht="16" thickBot="1">
      <c r="A161" s="104" t="str">
        <f t="shared" si="2"/>
        <v>MRG</v>
      </c>
      <c r="B161" s="145"/>
      <c r="C161" s="108"/>
      <c r="D161" s="108"/>
      <c r="E161" s="160"/>
      <c r="F161" s="168" t="s">
        <v>831</v>
      </c>
      <c r="G161" s="108" t="s">
        <v>3404</v>
      </c>
      <c r="H161" s="108"/>
      <c r="I161" s="108"/>
      <c r="J161" s="108"/>
      <c r="K161" s="169" t="s">
        <v>3129</v>
      </c>
      <c r="L1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2">
        <v>0.71875</v>
      </c>
      <c r="N161" s="120" t="s">
        <v>3404</v>
      </c>
      <c r="O161" s="193">
        <v>0.75</v>
      </c>
      <c r="P161" s="182">
        <v>20</v>
      </c>
      <c r="Q161" s="135">
        <v>1</v>
      </c>
      <c r="R161" s="135">
        <v>1</v>
      </c>
      <c r="S161" s="135"/>
      <c r="T161" s="135"/>
      <c r="U161" s="135"/>
      <c r="V161" s="135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INDEX($C162:$C$3247,MATCH(FALSE,ISBLANK($C162:$C$3247),0)))),"", INDEX($C162:$C$3247,MATCH(FALSE,ISBLANK($C162:$C$3247),0))  ),$Y160
)</f>
        <v>GA08T4035</v>
      </c>
      <c r="Z161" s="108" t="str" cm="1">
        <f t="array" ref="Z161">IF(
ISNUMBER(FIND("A",$D161)),
$D161 &amp; IF(ISNUMBER(FIND("A",     INDEX($D162:$D$3247,MATCH(FALSE,ISBLANK($D162:$D$3247),0)))),"", INDEX($D162:$D$3247,MATCH(FALSE,ISBLANK($D162:$D$3247),0))  ),$Z160
)</f>
        <v>MB 20A</v>
      </c>
      <c r="AA161" s="145" t="str">
        <f>MBSchedule[[#This Row],[Route]]</f>
        <v>CANACONA-YEDA</v>
      </c>
      <c r="AB161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C161" s="145" t="str">
        <f>IF(MBSchedule[[#This Row],[rb-straight]]&lt;MBSchedule[[#This Row],[rb-reverse]],MBSchedule[[#This Row],[rb-straight]],MBSchedule[[#This Row],[rb-reverse]])</f>
        <v>CANACONA-YEDA</v>
      </c>
      <c r="AD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E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F161" s="203" t="str" cm="1">
        <f t="array" ref="AF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1" s="203"/>
      <c r="AH161" s="203" t="str">
        <f>MBSchedule[[#This Row],[Issuing Depot]] &amp; _xlfn.IFNA(VLOOKUP(MBSchedule[[#This Row],[ow]], ETMRouteLookup, 3, FALSE),VLOOKUP(MBSchedule[[#This Row],[re]], ETMRouteLookup, 3, FALSE))</f>
        <v>MRG321</v>
      </c>
      <c r="AI161" s="213" t="str">
        <f>VLOOKUP(MBSchedule[[#This Row],[Full ETM Route No]],ETMRoutes[[Full ETM Route No]:[StageCodes]],9,FALSE)</f>
        <v>CNC-PSN-SMT-BPL-NVD-GAO-KRV-GAO-ZIL-STO-MNE-AVM-AVI-YDA</v>
      </c>
      <c r="AJ161" s="3"/>
    </row>
    <row r="162" spans="1:36" ht="16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7"/>
      <c r="F162" s="164" t="s">
        <v>831</v>
      </c>
      <c r="G162" s="90" t="s">
        <v>621</v>
      </c>
      <c r="H162" s="90"/>
      <c r="I162" s="90"/>
      <c r="J162" s="90"/>
      <c r="K162" s="165" t="s">
        <v>1002</v>
      </c>
      <c r="L1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88">
        <v>0.3263888888888889</v>
      </c>
      <c r="N162" s="115" t="s">
        <v>3404</v>
      </c>
      <c r="O162" s="189">
        <v>0.38194444444444442</v>
      </c>
      <c r="P162" s="180">
        <v>40</v>
      </c>
      <c r="Q162" s="133"/>
      <c r="R162" s="133"/>
      <c r="S162" s="133"/>
      <c r="T162" s="133"/>
      <c r="U162" s="133"/>
      <c r="V162" s="133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INDEX($C163:$C$3247,MATCH(FALSE,ISBLANK($C163:$C$3247),0)))),"", INDEX($C163:$C$3247,MATCH(FALSE,ISBLANK($C163:$C$3247),0))  ),$Y161
)</f>
        <v>GA08U0009</v>
      </c>
      <c r="Z162" s="90" t="str" cm="1">
        <f t="array" ref="Z162">IF(
ISNUMBER(FIND("A",$D162)),
$D162 &amp; IF(ISNUMBER(FIND("A",     INDEX($D163:$D$3247,MATCH(FALSE,ISBLANK($D163:$D$3247),0)))),"", INDEX($D163:$D$3247,MATCH(FALSE,ISBLANK($D163:$D$3247),0))  ),$Z161
)</f>
        <v>MB 21A</v>
      </c>
      <c r="AA162" s="104" t="str">
        <f>MBSchedule[[#This Row],[Route]]</f>
        <v>CANACONA-BALLI-CURCHOREM</v>
      </c>
      <c r="AB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2" s="104" t="str">
        <f>IF(MBSchedule[[#This Row],[rb-straight]]&lt;MBSchedule[[#This Row],[rb-reverse]],MBSchedule[[#This Row],[rb-straight]],MBSchedule[[#This Row],[rb-reverse]])</f>
        <v>CANACONA-BALLI-CURCHOREM</v>
      </c>
      <c r="AD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2" s="203" t="str" cm="1">
        <f t="array" ref="AF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2" s="203"/>
      <c r="AH162" s="203" t="str">
        <f>MBSchedule[[#This Row],[Issuing Depot]] &amp; _xlfn.IFNA(VLOOKUP(MBSchedule[[#This Row],[ow]], ETMRouteLookup, 3, FALSE),VLOOKUP(MBSchedule[[#This Row],[re]], ETMRouteLookup, 3, FALSE))</f>
        <v>MRG339</v>
      </c>
      <c r="AI162" s="213" t="str">
        <f>VLOOKUP(MBSchedule[[#This Row],[Full ETM Route No]],ETMRoutes[[Full ETM Route No]:[StageCodes]],9,FALSE)</f>
        <v>CNC-CST-GLE-PKO-BCE-PDI-GOD-BNO-BLI-AND-ASR-AMO-QPM-QCT-TMO-SIV-MST-TNK-KAK-BSI-CUR</v>
      </c>
      <c r="AJ162" s="3"/>
    </row>
    <row r="163" spans="1:36" ht="16" thickBot="1">
      <c r="A163" s="104" t="str">
        <f t="shared" si="2"/>
        <v>MRG</v>
      </c>
      <c r="B163" s="104"/>
      <c r="C163" s="90"/>
      <c r="D163" s="90"/>
      <c r="E163" s="157"/>
      <c r="F163" s="164" t="s">
        <v>1002</v>
      </c>
      <c r="G163" s="90" t="s">
        <v>621</v>
      </c>
      <c r="H163" s="90"/>
      <c r="I163" s="90"/>
      <c r="J163" s="90"/>
      <c r="K163" s="165" t="s">
        <v>831</v>
      </c>
      <c r="L1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88">
        <v>0.3888888888888889</v>
      </c>
      <c r="N163" s="115" t="s">
        <v>3404</v>
      </c>
      <c r="O163" s="189">
        <v>0.4375</v>
      </c>
      <c r="P163" s="180">
        <v>40</v>
      </c>
      <c r="Q163" s="133"/>
      <c r="R163" s="133"/>
      <c r="S163" s="133"/>
      <c r="T163" s="133"/>
      <c r="U163" s="133"/>
      <c r="V163" s="133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INDEX($C164:$C$3247,MATCH(FALSE,ISBLANK($C164:$C$3247),0)))),"", INDEX($C164:$C$3247,MATCH(FALSE,ISBLANK($C164:$C$3247),0))  ),$Y162
)</f>
        <v>GA08U0009</v>
      </c>
      <c r="Z163" s="90" t="str" cm="1">
        <f t="array" ref="Z163">IF(
ISNUMBER(FIND("A",$D163)),
$D163 &amp; IF(ISNUMBER(FIND("A",     INDEX($D164:$D$3247,MATCH(FALSE,ISBLANK($D164:$D$3247),0)))),"", INDEX($D164:$D$3247,MATCH(FALSE,ISBLANK($D164:$D$3247),0))  ),$Z162
)</f>
        <v>MB 21A</v>
      </c>
      <c r="AA163" s="104" t="str">
        <f>MBSchedule[[#This Row],[Route]]</f>
        <v>CURCHOREM-BALLI-CANACONA</v>
      </c>
      <c r="AB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3" s="104" t="str">
        <f>IF(MBSchedule[[#This Row],[rb-straight]]&lt;MBSchedule[[#This Row],[rb-reverse]],MBSchedule[[#This Row],[rb-straight]],MBSchedule[[#This Row],[rb-reverse]])</f>
        <v>CANACONA-BALLI-CURCHOREM</v>
      </c>
      <c r="AD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3" s="203" t="str" cm="1">
        <f t="array" ref="AF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3" s="203"/>
      <c r="AH163" s="203" t="str">
        <f>MBSchedule[[#This Row],[Issuing Depot]] &amp; _xlfn.IFNA(VLOOKUP(MBSchedule[[#This Row],[ow]], ETMRouteLookup, 3, FALSE),VLOOKUP(MBSchedule[[#This Row],[re]], ETMRouteLookup, 3, FALSE))</f>
        <v>MRG339</v>
      </c>
      <c r="AI163" s="213" t="str">
        <f>VLOOKUP(MBSchedule[[#This Row],[Full ETM Route No]],ETMRoutes[[Full ETM Route No]:[StageCodes]],9,FALSE)</f>
        <v>CNC-CST-GLE-PKO-BCE-PDI-GOD-BNO-BLI-AND-ASR-AMO-QPM-QCT-TMO-SIV-MST-TNK-KAK-BSI-CUR</v>
      </c>
      <c r="AJ163" s="3"/>
    </row>
    <row r="164" spans="1:36" ht="16" thickBot="1">
      <c r="A164" s="104" t="str">
        <f t="shared" si="2"/>
        <v>MRG</v>
      </c>
      <c r="B164" s="104"/>
      <c r="C164" s="90"/>
      <c r="D164" s="90"/>
      <c r="E164" s="157"/>
      <c r="F164" s="164" t="s">
        <v>831</v>
      </c>
      <c r="G164" s="90" t="s">
        <v>621</v>
      </c>
      <c r="H164" s="90"/>
      <c r="I164" s="90"/>
      <c r="J164" s="90"/>
      <c r="K164" s="165" t="s">
        <v>1002</v>
      </c>
      <c r="L1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88">
        <v>0.625</v>
      </c>
      <c r="N164" s="115" t="s">
        <v>3404</v>
      </c>
      <c r="O164" s="189">
        <v>0.68055555555555547</v>
      </c>
      <c r="P164" s="180">
        <v>40</v>
      </c>
      <c r="Q164" s="133"/>
      <c r="R164" s="133"/>
      <c r="S164" s="133"/>
      <c r="T164" s="133"/>
      <c r="U164" s="133"/>
      <c r="V164" s="133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INDEX($C165:$C$3247,MATCH(FALSE,ISBLANK($C165:$C$3247),0)))),"", INDEX($C165:$C$3247,MATCH(FALSE,ISBLANK($C165:$C$3247),0))  ),$Y163
)</f>
        <v>GA08U0009</v>
      </c>
      <c r="Z164" s="90" t="str" cm="1">
        <f t="array" ref="Z164">IF(
ISNUMBER(FIND("A",$D164)),
$D164 &amp; IF(ISNUMBER(FIND("A",     INDEX($D165:$D$3247,MATCH(FALSE,ISBLANK($D165:$D$3247),0)))),"", INDEX($D165:$D$3247,MATCH(FALSE,ISBLANK($D165:$D$3247),0))  ),$Z163
)</f>
        <v>MB 21A</v>
      </c>
      <c r="AA164" s="104" t="str">
        <f>MBSchedule[[#This Row],[Route]]</f>
        <v>CANACONA-BALLI-CURCHOREM</v>
      </c>
      <c r="AB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4" s="104" t="str">
        <f>IF(MBSchedule[[#This Row],[rb-straight]]&lt;MBSchedule[[#This Row],[rb-reverse]],MBSchedule[[#This Row],[rb-straight]],MBSchedule[[#This Row],[rb-reverse]])</f>
        <v>CANACONA-BALLI-CURCHOREM</v>
      </c>
      <c r="AD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4" s="203" t="str" cm="1">
        <f t="array" ref="AF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4" s="203"/>
      <c r="AH164" s="203" t="str">
        <f>MBSchedule[[#This Row],[Issuing Depot]] &amp; _xlfn.IFNA(VLOOKUP(MBSchedule[[#This Row],[ow]], ETMRouteLookup, 3, FALSE),VLOOKUP(MBSchedule[[#This Row],[re]], ETMRouteLookup, 3, FALSE))</f>
        <v>MRG339</v>
      </c>
      <c r="AI164" s="213" t="str">
        <f>VLOOKUP(MBSchedule[[#This Row],[Full ETM Route No]],ETMRoutes[[Full ETM Route No]:[StageCodes]],9,FALSE)</f>
        <v>CNC-CST-GLE-PKO-BCE-PDI-GOD-BNO-BLI-AND-ASR-AMO-QPM-QCT-TMO-SIV-MST-TNK-KAK-BSI-CUR</v>
      </c>
      <c r="AJ164" s="3"/>
    </row>
    <row r="165" spans="1:36" ht="16" thickBot="1">
      <c r="A165" s="104" t="str">
        <f t="shared" si="2"/>
        <v>MRG</v>
      </c>
      <c r="B165" s="104"/>
      <c r="C165" s="90"/>
      <c r="D165" s="90"/>
      <c r="E165" s="157"/>
      <c r="F165" s="164" t="s">
        <v>1002</v>
      </c>
      <c r="G165" s="90" t="s">
        <v>621</v>
      </c>
      <c r="H165" s="90"/>
      <c r="I165" s="90"/>
      <c r="J165" s="90"/>
      <c r="K165" s="165" t="s">
        <v>831</v>
      </c>
      <c r="L1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88">
        <v>0.68055555555555547</v>
      </c>
      <c r="N165" s="115" t="s">
        <v>3404</v>
      </c>
      <c r="O165" s="189">
        <v>0.72916666666666663</v>
      </c>
      <c r="P165" s="180">
        <v>40</v>
      </c>
      <c r="Q165" s="133">
        <v>1</v>
      </c>
      <c r="R165" s="133">
        <v>1</v>
      </c>
      <c r="S165" s="133"/>
      <c r="T165" s="133"/>
      <c r="U165" s="133"/>
      <c r="V165" s="133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INDEX($C166:$C$3247,MATCH(FALSE,ISBLANK($C166:$C$3247),0)))),"", INDEX($C166:$C$3247,MATCH(FALSE,ISBLANK($C166:$C$3247),0))  ),$Y164
)</f>
        <v>GA08U0009</v>
      </c>
      <c r="Z165" s="90" t="str" cm="1">
        <f t="array" ref="Z165">IF(
ISNUMBER(FIND("A",$D165)),
$D165 &amp; IF(ISNUMBER(FIND("A",     INDEX($D166:$D$3247,MATCH(FALSE,ISBLANK($D166:$D$3247),0)))),"", INDEX($D166:$D$3247,MATCH(FALSE,ISBLANK($D166:$D$3247),0))  ),$Z164
)</f>
        <v>MB 21A</v>
      </c>
      <c r="AA165" s="104" t="str">
        <f>MBSchedule[[#This Row],[Route]]</f>
        <v>CURCHOREM-BALLI-CANACONA</v>
      </c>
      <c r="AB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5" s="104" t="str">
        <f>IF(MBSchedule[[#This Row],[rb-straight]]&lt;MBSchedule[[#This Row],[rb-reverse]],MBSchedule[[#This Row],[rb-straight]],MBSchedule[[#This Row],[rb-reverse]])</f>
        <v>CANACONA-BALLI-CURCHOREM</v>
      </c>
      <c r="AD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5" s="203" t="str" cm="1">
        <f t="array" ref="AF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5" s="203"/>
      <c r="AH165" s="203" t="str">
        <f>MBSchedule[[#This Row],[Issuing Depot]] &amp; _xlfn.IFNA(VLOOKUP(MBSchedule[[#This Row],[ow]], ETMRouteLookup, 3, FALSE),VLOOKUP(MBSchedule[[#This Row],[re]], ETMRouteLookup, 3, FALSE))</f>
        <v>MRG339</v>
      </c>
      <c r="AI165" s="213" t="str">
        <f>VLOOKUP(MBSchedule[[#This Row],[Full ETM Route No]],ETMRoutes[[Full ETM Route No]:[StageCodes]],9,FALSE)</f>
        <v>CNC-CST-GLE-PKO-BCE-PDI-GOD-BNO-BLI-AND-ASR-AMO-QPM-QCT-TMO-SIV-MST-TNK-KAK-BSI-CUR</v>
      </c>
      <c r="AJ165" s="3"/>
    </row>
    <row r="166" spans="1:36" ht="16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7"/>
      <c r="F166" s="164" t="s">
        <v>3253</v>
      </c>
      <c r="G166" s="90" t="s">
        <v>831</v>
      </c>
      <c r="H166" s="90"/>
      <c r="I166" s="90"/>
      <c r="J166" s="90"/>
      <c r="K166" s="165" t="s">
        <v>1844</v>
      </c>
      <c r="L1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88">
        <v>0.27777777777777779</v>
      </c>
      <c r="N166" s="115" t="s">
        <v>3404</v>
      </c>
      <c r="O166" s="189">
        <v>0.34027777777777773</v>
      </c>
      <c r="P166" s="180">
        <v>45</v>
      </c>
      <c r="Q166" s="133"/>
      <c r="R166" s="133"/>
      <c r="S166" s="133"/>
      <c r="T166" s="133"/>
      <c r="U166" s="133"/>
      <c r="V166" s="133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INDEX($C167:$C$3247,MATCH(FALSE,ISBLANK($C167:$C$3247),0)))),"", INDEX($C167:$C$3247,MATCH(FALSE,ISBLANK($C167:$C$3247),0))  ),#REF!
)</f>
        <v>GA09U1367</v>
      </c>
      <c r="Z166" s="90" t="str" cm="1">
        <f t="array" ref="Z166">IF(
ISNUMBER(FIND("A",$D166)),
$D166 &amp; IF(ISNUMBER(FIND("A",     INDEX($D167:$D$3247,MATCH(FALSE,ISBLANK($D167:$D$3247),0)))),"", INDEX($D167:$D$3247,MATCH(FALSE,ISBLANK($D167:$D$3247),0))  ),#REF!
)</f>
        <v>MB 22A</v>
      </c>
      <c r="AA166" s="104" t="str">
        <f>MBSchedule[[#This Row],[Route]]</f>
        <v>ASALI-CANACONA-MARGAO</v>
      </c>
      <c r="AB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C166" s="104" t="str">
        <f>IF(MBSchedule[[#This Row],[rb-straight]]&lt;MBSchedule[[#This Row],[rb-reverse]],MBSchedule[[#This Row],[rb-straight]],MBSchedule[[#This Row],[rb-reverse]])</f>
        <v>ASALI-CANACONA-MARGAO</v>
      </c>
      <c r="AD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E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F166" s="203" t="str" cm="1">
        <f t="array" ref="AF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6" s="203"/>
      <c r="AH166" s="203" t="str">
        <f>MBSchedule[[#This Row],[Issuing Depot]] &amp; _xlfn.IFNA(VLOOKUP(MBSchedule[[#This Row],[ow]], ETMRouteLookup, 3, FALSE),VLOOKUP(MBSchedule[[#This Row],[re]], ETMRouteLookup, 3, FALSE))</f>
        <v>MRG348</v>
      </c>
      <c r="AI166" s="213" t="str">
        <f>VLOOKUP(MBSchedule[[#This Row],[Full ETM Route No]],ETMRoutes[[Full ETM Route No]:[StageCodes]],9,FALSE)</f>
        <v>MRG-MRK-NVY-DRM-CNX-DDI-PZK-CUN-DMN-BLI-BNO-GOD-PDI-PSM-PKO-GLM-CST-CNC-PSN-SMT-SRI-ASI</v>
      </c>
      <c r="AJ166" s="3"/>
    </row>
    <row r="167" spans="1:36" ht="16" thickBot="1">
      <c r="A167" s="104" t="str">
        <f t="shared" si="2"/>
        <v>MRG</v>
      </c>
      <c r="B167" s="104"/>
      <c r="C167" s="90"/>
      <c r="D167" s="90"/>
      <c r="E167" s="157"/>
      <c r="F167" s="164" t="s">
        <v>1844</v>
      </c>
      <c r="G167" s="90" t="s">
        <v>831</v>
      </c>
      <c r="H167" s="90"/>
      <c r="I167" s="90"/>
      <c r="J167" s="90"/>
      <c r="K167" s="165" t="s">
        <v>3281</v>
      </c>
      <c r="L1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88">
        <v>0.35069444444444442</v>
      </c>
      <c r="N167" s="115" t="s">
        <v>3404</v>
      </c>
      <c r="O167" s="189">
        <v>0.41319444444444442</v>
      </c>
      <c r="P167" s="180">
        <v>41</v>
      </c>
      <c r="Q167" s="133"/>
      <c r="R167" s="133"/>
      <c r="S167" s="133"/>
      <c r="T167" s="133"/>
      <c r="U167" s="133"/>
      <c r="V167" s="133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INDEX($C168:$C$3247,MATCH(FALSE,ISBLANK($C168:$C$3247),0)))),"", INDEX($C168:$C$3247,MATCH(FALSE,ISBLANK($C168:$C$3247),0))  ),$Y166
)</f>
        <v>GA09U1367</v>
      </c>
      <c r="Z167" s="90" t="str" cm="1">
        <f t="array" ref="Z167">IF(
ISNUMBER(FIND("A",$D167)),
$D167 &amp; IF(ISNUMBER(FIND("A",     INDEX($D168:$D$3247,MATCH(FALSE,ISBLANK($D168:$D$3247),0)))),"", INDEX($D168:$D$3247,MATCH(FALSE,ISBLANK($D168:$D$3247),0))  ),$Z166
)</f>
        <v>MB 22A</v>
      </c>
      <c r="AA167" s="104" t="str">
        <f>MBSchedule[[#This Row],[Route]]</f>
        <v>MARGAO-CANACONA-PALOLEM</v>
      </c>
      <c r="AB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7" s="104" t="str">
        <f>IF(MBSchedule[[#This Row],[rb-straight]]&lt;MBSchedule[[#This Row],[rb-reverse]],MBSchedule[[#This Row],[rb-straight]],MBSchedule[[#This Row],[rb-reverse]])</f>
        <v>MARGAO-CANACONA-PALOLEM</v>
      </c>
      <c r="AD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7" s="203" t="str" cm="1">
        <f t="array" ref="AF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7" s="203"/>
      <c r="AH167" s="203" t="str">
        <f>MBSchedule[[#This Row],[Issuing Depot]] &amp; _xlfn.IFNA(VLOOKUP(MBSchedule[[#This Row],[ow]], ETMRouteLookup, 3, FALSE),VLOOKUP(MBSchedule[[#This Row],[re]], ETMRouteLookup, 3, FALSE))</f>
        <v>MRG337</v>
      </c>
      <c r="AI167" s="213" t="str">
        <f>VLOOKUP(MBSchedule[[#This Row],[Full ETM Route No]],ETMRoutes[[Full ETM Route No]:[StageCodes]],9,FALSE)</f>
        <v>MRG-MRK-NVY-DRM-CNX-DDI-PZK-CUN-DMN-BLI-BNO-GOD-PDI-PSM-PKO-GLM-CST-CNC-PSL-PAT-PLM</v>
      </c>
      <c r="AJ167" s="3"/>
    </row>
    <row r="168" spans="1:36" ht="16" thickBot="1">
      <c r="A168" s="104" t="str">
        <f t="shared" si="2"/>
        <v>MRG</v>
      </c>
      <c r="B168" s="104"/>
      <c r="C168" s="90"/>
      <c r="D168" s="90"/>
      <c r="E168" s="157"/>
      <c r="F168" s="164" t="s">
        <v>3281</v>
      </c>
      <c r="G168" s="90" t="s">
        <v>831</v>
      </c>
      <c r="H168" s="90"/>
      <c r="I168" s="90"/>
      <c r="J168" s="90"/>
      <c r="K168" s="165" t="s">
        <v>1844</v>
      </c>
      <c r="L1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88">
        <v>0.44097222222222227</v>
      </c>
      <c r="N168" s="115" t="s">
        <v>3404</v>
      </c>
      <c r="O168" s="189">
        <v>0.50347222222222221</v>
      </c>
      <c r="P168" s="180">
        <v>41</v>
      </c>
      <c r="Q168" s="133"/>
      <c r="R168" s="133"/>
      <c r="S168" s="133"/>
      <c r="T168" s="133"/>
      <c r="U168" s="133"/>
      <c r="V168" s="133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INDEX($C169:$C$3247,MATCH(FALSE,ISBLANK($C169:$C$3247),0)))),"", INDEX($C169:$C$3247,MATCH(FALSE,ISBLANK($C169:$C$3247),0))  ),$Y167
)</f>
        <v>GA09U1367</v>
      </c>
      <c r="Z168" s="90" t="str" cm="1">
        <f t="array" ref="Z168">IF(
ISNUMBER(FIND("A",$D168)),
$D168 &amp; IF(ISNUMBER(FIND("A",     INDEX($D169:$D$3247,MATCH(FALSE,ISBLANK($D169:$D$3247),0)))),"", INDEX($D169:$D$3247,MATCH(FALSE,ISBLANK($D169:$D$3247),0))  ),$Z167
)</f>
        <v>MB 22A</v>
      </c>
      <c r="AA168" s="104" t="str">
        <f>MBSchedule[[#This Row],[Route]]</f>
        <v>PALOLEM-CANACONA-MARGAO</v>
      </c>
      <c r="AB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68" s="104" t="str">
        <f>IF(MBSchedule[[#This Row],[rb-straight]]&lt;MBSchedule[[#This Row],[rb-reverse]],MBSchedule[[#This Row],[rb-straight]],MBSchedule[[#This Row],[rb-reverse]])</f>
        <v>MARGAO-CANACONA-PALOLEM</v>
      </c>
      <c r="AD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68" s="203" t="str" cm="1">
        <f t="array" ref="AF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8" s="203"/>
      <c r="AH168" s="203" t="str">
        <f>MBSchedule[[#This Row],[Issuing Depot]] &amp; _xlfn.IFNA(VLOOKUP(MBSchedule[[#This Row],[ow]], ETMRouteLookup, 3, FALSE),VLOOKUP(MBSchedule[[#This Row],[re]], ETMRouteLookup, 3, FALSE))</f>
        <v>MRG337</v>
      </c>
      <c r="AI168" s="213" t="str">
        <f>VLOOKUP(MBSchedule[[#This Row],[Full ETM Route No]],ETMRoutes[[Full ETM Route No]:[StageCodes]],9,FALSE)</f>
        <v>MRG-MRK-NVY-DRM-CNX-DDI-PZK-CUN-DMN-BLI-BNO-GOD-PDI-PSM-PKO-GLM-CST-CNC-PSL-PAT-PLM</v>
      </c>
      <c r="AJ168" s="3"/>
    </row>
    <row r="169" spans="1:36" ht="16" thickBot="1">
      <c r="A169" s="104" t="str">
        <f t="shared" si="2"/>
        <v>MRG</v>
      </c>
      <c r="B169" s="104"/>
      <c r="C169" s="90"/>
      <c r="D169" s="90"/>
      <c r="E169" s="157"/>
      <c r="F169" s="164" t="s">
        <v>1844</v>
      </c>
      <c r="G169" s="90" t="s">
        <v>831</v>
      </c>
      <c r="H169" s="90"/>
      <c r="I169" s="90"/>
      <c r="J169" s="90"/>
      <c r="K169" s="165" t="s">
        <v>3281</v>
      </c>
      <c r="L1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88">
        <v>0.54861111111111105</v>
      </c>
      <c r="N169" s="115" t="s">
        <v>3404</v>
      </c>
      <c r="O169" s="189">
        <v>0.61111111111111105</v>
      </c>
      <c r="P169" s="180">
        <v>41</v>
      </c>
      <c r="Q169" s="133"/>
      <c r="R169" s="133"/>
      <c r="S169" s="133"/>
      <c r="T169" s="133"/>
      <c r="U169" s="133"/>
      <c r="V169" s="133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INDEX($C170:$C$3247,MATCH(FALSE,ISBLANK($C170:$C$3247),0)))),"", INDEX($C170:$C$3247,MATCH(FALSE,ISBLANK($C170:$C$3247),0))  ),$Y168
)</f>
        <v>GA09U1367</v>
      </c>
      <c r="Z169" s="90" t="str" cm="1">
        <f t="array" ref="Z169">IF(
ISNUMBER(FIND("A",$D169)),
$D169 &amp; IF(ISNUMBER(FIND("A",     INDEX($D170:$D$3247,MATCH(FALSE,ISBLANK($D170:$D$3247),0)))),"", INDEX($D170:$D$3247,MATCH(FALSE,ISBLANK($D170:$D$3247),0))  ),$Z168
)</f>
        <v>MB 22A</v>
      </c>
      <c r="AA169" s="104" t="str">
        <f>MBSchedule[[#This Row],[Route]]</f>
        <v>MARGAO-CANACONA-PALOLEM</v>
      </c>
      <c r="AB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9" s="104" t="str">
        <f>IF(MBSchedule[[#This Row],[rb-straight]]&lt;MBSchedule[[#This Row],[rb-reverse]],MBSchedule[[#This Row],[rb-straight]],MBSchedule[[#This Row],[rb-reverse]])</f>
        <v>MARGAO-CANACONA-PALOLEM</v>
      </c>
      <c r="AD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9" s="203" t="str" cm="1">
        <f t="array" ref="AF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9" s="203"/>
      <c r="AH169" s="203" t="str">
        <f>MBSchedule[[#This Row],[Issuing Depot]] &amp; _xlfn.IFNA(VLOOKUP(MBSchedule[[#This Row],[ow]], ETMRouteLookup, 3, FALSE),VLOOKUP(MBSchedule[[#This Row],[re]], ETMRouteLookup, 3, FALSE))</f>
        <v>MRG337</v>
      </c>
      <c r="AI169" s="213" t="str">
        <f>VLOOKUP(MBSchedule[[#This Row],[Full ETM Route No]],ETMRoutes[[Full ETM Route No]:[StageCodes]],9,FALSE)</f>
        <v>MRG-MRK-NVY-DRM-CNX-DDI-PZK-CUN-DMN-BLI-BNO-GOD-PDI-PSM-PKO-GLM-CST-CNC-PSL-PAT-PLM</v>
      </c>
      <c r="AJ169" s="3"/>
    </row>
    <row r="170" spans="1:36" ht="16" thickBot="1">
      <c r="A170" s="104" t="str">
        <f t="shared" si="2"/>
        <v>MRG</v>
      </c>
      <c r="B170" s="104"/>
      <c r="C170" s="90"/>
      <c r="D170" s="90"/>
      <c r="E170" s="157"/>
      <c r="F170" s="164" t="s">
        <v>3281</v>
      </c>
      <c r="G170" s="90" t="s">
        <v>831</v>
      </c>
      <c r="H170" s="90"/>
      <c r="I170" s="90"/>
      <c r="J170" s="90"/>
      <c r="K170" s="165" t="s">
        <v>1844</v>
      </c>
      <c r="L1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88">
        <v>0.66666666666666663</v>
      </c>
      <c r="N170" s="115" t="s">
        <v>3404</v>
      </c>
      <c r="O170" s="189">
        <v>0.73611111111111116</v>
      </c>
      <c r="P170" s="180">
        <v>41</v>
      </c>
      <c r="Q170" s="133"/>
      <c r="R170" s="133"/>
      <c r="S170" s="133"/>
      <c r="T170" s="134"/>
      <c r="U170" s="134"/>
      <c r="V170" s="134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INDEX($C171:$C$3247,MATCH(FALSE,ISBLANK($C171:$C$3247),0)))),"", INDEX($C171:$C$3247,MATCH(FALSE,ISBLANK($C171:$C$3247),0))  ),$Y169
)</f>
        <v>GA09U1367</v>
      </c>
      <c r="Z170" s="90" t="str" cm="1">
        <f t="array" ref="Z170">IF(
ISNUMBER(FIND("A",$D170)),
$D170 &amp; IF(ISNUMBER(FIND("A",     INDEX($D171:$D$3247,MATCH(FALSE,ISBLANK($D171:$D$3247),0)))),"", INDEX($D171:$D$3247,MATCH(FALSE,ISBLANK($D171:$D$3247),0))  ),$Z169
)</f>
        <v>MB 22A</v>
      </c>
      <c r="AA170" s="104" t="str">
        <f>MBSchedule[[#This Row],[Route]]</f>
        <v>PALOLEM-CANACONA-MARGAO</v>
      </c>
      <c r="AB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70" s="104" t="str">
        <f>IF(MBSchedule[[#This Row],[rb-straight]]&lt;MBSchedule[[#This Row],[rb-reverse]],MBSchedule[[#This Row],[rb-straight]],MBSchedule[[#This Row],[rb-reverse]])</f>
        <v>MARGAO-CANACONA-PALOLEM</v>
      </c>
      <c r="AD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70" s="203" t="str" cm="1">
        <f t="array" ref="AF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0" s="203"/>
      <c r="AH170" s="203" t="str">
        <f>MBSchedule[[#This Row],[Issuing Depot]] &amp; _xlfn.IFNA(VLOOKUP(MBSchedule[[#This Row],[ow]], ETMRouteLookup, 3, FALSE),VLOOKUP(MBSchedule[[#This Row],[re]], ETMRouteLookup, 3, FALSE))</f>
        <v>MRG337</v>
      </c>
      <c r="AI170" s="213" t="str">
        <f>VLOOKUP(MBSchedule[[#This Row],[Full ETM Route No]],ETMRoutes[[Full ETM Route No]:[StageCodes]],9,FALSE)</f>
        <v>MRG-MRK-NVY-DRM-CNX-DDI-PZK-CUN-DMN-BLI-BNO-GOD-PDI-PSM-PKO-GLM-CST-CNC-PSL-PAT-PLM</v>
      </c>
      <c r="AJ170" s="3"/>
    </row>
    <row r="171" spans="1:36" ht="16" thickBot="1">
      <c r="A171" s="104" t="str">
        <f t="shared" si="2"/>
        <v>MRG</v>
      </c>
      <c r="B171" s="104"/>
      <c r="C171" s="90"/>
      <c r="D171" s="90"/>
      <c r="E171" s="157"/>
      <c r="F171" s="164" t="s">
        <v>1844</v>
      </c>
      <c r="G171" s="90" t="s">
        <v>831</v>
      </c>
      <c r="H171" s="90"/>
      <c r="I171" s="90"/>
      <c r="J171" s="90"/>
      <c r="K171" s="165" t="s">
        <v>3253</v>
      </c>
      <c r="L1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88">
        <v>0.74305555555555547</v>
      </c>
      <c r="N171" s="115" t="s">
        <v>3404</v>
      </c>
      <c r="O171" s="189">
        <v>0.80555555555555547</v>
      </c>
      <c r="P171" s="180">
        <v>45</v>
      </c>
      <c r="Q171" s="133">
        <v>1</v>
      </c>
      <c r="R171" s="133">
        <v>1</v>
      </c>
      <c r="S171" s="133"/>
      <c r="T171" s="133"/>
      <c r="U171" s="133"/>
      <c r="V171" s="133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INDEX($C172:$C$3247,MATCH(FALSE,ISBLANK($C172:$C$3247),0)))),"", INDEX($C172:$C$3247,MATCH(FALSE,ISBLANK($C172:$C$3247),0))  ),$Y170
)</f>
        <v>GA09U1367</v>
      </c>
      <c r="Z171" s="90" t="str" cm="1">
        <f t="array" ref="Z171">IF(
ISNUMBER(FIND("A",$D171)),
$D171 &amp; IF(ISNUMBER(FIND("A",     INDEX($D172:$D$3247,MATCH(FALSE,ISBLANK($D172:$D$3247),0)))),"", INDEX($D172:$D$3247,MATCH(FALSE,ISBLANK($D172:$D$3247),0))  ),$Z170
)</f>
        <v>MB 22A</v>
      </c>
      <c r="AA171" s="104" t="str">
        <f>MBSchedule[[#This Row],[Route]]</f>
        <v>MARGAO-CANACONA-ASALI</v>
      </c>
      <c r="AB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C171" s="104" t="str">
        <f>IF(MBSchedule[[#This Row],[rb-straight]]&lt;MBSchedule[[#This Row],[rb-reverse]],MBSchedule[[#This Row],[rb-straight]],MBSchedule[[#This Row],[rb-reverse]])</f>
        <v>ASALI-CANACONA-MARGAO</v>
      </c>
      <c r="AD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E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F171" s="203" t="str" cm="1">
        <f t="array" ref="AF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1" s="203"/>
      <c r="AH171" s="203" t="str">
        <f>MBSchedule[[#This Row],[Issuing Depot]] &amp; _xlfn.IFNA(VLOOKUP(MBSchedule[[#This Row],[ow]], ETMRouteLookup, 3, FALSE),VLOOKUP(MBSchedule[[#This Row],[re]], ETMRouteLookup, 3, FALSE))</f>
        <v>MRG348</v>
      </c>
      <c r="AI171" s="213" t="str">
        <f>VLOOKUP(MBSchedule[[#This Row],[Full ETM Route No]],ETMRoutes[[Full ETM Route No]:[StageCodes]],9,FALSE)</f>
        <v>MRG-MRK-NVY-DRM-CNX-DDI-PZK-CUN-DMN-BLI-BNO-GOD-PDI-PSM-PKO-GLM-CST-CNC-PSN-SMT-SRI-ASI</v>
      </c>
      <c r="AJ171" s="3"/>
    </row>
    <row r="172" spans="1:36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7"/>
      <c r="F172" s="164" t="s">
        <v>1754</v>
      </c>
      <c r="G172" s="90" t="s">
        <v>3404</v>
      </c>
      <c r="H172" s="90"/>
      <c r="I172" s="90"/>
      <c r="J172" s="90"/>
      <c r="K172" s="165" t="s">
        <v>831</v>
      </c>
      <c r="L1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88">
        <v>0.35069444444444442</v>
      </c>
      <c r="N172" s="115" t="s">
        <v>3404</v>
      </c>
      <c r="O172" s="189">
        <v>0.36458333333333331</v>
      </c>
      <c r="P172" s="180">
        <v>15</v>
      </c>
      <c r="Q172" s="133"/>
      <c r="R172" s="133"/>
      <c r="S172" s="133"/>
      <c r="T172" s="133"/>
      <c r="U172" s="133"/>
      <c r="V172" s="133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INDEX($C173:$C$3247,MATCH(FALSE,ISBLANK($C173:$C$3247),0)))),"", INDEX($C173:$C$3247,MATCH(FALSE,ISBLANK($C173:$C$3247),0))  ),$Y171
)</f>
        <v>GA10T0394</v>
      </c>
      <c r="Z172" s="90" t="str" cm="1">
        <f t="array" ref="Z172">IF(
ISNUMBER(FIND("A",$D172)),
$D172 &amp; IF(ISNUMBER(FIND("A",     INDEX($D173:$D$3247,MATCH(FALSE,ISBLANK($D173:$D$3247),0)))),"", INDEX($D173:$D$3247,MATCH(FALSE,ISBLANK($D173:$D$3247),0))  ),$Z171
)</f>
        <v>MB 23A</v>
      </c>
      <c r="AA172" s="104" t="str">
        <f>MBSchedule[[#This Row],[Route]]</f>
        <v>LOLYE-CANACONA</v>
      </c>
      <c r="AB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72" s="104" t="str">
        <f>IF(MBSchedule[[#This Row],[rb-straight]]&lt;MBSchedule[[#This Row],[rb-reverse]],MBSchedule[[#This Row],[rb-straight]],MBSchedule[[#This Row],[rb-reverse]])</f>
        <v>CANACONA-LOLYE</v>
      </c>
      <c r="AD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72" s="203" t="str" cm="1">
        <f t="array" ref="AF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2" s="203"/>
      <c r="AH172" s="203" t="e">
        <f>MBSchedule[[#This Row],[Issuing Depot]] &amp; _xlfn.IFNA(VLOOKUP(MBSchedule[[#This Row],[ow]], ETMRouteLookup, 3, FALSE),VLOOKUP(MBSchedule[[#This Row],[re]], ETMRouteLookup, 3, FALSE))</f>
        <v>#N/A</v>
      </c>
      <c r="AI172" s="213" t="e">
        <f>VLOOKUP(MBSchedule[[#This Row],[Full ETM Route No]],ETMRoutes[[Full ETM Route No]:[StageCodes]],9,FALSE)</f>
        <v>#N/A</v>
      </c>
      <c r="AJ172" s="3"/>
    </row>
    <row r="173" spans="1:36" ht="16" thickBot="1">
      <c r="A173" s="104" t="str">
        <f t="shared" si="2"/>
        <v>MRG</v>
      </c>
      <c r="B173" s="104"/>
      <c r="C173" s="90"/>
      <c r="D173" s="90"/>
      <c r="E173" s="157"/>
      <c r="F173" s="164" t="s">
        <v>831</v>
      </c>
      <c r="G173" s="90" t="s">
        <v>996</v>
      </c>
      <c r="H173" s="90"/>
      <c r="I173" s="90"/>
      <c r="J173" s="90"/>
      <c r="K173" s="165" t="s">
        <v>1844</v>
      </c>
      <c r="L1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88">
        <v>0.37847222222222227</v>
      </c>
      <c r="N173" s="115" t="s">
        <v>3404</v>
      </c>
      <c r="O173" s="189">
        <v>0.43055555555555558</v>
      </c>
      <c r="P173" s="180">
        <v>37</v>
      </c>
      <c r="Q173" s="133"/>
      <c r="R173" s="133"/>
      <c r="S173" s="133"/>
      <c r="T173" s="133"/>
      <c r="U173" s="133"/>
      <c r="V173" s="133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INDEX($C174:$C$3247,MATCH(FALSE,ISBLANK($C174:$C$3247),0)))),"", INDEX($C174:$C$3247,MATCH(FALSE,ISBLANK($C174:$C$3247),0))  ),$Y172
)</f>
        <v>GA10T0394</v>
      </c>
      <c r="Z173" s="90" t="str" cm="1">
        <f t="array" ref="Z173">IF(
ISNUMBER(FIND("A",$D173)),
$D173 &amp; IF(ISNUMBER(FIND("A",     INDEX($D174:$D$3247,MATCH(FALSE,ISBLANK($D174:$D$3247),0)))),"", INDEX($D174:$D$3247,MATCH(FALSE,ISBLANK($D174:$D$3247),0))  ),$Z172
)</f>
        <v>MB 23A</v>
      </c>
      <c r="AA173" s="104" t="str">
        <f>MBSchedule[[#This Row],[Route]]</f>
        <v>CANACONA-CUNCOLIM-MARGAO</v>
      </c>
      <c r="AB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3" s="104" t="str">
        <f>IF(MBSchedule[[#This Row],[rb-straight]]&lt;MBSchedule[[#This Row],[rb-reverse]],MBSchedule[[#This Row],[rb-straight]],MBSchedule[[#This Row],[rb-reverse]])</f>
        <v>CANACONA-CUNCOLIM-MARGAO</v>
      </c>
      <c r="AD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3" s="203" t="str" cm="1">
        <f t="array" ref="AF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3" s="203"/>
      <c r="AH173" s="203" t="str">
        <f>MBSchedule[[#This Row],[Issuing Depot]] &amp; _xlfn.IFNA(VLOOKUP(MBSchedule[[#This Row],[ow]], ETMRouteLookup, 3, FALSE),VLOOKUP(MBSchedule[[#This Row],[re]], ETMRouteLookup, 3, FALSE))</f>
        <v>MRG26</v>
      </c>
      <c r="AI173" s="213" t="str">
        <f>VLOOKUP(MBSchedule[[#This Row],[Full ETM Route No]],ETMRoutes[[Full ETM Route No]:[StageCodes]],9,FALSE)</f>
        <v>MRG-MRK-NVY-DRM-CNX-DDI-PZK-CUN-DMN-BLI-BNO-GOD-PDI-PSM-PKO-GLM-CST-CNC</v>
      </c>
      <c r="AJ173" s="3"/>
    </row>
    <row r="174" spans="1:36" ht="16" thickBot="1">
      <c r="A174" s="104" t="str">
        <f t="shared" si="2"/>
        <v>MRG</v>
      </c>
      <c r="B174" s="104"/>
      <c r="C174" s="90"/>
      <c r="D174" s="90"/>
      <c r="E174" s="157"/>
      <c r="F174" s="164" t="s">
        <v>1844</v>
      </c>
      <c r="G174" s="90" t="s">
        <v>831</v>
      </c>
      <c r="H174" s="90"/>
      <c r="I174" s="90"/>
      <c r="J174" s="90"/>
      <c r="K174" s="165" t="s">
        <v>2319</v>
      </c>
      <c r="L1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88">
        <v>0.4375</v>
      </c>
      <c r="N174" s="115" t="s">
        <v>3404</v>
      </c>
      <c r="O174" s="189">
        <v>0.52083333333333337</v>
      </c>
      <c r="P174" s="180">
        <v>65</v>
      </c>
      <c r="Q174" s="133"/>
      <c r="R174" s="133"/>
      <c r="S174" s="133"/>
      <c r="T174" s="133"/>
      <c r="U174" s="133"/>
      <c r="V174" s="133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INDEX($C175:$C$3247,MATCH(FALSE,ISBLANK($C175:$C$3247),0)))),"", INDEX($C175:$C$3247,MATCH(FALSE,ISBLANK($C175:$C$3247),0))  ),$Y173
)</f>
        <v>GA10T0394</v>
      </c>
      <c r="Z174" s="90" t="str" cm="1">
        <f t="array" ref="Z174">IF(
ISNUMBER(FIND("A",$D174)),
$D174 &amp; IF(ISNUMBER(FIND("A",     INDEX($D175:$D$3247,MATCH(FALSE,ISBLANK($D175:$D$3247),0)))),"", INDEX($D175:$D$3247,MATCH(FALSE,ISBLANK($D175:$D$3247),0))  ),$Z173
)</f>
        <v>MB 23A</v>
      </c>
      <c r="AA174" s="104" t="str">
        <f>MBSchedule[[#This Row],[Route]]</f>
        <v>MARGAO-CANACONA-POLLEM</v>
      </c>
      <c r="AB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74" s="104" t="str">
        <f>IF(MBSchedule[[#This Row],[rb-straight]]&lt;MBSchedule[[#This Row],[rb-reverse]],MBSchedule[[#This Row],[rb-straight]],MBSchedule[[#This Row],[rb-reverse]])</f>
        <v>MARGAO-CANACONA-POLLEM</v>
      </c>
      <c r="AD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74" s="203" t="str" cm="1">
        <f t="array" ref="AF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4" s="203"/>
      <c r="AH174" s="203" t="str">
        <f>MBSchedule[[#This Row],[Issuing Depot]] &amp; _xlfn.IFNA(VLOOKUP(MBSchedule[[#This Row],[ow]], ETMRouteLookup, 3, FALSE),VLOOKUP(MBSchedule[[#This Row],[re]], ETMRouteLookup, 3, FALSE))</f>
        <v>MRG142</v>
      </c>
      <c r="AI17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74" s="3"/>
    </row>
    <row r="175" spans="1:36" ht="16" thickBot="1">
      <c r="A175" s="104" t="str">
        <f t="shared" si="2"/>
        <v>MRG</v>
      </c>
      <c r="B175" s="104"/>
      <c r="C175" s="90"/>
      <c r="D175" s="90"/>
      <c r="E175" s="157"/>
      <c r="F175" s="164" t="s">
        <v>2319</v>
      </c>
      <c r="G175" s="90" t="s">
        <v>3404</v>
      </c>
      <c r="H175" s="90"/>
      <c r="I175" s="90"/>
      <c r="J175" s="90"/>
      <c r="K175" s="165" t="s">
        <v>831</v>
      </c>
      <c r="L1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88">
        <v>0.56944444444444442</v>
      </c>
      <c r="N175" s="115" t="s">
        <v>3404</v>
      </c>
      <c r="O175" s="189">
        <v>0.60416666666666663</v>
      </c>
      <c r="P175" s="180">
        <v>28</v>
      </c>
      <c r="Q175" s="133"/>
      <c r="R175" s="133"/>
      <c r="S175" s="133"/>
      <c r="T175" s="133"/>
      <c r="U175" s="133"/>
      <c r="V175" s="133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INDEX($C176:$C$3247,MATCH(FALSE,ISBLANK($C176:$C$3247),0)))),"", INDEX($C176:$C$3247,MATCH(FALSE,ISBLANK($C176:$C$3247),0))  ),$Y174
)</f>
        <v>GA10T0394</v>
      </c>
      <c r="Z175" s="90" t="str" cm="1">
        <f t="array" ref="Z175">IF(
ISNUMBER(FIND("A",$D175)),
$D175 &amp; IF(ISNUMBER(FIND("A",     INDEX($D176:$D$3247,MATCH(FALSE,ISBLANK($D176:$D$3247),0)))),"", INDEX($D176:$D$3247,MATCH(FALSE,ISBLANK($D176:$D$3247),0))  ),$Z174
)</f>
        <v>MB 23A</v>
      </c>
      <c r="AA175" s="104" t="str">
        <f>MBSchedule[[#This Row],[Route]]</f>
        <v>POLLEM-CANACONA</v>
      </c>
      <c r="AB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175" s="104" t="str">
        <f>IF(MBSchedule[[#This Row],[rb-straight]]&lt;MBSchedule[[#This Row],[rb-reverse]],MBSchedule[[#This Row],[rb-straight]],MBSchedule[[#This Row],[rb-reverse]])</f>
        <v>CANACONA-POLLEM</v>
      </c>
      <c r="AD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175" s="203" t="str" cm="1">
        <f t="array" ref="AF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5" s="203"/>
      <c r="AH175" s="203" t="str">
        <f>MBSchedule[[#This Row],[Issuing Depot]] &amp; _xlfn.IFNA(VLOOKUP(MBSchedule[[#This Row],[ow]], ETMRouteLookup, 3, FALSE),VLOOKUP(MBSchedule[[#This Row],[re]], ETMRouteLookup, 3, FALSE))</f>
        <v>MRG328</v>
      </c>
      <c r="AI175" s="213" t="str">
        <f>VLOOKUP(MBSchedule[[#This Row],[Full ETM Route No]],ETMRoutes[[Full ETM Route No]:[StageCodes]],9,FALSE)</f>
        <v>CNC-PSN-SMT-BPL-AFD-GHO-NTN-SDX-MTH-TLP-KLR-GTP-KTY-MHD-VTT-DTT-PGN-KAU-MSM-DPT-LOL-SIN-PLL</v>
      </c>
      <c r="AJ175" s="3"/>
    </row>
    <row r="176" spans="1:36" ht="16" thickBot="1">
      <c r="A176" s="104" t="str">
        <f t="shared" si="2"/>
        <v>MRG</v>
      </c>
      <c r="B176" s="104"/>
      <c r="C176" s="90"/>
      <c r="D176" s="90"/>
      <c r="E176" s="157"/>
      <c r="F176" s="164" t="s">
        <v>831</v>
      </c>
      <c r="G176" s="90" t="s">
        <v>996</v>
      </c>
      <c r="H176" s="90"/>
      <c r="I176" s="90"/>
      <c r="J176" s="90"/>
      <c r="K176" s="165" t="s">
        <v>1844</v>
      </c>
      <c r="L1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88">
        <v>0.61111111111111105</v>
      </c>
      <c r="N176" s="115" t="s">
        <v>3404</v>
      </c>
      <c r="O176" s="189">
        <v>0.66666666666666663</v>
      </c>
      <c r="P176" s="180">
        <v>37</v>
      </c>
      <c r="Q176" s="133"/>
      <c r="R176" s="133"/>
      <c r="S176" s="133"/>
      <c r="T176" s="134"/>
      <c r="U176" s="134"/>
      <c r="V176" s="134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INDEX($C177:$C$3247,MATCH(FALSE,ISBLANK($C177:$C$3247),0)))),"", INDEX($C177:$C$3247,MATCH(FALSE,ISBLANK($C177:$C$3247),0))  ),$Y175
)</f>
        <v>GA10T0394</v>
      </c>
      <c r="Z176" s="90" t="str" cm="1">
        <f t="array" ref="Z176">IF(
ISNUMBER(FIND("A",$D176)),
$D176 &amp; IF(ISNUMBER(FIND("A",     INDEX($D177:$D$3247,MATCH(FALSE,ISBLANK($D177:$D$3247),0)))),"", INDEX($D177:$D$3247,MATCH(FALSE,ISBLANK($D177:$D$3247),0))  ),$Z175
)</f>
        <v>MB 23A</v>
      </c>
      <c r="AA176" s="104" t="str">
        <f>MBSchedule[[#This Row],[Route]]</f>
        <v>CANACONA-CUNCOLIM-MARGAO</v>
      </c>
      <c r="AB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6" s="104" t="str">
        <f>IF(MBSchedule[[#This Row],[rb-straight]]&lt;MBSchedule[[#This Row],[rb-reverse]],MBSchedule[[#This Row],[rb-straight]],MBSchedule[[#This Row],[rb-reverse]])</f>
        <v>CANACONA-CUNCOLIM-MARGAO</v>
      </c>
      <c r="AD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6" s="203" t="str" cm="1">
        <f t="array" ref="AF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6" s="203"/>
      <c r="AH176" s="203" t="str">
        <f>MBSchedule[[#This Row],[Issuing Depot]] &amp; _xlfn.IFNA(VLOOKUP(MBSchedule[[#This Row],[ow]], ETMRouteLookup, 3, FALSE),VLOOKUP(MBSchedule[[#This Row],[re]], ETMRouteLookup, 3, FALSE))</f>
        <v>MRG26</v>
      </c>
      <c r="AI176" s="213" t="str">
        <f>VLOOKUP(MBSchedule[[#This Row],[Full ETM Route No]],ETMRoutes[[Full ETM Route No]:[StageCodes]],9,FALSE)</f>
        <v>MRG-MRK-NVY-DRM-CNX-DDI-PZK-CUN-DMN-BLI-BNO-GOD-PDI-PSM-PKO-GLM-CST-CNC</v>
      </c>
      <c r="AJ176" s="3"/>
    </row>
    <row r="177" spans="1:36" ht="16" thickBot="1">
      <c r="A177" s="104" t="str">
        <f t="shared" si="2"/>
        <v>MRG</v>
      </c>
      <c r="B177" s="145"/>
      <c r="C177" s="108"/>
      <c r="D177" s="108"/>
      <c r="E177" s="160"/>
      <c r="F177" s="168" t="s">
        <v>1844</v>
      </c>
      <c r="G177" s="108" t="s">
        <v>831</v>
      </c>
      <c r="H177" s="108"/>
      <c r="I177" s="108"/>
      <c r="J177" s="108"/>
      <c r="K177" s="169" t="s">
        <v>1754</v>
      </c>
      <c r="L1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2">
        <v>0.73958333333333337</v>
      </c>
      <c r="N177" s="120" t="s">
        <v>3404</v>
      </c>
      <c r="O177" s="193">
        <v>0.81944444444444453</v>
      </c>
      <c r="P177" s="182">
        <v>52</v>
      </c>
      <c r="Q177" s="135">
        <v>1</v>
      </c>
      <c r="R177" s="135">
        <v>1</v>
      </c>
      <c r="S177" s="135"/>
      <c r="T177" s="135"/>
      <c r="U177" s="135"/>
      <c r="V177" s="135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INDEX($C178:$C$3247,MATCH(FALSE,ISBLANK($C178:$C$3247),0)))),"", INDEX($C178:$C$3247,MATCH(FALSE,ISBLANK($C178:$C$3247),0))  ),$Y176
)</f>
        <v>GA10T0394</v>
      </c>
      <c r="Z177" s="108" t="str" cm="1">
        <f t="array" ref="Z177">IF(
ISNUMBER(FIND("A",$D177)),
$D177 &amp; IF(ISNUMBER(FIND("A",     INDEX($D178:$D$3247,MATCH(FALSE,ISBLANK($D178:$D$3247),0)))),"", INDEX($D178:$D$3247,MATCH(FALSE,ISBLANK($D178:$D$3247),0))  ),$Z176
)</f>
        <v>MB 23A</v>
      </c>
      <c r="AA177" s="145" t="str">
        <f>MBSchedule[[#This Row],[Route]]</f>
        <v>MARGAO-CANACONA-LOLYE</v>
      </c>
      <c r="AB177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77" s="145" t="str">
        <f>IF(MBSchedule[[#This Row],[rb-straight]]&lt;MBSchedule[[#This Row],[rb-reverse]],MBSchedule[[#This Row],[rb-straight]],MBSchedule[[#This Row],[rb-reverse]])</f>
        <v>LOLYE-CANACONA-MARGAO</v>
      </c>
      <c r="AD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77" s="203" t="str" cm="1">
        <f t="array" ref="AF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7" s="203"/>
      <c r="AH177" s="203" t="e">
        <f>MBSchedule[[#This Row],[Issuing Depot]] &amp; _xlfn.IFNA(VLOOKUP(MBSchedule[[#This Row],[ow]], ETMRouteLookup, 3, FALSE),VLOOKUP(MBSchedule[[#This Row],[re]], ETMRouteLookup, 3, FALSE))</f>
        <v>#N/A</v>
      </c>
      <c r="AI177" s="213" t="e">
        <f>VLOOKUP(MBSchedule[[#This Row],[Full ETM Route No]],ETMRoutes[[Full ETM Route No]:[StageCodes]],9,FALSE)</f>
        <v>#N/A</v>
      </c>
      <c r="AJ177" s="3"/>
    </row>
    <row r="178" spans="1:36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7"/>
      <c r="F178" s="164" t="s">
        <v>1754</v>
      </c>
      <c r="G178" s="90" t="s">
        <v>831</v>
      </c>
      <c r="H178" s="90"/>
      <c r="I178" s="90"/>
      <c r="J178" s="90"/>
      <c r="K178" s="165" t="s">
        <v>1844</v>
      </c>
      <c r="L1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88">
        <v>0.33333333333333331</v>
      </c>
      <c r="N178" s="115" t="s">
        <v>3404</v>
      </c>
      <c r="O178" s="189">
        <v>0.40625</v>
      </c>
      <c r="P178" s="180">
        <v>52</v>
      </c>
      <c r="Q178" s="133"/>
      <c r="R178" s="133"/>
      <c r="S178" s="133"/>
      <c r="T178" s="133"/>
      <c r="U178" s="133"/>
      <c r="V178" s="133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INDEX($C179:$C$3247,MATCH(FALSE,ISBLANK($C179:$C$3247),0)))),"", INDEX($C179:$C$3247,MATCH(FALSE,ISBLANK($C179:$C$3247),0))  ),$Y177
)</f>
        <v>GA05T1872</v>
      </c>
      <c r="Z178" s="90" t="str" cm="1">
        <f t="array" ref="Z178">IF(
ISNUMBER(FIND("A",$D178)),
$D178 &amp; IF(ISNUMBER(FIND("A",     INDEX($D179:$D$3247,MATCH(FALSE,ISBLANK($D179:$D$3247),0)))),"", INDEX($D179:$D$3247,MATCH(FALSE,ISBLANK($D179:$D$3247),0))  ),$Z177
)</f>
        <v>MB 24A</v>
      </c>
      <c r="AA178" s="104" t="str">
        <f>MBSchedule[[#This Row],[Route]]</f>
        <v>LOLYE-CANACONA-MARGAO</v>
      </c>
      <c r="AB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78" s="104" t="str">
        <f>IF(MBSchedule[[#This Row],[rb-straight]]&lt;MBSchedule[[#This Row],[rb-reverse]],MBSchedule[[#This Row],[rb-straight]],MBSchedule[[#This Row],[rb-reverse]])</f>
        <v>LOLYE-CANACONA-MARGAO</v>
      </c>
      <c r="AD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78" s="203" t="str" cm="1">
        <f t="array" ref="AF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8" s="203"/>
      <c r="AH178" s="203" t="e">
        <f>MBSchedule[[#This Row],[Issuing Depot]] &amp; _xlfn.IFNA(VLOOKUP(MBSchedule[[#This Row],[ow]], ETMRouteLookup, 3, FALSE),VLOOKUP(MBSchedule[[#This Row],[re]], ETMRouteLookup, 3, FALSE))</f>
        <v>#N/A</v>
      </c>
      <c r="AI178" s="213" t="e">
        <f>VLOOKUP(MBSchedule[[#This Row],[Full ETM Route No]],ETMRoutes[[Full ETM Route No]:[StageCodes]],9,FALSE)</f>
        <v>#N/A</v>
      </c>
      <c r="AJ178" s="3"/>
    </row>
    <row r="179" spans="1:36" ht="16" thickBot="1">
      <c r="A179" s="104" t="str">
        <f t="shared" si="2"/>
        <v>MRG</v>
      </c>
      <c r="B179" s="104"/>
      <c r="C179" s="90"/>
      <c r="D179" s="90"/>
      <c r="E179" s="157"/>
      <c r="F179" s="164" t="s">
        <v>1844</v>
      </c>
      <c r="G179" s="90" t="s">
        <v>996</v>
      </c>
      <c r="H179" s="90"/>
      <c r="I179" s="90"/>
      <c r="J179" s="90"/>
      <c r="K179" s="165" t="s">
        <v>831</v>
      </c>
      <c r="L1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88">
        <v>0.44791666666666669</v>
      </c>
      <c r="N179" s="115" t="s">
        <v>3404</v>
      </c>
      <c r="O179" s="189">
        <v>0.5</v>
      </c>
      <c r="P179" s="180">
        <v>37</v>
      </c>
      <c r="Q179" s="133"/>
      <c r="R179" s="133"/>
      <c r="S179" s="133"/>
      <c r="T179" s="133"/>
      <c r="U179" s="133"/>
      <c r="V179" s="133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INDEX($C180:$C$3247,MATCH(FALSE,ISBLANK($C180:$C$3247),0)))),"", INDEX($C180:$C$3247,MATCH(FALSE,ISBLANK($C180:$C$3247),0))  ),$Y178
)</f>
        <v>GA05T1872</v>
      </c>
      <c r="Z179" s="90" t="str" cm="1">
        <f t="array" ref="Z179">IF(
ISNUMBER(FIND("A",$D179)),
$D179 &amp; IF(ISNUMBER(FIND("A",     INDEX($D180:$D$3247,MATCH(FALSE,ISBLANK($D180:$D$3247),0)))),"", INDEX($D180:$D$3247,MATCH(FALSE,ISBLANK($D180:$D$3247),0))  ),$Z178
)</f>
        <v>MB 24A</v>
      </c>
      <c r="AA179" s="104" t="str">
        <f>MBSchedule[[#This Row],[Route]]</f>
        <v>MARGAO-CUNCOLIM-CANACONA</v>
      </c>
      <c r="AB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79" s="104" t="str">
        <f>IF(MBSchedule[[#This Row],[rb-straight]]&lt;MBSchedule[[#This Row],[rb-reverse]],MBSchedule[[#This Row],[rb-straight]],MBSchedule[[#This Row],[rb-reverse]])</f>
        <v>CANACONA-CUNCOLIM-MARGAO</v>
      </c>
      <c r="AD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79" s="203" t="str" cm="1">
        <f t="array" ref="AF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9" s="203"/>
      <c r="AH179" s="203" t="str">
        <f>MBSchedule[[#This Row],[Issuing Depot]] &amp; _xlfn.IFNA(VLOOKUP(MBSchedule[[#This Row],[ow]], ETMRouteLookup, 3, FALSE),VLOOKUP(MBSchedule[[#This Row],[re]], ETMRouteLookup, 3, FALSE))</f>
        <v>MRG26</v>
      </c>
      <c r="AI179" s="213" t="str">
        <f>VLOOKUP(MBSchedule[[#This Row],[Full ETM Route No]],ETMRoutes[[Full ETM Route No]:[StageCodes]],9,FALSE)</f>
        <v>MRG-MRK-NVY-DRM-CNX-DDI-PZK-CUN-DMN-BLI-BNO-GOD-PDI-PSM-PKO-GLM-CST-CNC</v>
      </c>
      <c r="AJ179" s="3"/>
    </row>
    <row r="180" spans="1:36" ht="16" thickBot="1">
      <c r="A180" s="104" t="str">
        <f t="shared" si="2"/>
        <v>MRG</v>
      </c>
      <c r="B180" s="104"/>
      <c r="C180" s="90"/>
      <c r="D180" s="90"/>
      <c r="E180" s="157"/>
      <c r="F180" s="164" t="s">
        <v>831</v>
      </c>
      <c r="G180" s="90"/>
      <c r="H180" s="90"/>
      <c r="I180" s="90"/>
      <c r="J180" s="90"/>
      <c r="K180" s="165" t="s">
        <v>3281</v>
      </c>
      <c r="L1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88">
        <v>0.51041666666666663</v>
      </c>
      <c r="N180" s="115" t="s">
        <v>3404</v>
      </c>
      <c r="O180" s="189">
        <v>0.52083333333333337</v>
      </c>
      <c r="P180" s="180">
        <v>4</v>
      </c>
      <c r="Q180" s="133"/>
      <c r="R180" s="133"/>
      <c r="S180" s="133"/>
      <c r="T180" s="133"/>
      <c r="U180" s="133"/>
      <c r="V180" s="133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INDEX($C181:$C$3247,MATCH(FALSE,ISBLANK($C181:$C$3247),0)))),"", INDEX($C181:$C$3247,MATCH(FALSE,ISBLANK($C181:$C$3247),0))  ),$Y179
)</f>
        <v>GA05T1872</v>
      </c>
      <c r="Z180" s="90" t="str" cm="1">
        <f t="array" ref="Z180">IF(
ISNUMBER(FIND("A",$D180)),
$D180 &amp; IF(ISNUMBER(FIND("A",     INDEX($D181:$D$3247,MATCH(FALSE,ISBLANK($D181:$D$3247),0)))),"", INDEX($D181:$D$3247,MATCH(FALSE,ISBLANK($D181:$D$3247),0))  ),$Z179
)</f>
        <v>MB 24A</v>
      </c>
      <c r="AA180" s="104" t="str">
        <f>MBSchedule[[#This Row],[Route]]</f>
        <v>CANACONA-PALOLEM</v>
      </c>
      <c r="AB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180" s="104" t="str">
        <f>IF(MBSchedule[[#This Row],[rb-straight]]&lt;MBSchedule[[#This Row],[rb-reverse]],MBSchedule[[#This Row],[rb-straight]],MBSchedule[[#This Row],[rb-reverse]])</f>
        <v>CANACONA-PALOLEM</v>
      </c>
      <c r="AD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180" s="203" t="str" cm="1">
        <f t="array" ref="AF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0" s="203"/>
      <c r="AH180" s="203" t="str">
        <f>MBSchedule[[#This Row],[Issuing Depot]] &amp; _xlfn.IFNA(VLOOKUP(MBSchedule[[#This Row],[ow]], ETMRouteLookup, 3, FALSE),VLOOKUP(MBSchedule[[#This Row],[re]], ETMRouteLookup, 3, FALSE))</f>
        <v>MRG336</v>
      </c>
      <c r="AI180" s="213" t="str">
        <f>VLOOKUP(MBSchedule[[#This Row],[Full ETM Route No]],ETMRoutes[[Full ETM Route No]:[StageCodes]],9,FALSE)</f>
        <v>CNC-PSL-PAT-PLM</v>
      </c>
      <c r="AJ180" s="3"/>
    </row>
    <row r="181" spans="1:36" ht="16" thickBot="1">
      <c r="A181" s="104" t="str">
        <f t="shared" si="2"/>
        <v>MRG</v>
      </c>
      <c r="B181" s="104"/>
      <c r="C181" s="90"/>
      <c r="D181" s="90"/>
      <c r="E181" s="157"/>
      <c r="F181" s="164" t="s">
        <v>3281</v>
      </c>
      <c r="G181" s="90" t="s">
        <v>3404</v>
      </c>
      <c r="H181" s="90"/>
      <c r="I181" s="90"/>
      <c r="J181" s="90"/>
      <c r="K181" s="165" t="s">
        <v>3253</v>
      </c>
      <c r="L1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88">
        <v>0.52430555555555558</v>
      </c>
      <c r="N181" s="115" t="s">
        <v>3404</v>
      </c>
      <c r="O181" s="189">
        <v>0.54166666666666663</v>
      </c>
      <c r="P181" s="180">
        <v>10</v>
      </c>
      <c r="Q181" s="133"/>
      <c r="R181" s="133"/>
      <c r="S181" s="133"/>
      <c r="T181" s="133"/>
      <c r="U181" s="133"/>
      <c r="V181" s="133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INDEX($C182:$C$3247,MATCH(FALSE,ISBLANK($C182:$C$3247),0)))),"", INDEX($C182:$C$3247,MATCH(FALSE,ISBLANK($C182:$C$3247),0))  ),$Y180
)</f>
        <v>GA05T1872</v>
      </c>
      <c r="Z181" s="90" t="str" cm="1">
        <f t="array" ref="Z181">IF(
ISNUMBER(FIND("A",$D181)),
$D181 &amp; IF(ISNUMBER(FIND("A",     INDEX($D182:$D$3247,MATCH(FALSE,ISBLANK($D182:$D$3247),0)))),"", INDEX($D182:$D$3247,MATCH(FALSE,ISBLANK($D182:$D$3247),0))  ),$Z180
)</f>
        <v>MB 24A</v>
      </c>
      <c r="AA181" s="104" t="str">
        <f>MBSchedule[[#This Row],[Route]]</f>
        <v>PALOLEM-ASALI</v>
      </c>
      <c r="AB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C181" s="104" t="str">
        <f>IF(MBSchedule[[#This Row],[rb-straight]]&lt;MBSchedule[[#This Row],[rb-reverse]],MBSchedule[[#This Row],[rb-straight]],MBSchedule[[#This Row],[rb-reverse]])</f>
        <v>ASALI-PALOLEM</v>
      </c>
      <c r="AD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E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F181" s="203" t="str" cm="1">
        <f t="array" ref="AF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1" s="203"/>
      <c r="AH181" s="203" t="e">
        <f>MBSchedule[[#This Row],[Issuing Depot]] &amp; _xlfn.IFNA(VLOOKUP(MBSchedule[[#This Row],[ow]], ETMRouteLookup, 3, FALSE),VLOOKUP(MBSchedule[[#This Row],[re]], ETMRouteLookup, 3, FALSE))</f>
        <v>#N/A</v>
      </c>
      <c r="AI181" s="213" t="e">
        <f>VLOOKUP(MBSchedule[[#This Row],[Full ETM Route No]],ETMRoutes[[Full ETM Route No]:[StageCodes]],9,FALSE)</f>
        <v>#N/A</v>
      </c>
      <c r="AJ181" s="3"/>
    </row>
    <row r="182" spans="1:36" ht="16" thickBot="1">
      <c r="A182" s="104" t="str">
        <f t="shared" si="2"/>
        <v>MRG</v>
      </c>
      <c r="B182" s="104"/>
      <c r="C182" s="90"/>
      <c r="D182" s="90"/>
      <c r="E182" s="157"/>
      <c r="F182" s="164" t="s">
        <v>3253</v>
      </c>
      <c r="G182" s="90" t="s">
        <v>3404</v>
      </c>
      <c r="H182" s="90"/>
      <c r="I182" s="90"/>
      <c r="J182" s="90"/>
      <c r="K182" s="165" t="s">
        <v>831</v>
      </c>
      <c r="L1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88">
        <v>0.59027777777777779</v>
      </c>
      <c r="N182" s="115" t="s">
        <v>3404</v>
      </c>
      <c r="O182" s="189">
        <v>0.60416666666666663</v>
      </c>
      <c r="P182" s="180">
        <v>6</v>
      </c>
      <c r="Q182" s="133"/>
      <c r="R182" s="133"/>
      <c r="S182" s="133"/>
      <c r="T182" s="134"/>
      <c r="U182" s="134"/>
      <c r="V182" s="134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INDEX($C183:$C$3247,MATCH(FALSE,ISBLANK($C183:$C$3247),0)))),"", INDEX($C183:$C$3247,MATCH(FALSE,ISBLANK($C183:$C$3247),0))  ),$Y181
)</f>
        <v>GA05T1872</v>
      </c>
      <c r="Z182" s="90" t="str" cm="1">
        <f t="array" ref="Z182">IF(
ISNUMBER(FIND("A",$D182)),
$D182 &amp; IF(ISNUMBER(FIND("A",     INDEX($D183:$D$3247,MATCH(FALSE,ISBLANK($D183:$D$3247),0)))),"", INDEX($D183:$D$3247,MATCH(FALSE,ISBLANK($D183:$D$3247),0))  ),$Z181
)</f>
        <v>MB 24A</v>
      </c>
      <c r="AA182" s="104" t="str">
        <f>MBSchedule[[#This Row],[Route]]</f>
        <v>ASALI-CANACONA</v>
      </c>
      <c r="AB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C182" s="104" t="str">
        <f>IF(MBSchedule[[#This Row],[rb-straight]]&lt;MBSchedule[[#This Row],[rb-reverse]],MBSchedule[[#This Row],[rb-straight]],MBSchedule[[#This Row],[rb-reverse]])</f>
        <v>ASALI-CANACONA</v>
      </c>
      <c r="AD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E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F182" s="203" t="str" cm="1">
        <f t="array" ref="AF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2" s="203"/>
      <c r="AH182" s="203" t="str">
        <f>MBSchedule[[#This Row],[Issuing Depot]] &amp; _xlfn.IFNA(VLOOKUP(MBSchedule[[#This Row],[ow]], ETMRouteLookup, 3, FALSE),VLOOKUP(MBSchedule[[#This Row],[re]], ETMRouteLookup, 3, FALSE))</f>
        <v>MRG322</v>
      </c>
      <c r="AI182" s="213" t="str">
        <f>VLOOKUP(MBSchedule[[#This Row],[Full ETM Route No]],ETMRoutes[[Full ETM Route No]:[StageCodes]],9,FALSE)</f>
        <v>CNC-PSN-SMT-SRI-ASI</v>
      </c>
      <c r="AJ182" s="3"/>
    </row>
    <row r="183" spans="1:36" ht="16" thickBot="1">
      <c r="A183" s="104" t="str">
        <f t="shared" si="2"/>
        <v>MRG</v>
      </c>
      <c r="B183" s="104"/>
      <c r="C183" s="90"/>
      <c r="D183" s="90"/>
      <c r="E183" s="157"/>
      <c r="F183" s="164" t="s">
        <v>831</v>
      </c>
      <c r="G183" s="90" t="s">
        <v>996</v>
      </c>
      <c r="H183" s="90"/>
      <c r="I183" s="90"/>
      <c r="J183" s="90"/>
      <c r="K183" s="165" t="s">
        <v>1844</v>
      </c>
      <c r="L1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88">
        <v>0.61458333333333337</v>
      </c>
      <c r="N183" s="115" t="s">
        <v>3404</v>
      </c>
      <c r="O183" s="189">
        <v>0.66666666666666663</v>
      </c>
      <c r="P183" s="180">
        <v>37</v>
      </c>
      <c r="Q183" s="133"/>
      <c r="R183" s="133"/>
      <c r="S183" s="133"/>
      <c r="T183" s="133"/>
      <c r="U183" s="133"/>
      <c r="V183" s="133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INDEX($C184:$C$3247,MATCH(FALSE,ISBLANK($C184:$C$3247),0)))),"", INDEX($C184:$C$3247,MATCH(FALSE,ISBLANK($C184:$C$3247),0))  ),$Y182
)</f>
        <v>GA05T1872</v>
      </c>
      <c r="Z183" s="90" t="str" cm="1">
        <f t="array" ref="Z183">IF(
ISNUMBER(FIND("A",$D183)),
$D183 &amp; IF(ISNUMBER(FIND("A",     INDEX($D184:$D$3247,MATCH(FALSE,ISBLANK($D184:$D$3247),0)))),"", INDEX($D184:$D$3247,MATCH(FALSE,ISBLANK($D184:$D$3247),0))  ),$Z182
)</f>
        <v>MB 24A</v>
      </c>
      <c r="AA183" s="104" t="str">
        <f>MBSchedule[[#This Row],[Route]]</f>
        <v>CANACONA-CUNCOLIM-MARGAO</v>
      </c>
      <c r="AB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83" s="104" t="str">
        <f>IF(MBSchedule[[#This Row],[rb-straight]]&lt;MBSchedule[[#This Row],[rb-reverse]],MBSchedule[[#This Row],[rb-straight]],MBSchedule[[#This Row],[rb-reverse]])</f>
        <v>CANACONA-CUNCOLIM-MARGAO</v>
      </c>
      <c r="AD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83" s="203" t="str" cm="1">
        <f t="array" ref="AF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3" s="203"/>
      <c r="AH183" s="203" t="str">
        <f>MBSchedule[[#This Row],[Issuing Depot]] &amp; _xlfn.IFNA(VLOOKUP(MBSchedule[[#This Row],[ow]], ETMRouteLookup, 3, FALSE),VLOOKUP(MBSchedule[[#This Row],[re]], ETMRouteLookup, 3, FALSE))</f>
        <v>MRG26</v>
      </c>
      <c r="AI183" s="213" t="str">
        <f>VLOOKUP(MBSchedule[[#This Row],[Full ETM Route No]],ETMRoutes[[Full ETM Route No]:[StageCodes]],9,FALSE)</f>
        <v>MRG-MRK-NVY-DRM-CNX-DDI-PZK-CUN-DMN-BLI-BNO-GOD-PDI-PSM-PKO-GLM-CST-CNC</v>
      </c>
      <c r="AJ183" s="3"/>
    </row>
    <row r="184" spans="1:36" ht="16" thickBot="1">
      <c r="A184" s="104" t="str">
        <f t="shared" si="2"/>
        <v>MRG</v>
      </c>
      <c r="B184" s="104"/>
      <c r="C184" s="90"/>
      <c r="D184" s="90"/>
      <c r="E184" s="157"/>
      <c r="F184" s="164" t="s">
        <v>1844</v>
      </c>
      <c r="G184" s="90" t="s">
        <v>831</v>
      </c>
      <c r="H184" s="90"/>
      <c r="I184" s="90"/>
      <c r="J184" s="90"/>
      <c r="K184" s="165" t="s">
        <v>1754</v>
      </c>
      <c r="L1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88">
        <v>0.68055555555555547</v>
      </c>
      <c r="N184" s="115" t="s">
        <v>3404</v>
      </c>
      <c r="O184" s="189">
        <v>0.75</v>
      </c>
      <c r="P184" s="180">
        <v>52</v>
      </c>
      <c r="Q184" s="133">
        <v>1</v>
      </c>
      <c r="R184" s="133">
        <v>1</v>
      </c>
      <c r="S184" s="133"/>
      <c r="T184" s="133"/>
      <c r="U184" s="133"/>
      <c r="V184" s="133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INDEX($C185:$C$3247,MATCH(FALSE,ISBLANK($C185:$C$3247),0)))),"", INDEX($C185:$C$3247,MATCH(FALSE,ISBLANK($C185:$C$3247),0))  ),$Y183
)</f>
        <v>GA05T1872</v>
      </c>
      <c r="Z184" s="90" t="str" cm="1">
        <f t="array" ref="Z184">IF(
ISNUMBER(FIND("A",$D184)),
$D184 &amp; IF(ISNUMBER(FIND("A",     INDEX($D185:$D$3247,MATCH(FALSE,ISBLANK($D185:$D$3247),0)))),"", INDEX($D185:$D$3247,MATCH(FALSE,ISBLANK($D185:$D$3247),0))  ),$Z183
)</f>
        <v>MB 24A</v>
      </c>
      <c r="AA184" s="104" t="str">
        <f>MBSchedule[[#This Row],[Route]]</f>
        <v>MARGAO-CANACONA-LOLYE</v>
      </c>
      <c r="AB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4" s="104" t="str">
        <f>IF(MBSchedule[[#This Row],[rb-straight]]&lt;MBSchedule[[#This Row],[rb-reverse]],MBSchedule[[#This Row],[rb-straight]],MBSchedule[[#This Row],[rb-reverse]])</f>
        <v>LOLYE-CANACONA-MARGAO</v>
      </c>
      <c r="AD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4" s="203" t="str" cm="1">
        <f t="array" ref="AF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4" s="203"/>
      <c r="AH184" s="203" t="e">
        <f>MBSchedule[[#This Row],[Issuing Depot]] &amp; _xlfn.IFNA(VLOOKUP(MBSchedule[[#This Row],[ow]], ETMRouteLookup, 3, FALSE),VLOOKUP(MBSchedule[[#This Row],[re]], ETMRouteLookup, 3, FALSE))</f>
        <v>#N/A</v>
      </c>
      <c r="AI184" s="213" t="e">
        <f>VLOOKUP(MBSchedule[[#This Row],[Full ETM Route No]],ETMRoutes[[Full ETM Route No]:[StageCodes]],9,FALSE)</f>
        <v>#N/A</v>
      </c>
      <c r="AJ184" s="3"/>
    </row>
    <row r="185" spans="1:36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7"/>
      <c r="F185" s="164" t="s">
        <v>1754</v>
      </c>
      <c r="G185" s="90" t="s">
        <v>831</v>
      </c>
      <c r="H185" s="90"/>
      <c r="I185" s="90"/>
      <c r="J185" s="90"/>
      <c r="K185" s="165" t="s">
        <v>1844</v>
      </c>
      <c r="L1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88">
        <v>0.23958333333333334</v>
      </c>
      <c r="N185" s="115" t="s">
        <v>3404</v>
      </c>
      <c r="O185" s="189">
        <v>0.3125</v>
      </c>
      <c r="P185" s="180">
        <v>52</v>
      </c>
      <c r="Q185" s="133"/>
      <c r="R185" s="133"/>
      <c r="S185" s="133"/>
      <c r="T185" s="133"/>
      <c r="U185" s="133"/>
      <c r="V185" s="133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INDEX($C186:$C$3247,MATCH(FALSE,ISBLANK($C186:$C$3247),0)))),"", INDEX($C186:$C$3247,MATCH(FALSE,ISBLANK($C186:$C$3247),0))  ),$Y184
)</f>
        <v>GA09U5812</v>
      </c>
      <c r="Z185" s="90" t="str" cm="1">
        <f t="array" ref="Z185">IF(
ISNUMBER(FIND("A",$D185)),
$D185 &amp; IF(ISNUMBER(FIND("A",     INDEX($D186:$D$3247,MATCH(FALSE,ISBLANK($D186:$D$3247),0)))),"", INDEX($D186:$D$3247,MATCH(FALSE,ISBLANK($D186:$D$3247),0))  ),$Z184
)</f>
        <v>MB 25A</v>
      </c>
      <c r="AA185" s="104" t="str">
        <f>MBSchedule[[#This Row],[Route]]</f>
        <v>LOLYE-CANACONA-MARGAO</v>
      </c>
      <c r="AB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5" s="104" t="str">
        <f>IF(MBSchedule[[#This Row],[rb-straight]]&lt;MBSchedule[[#This Row],[rb-reverse]],MBSchedule[[#This Row],[rb-straight]],MBSchedule[[#This Row],[rb-reverse]])</f>
        <v>LOLYE-CANACONA-MARGAO</v>
      </c>
      <c r="AD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5" s="203" t="str" cm="1">
        <f t="array" ref="AF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5" s="203"/>
      <c r="AH185" s="203" t="e">
        <f>MBSchedule[[#This Row],[Issuing Depot]] &amp; _xlfn.IFNA(VLOOKUP(MBSchedule[[#This Row],[ow]], ETMRouteLookup, 3, FALSE),VLOOKUP(MBSchedule[[#This Row],[re]], ETMRouteLookup, 3, FALSE))</f>
        <v>#N/A</v>
      </c>
      <c r="AI185" s="213" t="e">
        <f>VLOOKUP(MBSchedule[[#This Row],[Full ETM Route No]],ETMRoutes[[Full ETM Route No]:[StageCodes]],9,FALSE)</f>
        <v>#N/A</v>
      </c>
      <c r="AJ185" s="3"/>
    </row>
    <row r="186" spans="1:36" ht="16" thickBot="1">
      <c r="A186" s="104" t="str">
        <f t="shared" si="2"/>
        <v>MRG</v>
      </c>
      <c r="B186" s="104"/>
      <c r="C186" s="90" t="s">
        <v>119</v>
      </c>
      <c r="D186" s="90"/>
      <c r="E186" s="157"/>
      <c r="F186" s="164" t="s">
        <v>1844</v>
      </c>
      <c r="G186" s="90" t="s">
        <v>831</v>
      </c>
      <c r="H186" s="90"/>
      <c r="I186" s="90"/>
      <c r="J186" s="90"/>
      <c r="K186" s="165" t="s">
        <v>1754</v>
      </c>
      <c r="L1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88">
        <v>0.31944444444444448</v>
      </c>
      <c r="N186" s="115" t="s">
        <v>3404</v>
      </c>
      <c r="O186" s="189">
        <v>0.3923611111111111</v>
      </c>
      <c r="P186" s="180">
        <v>52</v>
      </c>
      <c r="Q186" s="133"/>
      <c r="R186" s="133"/>
      <c r="S186" s="133"/>
      <c r="T186" s="133"/>
      <c r="U186" s="133"/>
      <c r="V186" s="133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INDEX($C187:$C$3247,MATCH(FALSE,ISBLANK($C187:$C$3247),0)))),"", INDEX($C187:$C$3247,MATCH(FALSE,ISBLANK($C187:$C$3247),0))  ),$Y185
)</f>
        <v>GA10T0262</v>
      </c>
      <c r="Z186" s="90" t="str" cm="1">
        <f t="array" ref="Z186">IF(
ISNUMBER(FIND("A",$D186)),
$D186 &amp; IF(ISNUMBER(FIND("A",     INDEX($D187:$D$3247,MATCH(FALSE,ISBLANK($D187:$D$3247),0)))),"", INDEX($D187:$D$3247,MATCH(FALSE,ISBLANK($D187:$D$3247),0))  ),$Z185
)</f>
        <v>MB 25A</v>
      </c>
      <c r="AA186" s="104" t="str">
        <f>MBSchedule[[#This Row],[Route]]</f>
        <v>MARGAO-CANACONA-LOLYE</v>
      </c>
      <c r="AB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6" s="104" t="str">
        <f>IF(MBSchedule[[#This Row],[rb-straight]]&lt;MBSchedule[[#This Row],[rb-reverse]],MBSchedule[[#This Row],[rb-straight]],MBSchedule[[#This Row],[rb-reverse]])</f>
        <v>LOLYE-CANACONA-MARGAO</v>
      </c>
      <c r="AD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6" s="203" t="str" cm="1">
        <f t="array" ref="AF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6" s="203"/>
      <c r="AH186" s="203" t="e">
        <f>MBSchedule[[#This Row],[Issuing Depot]] &amp; _xlfn.IFNA(VLOOKUP(MBSchedule[[#This Row],[ow]], ETMRouteLookup, 3, FALSE),VLOOKUP(MBSchedule[[#This Row],[re]], ETMRouteLookup, 3, FALSE))</f>
        <v>#N/A</v>
      </c>
      <c r="AI186" s="213" t="e">
        <f>VLOOKUP(MBSchedule[[#This Row],[Full ETM Route No]],ETMRoutes[[Full ETM Route No]:[StageCodes]],9,FALSE)</f>
        <v>#N/A</v>
      </c>
      <c r="AJ186" s="3"/>
    </row>
    <row r="187" spans="1:36" ht="16" thickBot="1">
      <c r="A187" s="104" t="str">
        <f t="shared" si="2"/>
        <v>MRG</v>
      </c>
      <c r="B187" s="104"/>
      <c r="C187" s="90"/>
      <c r="D187" s="90"/>
      <c r="E187" s="157"/>
      <c r="F187" s="164" t="s">
        <v>1754</v>
      </c>
      <c r="G187" s="90" t="s">
        <v>831</v>
      </c>
      <c r="H187" s="90"/>
      <c r="I187" s="90"/>
      <c r="J187" s="90"/>
      <c r="K187" s="165" t="s">
        <v>1844</v>
      </c>
      <c r="L1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88">
        <v>0.44444444444444442</v>
      </c>
      <c r="N187" s="115" t="s">
        <v>3404</v>
      </c>
      <c r="O187" s="189">
        <v>0.51736111111111105</v>
      </c>
      <c r="P187" s="180">
        <v>52</v>
      </c>
      <c r="Q187" s="133"/>
      <c r="R187" s="133"/>
      <c r="S187" s="133"/>
      <c r="T187" s="133"/>
      <c r="U187" s="133"/>
      <c r="V187" s="133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INDEX($C188:$C$3247,MATCH(FALSE,ISBLANK($C188:$C$3247),0)))),"", INDEX($C188:$C$3247,MATCH(FALSE,ISBLANK($C188:$C$3247),0))  ),$Y186
)</f>
        <v>GA10T0262</v>
      </c>
      <c r="Z187" s="90" t="str" cm="1">
        <f t="array" ref="Z187">IF(
ISNUMBER(FIND("A",$D187)),
$D187 &amp; IF(ISNUMBER(FIND("A",     INDEX($D188:$D$3247,MATCH(FALSE,ISBLANK($D188:$D$3247),0)))),"", INDEX($D188:$D$3247,MATCH(FALSE,ISBLANK($D188:$D$3247),0))  ),$Z186
)</f>
        <v>MB 25A</v>
      </c>
      <c r="AA187" s="104" t="str">
        <f>MBSchedule[[#This Row],[Route]]</f>
        <v>LOLYE-CANACONA-MARGAO</v>
      </c>
      <c r="AB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7" s="104" t="str">
        <f>IF(MBSchedule[[#This Row],[rb-straight]]&lt;MBSchedule[[#This Row],[rb-reverse]],MBSchedule[[#This Row],[rb-straight]],MBSchedule[[#This Row],[rb-reverse]])</f>
        <v>LOLYE-CANACONA-MARGAO</v>
      </c>
      <c r="AD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7" s="203" t="str" cm="1">
        <f t="array" ref="AF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7" s="203"/>
      <c r="AH187" s="203" t="e">
        <f>MBSchedule[[#This Row],[Issuing Depot]] &amp; _xlfn.IFNA(VLOOKUP(MBSchedule[[#This Row],[ow]], ETMRouteLookup, 3, FALSE),VLOOKUP(MBSchedule[[#This Row],[re]], ETMRouteLookup, 3, FALSE))</f>
        <v>#N/A</v>
      </c>
      <c r="AI187" s="213" t="e">
        <f>VLOOKUP(MBSchedule[[#This Row],[Full ETM Route No]],ETMRoutes[[Full ETM Route No]:[StageCodes]],9,FALSE)</f>
        <v>#N/A</v>
      </c>
      <c r="AJ187" s="3"/>
    </row>
    <row r="188" spans="1:36" ht="16" thickBot="1">
      <c r="A188" s="104" t="str">
        <f t="shared" si="2"/>
        <v>MRG</v>
      </c>
      <c r="B188" s="104"/>
      <c r="C188" s="90"/>
      <c r="D188" s="90"/>
      <c r="E188" s="157"/>
      <c r="F188" s="164" t="s">
        <v>1844</v>
      </c>
      <c r="G188" s="90" t="s">
        <v>831</v>
      </c>
      <c r="H188" s="90"/>
      <c r="I188" s="90"/>
      <c r="J188" s="90"/>
      <c r="K188" s="165" t="s">
        <v>2319</v>
      </c>
      <c r="L1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88">
        <v>0.66319444444444442</v>
      </c>
      <c r="N188" s="115" t="s">
        <v>3404</v>
      </c>
      <c r="O188" s="189">
        <v>0.73611111111111116</v>
      </c>
      <c r="P188" s="180">
        <v>52</v>
      </c>
      <c r="Q188" s="133"/>
      <c r="R188" s="133"/>
      <c r="S188" s="133"/>
      <c r="T188" s="133"/>
      <c r="U188" s="133"/>
      <c r="V188" s="133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INDEX($C189:$C$3247,MATCH(FALSE,ISBLANK($C189:$C$3247),0)))),"", INDEX($C189:$C$3247,MATCH(FALSE,ISBLANK($C189:$C$3247),0))  ),$Y187
)</f>
        <v>GA10T0262</v>
      </c>
      <c r="Z188" s="90" t="str" cm="1">
        <f t="array" ref="Z188">IF(
ISNUMBER(FIND("A",$D188)),
$D188 &amp; IF(ISNUMBER(FIND("A",     INDEX($D189:$D$3247,MATCH(FALSE,ISBLANK($D189:$D$3247),0)))),"", INDEX($D189:$D$3247,MATCH(FALSE,ISBLANK($D189:$D$3247),0))  ),$Z187
)</f>
        <v>MB 25A</v>
      </c>
      <c r="AA188" s="104" t="str">
        <f>MBSchedule[[#This Row],[Route]]</f>
        <v>MARGAO-CANACONA-POLLEM</v>
      </c>
      <c r="AB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88" s="104" t="str">
        <f>IF(MBSchedule[[#This Row],[rb-straight]]&lt;MBSchedule[[#This Row],[rb-reverse]],MBSchedule[[#This Row],[rb-straight]],MBSchedule[[#This Row],[rb-reverse]])</f>
        <v>MARGAO-CANACONA-POLLEM</v>
      </c>
      <c r="AD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88" s="203" t="str" cm="1">
        <f t="array" ref="AF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8" s="203"/>
      <c r="AH188" s="203" t="str">
        <f>MBSchedule[[#This Row],[Issuing Depot]] &amp; _xlfn.IFNA(VLOOKUP(MBSchedule[[#This Row],[ow]], ETMRouteLookup, 3, FALSE),VLOOKUP(MBSchedule[[#This Row],[re]], ETMRouteLookup, 3, FALSE))</f>
        <v>MRG142</v>
      </c>
      <c r="AI18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88" s="3"/>
    </row>
    <row r="189" spans="1:36" ht="16" thickBot="1">
      <c r="A189" s="104" t="str">
        <f t="shared" si="2"/>
        <v>MRG</v>
      </c>
      <c r="B189" s="104"/>
      <c r="C189" s="90"/>
      <c r="D189" s="90"/>
      <c r="E189" s="157"/>
      <c r="F189" s="164" t="s">
        <v>2319</v>
      </c>
      <c r="G189" s="90" t="s">
        <v>3404</v>
      </c>
      <c r="H189" s="90"/>
      <c r="I189" s="90"/>
      <c r="J189" s="90"/>
      <c r="K189" s="165" t="s">
        <v>1754</v>
      </c>
      <c r="L1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88">
        <v>0.75</v>
      </c>
      <c r="N189" s="115" t="s">
        <v>3404</v>
      </c>
      <c r="O189" s="189">
        <v>0.76388888888888884</v>
      </c>
      <c r="P189" s="180">
        <v>6</v>
      </c>
      <c r="Q189" s="133">
        <v>1</v>
      </c>
      <c r="R189" s="133">
        <v>1</v>
      </c>
      <c r="S189" s="133"/>
      <c r="T189" s="134"/>
      <c r="U189" s="134"/>
      <c r="V189" s="134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INDEX($C190:$C$3247,MATCH(FALSE,ISBLANK($C190:$C$3247),0)))),"", INDEX($C190:$C$3247,MATCH(FALSE,ISBLANK($C190:$C$3247),0))  ),$Y188
)</f>
        <v>GA10T0262</v>
      </c>
      <c r="Z189" s="90" t="str" cm="1">
        <f t="array" ref="Z189">IF(
ISNUMBER(FIND("A",$D189)),
$D189 &amp; IF(ISNUMBER(FIND("A",     INDEX($D190:$D$3247,MATCH(FALSE,ISBLANK($D190:$D$3247),0)))),"", INDEX($D190:$D$3247,MATCH(FALSE,ISBLANK($D190:$D$3247),0))  ),$Z188
)</f>
        <v>MB 25A</v>
      </c>
      <c r="AA189" s="104" t="str">
        <f>MBSchedule[[#This Row],[Route]]</f>
        <v>POLLEM-LOLYE</v>
      </c>
      <c r="AB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89" s="104" t="str">
        <f>IF(MBSchedule[[#This Row],[rb-straight]]&lt;MBSchedule[[#This Row],[rb-reverse]],MBSchedule[[#This Row],[rb-straight]],MBSchedule[[#This Row],[rb-reverse]])</f>
        <v>LOLYE-POLLEM</v>
      </c>
      <c r="AD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89" s="203" t="str" cm="1">
        <f t="array" ref="AF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9" s="203"/>
      <c r="AH189" s="203" t="e">
        <f>MBSchedule[[#This Row],[Issuing Depot]] &amp; _xlfn.IFNA(VLOOKUP(MBSchedule[[#This Row],[ow]], ETMRouteLookup, 3, FALSE),VLOOKUP(MBSchedule[[#This Row],[re]], ETMRouteLookup, 3, FALSE))</f>
        <v>#N/A</v>
      </c>
      <c r="AI189" s="213" t="e">
        <f>VLOOKUP(MBSchedule[[#This Row],[Full ETM Route No]],ETMRoutes[[Full ETM Route No]:[StageCodes]],9,FALSE)</f>
        <v>#N/A</v>
      </c>
      <c r="AJ189" s="3"/>
    </row>
    <row r="190" spans="1:36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7"/>
      <c r="F190" s="164" t="s">
        <v>3229</v>
      </c>
      <c r="G190" s="90" t="s">
        <v>1437</v>
      </c>
      <c r="H190" s="90"/>
      <c r="I190" s="90"/>
      <c r="J190" s="90"/>
      <c r="K190" s="165" t="s">
        <v>831</v>
      </c>
      <c r="L1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88">
        <v>0.28125</v>
      </c>
      <c r="N190" s="115">
        <v>0.30208333333333331</v>
      </c>
      <c r="O190" s="189">
        <v>0.32291666666666669</v>
      </c>
      <c r="P190" s="180">
        <v>28</v>
      </c>
      <c r="Q190" s="133"/>
      <c r="R190" s="133"/>
      <c r="S190" s="133"/>
      <c r="T190" s="133"/>
      <c r="U190" s="133"/>
      <c r="V190" s="133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INDEX($C191:$C$3247,MATCH(FALSE,ISBLANK($C191:$C$3247),0)))),"", INDEX($C191:$C$3247,MATCH(FALSE,ISBLANK($C191:$C$3247),0))  ),$Y189
)</f>
        <v>GA08T4040</v>
      </c>
      <c r="Z190" s="90" t="str" cm="1">
        <f t="array" ref="Z190">IF(
ISNUMBER(FIND("A",$D190)),
$D190 &amp; IF(ISNUMBER(FIND("A",     INDEX($D191:$D$3247,MATCH(FALSE,ISBLANK($D191:$D$3247),0)))),"", INDEX($D191:$D$3247,MATCH(FALSE,ISBLANK($D191:$D$3247),0))  ),$Z189
)</f>
        <v>MB 26A</v>
      </c>
      <c r="AA190" s="104" t="str">
        <f>MBSchedule[[#This Row],[Route]]</f>
        <v>KHOTIGAO-INDRAWADO-CANACONA</v>
      </c>
      <c r="AB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C190" s="104" t="str">
        <f>IF(MBSchedule[[#This Row],[rb-straight]]&lt;MBSchedule[[#This Row],[rb-reverse]],MBSchedule[[#This Row],[rb-straight]],MBSchedule[[#This Row],[rb-reverse]])</f>
        <v>CANACONA-INDRAWADO-KHOTIGAO</v>
      </c>
      <c r="AD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E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F190" s="203" t="str" cm="1">
        <f t="array" ref="AF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0" s="203"/>
      <c r="AH190" s="203" t="e">
        <f>MBSchedule[[#This Row],[Issuing Depot]] &amp; _xlfn.IFNA(VLOOKUP(MBSchedule[[#This Row],[ow]], ETMRouteLookup, 3, FALSE),VLOOKUP(MBSchedule[[#This Row],[re]], ETMRouteLookup, 3, FALSE))</f>
        <v>#N/A</v>
      </c>
      <c r="AI190" s="213" t="e">
        <f>VLOOKUP(MBSchedule[[#This Row],[Full ETM Route No]],ETMRoutes[[Full ETM Route No]:[StageCodes]],9,FALSE)</f>
        <v>#N/A</v>
      </c>
      <c r="AJ190" s="3"/>
    </row>
    <row r="191" spans="1:36" ht="16" thickBot="1">
      <c r="A191" s="104" t="str">
        <f t="shared" si="2"/>
        <v>MRG</v>
      </c>
      <c r="B191" s="104"/>
      <c r="C191" s="90"/>
      <c r="D191" s="90"/>
      <c r="E191" s="157"/>
      <c r="F191" s="164" t="s">
        <v>831</v>
      </c>
      <c r="G191" s="90" t="s">
        <v>3404</v>
      </c>
      <c r="H191" s="90"/>
      <c r="I191" s="90"/>
      <c r="J191" s="90"/>
      <c r="K191" s="165" t="s">
        <v>3251</v>
      </c>
      <c r="L1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88">
        <v>0.33680555555555558</v>
      </c>
      <c r="N191" s="115" t="s">
        <v>3404</v>
      </c>
      <c r="O191" s="189">
        <v>0.35416666666666669</v>
      </c>
      <c r="P191" s="180">
        <v>18</v>
      </c>
      <c r="Q191" s="133"/>
      <c r="R191" s="133"/>
      <c r="S191" s="133"/>
      <c r="T191" s="133"/>
      <c r="U191" s="133"/>
      <c r="V191" s="133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INDEX($C192:$C$3247,MATCH(FALSE,ISBLANK($C192:$C$3247),0)))),"", INDEX($C192:$C$3247,MATCH(FALSE,ISBLANK($C192:$C$3247),0))  ),$Y190
)</f>
        <v>GA08T4040</v>
      </c>
      <c r="Z191" s="90" t="str" cm="1">
        <f t="array" ref="Z191">IF(
ISNUMBER(FIND("A",$D191)),
$D191 &amp; IF(ISNUMBER(FIND("A",     INDEX($D192:$D$3247,MATCH(FALSE,ISBLANK($D192:$D$3247),0)))),"", INDEX($D192:$D$3247,MATCH(FALSE,ISBLANK($D192:$D$3247),0))  ),$Z190
)</f>
        <v>MB 26A</v>
      </c>
      <c r="AA191" s="104" t="str">
        <f>MBSchedule[[#This Row],[Route]]</f>
        <v>CANACONA-AVALI</v>
      </c>
      <c r="AB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1" s="104" t="str">
        <f>IF(MBSchedule[[#This Row],[rb-straight]]&lt;MBSchedule[[#This Row],[rb-reverse]],MBSchedule[[#This Row],[rb-straight]],MBSchedule[[#This Row],[rb-reverse]])</f>
        <v>AVALI-CANACONA</v>
      </c>
      <c r="AD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1" s="203" t="str" cm="1">
        <f t="array" ref="AF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1" s="203"/>
      <c r="AH191" s="203" t="e">
        <f>MBSchedule[[#This Row],[Issuing Depot]] &amp; _xlfn.IFNA(VLOOKUP(MBSchedule[[#This Row],[ow]], ETMRouteLookup, 3, FALSE),VLOOKUP(MBSchedule[[#This Row],[re]], ETMRouteLookup, 3, FALSE))</f>
        <v>#N/A</v>
      </c>
      <c r="AI191" s="213" t="e">
        <f>VLOOKUP(MBSchedule[[#This Row],[Full ETM Route No]],ETMRoutes[[Full ETM Route No]:[StageCodes]],9,FALSE)</f>
        <v>#N/A</v>
      </c>
      <c r="AJ191" s="3"/>
    </row>
    <row r="192" spans="1:36" ht="16" thickBot="1">
      <c r="A192" s="104" t="str">
        <f t="shared" si="2"/>
        <v>MRG</v>
      </c>
      <c r="B192" s="104"/>
      <c r="C192" s="90"/>
      <c r="D192" s="90"/>
      <c r="E192" s="157"/>
      <c r="F192" s="164" t="s">
        <v>3251</v>
      </c>
      <c r="G192" s="90" t="s">
        <v>3404</v>
      </c>
      <c r="H192" s="90"/>
      <c r="I192" s="90"/>
      <c r="J192" s="90"/>
      <c r="K192" s="165" t="s">
        <v>831</v>
      </c>
      <c r="L1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88">
        <v>0.3576388888888889</v>
      </c>
      <c r="N192" s="115" t="s">
        <v>3404</v>
      </c>
      <c r="O192" s="189">
        <v>0.3888888888888889</v>
      </c>
      <c r="P192" s="180">
        <v>18</v>
      </c>
      <c r="Q192" s="133"/>
      <c r="R192" s="133"/>
      <c r="S192" s="133"/>
      <c r="T192" s="133"/>
      <c r="U192" s="133"/>
      <c r="V192" s="133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INDEX($C193:$C$3247,MATCH(FALSE,ISBLANK($C193:$C$3247),0)))),"", INDEX($C193:$C$3247,MATCH(FALSE,ISBLANK($C193:$C$3247),0))  ),$Y191
)</f>
        <v>GA08T4040</v>
      </c>
      <c r="Z192" s="90" t="str" cm="1">
        <f t="array" ref="Z192">IF(
ISNUMBER(FIND("A",$D192)),
$D192 &amp; IF(ISNUMBER(FIND("A",     INDEX($D193:$D$3247,MATCH(FALSE,ISBLANK($D193:$D$3247),0)))),"", INDEX($D193:$D$3247,MATCH(FALSE,ISBLANK($D193:$D$3247),0))  ),$Z191
)</f>
        <v>MB 26A</v>
      </c>
      <c r="AA192" s="104" t="str">
        <f>MBSchedule[[#This Row],[Route]]</f>
        <v>AVALI-CANACONA</v>
      </c>
      <c r="AB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192" s="104" t="str">
        <f>IF(MBSchedule[[#This Row],[rb-straight]]&lt;MBSchedule[[#This Row],[rb-reverse]],MBSchedule[[#This Row],[rb-straight]],MBSchedule[[#This Row],[rb-reverse]])</f>
        <v>AVALI-CANACONA</v>
      </c>
      <c r="AD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192" s="203" t="str" cm="1">
        <f t="array" ref="AF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2" s="203"/>
      <c r="AH192" s="203" t="e">
        <f>MBSchedule[[#This Row],[Issuing Depot]] &amp; _xlfn.IFNA(VLOOKUP(MBSchedule[[#This Row],[ow]], ETMRouteLookup, 3, FALSE),VLOOKUP(MBSchedule[[#This Row],[re]], ETMRouteLookup, 3, FALSE))</f>
        <v>#N/A</v>
      </c>
      <c r="AI192" s="213" t="e">
        <f>VLOOKUP(MBSchedule[[#This Row],[Full ETM Route No]],ETMRoutes[[Full ETM Route No]:[StageCodes]],9,FALSE)</f>
        <v>#N/A</v>
      </c>
      <c r="AJ192" s="3"/>
    </row>
    <row r="193" spans="1:36" ht="16" thickBot="1">
      <c r="A193" s="104" t="str">
        <f t="shared" si="2"/>
        <v>MRG</v>
      </c>
      <c r="B193" s="104"/>
      <c r="C193" s="90"/>
      <c r="D193" s="90"/>
      <c r="E193" s="157"/>
      <c r="F193" s="164" t="s">
        <v>831</v>
      </c>
      <c r="G193" s="90" t="s">
        <v>3404</v>
      </c>
      <c r="H193" s="90"/>
      <c r="I193" s="90"/>
      <c r="J193" s="90"/>
      <c r="K193" s="165" t="s">
        <v>3241</v>
      </c>
      <c r="L1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88">
        <v>0.3923611111111111</v>
      </c>
      <c r="N193" s="115" t="s">
        <v>3404</v>
      </c>
      <c r="O193" s="189">
        <v>0.40625</v>
      </c>
      <c r="P193" s="180">
        <v>24</v>
      </c>
      <c r="Q193" s="133"/>
      <c r="R193" s="133"/>
      <c r="S193" s="133"/>
      <c r="T193" s="133"/>
      <c r="U193" s="133"/>
      <c r="V193" s="133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INDEX($C194:$C$3247,MATCH(FALSE,ISBLANK($C194:$C$3247),0)))),"", INDEX($C194:$C$3247,MATCH(FALSE,ISBLANK($C194:$C$3247),0))  ),$Y192
)</f>
        <v>GA08T4040</v>
      </c>
      <c r="Z193" s="90" t="str" cm="1">
        <f t="array" ref="Z193">IF(
ISNUMBER(FIND("A",$D193)),
$D193 &amp; IF(ISNUMBER(FIND("A",     INDEX($D194:$D$3247,MATCH(FALSE,ISBLANK($D194:$D$3247),0)))),"", INDEX($D194:$D$3247,MATCH(FALSE,ISBLANK($D194:$D$3247),0))  ),$Z192
)</f>
        <v>MB 26A</v>
      </c>
      <c r="AA193" s="104" t="str">
        <f>MBSchedule[[#This Row],[Route]]</f>
        <v>CANACONA-GOKULDE</v>
      </c>
      <c r="AB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193" s="104" t="str">
        <f>IF(MBSchedule[[#This Row],[rb-straight]]&lt;MBSchedule[[#This Row],[rb-reverse]],MBSchedule[[#This Row],[rb-straight]],MBSchedule[[#This Row],[rb-reverse]])</f>
        <v>CANACONA-GOKULDE</v>
      </c>
      <c r="AD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193" s="203" t="str" cm="1">
        <f t="array" ref="AF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3" s="203" t="s">
        <v>3410</v>
      </c>
      <c r="AH193" s="203" t="e">
        <f>MBSchedule[[#This Row],[Issuing Depot]] &amp; _xlfn.IFNA(VLOOKUP(MBSchedule[[#This Row],[ow]], ETMRouteLookup, 3, FALSE),VLOOKUP(MBSchedule[[#This Row],[re]], ETMRouteLookup, 3, FALSE))</f>
        <v>#N/A</v>
      </c>
      <c r="AI193" s="213" t="e">
        <f>VLOOKUP(MBSchedule[[#This Row],[Full ETM Route No]],ETMRoutes[[Full ETM Route No]:[StageCodes]],9,FALSE)</f>
        <v>#N/A</v>
      </c>
      <c r="AJ193" s="3"/>
    </row>
    <row r="194" spans="1:36" ht="16" thickBot="1">
      <c r="A194" s="104" t="str">
        <f t="shared" ref="A194:A257" si="3">"MRG"</f>
        <v>MRG</v>
      </c>
      <c r="B194" s="104"/>
      <c r="C194" s="90"/>
      <c r="D194" s="90"/>
      <c r="E194" s="157"/>
      <c r="F194" s="164" t="s">
        <v>3241</v>
      </c>
      <c r="G194" s="90" t="s">
        <v>3404</v>
      </c>
      <c r="H194" s="90"/>
      <c r="I194" s="90"/>
      <c r="J194" s="90"/>
      <c r="K194" s="165" t="s">
        <v>831</v>
      </c>
      <c r="L1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88">
        <v>0.40972222222222227</v>
      </c>
      <c r="N194" s="115" t="s">
        <v>3404</v>
      </c>
      <c r="O194" s="189">
        <v>0.4236111111111111</v>
      </c>
      <c r="P194" s="180">
        <v>24</v>
      </c>
      <c r="Q194" s="133"/>
      <c r="R194" s="133"/>
      <c r="S194" s="133"/>
      <c r="T194" s="133"/>
      <c r="U194" s="133"/>
      <c r="V194" s="133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INDEX($C195:$C$3247,MATCH(FALSE,ISBLANK($C195:$C$3247),0)))),"", INDEX($C195:$C$3247,MATCH(FALSE,ISBLANK($C195:$C$3247),0))  ),$Y193
)</f>
        <v>GA08T4040</v>
      </c>
      <c r="Z194" s="90" t="str" cm="1">
        <f t="array" ref="Z194">IF(
ISNUMBER(FIND("A",$D194)),
$D194 &amp; IF(ISNUMBER(FIND("A",     INDEX($D195:$D$3247,MATCH(FALSE,ISBLANK($D195:$D$3247),0)))),"", INDEX($D195:$D$3247,MATCH(FALSE,ISBLANK($D195:$D$3247),0))  ),$Z193
)</f>
        <v>MB 26A</v>
      </c>
      <c r="AA194" s="104" t="str">
        <f>MBSchedule[[#This Row],[Route]]</f>
        <v>GOKULDE-CANACONA</v>
      </c>
      <c r="AB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94" s="104" t="str">
        <f>IF(MBSchedule[[#This Row],[rb-straight]]&lt;MBSchedule[[#This Row],[rb-reverse]],MBSchedule[[#This Row],[rb-straight]],MBSchedule[[#This Row],[rb-reverse]])</f>
        <v>CANACONA-GOKULDE</v>
      </c>
      <c r="AD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94" s="203" t="str" cm="1">
        <f t="array" ref="AF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4" s="203" t="s">
        <v>3409</v>
      </c>
      <c r="AH194" s="203" t="e">
        <f>MBSchedule[[#This Row],[Issuing Depot]] &amp; _xlfn.IFNA(VLOOKUP(MBSchedule[[#This Row],[ow]], ETMRouteLookup, 3, FALSE),VLOOKUP(MBSchedule[[#This Row],[re]], ETMRouteLookup, 3, FALSE))</f>
        <v>#N/A</v>
      </c>
      <c r="AI194" s="213" t="e">
        <f>VLOOKUP(MBSchedule[[#This Row],[Full ETM Route No]],ETMRoutes[[Full ETM Route No]:[StageCodes]],9,FALSE)</f>
        <v>#N/A</v>
      </c>
      <c r="AJ194" s="3"/>
    </row>
    <row r="195" spans="1:36" ht="16" thickBot="1">
      <c r="A195" s="104" t="str">
        <f t="shared" si="3"/>
        <v>MRG</v>
      </c>
      <c r="B195" s="104"/>
      <c r="C195" s="90"/>
      <c r="D195" s="90"/>
      <c r="E195" s="157"/>
      <c r="F195" s="164" t="s">
        <v>831</v>
      </c>
      <c r="G195" s="90" t="s">
        <v>3404</v>
      </c>
      <c r="H195" s="90"/>
      <c r="I195" s="90"/>
      <c r="J195" s="90"/>
      <c r="K195" s="165" t="s">
        <v>2674</v>
      </c>
      <c r="L1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88">
        <v>0.42708333333333331</v>
      </c>
      <c r="N195" s="115" t="s">
        <v>3404</v>
      </c>
      <c r="O195" s="189">
        <v>0.4375</v>
      </c>
      <c r="P195" s="180">
        <v>4</v>
      </c>
      <c r="Q195" s="133"/>
      <c r="R195" s="133"/>
      <c r="S195" s="133"/>
      <c r="T195" s="133"/>
      <c r="U195" s="133"/>
      <c r="V195" s="133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INDEX($C196:$C$3247,MATCH(FALSE,ISBLANK($C196:$C$3247),0)))),"", INDEX($C196:$C$3247,MATCH(FALSE,ISBLANK($C196:$C$3247),0))  ),$Y194
)</f>
        <v>GA08T4040</v>
      </c>
      <c r="Z195" s="90" t="str" cm="1">
        <f t="array" ref="Z195">IF(
ISNUMBER(FIND("A",$D195)),
$D195 &amp; IF(ISNUMBER(FIND("A",     INDEX($D196:$D$3247,MATCH(FALSE,ISBLANK($D196:$D$3247),0)))),"", INDEX($D196:$D$3247,MATCH(FALSE,ISBLANK($D196:$D$3247),0))  ),$Z194
)</f>
        <v>MB 26A</v>
      </c>
      <c r="AA195" s="104" t="str">
        <f>MBSchedule[[#This Row],[Route]]</f>
        <v>CANACONA-SHRISTHAL</v>
      </c>
      <c r="AB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195" s="104" t="str">
        <f>IF(MBSchedule[[#This Row],[rb-straight]]&lt;MBSchedule[[#This Row],[rb-reverse]],MBSchedule[[#This Row],[rb-straight]],MBSchedule[[#This Row],[rb-reverse]])</f>
        <v>CANACONA-SHRISTHAL</v>
      </c>
      <c r="AD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195" s="203" t="str" cm="1">
        <f t="array" ref="AF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5" s="203"/>
      <c r="AH195" s="203" t="str">
        <f>MBSchedule[[#This Row],[Issuing Depot]] &amp; _xlfn.IFNA(VLOOKUP(MBSchedule[[#This Row],[ow]], ETMRouteLookup, 3, FALSE),VLOOKUP(MBSchedule[[#This Row],[re]], ETMRouteLookup, 3, FALSE))</f>
        <v>MRG325</v>
      </c>
      <c r="AI195" s="213" t="str">
        <f>VLOOKUP(MBSchedule[[#This Row],[Full ETM Route No]],ETMRoutes[[Full ETM Route No]:[StageCodes]],9,FALSE)</f>
        <v>CNC-PSN-SMT-BPL-AFD-PTG-SRI</v>
      </c>
      <c r="AJ195" s="3"/>
    </row>
    <row r="196" spans="1:36" ht="16" thickBot="1">
      <c r="A196" s="104" t="str">
        <f t="shared" si="3"/>
        <v>MRG</v>
      </c>
      <c r="B196" s="104"/>
      <c r="C196" s="90"/>
      <c r="D196" s="90"/>
      <c r="E196" s="157"/>
      <c r="F196" s="164" t="s">
        <v>2674</v>
      </c>
      <c r="G196" s="90" t="s">
        <v>3404</v>
      </c>
      <c r="H196" s="90"/>
      <c r="I196" s="90"/>
      <c r="J196" s="90"/>
      <c r="K196" s="165" t="s">
        <v>831</v>
      </c>
      <c r="L1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88">
        <v>0.44444444444444442</v>
      </c>
      <c r="N196" s="115" t="s">
        <v>3404</v>
      </c>
      <c r="O196" s="189">
        <v>0.4548611111111111</v>
      </c>
      <c r="P196" s="180">
        <v>4</v>
      </c>
      <c r="Q196" s="133"/>
      <c r="R196" s="133"/>
      <c r="S196" s="133"/>
      <c r="T196" s="133"/>
      <c r="U196" s="133"/>
      <c r="V196" s="133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INDEX($C197:$C$3247,MATCH(FALSE,ISBLANK($C197:$C$3247),0)))),"", INDEX($C197:$C$3247,MATCH(FALSE,ISBLANK($C197:$C$3247),0))  ),$Y195
)</f>
        <v>GA08T4040</v>
      </c>
      <c r="Z196" s="90" t="str" cm="1">
        <f t="array" ref="Z196">IF(
ISNUMBER(FIND("A",$D196)),
$D196 &amp; IF(ISNUMBER(FIND("A",     INDEX($D197:$D$3247,MATCH(FALSE,ISBLANK($D197:$D$3247),0)))),"", INDEX($D197:$D$3247,MATCH(FALSE,ISBLANK($D197:$D$3247),0))  ),$Z195
)</f>
        <v>MB 26A</v>
      </c>
      <c r="AA196" s="104" t="str">
        <f>MBSchedule[[#This Row],[Route]]</f>
        <v>SHRISTHAL-CANACONA</v>
      </c>
      <c r="AB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196" s="104" t="str">
        <f>IF(MBSchedule[[#This Row],[rb-straight]]&lt;MBSchedule[[#This Row],[rb-reverse]],MBSchedule[[#This Row],[rb-straight]],MBSchedule[[#This Row],[rb-reverse]])</f>
        <v>CANACONA-SHRISTHAL</v>
      </c>
      <c r="AD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196" s="203" t="str" cm="1">
        <f t="array" ref="AF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6" s="203"/>
      <c r="AH196" s="203" t="str">
        <f>MBSchedule[[#This Row],[Issuing Depot]] &amp; _xlfn.IFNA(VLOOKUP(MBSchedule[[#This Row],[ow]], ETMRouteLookup, 3, FALSE),VLOOKUP(MBSchedule[[#This Row],[re]], ETMRouteLookup, 3, FALSE))</f>
        <v>MRG325</v>
      </c>
      <c r="AI196" s="213" t="str">
        <f>VLOOKUP(MBSchedule[[#This Row],[Full ETM Route No]],ETMRoutes[[Full ETM Route No]:[StageCodes]],9,FALSE)</f>
        <v>CNC-PSN-SMT-BPL-AFD-PTG-SRI</v>
      </c>
      <c r="AJ196" s="3"/>
    </row>
    <row r="197" spans="1:36" ht="16" thickBot="1">
      <c r="A197" s="104" t="str">
        <f t="shared" si="3"/>
        <v>MRG</v>
      </c>
      <c r="B197" s="104"/>
      <c r="C197" s="90"/>
      <c r="D197" s="90"/>
      <c r="E197" s="157"/>
      <c r="F197" s="164" t="s">
        <v>831</v>
      </c>
      <c r="G197" s="90" t="s">
        <v>3404</v>
      </c>
      <c r="H197" s="90"/>
      <c r="I197" s="90"/>
      <c r="J197" s="90"/>
      <c r="K197" s="165" t="s">
        <v>1437</v>
      </c>
      <c r="L1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88">
        <v>0.51041666666666663</v>
      </c>
      <c r="N197" s="115" t="s">
        <v>3404</v>
      </c>
      <c r="O197" s="189">
        <v>0.54166666666666663</v>
      </c>
      <c r="P197" s="180">
        <v>21</v>
      </c>
      <c r="Q197" s="133"/>
      <c r="R197" s="133"/>
      <c r="S197" s="133"/>
      <c r="T197" s="133"/>
      <c r="U197" s="133"/>
      <c r="V197" s="133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INDEX($C198:$C$3247,MATCH(FALSE,ISBLANK($C198:$C$3247),0)))),"", INDEX($C198:$C$3247,MATCH(FALSE,ISBLANK($C198:$C$3247),0))  ),$Y196
)</f>
        <v>GA08T4040</v>
      </c>
      <c r="Z197" s="90" t="str" cm="1">
        <f t="array" ref="Z197">IF(
ISNUMBER(FIND("A",$D197)),
$D197 &amp; IF(ISNUMBER(FIND("A",     INDEX($D198:$D$3247,MATCH(FALSE,ISBLANK($D198:$D$3247),0)))),"", INDEX($D198:$D$3247,MATCH(FALSE,ISBLANK($D198:$D$3247),0))  ),$Z196
)</f>
        <v>MB 26A</v>
      </c>
      <c r="AA197" s="104" t="str">
        <f>MBSchedule[[#This Row],[Route]]</f>
        <v>CANACONA-INDRAWADO</v>
      </c>
      <c r="AB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C197" s="104" t="str">
        <f>IF(MBSchedule[[#This Row],[rb-straight]]&lt;MBSchedule[[#This Row],[rb-reverse]],MBSchedule[[#This Row],[rb-straight]],MBSchedule[[#This Row],[rb-reverse]])</f>
        <v>CANACONA-INDRAWADO</v>
      </c>
      <c r="AD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E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F197" s="203" t="str" cm="1">
        <f t="array" ref="AF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7" s="203"/>
      <c r="AH197" s="203" t="str">
        <f>MBSchedule[[#This Row],[Issuing Depot]] &amp; _xlfn.IFNA(VLOOKUP(MBSchedule[[#This Row],[ow]], ETMRouteLookup, 3, FALSE),VLOOKUP(MBSchedule[[#This Row],[re]], ETMRouteLookup, 3, FALSE))</f>
        <v>MRG346</v>
      </c>
      <c r="AI197" s="213" t="str">
        <f>VLOOKUP(MBSchedule[[#This Row],[Full ETM Route No]],ETMRoutes[[Full ETM Route No]:[StageCodes]],9,FALSE)</f>
        <v>CNC-SRI-MKD-BPL-BTG-NEW-KRV-GAO-INW</v>
      </c>
      <c r="AJ197" s="3"/>
    </row>
    <row r="198" spans="1:36" ht="16" thickBot="1">
      <c r="A198" s="104" t="str">
        <f t="shared" si="3"/>
        <v>MRG</v>
      </c>
      <c r="B198" s="104"/>
      <c r="C198" s="90"/>
      <c r="D198" s="90"/>
      <c r="E198" s="157"/>
      <c r="F198" s="164" t="s">
        <v>1437</v>
      </c>
      <c r="G198" s="90" t="s">
        <v>3404</v>
      </c>
      <c r="H198" s="90"/>
      <c r="I198" s="90"/>
      <c r="J198" s="90"/>
      <c r="K198" s="165" t="s">
        <v>831</v>
      </c>
      <c r="L1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88">
        <v>0.54513888888888895</v>
      </c>
      <c r="N198" s="115" t="s">
        <v>3404</v>
      </c>
      <c r="O198" s="189">
        <v>0.57638888888888895</v>
      </c>
      <c r="P198" s="180">
        <v>21</v>
      </c>
      <c r="Q198" s="133"/>
      <c r="R198" s="133"/>
      <c r="S198" s="133"/>
      <c r="T198" s="133"/>
      <c r="U198" s="133"/>
      <c r="V198" s="133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INDEX($C199:$C$3247,MATCH(FALSE,ISBLANK($C199:$C$3247),0)))),"", INDEX($C199:$C$3247,MATCH(FALSE,ISBLANK($C199:$C$3247),0))  ),$Y197
)</f>
        <v>GA08T4040</v>
      </c>
      <c r="Z198" s="90" t="str" cm="1">
        <f t="array" ref="Z198">IF(
ISNUMBER(FIND("A",$D198)),
$D198 &amp; IF(ISNUMBER(FIND("A",     INDEX($D199:$D$3247,MATCH(FALSE,ISBLANK($D199:$D$3247),0)))),"", INDEX($D199:$D$3247,MATCH(FALSE,ISBLANK($D199:$D$3247),0))  ),$Z197
)</f>
        <v>MB 26A</v>
      </c>
      <c r="AA198" s="104" t="str">
        <f>MBSchedule[[#This Row],[Route]]</f>
        <v>INDRAWADO-CANACONA</v>
      </c>
      <c r="AB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C198" s="104" t="str">
        <f>IF(MBSchedule[[#This Row],[rb-straight]]&lt;MBSchedule[[#This Row],[rb-reverse]],MBSchedule[[#This Row],[rb-straight]],MBSchedule[[#This Row],[rb-reverse]])</f>
        <v>CANACONA-INDRAWADO</v>
      </c>
      <c r="AD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E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F198" s="203" t="str" cm="1">
        <f t="array" ref="AF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8" s="203"/>
      <c r="AH198" s="203" t="str">
        <f>MBSchedule[[#This Row],[Issuing Depot]] &amp; _xlfn.IFNA(VLOOKUP(MBSchedule[[#This Row],[ow]], ETMRouteLookup, 3, FALSE),VLOOKUP(MBSchedule[[#This Row],[re]], ETMRouteLookup, 3, FALSE))</f>
        <v>MRG346</v>
      </c>
      <c r="AI198" s="213" t="str">
        <f>VLOOKUP(MBSchedule[[#This Row],[Full ETM Route No]],ETMRoutes[[Full ETM Route No]:[StageCodes]],9,FALSE)</f>
        <v>CNC-SRI-MKD-BPL-BTG-NEW-KRV-GAO-INW</v>
      </c>
      <c r="AJ198" s="3"/>
    </row>
    <row r="199" spans="1:36" ht="16" thickBot="1">
      <c r="A199" s="104" t="str">
        <f t="shared" si="3"/>
        <v>MRG</v>
      </c>
      <c r="B199" s="104"/>
      <c r="C199" s="90"/>
      <c r="D199" s="90"/>
      <c r="E199" s="157"/>
      <c r="F199" s="164" t="s">
        <v>831</v>
      </c>
      <c r="G199" s="90" t="s">
        <v>3404</v>
      </c>
      <c r="H199" s="90"/>
      <c r="I199" s="90"/>
      <c r="J199" s="90"/>
      <c r="K199" s="165" t="s">
        <v>3251</v>
      </c>
      <c r="L1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88">
        <v>0.59375</v>
      </c>
      <c r="N199" s="115" t="s">
        <v>3404</v>
      </c>
      <c r="O199" s="189">
        <v>0.625</v>
      </c>
      <c r="P199" s="180">
        <v>18</v>
      </c>
      <c r="Q199" s="133"/>
      <c r="R199" s="133"/>
      <c r="S199" s="133"/>
      <c r="T199" s="133"/>
      <c r="U199" s="133"/>
      <c r="V199" s="133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INDEX($C200:$C$3247,MATCH(FALSE,ISBLANK($C200:$C$3247),0)))),"", INDEX($C200:$C$3247,MATCH(FALSE,ISBLANK($C200:$C$3247),0))  ),$Y198
)</f>
        <v>GA08T4040</v>
      </c>
      <c r="Z199" s="90" t="str" cm="1">
        <f t="array" ref="Z199">IF(
ISNUMBER(FIND("A",$D199)),
$D199 &amp; IF(ISNUMBER(FIND("A",     INDEX($D200:$D$3247,MATCH(FALSE,ISBLANK($D200:$D$3247),0)))),"", INDEX($D200:$D$3247,MATCH(FALSE,ISBLANK($D200:$D$3247),0))  ),$Z198
)</f>
        <v>MB 26A</v>
      </c>
      <c r="AA199" s="104" t="str">
        <f>MBSchedule[[#This Row],[Route]]</f>
        <v>CANACONA-AVALI</v>
      </c>
      <c r="AB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9" s="104" t="str">
        <f>IF(MBSchedule[[#This Row],[rb-straight]]&lt;MBSchedule[[#This Row],[rb-reverse]],MBSchedule[[#This Row],[rb-straight]],MBSchedule[[#This Row],[rb-reverse]])</f>
        <v>AVALI-CANACONA</v>
      </c>
      <c r="AD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9" s="203" t="str" cm="1">
        <f t="array" ref="AF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9" s="203"/>
      <c r="AH199" s="203" t="e">
        <f>MBSchedule[[#This Row],[Issuing Depot]] &amp; _xlfn.IFNA(VLOOKUP(MBSchedule[[#This Row],[ow]], ETMRouteLookup, 3, FALSE),VLOOKUP(MBSchedule[[#This Row],[re]], ETMRouteLookup, 3, FALSE))</f>
        <v>#N/A</v>
      </c>
      <c r="AI199" s="213" t="e">
        <f>VLOOKUP(MBSchedule[[#This Row],[Full ETM Route No]],ETMRoutes[[Full ETM Route No]:[StageCodes]],9,FALSE)</f>
        <v>#N/A</v>
      </c>
      <c r="AJ199" s="3"/>
    </row>
    <row r="200" spans="1:36" ht="16" thickBot="1">
      <c r="A200" s="104" t="str">
        <f t="shared" si="3"/>
        <v>MRG</v>
      </c>
      <c r="B200" s="104"/>
      <c r="C200" s="90"/>
      <c r="D200" s="90"/>
      <c r="E200" s="157"/>
      <c r="F200" s="164" t="s">
        <v>3251</v>
      </c>
      <c r="G200" s="90" t="s">
        <v>3404</v>
      </c>
      <c r="H200" s="90"/>
      <c r="I200" s="90"/>
      <c r="J200" s="90"/>
      <c r="K200" s="165" t="s">
        <v>831</v>
      </c>
      <c r="L2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88">
        <v>0.63541666666666663</v>
      </c>
      <c r="N200" s="115" t="s">
        <v>3404</v>
      </c>
      <c r="O200" s="189">
        <v>0.66666666666666663</v>
      </c>
      <c r="P200" s="180">
        <v>18</v>
      </c>
      <c r="Q200" s="133"/>
      <c r="R200" s="133"/>
      <c r="S200" s="133"/>
      <c r="T200" s="133"/>
      <c r="U200" s="133"/>
      <c r="V200" s="133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INDEX($C201:$C$3247,MATCH(FALSE,ISBLANK($C201:$C$3247),0)))),"", INDEX($C201:$C$3247,MATCH(FALSE,ISBLANK($C201:$C$3247),0))  ),$Y199
)</f>
        <v>GA08T4040</v>
      </c>
      <c r="Z200" s="90" t="str" cm="1">
        <f t="array" ref="Z200">IF(
ISNUMBER(FIND("A",$D200)),
$D200 &amp; IF(ISNUMBER(FIND("A",     INDEX($D201:$D$3247,MATCH(FALSE,ISBLANK($D201:$D$3247),0)))),"", INDEX($D201:$D$3247,MATCH(FALSE,ISBLANK($D201:$D$3247),0))  ),$Z199
)</f>
        <v>MB 26A</v>
      </c>
      <c r="AA200" s="104" t="str">
        <f>MBSchedule[[#This Row],[Route]]</f>
        <v>AVALI-CANACONA</v>
      </c>
      <c r="AB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00" s="104" t="str">
        <f>IF(MBSchedule[[#This Row],[rb-straight]]&lt;MBSchedule[[#This Row],[rb-reverse]],MBSchedule[[#This Row],[rb-straight]],MBSchedule[[#This Row],[rb-reverse]])</f>
        <v>AVALI-CANACONA</v>
      </c>
      <c r="AD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00" s="203" t="str" cm="1">
        <f t="array" ref="AF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0" s="203"/>
      <c r="AH200" s="203" t="e">
        <f>MBSchedule[[#This Row],[Issuing Depot]] &amp; _xlfn.IFNA(VLOOKUP(MBSchedule[[#This Row],[ow]], ETMRouteLookup, 3, FALSE),VLOOKUP(MBSchedule[[#This Row],[re]], ETMRouteLookup, 3, FALSE))</f>
        <v>#N/A</v>
      </c>
      <c r="AI200" s="213" t="e">
        <f>VLOOKUP(MBSchedule[[#This Row],[Full ETM Route No]],ETMRoutes[[Full ETM Route No]:[StageCodes]],9,FALSE)</f>
        <v>#N/A</v>
      </c>
      <c r="AJ200" s="3"/>
    </row>
    <row r="201" spans="1:36" ht="16" thickBot="1">
      <c r="A201" s="104" t="str">
        <f t="shared" si="3"/>
        <v>MRG</v>
      </c>
      <c r="B201" s="104"/>
      <c r="C201" s="90"/>
      <c r="D201" s="90"/>
      <c r="E201" s="157"/>
      <c r="F201" s="164" t="s">
        <v>831</v>
      </c>
      <c r="G201" s="90" t="s">
        <v>3404</v>
      </c>
      <c r="H201" s="90"/>
      <c r="I201" s="90"/>
      <c r="J201" s="90"/>
      <c r="K201" s="165" t="s">
        <v>2674</v>
      </c>
      <c r="L2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88">
        <v>0.67708333333333337</v>
      </c>
      <c r="N201" s="115" t="s">
        <v>3404</v>
      </c>
      <c r="O201" s="189">
        <v>0.6875</v>
      </c>
      <c r="P201" s="180">
        <v>4</v>
      </c>
      <c r="Q201" s="133"/>
      <c r="R201" s="133"/>
      <c r="S201" s="133"/>
      <c r="T201" s="133"/>
      <c r="U201" s="133"/>
      <c r="V201" s="133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INDEX($C202:$C$3247,MATCH(FALSE,ISBLANK($C202:$C$3247),0)))),"", INDEX($C202:$C$3247,MATCH(FALSE,ISBLANK($C202:$C$3247),0))  ),$Y200
)</f>
        <v>GA08T4040</v>
      </c>
      <c r="Z201" s="90" t="str" cm="1">
        <f t="array" ref="Z201">IF(
ISNUMBER(FIND("A",$D201)),
$D201 &amp; IF(ISNUMBER(FIND("A",     INDEX($D202:$D$3247,MATCH(FALSE,ISBLANK($D202:$D$3247),0)))),"", INDEX($D202:$D$3247,MATCH(FALSE,ISBLANK($D202:$D$3247),0))  ),$Z200
)</f>
        <v>MB 26A</v>
      </c>
      <c r="AA201" s="104" t="str">
        <f>MBSchedule[[#This Row],[Route]]</f>
        <v>CANACONA-SHRISTHAL</v>
      </c>
      <c r="AB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1" s="104" t="str">
        <f>IF(MBSchedule[[#This Row],[rb-straight]]&lt;MBSchedule[[#This Row],[rb-reverse]],MBSchedule[[#This Row],[rb-straight]],MBSchedule[[#This Row],[rb-reverse]])</f>
        <v>CANACONA-SHRISTHAL</v>
      </c>
      <c r="AD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1" s="203" t="str" cm="1">
        <f t="array" ref="AF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1" s="203"/>
      <c r="AH201" s="203" t="str">
        <f>MBSchedule[[#This Row],[Issuing Depot]] &amp; _xlfn.IFNA(VLOOKUP(MBSchedule[[#This Row],[ow]], ETMRouteLookup, 3, FALSE),VLOOKUP(MBSchedule[[#This Row],[re]], ETMRouteLookup, 3, FALSE))</f>
        <v>MRG325</v>
      </c>
      <c r="AI201" s="213" t="str">
        <f>VLOOKUP(MBSchedule[[#This Row],[Full ETM Route No]],ETMRoutes[[Full ETM Route No]:[StageCodes]],9,FALSE)</f>
        <v>CNC-PSN-SMT-BPL-AFD-PTG-SRI</v>
      </c>
      <c r="AJ201" s="3"/>
    </row>
    <row r="202" spans="1:36" ht="16" thickBot="1">
      <c r="A202" s="104" t="str">
        <f t="shared" si="3"/>
        <v>MRG</v>
      </c>
      <c r="B202" s="104"/>
      <c r="C202" s="90"/>
      <c r="D202" s="90"/>
      <c r="E202" s="157"/>
      <c r="F202" s="164" t="s">
        <v>2674</v>
      </c>
      <c r="G202" s="90" t="s">
        <v>3404</v>
      </c>
      <c r="H202" s="90"/>
      <c r="I202" s="90"/>
      <c r="J202" s="90"/>
      <c r="K202" s="165" t="s">
        <v>831</v>
      </c>
      <c r="L2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88">
        <v>0.69444444444444453</v>
      </c>
      <c r="N202" s="115" t="s">
        <v>3404</v>
      </c>
      <c r="O202" s="189">
        <v>0.70486111111111116</v>
      </c>
      <c r="P202" s="180">
        <v>4</v>
      </c>
      <c r="Q202" s="133"/>
      <c r="R202" s="133"/>
      <c r="S202" s="133"/>
      <c r="T202" s="133"/>
      <c r="U202" s="133"/>
      <c r="V202" s="133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INDEX($C203:$C$3247,MATCH(FALSE,ISBLANK($C203:$C$3247),0)))),"", INDEX($C203:$C$3247,MATCH(FALSE,ISBLANK($C203:$C$3247),0))  ),$Y201
)</f>
        <v>GA08T4040</v>
      </c>
      <c r="Z202" s="90" t="str" cm="1">
        <f t="array" ref="Z202">IF(
ISNUMBER(FIND("A",$D202)),
$D202 &amp; IF(ISNUMBER(FIND("A",     INDEX($D203:$D$3247,MATCH(FALSE,ISBLANK($D203:$D$3247),0)))),"", INDEX($D203:$D$3247,MATCH(FALSE,ISBLANK($D203:$D$3247),0))  ),$Z201
)</f>
        <v>MB 26A</v>
      </c>
      <c r="AA202" s="104" t="str">
        <f>MBSchedule[[#This Row],[Route]]</f>
        <v>SHRISTHAL-CANACONA</v>
      </c>
      <c r="AB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2" s="104" t="str">
        <f>IF(MBSchedule[[#This Row],[rb-straight]]&lt;MBSchedule[[#This Row],[rb-reverse]],MBSchedule[[#This Row],[rb-straight]],MBSchedule[[#This Row],[rb-reverse]])</f>
        <v>CANACONA-SHRISTHAL</v>
      </c>
      <c r="AD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2" s="203" t="str" cm="1">
        <f t="array" ref="AF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2" s="203"/>
      <c r="AH202" s="203" t="str">
        <f>MBSchedule[[#This Row],[Issuing Depot]] &amp; _xlfn.IFNA(VLOOKUP(MBSchedule[[#This Row],[ow]], ETMRouteLookup, 3, FALSE),VLOOKUP(MBSchedule[[#This Row],[re]], ETMRouteLookup, 3, FALSE))</f>
        <v>MRG325</v>
      </c>
      <c r="AI202" s="213" t="str">
        <f>VLOOKUP(MBSchedule[[#This Row],[Full ETM Route No]],ETMRoutes[[Full ETM Route No]:[StageCodes]],9,FALSE)</f>
        <v>CNC-PSN-SMT-BPL-AFD-PTG-SRI</v>
      </c>
      <c r="AJ202" s="3"/>
    </row>
    <row r="203" spans="1:36" ht="16" thickBot="1">
      <c r="A203" s="104" t="str">
        <f t="shared" si="3"/>
        <v>MRG</v>
      </c>
      <c r="B203" s="104"/>
      <c r="C203" s="90"/>
      <c r="D203" s="90"/>
      <c r="E203" s="157"/>
      <c r="F203" s="164" t="s">
        <v>831</v>
      </c>
      <c r="G203" s="90" t="s">
        <v>3404</v>
      </c>
      <c r="H203" s="90"/>
      <c r="I203" s="90"/>
      <c r="J203" s="90"/>
      <c r="K203" s="165" t="s">
        <v>2674</v>
      </c>
      <c r="L2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88">
        <v>0.71180555555555547</v>
      </c>
      <c r="N203" s="115" t="s">
        <v>3404</v>
      </c>
      <c r="O203" s="189">
        <v>0.72222222222222221</v>
      </c>
      <c r="P203" s="180">
        <v>4</v>
      </c>
      <c r="Q203" s="133"/>
      <c r="R203" s="133"/>
      <c r="S203" s="133"/>
      <c r="T203" s="133"/>
      <c r="U203" s="133"/>
      <c r="V203" s="133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INDEX($C204:$C$3247,MATCH(FALSE,ISBLANK($C204:$C$3247),0)))),"", INDEX($C204:$C$3247,MATCH(FALSE,ISBLANK($C204:$C$3247),0))  ),$Y202
)</f>
        <v>GA08T4040</v>
      </c>
      <c r="Z203" s="90" t="str" cm="1">
        <f t="array" ref="Z203">IF(
ISNUMBER(FIND("A",$D203)),
$D203 &amp; IF(ISNUMBER(FIND("A",     INDEX($D204:$D$3247,MATCH(FALSE,ISBLANK($D204:$D$3247),0)))),"", INDEX($D204:$D$3247,MATCH(FALSE,ISBLANK($D204:$D$3247),0))  ),$Z202
)</f>
        <v>MB 26A</v>
      </c>
      <c r="AA203" s="104" t="str">
        <f>MBSchedule[[#This Row],[Route]]</f>
        <v>CANACONA-SHRISTHAL</v>
      </c>
      <c r="AB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3" s="104" t="str">
        <f>IF(MBSchedule[[#This Row],[rb-straight]]&lt;MBSchedule[[#This Row],[rb-reverse]],MBSchedule[[#This Row],[rb-straight]],MBSchedule[[#This Row],[rb-reverse]])</f>
        <v>CANACONA-SHRISTHAL</v>
      </c>
      <c r="AD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3" s="203" t="str" cm="1">
        <f t="array" ref="AF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3" s="203"/>
      <c r="AH203" s="203" t="str">
        <f>MBSchedule[[#This Row],[Issuing Depot]] &amp; _xlfn.IFNA(VLOOKUP(MBSchedule[[#This Row],[ow]], ETMRouteLookup, 3, FALSE),VLOOKUP(MBSchedule[[#This Row],[re]], ETMRouteLookup, 3, FALSE))</f>
        <v>MRG325</v>
      </c>
      <c r="AI203" s="213" t="str">
        <f>VLOOKUP(MBSchedule[[#This Row],[Full ETM Route No]],ETMRoutes[[Full ETM Route No]:[StageCodes]],9,FALSE)</f>
        <v>CNC-PSN-SMT-BPL-AFD-PTG-SRI</v>
      </c>
      <c r="AJ203" s="3"/>
    </row>
    <row r="204" spans="1:36" ht="16" thickBot="1">
      <c r="A204" s="104" t="str">
        <f t="shared" si="3"/>
        <v>MRG</v>
      </c>
      <c r="B204" s="104"/>
      <c r="C204" s="90"/>
      <c r="D204" s="90"/>
      <c r="E204" s="157"/>
      <c r="F204" s="164" t="s">
        <v>2674</v>
      </c>
      <c r="G204" s="90" t="s">
        <v>3404</v>
      </c>
      <c r="H204" s="90"/>
      <c r="I204" s="90"/>
      <c r="J204" s="90"/>
      <c r="K204" s="165" t="s">
        <v>831</v>
      </c>
      <c r="L2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88">
        <v>0.75347222222222221</v>
      </c>
      <c r="N204" s="115" t="s">
        <v>3404</v>
      </c>
      <c r="O204" s="189">
        <v>0.76388888888888884</v>
      </c>
      <c r="P204" s="180">
        <v>4</v>
      </c>
      <c r="Q204" s="133"/>
      <c r="R204" s="133"/>
      <c r="S204" s="133"/>
      <c r="T204" s="133"/>
      <c r="U204" s="133"/>
      <c r="V204" s="133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INDEX($C205:$C$3247,MATCH(FALSE,ISBLANK($C205:$C$3247),0)))),"", INDEX($C205:$C$3247,MATCH(FALSE,ISBLANK($C205:$C$3247),0))  ),$Y203
)</f>
        <v>GA08T4040</v>
      </c>
      <c r="Z204" s="90" t="str" cm="1">
        <f t="array" ref="Z204">IF(
ISNUMBER(FIND("A",$D204)),
$D204 &amp; IF(ISNUMBER(FIND("A",     INDEX($D205:$D$3247,MATCH(FALSE,ISBLANK($D205:$D$3247),0)))),"", INDEX($D205:$D$3247,MATCH(FALSE,ISBLANK($D205:$D$3247),0))  ),$Z203
)</f>
        <v>MB 26A</v>
      </c>
      <c r="AA204" s="104" t="str">
        <f>MBSchedule[[#This Row],[Route]]</f>
        <v>SHRISTHAL-CANACONA</v>
      </c>
      <c r="AB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4" s="104" t="str">
        <f>IF(MBSchedule[[#This Row],[rb-straight]]&lt;MBSchedule[[#This Row],[rb-reverse]],MBSchedule[[#This Row],[rb-straight]],MBSchedule[[#This Row],[rb-reverse]])</f>
        <v>CANACONA-SHRISTHAL</v>
      </c>
      <c r="AD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4" s="203" t="str" cm="1">
        <f t="array" ref="AF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4" s="203"/>
      <c r="AH204" s="203" t="str">
        <f>MBSchedule[[#This Row],[Issuing Depot]] &amp; _xlfn.IFNA(VLOOKUP(MBSchedule[[#This Row],[ow]], ETMRouteLookup, 3, FALSE),VLOOKUP(MBSchedule[[#This Row],[re]], ETMRouteLookup, 3, FALSE))</f>
        <v>MRG325</v>
      </c>
      <c r="AI204" s="213" t="str">
        <f>VLOOKUP(MBSchedule[[#This Row],[Full ETM Route No]],ETMRoutes[[Full ETM Route No]:[StageCodes]],9,FALSE)</f>
        <v>CNC-PSN-SMT-BPL-AFD-PTG-SRI</v>
      </c>
      <c r="AJ204" s="3"/>
    </row>
    <row r="205" spans="1:36" ht="16" thickBot="1">
      <c r="A205" s="104" t="str">
        <f t="shared" si="3"/>
        <v>MRG</v>
      </c>
      <c r="B205" s="104"/>
      <c r="C205" s="90"/>
      <c r="D205" s="90"/>
      <c r="E205" s="157"/>
      <c r="F205" s="164" t="s">
        <v>831</v>
      </c>
      <c r="G205" s="90" t="s">
        <v>3404</v>
      </c>
      <c r="H205" s="90"/>
      <c r="I205" s="90"/>
      <c r="J205" s="90"/>
      <c r="K205" s="165" t="s">
        <v>3229</v>
      </c>
      <c r="L2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88">
        <v>0.76736111111111116</v>
      </c>
      <c r="N205" s="115" t="s">
        <v>3404</v>
      </c>
      <c r="O205" s="189">
        <v>0.8125</v>
      </c>
      <c r="P205" s="180">
        <v>28</v>
      </c>
      <c r="Q205" s="133">
        <v>1</v>
      </c>
      <c r="R205" s="133">
        <v>1</v>
      </c>
      <c r="S205" s="133"/>
      <c r="T205" s="133"/>
      <c r="U205" s="133"/>
      <c r="V205" s="133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INDEX($C206:$C$3247,MATCH(FALSE,ISBLANK($C206:$C$3247),0)))),"", INDEX($C206:$C$3247,MATCH(FALSE,ISBLANK($C206:$C$3247),0))  ),$Y204
)</f>
        <v>GA08T4040</v>
      </c>
      <c r="Z205" s="90" t="str" cm="1">
        <f t="array" ref="Z205">IF(
ISNUMBER(FIND("A",$D205)),
$D205 &amp; IF(ISNUMBER(FIND("A",     INDEX($D206:$D$3247,MATCH(FALSE,ISBLANK($D206:$D$3247),0)))),"", INDEX($D206:$D$3247,MATCH(FALSE,ISBLANK($D206:$D$3247),0))  ),$Z204
)</f>
        <v>MB 26A</v>
      </c>
      <c r="AA205" s="104" t="str">
        <f>MBSchedule[[#This Row],[Route]]</f>
        <v>CANACONA-KHOTIGAO</v>
      </c>
      <c r="AB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05" s="104" t="str">
        <f>IF(MBSchedule[[#This Row],[rb-straight]]&lt;MBSchedule[[#This Row],[rb-reverse]],MBSchedule[[#This Row],[rb-straight]],MBSchedule[[#This Row],[rb-reverse]])</f>
        <v>CANACONA-KHOTIGAO</v>
      </c>
      <c r="AD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05" s="203" t="str" cm="1">
        <f t="array" ref="AF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5" s="203"/>
      <c r="AH205" s="203" t="e">
        <f>MBSchedule[[#This Row],[Issuing Depot]] &amp; _xlfn.IFNA(VLOOKUP(MBSchedule[[#This Row],[ow]], ETMRouteLookup, 3, FALSE),VLOOKUP(MBSchedule[[#This Row],[re]], ETMRouteLookup, 3, FALSE))</f>
        <v>#N/A</v>
      </c>
      <c r="AI205" s="213" t="e">
        <f>VLOOKUP(MBSchedule[[#This Row],[Full ETM Route No]],ETMRoutes[[Full ETM Route No]:[StageCodes]],9,FALSE)</f>
        <v>#N/A</v>
      </c>
      <c r="AJ205" s="3"/>
    </row>
    <row r="206" spans="1:36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7"/>
      <c r="F206" s="164" t="s">
        <v>3229</v>
      </c>
      <c r="G206" s="90" t="s">
        <v>3404</v>
      </c>
      <c r="H206" s="90"/>
      <c r="I206" s="90"/>
      <c r="J206" s="90"/>
      <c r="K206" s="165" t="s">
        <v>831</v>
      </c>
      <c r="L2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88">
        <v>0.30208333333333331</v>
      </c>
      <c r="N206" s="115" t="s">
        <v>3404</v>
      </c>
      <c r="O206" s="189">
        <v>0.34375</v>
      </c>
      <c r="P206" s="180">
        <v>28</v>
      </c>
      <c r="Q206" s="133"/>
      <c r="R206" s="133"/>
      <c r="S206" s="133"/>
      <c r="T206" s="133"/>
      <c r="U206" s="133"/>
      <c r="V206" s="133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INDEX($C207:$C$3247,MATCH(FALSE,ISBLANK($C207:$C$3247),0)))),"", INDEX($C207:$C$3247,MATCH(FALSE,ISBLANK($C207:$C$3247),0))  ),$Y205
)</f>
        <v>GA09U5448</v>
      </c>
      <c r="Z206" s="90" t="str" cm="1">
        <f t="array" ref="Z206">IF(
ISNUMBER(FIND("A",$D206)),
$D206 &amp; IF(ISNUMBER(FIND("A",     INDEX($D207:$D$3247,MATCH(FALSE,ISBLANK($D207:$D$3247),0)))),"", INDEX($D207:$D$3247,MATCH(FALSE,ISBLANK($D207:$D$3247),0))  ),$Z205
)</f>
        <v>MB 27A</v>
      </c>
      <c r="AA206" s="104" t="str">
        <f>MBSchedule[[#This Row],[Route]]</f>
        <v>KHOTIGAO-CANACONA</v>
      </c>
      <c r="AB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06" s="104" t="str">
        <f>IF(MBSchedule[[#This Row],[rb-straight]]&lt;MBSchedule[[#This Row],[rb-reverse]],MBSchedule[[#This Row],[rb-straight]],MBSchedule[[#This Row],[rb-reverse]])</f>
        <v>CANACONA-KHOTIGAO</v>
      </c>
      <c r="AD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06" s="203" t="str" cm="1">
        <f t="array" ref="AF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6" s="203"/>
      <c r="AH206" s="203" t="e">
        <f>MBSchedule[[#This Row],[Issuing Depot]] &amp; _xlfn.IFNA(VLOOKUP(MBSchedule[[#This Row],[ow]], ETMRouteLookup, 3, FALSE),VLOOKUP(MBSchedule[[#This Row],[re]], ETMRouteLookup, 3, FALSE))</f>
        <v>#N/A</v>
      </c>
      <c r="AI206" s="213" t="e">
        <f>VLOOKUP(MBSchedule[[#This Row],[Full ETM Route No]],ETMRoutes[[Full ETM Route No]:[StageCodes]],9,FALSE)</f>
        <v>#N/A</v>
      </c>
      <c r="AJ206" s="3"/>
    </row>
    <row r="207" spans="1:36" ht="16" thickBot="1">
      <c r="A207" s="104" t="str">
        <f t="shared" si="3"/>
        <v>MRG</v>
      </c>
      <c r="B207" s="104"/>
      <c r="C207" s="90"/>
      <c r="D207" s="90"/>
      <c r="E207" s="157"/>
      <c r="F207" s="164" t="s">
        <v>831</v>
      </c>
      <c r="G207" s="90" t="s">
        <v>996</v>
      </c>
      <c r="H207" s="90"/>
      <c r="I207" s="90"/>
      <c r="J207" s="90"/>
      <c r="K207" s="165" t="s">
        <v>1844</v>
      </c>
      <c r="L2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88">
        <v>0.3576388888888889</v>
      </c>
      <c r="N207" s="115" t="s">
        <v>3404</v>
      </c>
      <c r="O207" s="189">
        <v>0.40625</v>
      </c>
      <c r="P207" s="180">
        <v>37</v>
      </c>
      <c r="Q207" s="133"/>
      <c r="R207" s="133"/>
      <c r="S207" s="133"/>
      <c r="T207" s="133"/>
      <c r="U207" s="133"/>
      <c r="V207" s="133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INDEX($C208:$C$3247,MATCH(FALSE,ISBLANK($C208:$C$3247),0)))),"", INDEX($C208:$C$3247,MATCH(FALSE,ISBLANK($C208:$C$3247),0))  ),$Y206
)</f>
        <v>GA09U5448</v>
      </c>
      <c r="Z207" s="90" t="str" cm="1">
        <f t="array" ref="Z207">IF(
ISNUMBER(FIND("A",$D207)),
$D207 &amp; IF(ISNUMBER(FIND("A",     INDEX($D208:$D$3247,MATCH(FALSE,ISBLANK($D208:$D$3247),0)))),"", INDEX($D208:$D$3247,MATCH(FALSE,ISBLANK($D208:$D$3247),0))  ),$Z206
)</f>
        <v>MB 27A</v>
      </c>
      <c r="AA207" s="104" t="str">
        <f>MBSchedule[[#This Row],[Route]]</f>
        <v>CANACONA-CUNCOLIM-MARGAO</v>
      </c>
      <c r="AB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07" s="104" t="str">
        <f>IF(MBSchedule[[#This Row],[rb-straight]]&lt;MBSchedule[[#This Row],[rb-reverse]],MBSchedule[[#This Row],[rb-straight]],MBSchedule[[#This Row],[rb-reverse]])</f>
        <v>CANACONA-CUNCOLIM-MARGAO</v>
      </c>
      <c r="AD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07" s="203" t="str" cm="1">
        <f t="array" ref="AF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7" s="203"/>
      <c r="AH207" s="203" t="str">
        <f>MBSchedule[[#This Row],[Issuing Depot]] &amp; _xlfn.IFNA(VLOOKUP(MBSchedule[[#This Row],[ow]], ETMRouteLookup, 3, FALSE),VLOOKUP(MBSchedule[[#This Row],[re]], ETMRouteLookup, 3, FALSE))</f>
        <v>MRG26</v>
      </c>
      <c r="AI207" s="213" t="str">
        <f>VLOOKUP(MBSchedule[[#This Row],[Full ETM Route No]],ETMRoutes[[Full ETM Route No]:[StageCodes]],9,FALSE)</f>
        <v>MRG-MRK-NVY-DRM-CNX-DDI-PZK-CUN-DMN-BLI-BNO-GOD-PDI-PSM-PKO-GLM-CST-CNC</v>
      </c>
      <c r="AJ207" s="3"/>
    </row>
    <row r="208" spans="1:36" ht="16" thickBot="1">
      <c r="A208" s="104" t="str">
        <f t="shared" si="3"/>
        <v>MRG</v>
      </c>
      <c r="B208" s="104"/>
      <c r="C208" s="90"/>
      <c r="D208" s="90"/>
      <c r="E208" s="157"/>
      <c r="F208" s="164" t="s">
        <v>1844</v>
      </c>
      <c r="G208" s="90" t="s">
        <v>831</v>
      </c>
      <c r="H208" s="90"/>
      <c r="I208" s="90"/>
      <c r="J208" s="90"/>
      <c r="K208" s="165" t="s">
        <v>3281</v>
      </c>
      <c r="L2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88">
        <v>0.4236111111111111</v>
      </c>
      <c r="N208" s="115" t="s">
        <v>3404</v>
      </c>
      <c r="O208" s="189">
        <v>0.47916666666666669</v>
      </c>
      <c r="P208" s="180">
        <v>41</v>
      </c>
      <c r="Q208" s="133"/>
      <c r="R208" s="133"/>
      <c r="S208" s="133"/>
      <c r="T208" s="133"/>
      <c r="U208" s="133"/>
      <c r="V208" s="133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INDEX($C209:$C$3247,MATCH(FALSE,ISBLANK($C209:$C$3247),0)))),"", INDEX($C209:$C$3247,MATCH(FALSE,ISBLANK($C209:$C$3247),0))  ),$Y207
)</f>
        <v>GA09U5448</v>
      </c>
      <c r="Z208" s="90" t="str" cm="1">
        <f t="array" ref="Z208">IF(
ISNUMBER(FIND("A",$D208)),
$D208 &amp; IF(ISNUMBER(FIND("A",     INDEX($D209:$D$3247,MATCH(FALSE,ISBLANK($D209:$D$3247),0)))),"", INDEX($D209:$D$3247,MATCH(FALSE,ISBLANK($D209:$D$3247),0))  ),$Z207
)</f>
        <v>MB 27A</v>
      </c>
      <c r="AA208" s="104" t="str">
        <f>MBSchedule[[#This Row],[Route]]</f>
        <v>MARGAO-CANACONA-PALOLEM</v>
      </c>
      <c r="AB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208" s="104" t="str">
        <f>IF(MBSchedule[[#This Row],[rb-straight]]&lt;MBSchedule[[#This Row],[rb-reverse]],MBSchedule[[#This Row],[rb-straight]],MBSchedule[[#This Row],[rb-reverse]])</f>
        <v>MARGAO-CANACONA-PALOLEM</v>
      </c>
      <c r="AD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208" s="203" t="str" cm="1">
        <f t="array" ref="AF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8" s="203"/>
      <c r="AH208" s="203" t="str">
        <f>MBSchedule[[#This Row],[Issuing Depot]] &amp; _xlfn.IFNA(VLOOKUP(MBSchedule[[#This Row],[ow]], ETMRouteLookup, 3, FALSE),VLOOKUP(MBSchedule[[#This Row],[re]], ETMRouteLookup, 3, FALSE))</f>
        <v>MRG337</v>
      </c>
      <c r="AI208" s="213" t="str">
        <f>VLOOKUP(MBSchedule[[#This Row],[Full ETM Route No]],ETMRoutes[[Full ETM Route No]:[StageCodes]],9,FALSE)</f>
        <v>MRG-MRK-NVY-DRM-CNX-DDI-PZK-CUN-DMN-BLI-BNO-GOD-PDI-PSM-PKO-GLM-CST-CNC-PSL-PAT-PLM</v>
      </c>
      <c r="AJ208" s="3"/>
    </row>
    <row r="209" spans="1:36" ht="16" thickBot="1">
      <c r="A209" s="104" t="str">
        <f t="shared" si="3"/>
        <v>MRG</v>
      </c>
      <c r="B209" s="104"/>
      <c r="C209" s="90"/>
      <c r="D209" s="90"/>
      <c r="E209" s="157"/>
      <c r="F209" s="164" t="s">
        <v>3281</v>
      </c>
      <c r="G209" s="90" t="s">
        <v>3404</v>
      </c>
      <c r="H209" s="90"/>
      <c r="I209" s="90"/>
      <c r="J209" s="90"/>
      <c r="K209" s="165" t="s">
        <v>831</v>
      </c>
      <c r="L2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88">
        <v>0.50347222222222221</v>
      </c>
      <c r="N209" s="115" t="s">
        <v>3404</v>
      </c>
      <c r="O209" s="189">
        <v>0.51041666666666663</v>
      </c>
      <c r="P209" s="180">
        <v>4</v>
      </c>
      <c r="Q209" s="133"/>
      <c r="R209" s="133"/>
      <c r="S209" s="133"/>
      <c r="T209" s="133"/>
      <c r="U209" s="133"/>
      <c r="V209" s="133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INDEX($C210:$C$3247,MATCH(FALSE,ISBLANK($C210:$C$3247),0)))),"", INDEX($C210:$C$3247,MATCH(FALSE,ISBLANK($C210:$C$3247),0))  ),$Y208
)</f>
        <v>GA09U5448</v>
      </c>
      <c r="Z209" s="90" t="str" cm="1">
        <f t="array" ref="Z209">IF(
ISNUMBER(FIND("A",$D209)),
$D209 &amp; IF(ISNUMBER(FIND("A",     INDEX($D210:$D$3247,MATCH(FALSE,ISBLANK($D210:$D$3247),0)))),"", INDEX($D210:$D$3247,MATCH(FALSE,ISBLANK($D210:$D$3247),0))  ),$Z208
)</f>
        <v>MB 27A</v>
      </c>
      <c r="AA209" s="104" t="str">
        <f>MBSchedule[[#This Row],[Route]]</f>
        <v>PALOLEM-CANACONA</v>
      </c>
      <c r="AB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209" s="104" t="str">
        <f>IF(MBSchedule[[#This Row],[rb-straight]]&lt;MBSchedule[[#This Row],[rb-reverse]],MBSchedule[[#This Row],[rb-straight]],MBSchedule[[#This Row],[rb-reverse]])</f>
        <v>CANACONA-PALOLEM</v>
      </c>
      <c r="AD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209" s="203" t="str" cm="1">
        <f t="array" ref="AF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9" s="203"/>
      <c r="AH209" s="203" t="str">
        <f>MBSchedule[[#This Row],[Issuing Depot]] &amp; _xlfn.IFNA(VLOOKUP(MBSchedule[[#This Row],[ow]], ETMRouteLookup, 3, FALSE),VLOOKUP(MBSchedule[[#This Row],[re]], ETMRouteLookup, 3, FALSE))</f>
        <v>MRG336</v>
      </c>
      <c r="AI209" s="213" t="str">
        <f>VLOOKUP(MBSchedule[[#This Row],[Full ETM Route No]],ETMRoutes[[Full ETM Route No]:[StageCodes]],9,FALSE)</f>
        <v>CNC-PSL-PAT-PLM</v>
      </c>
      <c r="AJ209" s="3"/>
    </row>
    <row r="210" spans="1:36" ht="16" thickBot="1">
      <c r="A210" s="104" t="str">
        <f t="shared" si="3"/>
        <v>MRG</v>
      </c>
      <c r="B210" s="104"/>
      <c r="C210" s="90"/>
      <c r="D210" s="90"/>
      <c r="E210" s="157"/>
      <c r="F210" s="164" t="s">
        <v>831</v>
      </c>
      <c r="G210" s="90" t="s">
        <v>3404</v>
      </c>
      <c r="H210" s="90"/>
      <c r="I210" s="90"/>
      <c r="J210" s="90"/>
      <c r="K210" s="165" t="s">
        <v>2674</v>
      </c>
      <c r="L2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88">
        <v>0.51388888888888895</v>
      </c>
      <c r="N210" s="115" t="s">
        <v>3404</v>
      </c>
      <c r="O210" s="189">
        <v>0.52777777777777779</v>
      </c>
      <c r="P210" s="180">
        <v>4</v>
      </c>
      <c r="Q210" s="133"/>
      <c r="R210" s="133"/>
      <c r="S210" s="133"/>
      <c r="T210" s="134"/>
      <c r="U210" s="134"/>
      <c r="V210" s="134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INDEX($C211:$C$3247,MATCH(FALSE,ISBLANK($C211:$C$3247),0)))),"", INDEX($C211:$C$3247,MATCH(FALSE,ISBLANK($C211:$C$3247),0))  ),$Y209
)</f>
        <v>GA09U5448</v>
      </c>
      <c r="Z210" s="90" t="str" cm="1">
        <f t="array" ref="Z210">IF(
ISNUMBER(FIND("A",$D210)),
$D210 &amp; IF(ISNUMBER(FIND("A",     INDEX($D211:$D$3247,MATCH(FALSE,ISBLANK($D211:$D$3247),0)))),"", INDEX($D211:$D$3247,MATCH(FALSE,ISBLANK($D211:$D$3247),0))  ),$Z209
)</f>
        <v>MB 27A</v>
      </c>
      <c r="AA210" s="104" t="str">
        <f>MBSchedule[[#This Row],[Route]]</f>
        <v>CANACONA-SHRISTHAL</v>
      </c>
      <c r="AB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0" s="104" t="str">
        <f>IF(MBSchedule[[#This Row],[rb-straight]]&lt;MBSchedule[[#This Row],[rb-reverse]],MBSchedule[[#This Row],[rb-straight]],MBSchedule[[#This Row],[rb-reverse]])</f>
        <v>CANACONA-SHRISTHAL</v>
      </c>
      <c r="AD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0" s="203" t="str" cm="1">
        <f t="array" ref="AF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0" s="203"/>
      <c r="AH210" s="203" t="str">
        <f>MBSchedule[[#This Row],[Issuing Depot]] &amp; _xlfn.IFNA(VLOOKUP(MBSchedule[[#This Row],[ow]], ETMRouteLookup, 3, FALSE),VLOOKUP(MBSchedule[[#This Row],[re]], ETMRouteLookup, 3, FALSE))</f>
        <v>MRG325</v>
      </c>
      <c r="AI210" s="213" t="str">
        <f>VLOOKUP(MBSchedule[[#This Row],[Full ETM Route No]],ETMRoutes[[Full ETM Route No]:[StageCodes]],9,FALSE)</f>
        <v>CNC-PSN-SMT-BPL-AFD-PTG-SRI</v>
      </c>
      <c r="AJ210" s="3"/>
    </row>
    <row r="211" spans="1:36" ht="16" thickBot="1">
      <c r="A211" s="104" t="str">
        <f t="shared" si="3"/>
        <v>MRG</v>
      </c>
      <c r="B211" s="104"/>
      <c r="C211" s="90"/>
      <c r="D211" s="90"/>
      <c r="E211" s="157"/>
      <c r="F211" s="164" t="s">
        <v>2674</v>
      </c>
      <c r="G211" s="90" t="s">
        <v>3404</v>
      </c>
      <c r="H211" s="90"/>
      <c r="I211" s="90"/>
      <c r="J211" s="90"/>
      <c r="K211" s="165" t="s">
        <v>831</v>
      </c>
      <c r="L2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88">
        <v>0.53472222222222221</v>
      </c>
      <c r="N211" s="115" t="s">
        <v>3404</v>
      </c>
      <c r="O211" s="189">
        <v>0.54166666666666663</v>
      </c>
      <c r="P211" s="180">
        <v>4</v>
      </c>
      <c r="Q211" s="133"/>
      <c r="R211" s="133"/>
      <c r="S211" s="133"/>
      <c r="T211" s="133"/>
      <c r="U211" s="133"/>
      <c r="V211" s="133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INDEX($C212:$C$3247,MATCH(FALSE,ISBLANK($C212:$C$3247),0)))),"", INDEX($C212:$C$3247,MATCH(FALSE,ISBLANK($C212:$C$3247),0))  ),$Y210
)</f>
        <v>GA09U5448</v>
      </c>
      <c r="Z211" s="90" t="str" cm="1">
        <f t="array" ref="Z211">IF(
ISNUMBER(FIND("A",$D211)),
$D211 &amp; IF(ISNUMBER(FIND("A",     INDEX($D212:$D$3247,MATCH(FALSE,ISBLANK($D212:$D$3247),0)))),"", INDEX($D212:$D$3247,MATCH(FALSE,ISBLANK($D212:$D$3247),0))  ),$Z210
)</f>
        <v>MB 27A</v>
      </c>
      <c r="AA211" s="104" t="str">
        <f>MBSchedule[[#This Row],[Route]]</f>
        <v>SHRISTHAL-CANACONA</v>
      </c>
      <c r="AB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1" s="104" t="str">
        <f>IF(MBSchedule[[#This Row],[rb-straight]]&lt;MBSchedule[[#This Row],[rb-reverse]],MBSchedule[[#This Row],[rb-straight]],MBSchedule[[#This Row],[rb-reverse]])</f>
        <v>CANACONA-SHRISTHAL</v>
      </c>
      <c r="AD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1" s="203" t="str" cm="1">
        <f t="array" ref="AF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1" s="203"/>
      <c r="AH211" s="203" t="str">
        <f>MBSchedule[[#This Row],[Issuing Depot]] &amp; _xlfn.IFNA(VLOOKUP(MBSchedule[[#This Row],[ow]], ETMRouteLookup, 3, FALSE),VLOOKUP(MBSchedule[[#This Row],[re]], ETMRouteLookup, 3, FALSE))</f>
        <v>MRG325</v>
      </c>
      <c r="AI211" s="213" t="str">
        <f>VLOOKUP(MBSchedule[[#This Row],[Full ETM Route No]],ETMRoutes[[Full ETM Route No]:[StageCodes]],9,FALSE)</f>
        <v>CNC-PSN-SMT-BPL-AFD-PTG-SRI</v>
      </c>
      <c r="AJ211" s="3"/>
    </row>
    <row r="212" spans="1:36" ht="16" thickBot="1">
      <c r="A212" s="104" t="str">
        <f t="shared" si="3"/>
        <v>MRG</v>
      </c>
      <c r="B212" s="104"/>
      <c r="C212" s="90"/>
      <c r="D212" s="90"/>
      <c r="E212" s="157"/>
      <c r="F212" s="164" t="s">
        <v>831</v>
      </c>
      <c r="G212" s="90" t="s">
        <v>3404</v>
      </c>
      <c r="H212" s="90"/>
      <c r="I212" s="90"/>
      <c r="J212" s="90"/>
      <c r="K212" s="165" t="s">
        <v>2674</v>
      </c>
      <c r="L2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88">
        <v>0.57291666666666663</v>
      </c>
      <c r="N212" s="115" t="s">
        <v>3404</v>
      </c>
      <c r="O212" s="189">
        <v>0.58333333333333337</v>
      </c>
      <c r="P212" s="180">
        <v>4</v>
      </c>
      <c r="Q212" s="133"/>
      <c r="R212" s="133"/>
      <c r="S212" s="133"/>
      <c r="T212" s="133"/>
      <c r="U212" s="133"/>
      <c r="V212" s="133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INDEX($C213:$C$3247,MATCH(FALSE,ISBLANK($C213:$C$3247),0)))),"", INDEX($C213:$C$3247,MATCH(FALSE,ISBLANK($C213:$C$3247),0))  ),$Y211
)</f>
        <v>GA09U5448</v>
      </c>
      <c r="Z212" s="90" t="str" cm="1">
        <f t="array" ref="Z212">IF(
ISNUMBER(FIND("A",$D212)),
$D212 &amp; IF(ISNUMBER(FIND("A",     INDEX($D213:$D$3247,MATCH(FALSE,ISBLANK($D213:$D$3247),0)))),"", INDEX($D213:$D$3247,MATCH(FALSE,ISBLANK($D213:$D$3247),0))  ),$Z211
)</f>
        <v>MB 27A</v>
      </c>
      <c r="AA212" s="104" t="str">
        <f>MBSchedule[[#This Row],[Route]]</f>
        <v>CANACONA-SHRISTHAL</v>
      </c>
      <c r="AB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2" s="104" t="str">
        <f>IF(MBSchedule[[#This Row],[rb-straight]]&lt;MBSchedule[[#This Row],[rb-reverse]],MBSchedule[[#This Row],[rb-straight]],MBSchedule[[#This Row],[rb-reverse]])</f>
        <v>CANACONA-SHRISTHAL</v>
      </c>
      <c r="AD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2" s="203" t="str" cm="1">
        <f t="array" ref="AF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2" s="203"/>
      <c r="AH212" s="203" t="str">
        <f>MBSchedule[[#This Row],[Issuing Depot]] &amp; _xlfn.IFNA(VLOOKUP(MBSchedule[[#This Row],[ow]], ETMRouteLookup, 3, FALSE),VLOOKUP(MBSchedule[[#This Row],[re]], ETMRouteLookup, 3, FALSE))</f>
        <v>MRG325</v>
      </c>
      <c r="AI212" s="213" t="str">
        <f>VLOOKUP(MBSchedule[[#This Row],[Full ETM Route No]],ETMRoutes[[Full ETM Route No]:[StageCodes]],9,FALSE)</f>
        <v>CNC-PSN-SMT-BPL-AFD-PTG-SRI</v>
      </c>
      <c r="AJ212" s="3"/>
    </row>
    <row r="213" spans="1:36" ht="16" thickBot="1">
      <c r="A213" s="104" t="str">
        <f t="shared" si="3"/>
        <v>MRG</v>
      </c>
      <c r="B213" s="104"/>
      <c r="C213" s="90"/>
      <c r="D213" s="90"/>
      <c r="E213" s="157"/>
      <c r="F213" s="164" t="s">
        <v>2674</v>
      </c>
      <c r="G213" s="90" t="s">
        <v>3404</v>
      </c>
      <c r="H213" s="90"/>
      <c r="I213" s="90"/>
      <c r="J213" s="90"/>
      <c r="K213" s="165" t="s">
        <v>831</v>
      </c>
      <c r="L2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88">
        <v>0.625</v>
      </c>
      <c r="N213" s="115" t="s">
        <v>3404</v>
      </c>
      <c r="O213" s="189">
        <v>0.63194444444444442</v>
      </c>
      <c r="P213" s="180">
        <v>4</v>
      </c>
      <c r="Q213" s="133"/>
      <c r="R213" s="133"/>
      <c r="S213" s="133"/>
      <c r="T213" s="133"/>
      <c r="U213" s="133"/>
      <c r="V213" s="133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INDEX($C214:$C$3247,MATCH(FALSE,ISBLANK($C214:$C$3247),0)))),"", INDEX($C214:$C$3247,MATCH(FALSE,ISBLANK($C214:$C$3247),0))  ),$Y212
)</f>
        <v>GA09U5448</v>
      </c>
      <c r="Z213" s="90" t="str" cm="1">
        <f t="array" ref="Z213">IF(
ISNUMBER(FIND("A",$D213)),
$D213 &amp; IF(ISNUMBER(FIND("A",     INDEX($D214:$D$3247,MATCH(FALSE,ISBLANK($D214:$D$3247),0)))),"", INDEX($D214:$D$3247,MATCH(FALSE,ISBLANK($D214:$D$3247),0))  ),$Z212
)</f>
        <v>MB 27A</v>
      </c>
      <c r="AA213" s="104" t="str">
        <f>MBSchedule[[#This Row],[Route]]</f>
        <v>SHRISTHAL-CANACONA</v>
      </c>
      <c r="AB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3" s="104" t="str">
        <f>IF(MBSchedule[[#This Row],[rb-straight]]&lt;MBSchedule[[#This Row],[rb-reverse]],MBSchedule[[#This Row],[rb-straight]],MBSchedule[[#This Row],[rb-reverse]])</f>
        <v>CANACONA-SHRISTHAL</v>
      </c>
      <c r="AD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3" s="203" t="str" cm="1">
        <f t="array" ref="AF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3" s="203"/>
      <c r="AH213" s="203" t="str">
        <f>MBSchedule[[#This Row],[Issuing Depot]] &amp; _xlfn.IFNA(VLOOKUP(MBSchedule[[#This Row],[ow]], ETMRouteLookup, 3, FALSE),VLOOKUP(MBSchedule[[#This Row],[re]], ETMRouteLookup, 3, FALSE))</f>
        <v>MRG325</v>
      </c>
      <c r="AI213" s="213" t="str">
        <f>VLOOKUP(MBSchedule[[#This Row],[Full ETM Route No]],ETMRoutes[[Full ETM Route No]:[StageCodes]],9,FALSE)</f>
        <v>CNC-PSN-SMT-BPL-AFD-PTG-SRI</v>
      </c>
      <c r="AJ213" s="3"/>
    </row>
    <row r="214" spans="1:36" ht="16" thickBot="1">
      <c r="A214" s="104" t="str">
        <f t="shared" si="3"/>
        <v>MRG</v>
      </c>
      <c r="B214" s="104"/>
      <c r="C214" s="90"/>
      <c r="D214" s="90"/>
      <c r="E214" s="157"/>
      <c r="F214" s="164" t="s">
        <v>831</v>
      </c>
      <c r="G214" s="90" t="s">
        <v>996</v>
      </c>
      <c r="H214" s="90"/>
      <c r="I214" s="90"/>
      <c r="J214" s="90"/>
      <c r="K214" s="165" t="s">
        <v>1844</v>
      </c>
      <c r="L2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88">
        <v>0.64583333333333337</v>
      </c>
      <c r="N214" s="115" t="s">
        <v>3404</v>
      </c>
      <c r="O214" s="189">
        <v>0.69791666666666663</v>
      </c>
      <c r="P214" s="180">
        <v>37</v>
      </c>
      <c r="Q214" s="133"/>
      <c r="R214" s="133"/>
      <c r="S214" s="133"/>
      <c r="T214" s="133"/>
      <c r="U214" s="133"/>
      <c r="V214" s="133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INDEX($C215:$C$3247,MATCH(FALSE,ISBLANK($C215:$C$3247),0)))),"", INDEX($C215:$C$3247,MATCH(FALSE,ISBLANK($C215:$C$3247),0))  ),$Y213
)</f>
        <v>GA09U5448</v>
      </c>
      <c r="Z214" s="90" t="str" cm="1">
        <f t="array" ref="Z214">IF(
ISNUMBER(FIND("A",$D214)),
$D214 &amp; IF(ISNUMBER(FIND("A",     INDEX($D215:$D$3247,MATCH(FALSE,ISBLANK($D215:$D$3247),0)))),"", INDEX($D215:$D$3247,MATCH(FALSE,ISBLANK($D215:$D$3247),0))  ),$Z213
)</f>
        <v>MB 27A</v>
      </c>
      <c r="AA214" s="104" t="str">
        <f>MBSchedule[[#This Row],[Route]]</f>
        <v>CANACONA-CUNCOLIM-MARGAO</v>
      </c>
      <c r="AB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14" s="104" t="str">
        <f>IF(MBSchedule[[#This Row],[rb-straight]]&lt;MBSchedule[[#This Row],[rb-reverse]],MBSchedule[[#This Row],[rb-straight]],MBSchedule[[#This Row],[rb-reverse]])</f>
        <v>CANACONA-CUNCOLIM-MARGAO</v>
      </c>
      <c r="AD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14" s="203" t="str" cm="1">
        <f t="array" ref="AF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4" s="203"/>
      <c r="AH214" s="203" t="str">
        <f>MBSchedule[[#This Row],[Issuing Depot]] &amp; _xlfn.IFNA(VLOOKUP(MBSchedule[[#This Row],[ow]], ETMRouteLookup, 3, FALSE),VLOOKUP(MBSchedule[[#This Row],[re]], ETMRouteLookup, 3, FALSE))</f>
        <v>MRG26</v>
      </c>
      <c r="AI214" s="213" t="str">
        <f>VLOOKUP(MBSchedule[[#This Row],[Full ETM Route No]],ETMRoutes[[Full ETM Route No]:[StageCodes]],9,FALSE)</f>
        <v>MRG-MRK-NVY-DRM-CNX-DDI-PZK-CUN-DMN-BLI-BNO-GOD-PDI-PSM-PKO-GLM-CST-CNC</v>
      </c>
      <c r="AJ214" s="3"/>
    </row>
    <row r="215" spans="1:36" ht="16" thickBot="1">
      <c r="A215" s="104" t="str">
        <f t="shared" si="3"/>
        <v>MRG</v>
      </c>
      <c r="B215" s="104"/>
      <c r="C215" s="90"/>
      <c r="D215" s="90"/>
      <c r="E215" s="157"/>
      <c r="F215" s="164" t="s">
        <v>1844</v>
      </c>
      <c r="G215" s="90" t="s">
        <v>996</v>
      </c>
      <c r="H215" s="90"/>
      <c r="I215" s="90"/>
      <c r="J215" s="90"/>
      <c r="K215" s="165" t="s">
        <v>831</v>
      </c>
      <c r="L2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88">
        <v>0.71527777777777779</v>
      </c>
      <c r="N215" s="115" t="s">
        <v>3404</v>
      </c>
      <c r="O215" s="189">
        <v>0.76736111111111116</v>
      </c>
      <c r="P215" s="180">
        <v>37</v>
      </c>
      <c r="Q215" s="133"/>
      <c r="R215" s="133"/>
      <c r="S215" s="133"/>
      <c r="T215" s="133"/>
      <c r="U215" s="133"/>
      <c r="V215" s="133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INDEX($C216:$C$3247,MATCH(FALSE,ISBLANK($C216:$C$3247),0)))),"", INDEX($C216:$C$3247,MATCH(FALSE,ISBLANK($C216:$C$3247),0))  ),$Y214
)</f>
        <v>GA09U5448</v>
      </c>
      <c r="Z215" s="90" t="str" cm="1">
        <f t="array" ref="Z215">IF(
ISNUMBER(FIND("A",$D215)),
$D215 &amp; IF(ISNUMBER(FIND("A",     INDEX($D216:$D$3247,MATCH(FALSE,ISBLANK($D216:$D$3247),0)))),"", INDEX($D216:$D$3247,MATCH(FALSE,ISBLANK($D216:$D$3247),0))  ),$Z214
)</f>
        <v>MB 27A</v>
      </c>
      <c r="AA215" s="104" t="str">
        <f>MBSchedule[[#This Row],[Route]]</f>
        <v>MARGAO-CUNCOLIM-CANACONA</v>
      </c>
      <c r="AB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15" s="104" t="str">
        <f>IF(MBSchedule[[#This Row],[rb-straight]]&lt;MBSchedule[[#This Row],[rb-reverse]],MBSchedule[[#This Row],[rb-straight]],MBSchedule[[#This Row],[rb-reverse]])</f>
        <v>CANACONA-CUNCOLIM-MARGAO</v>
      </c>
      <c r="AD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15" s="203" t="str" cm="1">
        <f t="array" ref="AF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5" s="203"/>
      <c r="AH215" s="203" t="str">
        <f>MBSchedule[[#This Row],[Issuing Depot]] &amp; _xlfn.IFNA(VLOOKUP(MBSchedule[[#This Row],[ow]], ETMRouteLookup, 3, FALSE),VLOOKUP(MBSchedule[[#This Row],[re]], ETMRouteLookup, 3, FALSE))</f>
        <v>MRG26</v>
      </c>
      <c r="AI215" s="213" t="str">
        <f>VLOOKUP(MBSchedule[[#This Row],[Full ETM Route No]],ETMRoutes[[Full ETM Route No]:[StageCodes]],9,FALSE)</f>
        <v>MRG-MRK-NVY-DRM-CNX-DDI-PZK-CUN-DMN-BLI-BNO-GOD-PDI-PSM-PKO-GLM-CST-CNC</v>
      </c>
      <c r="AJ215" s="3"/>
    </row>
    <row r="216" spans="1:36" ht="16" thickBot="1">
      <c r="A216" s="104" t="str">
        <f t="shared" si="3"/>
        <v>MRG</v>
      </c>
      <c r="B216" s="104"/>
      <c r="C216" s="90"/>
      <c r="D216" s="90"/>
      <c r="E216" s="157"/>
      <c r="F216" s="164" t="s">
        <v>831</v>
      </c>
      <c r="G216" s="90" t="s">
        <v>3404</v>
      </c>
      <c r="H216" s="90"/>
      <c r="I216" s="90"/>
      <c r="J216" s="90"/>
      <c r="K216" s="165" t="s">
        <v>3229</v>
      </c>
      <c r="L2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88">
        <v>0.77430555555555547</v>
      </c>
      <c r="N216" s="115" t="s">
        <v>3404</v>
      </c>
      <c r="O216" s="189">
        <v>0.80902777777777779</v>
      </c>
      <c r="P216" s="180">
        <v>28</v>
      </c>
      <c r="Q216" s="133">
        <v>1</v>
      </c>
      <c r="R216" s="133">
        <v>1</v>
      </c>
      <c r="S216" s="133"/>
      <c r="T216" s="133"/>
      <c r="U216" s="133"/>
      <c r="V216" s="133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INDEX($C217:$C$3247,MATCH(FALSE,ISBLANK($C217:$C$3247),0)))),"", INDEX($C217:$C$3247,MATCH(FALSE,ISBLANK($C217:$C$3247),0))  ),$Y215
)</f>
        <v>GA09U5448</v>
      </c>
      <c r="Z216" s="90" t="str" cm="1">
        <f t="array" ref="Z216">IF(
ISNUMBER(FIND("A",$D216)),
$D216 &amp; IF(ISNUMBER(FIND("A",     INDEX($D217:$D$3247,MATCH(FALSE,ISBLANK($D217:$D$3247),0)))),"", INDEX($D217:$D$3247,MATCH(FALSE,ISBLANK($D217:$D$3247),0))  ),$Z215
)</f>
        <v>MB 27A</v>
      </c>
      <c r="AA216" s="104" t="str">
        <f>MBSchedule[[#This Row],[Route]]</f>
        <v>CANACONA-KHOTIGAO</v>
      </c>
      <c r="AB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6" s="104" t="str">
        <f>IF(MBSchedule[[#This Row],[rb-straight]]&lt;MBSchedule[[#This Row],[rb-reverse]],MBSchedule[[#This Row],[rb-straight]],MBSchedule[[#This Row],[rb-reverse]])</f>
        <v>CANACONA-KHOTIGAO</v>
      </c>
      <c r="AD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6" s="203" t="str" cm="1">
        <f t="array" ref="AF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6" s="203"/>
      <c r="AH216" s="203" t="e">
        <f>MBSchedule[[#This Row],[Issuing Depot]] &amp; _xlfn.IFNA(VLOOKUP(MBSchedule[[#This Row],[ow]], ETMRouteLookup, 3, FALSE),VLOOKUP(MBSchedule[[#This Row],[re]], ETMRouteLookup, 3, FALSE))</f>
        <v>#N/A</v>
      </c>
      <c r="AI216" s="213" t="e">
        <f>VLOOKUP(MBSchedule[[#This Row],[Full ETM Route No]],ETMRoutes[[Full ETM Route No]:[StageCodes]],9,FALSE)</f>
        <v>#N/A</v>
      </c>
      <c r="AJ216" s="3"/>
    </row>
    <row r="217" spans="1:36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7"/>
      <c r="F217" s="164" t="s">
        <v>3229</v>
      </c>
      <c r="G217" s="90" t="s">
        <v>3404</v>
      </c>
      <c r="H217" s="90"/>
      <c r="I217" s="90"/>
      <c r="J217" s="90"/>
      <c r="K217" s="165" t="s">
        <v>831</v>
      </c>
      <c r="L2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88">
        <v>0.2638888888888889</v>
      </c>
      <c r="N217" s="115" t="s">
        <v>3404</v>
      </c>
      <c r="O217" s="189">
        <v>0.2951388888888889</v>
      </c>
      <c r="P217" s="180">
        <v>28</v>
      </c>
      <c r="Q217" s="133"/>
      <c r="R217" s="133"/>
      <c r="S217" s="133"/>
      <c r="T217" s="133"/>
      <c r="U217" s="133"/>
      <c r="V217" s="133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INDEX($C218:$C$3247,MATCH(FALSE,ISBLANK($C218:$C$3247),0)))),"", INDEX($C218:$C$3247,MATCH(FALSE,ISBLANK($C218:$C$3247),0))  ),$Y216
)</f>
        <v>GA09U1566</v>
      </c>
      <c r="Z217" s="90" t="str" cm="1">
        <f t="array" ref="Z217">IF(
ISNUMBER(FIND("A",$D217)),
$D217 &amp; IF(ISNUMBER(FIND("A",     INDEX($D218:$D$3247,MATCH(FALSE,ISBLANK($D218:$D$3247),0)))),"", INDEX($D218:$D$3247,MATCH(FALSE,ISBLANK($D218:$D$3247),0))  ),$Z216
)</f>
        <v>MB 28A</v>
      </c>
      <c r="AA217" s="104" t="str">
        <f>MBSchedule[[#This Row],[Route]]</f>
        <v>KHOTIGAO-CANACONA</v>
      </c>
      <c r="AB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7" s="104" t="str">
        <f>IF(MBSchedule[[#This Row],[rb-straight]]&lt;MBSchedule[[#This Row],[rb-reverse]],MBSchedule[[#This Row],[rb-straight]],MBSchedule[[#This Row],[rb-reverse]])</f>
        <v>CANACONA-KHOTIGAO</v>
      </c>
      <c r="AD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7" s="203" t="str" cm="1">
        <f t="array" ref="AF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7" s="203"/>
      <c r="AH217" s="203" t="e">
        <f>MBSchedule[[#This Row],[Issuing Depot]] &amp; _xlfn.IFNA(VLOOKUP(MBSchedule[[#This Row],[ow]], ETMRouteLookup, 3, FALSE),VLOOKUP(MBSchedule[[#This Row],[re]], ETMRouteLookup, 3, FALSE))</f>
        <v>#N/A</v>
      </c>
      <c r="AI217" s="213" t="e">
        <f>VLOOKUP(MBSchedule[[#This Row],[Full ETM Route No]],ETMRoutes[[Full ETM Route No]:[StageCodes]],9,FALSE)</f>
        <v>#N/A</v>
      </c>
      <c r="AJ217" s="3"/>
    </row>
    <row r="218" spans="1:36" ht="16" thickBot="1">
      <c r="A218" s="104" t="str">
        <f t="shared" si="3"/>
        <v>MRG</v>
      </c>
      <c r="B218" s="104"/>
      <c r="C218" s="90"/>
      <c r="D218" s="90"/>
      <c r="E218" s="157"/>
      <c r="F218" s="164" t="s">
        <v>831</v>
      </c>
      <c r="G218" s="90" t="s">
        <v>3404</v>
      </c>
      <c r="H218" s="90"/>
      <c r="I218" s="90"/>
      <c r="J218" s="90"/>
      <c r="K218" s="165" t="s">
        <v>3229</v>
      </c>
      <c r="L2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88">
        <v>0.30208333333333331</v>
      </c>
      <c r="N218" s="115" t="s">
        <v>3404</v>
      </c>
      <c r="O218" s="189">
        <v>0.33333333333333331</v>
      </c>
      <c r="P218" s="180">
        <v>28</v>
      </c>
      <c r="Q218" s="133"/>
      <c r="R218" s="133"/>
      <c r="S218" s="133"/>
      <c r="T218" s="133"/>
      <c r="U218" s="133"/>
      <c r="V218" s="133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INDEX($C219:$C$3247,MATCH(FALSE,ISBLANK($C219:$C$3247),0)))),"", INDEX($C219:$C$3247,MATCH(FALSE,ISBLANK($C219:$C$3247),0))  ),$Y217
)</f>
        <v>GA09U1566</v>
      </c>
      <c r="Z218" s="90" t="str" cm="1">
        <f t="array" ref="Z218">IF(
ISNUMBER(FIND("A",$D218)),
$D218 &amp; IF(ISNUMBER(FIND("A",     INDEX($D219:$D$3247,MATCH(FALSE,ISBLANK($D219:$D$3247),0)))),"", INDEX($D219:$D$3247,MATCH(FALSE,ISBLANK($D219:$D$3247),0))  ),$Z217
)</f>
        <v>MB 28A</v>
      </c>
      <c r="AA218" s="104" t="str">
        <f>MBSchedule[[#This Row],[Route]]</f>
        <v>CANACONA-KHOTIGAO</v>
      </c>
      <c r="AB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8" s="104" t="str">
        <f>IF(MBSchedule[[#This Row],[rb-straight]]&lt;MBSchedule[[#This Row],[rb-reverse]],MBSchedule[[#This Row],[rb-straight]],MBSchedule[[#This Row],[rb-reverse]])</f>
        <v>CANACONA-KHOTIGAO</v>
      </c>
      <c r="AD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8" s="203" t="str" cm="1">
        <f t="array" ref="AF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8" s="203"/>
      <c r="AH218" s="203" t="e">
        <f>MBSchedule[[#This Row],[Issuing Depot]] &amp; _xlfn.IFNA(VLOOKUP(MBSchedule[[#This Row],[ow]], ETMRouteLookup, 3, FALSE),VLOOKUP(MBSchedule[[#This Row],[re]], ETMRouteLookup, 3, FALSE))</f>
        <v>#N/A</v>
      </c>
      <c r="AI218" s="213" t="e">
        <f>VLOOKUP(MBSchedule[[#This Row],[Full ETM Route No]],ETMRoutes[[Full ETM Route No]:[StageCodes]],9,FALSE)</f>
        <v>#N/A</v>
      </c>
      <c r="AJ218" s="3"/>
    </row>
    <row r="219" spans="1:36" ht="16" thickBot="1">
      <c r="A219" s="104" t="str">
        <f t="shared" si="3"/>
        <v>MRG</v>
      </c>
      <c r="B219" s="104"/>
      <c r="C219" s="90"/>
      <c r="D219" s="90"/>
      <c r="E219" s="157"/>
      <c r="F219" s="164" t="s">
        <v>3229</v>
      </c>
      <c r="G219" s="90" t="s">
        <v>3404</v>
      </c>
      <c r="H219" s="90"/>
      <c r="I219" s="90"/>
      <c r="J219" s="90"/>
      <c r="K219" s="165" t="s">
        <v>831</v>
      </c>
      <c r="L2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88">
        <v>0.34375</v>
      </c>
      <c r="N219" s="115" t="s">
        <v>3404</v>
      </c>
      <c r="O219" s="189">
        <v>0.375</v>
      </c>
      <c r="P219" s="180">
        <v>28</v>
      </c>
      <c r="Q219" s="133"/>
      <c r="R219" s="133"/>
      <c r="S219" s="133"/>
      <c r="T219" s="133"/>
      <c r="U219" s="133"/>
      <c r="V219" s="133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INDEX($C220:$C$3247,MATCH(FALSE,ISBLANK($C220:$C$3247),0)))),"", INDEX($C220:$C$3247,MATCH(FALSE,ISBLANK($C220:$C$3247),0))  ),$Y218
)</f>
        <v>GA09U1566</v>
      </c>
      <c r="Z219" s="90" t="str" cm="1">
        <f t="array" ref="Z219">IF(
ISNUMBER(FIND("A",$D219)),
$D219 &amp; IF(ISNUMBER(FIND("A",     INDEX($D220:$D$3247,MATCH(FALSE,ISBLANK($D220:$D$3247),0)))),"", INDEX($D220:$D$3247,MATCH(FALSE,ISBLANK($D220:$D$3247),0))  ),$Z218
)</f>
        <v>MB 28A</v>
      </c>
      <c r="AA219" s="104" t="str">
        <f>MBSchedule[[#This Row],[Route]]</f>
        <v>KHOTIGAO-CANACONA</v>
      </c>
      <c r="AB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9" s="104" t="str">
        <f>IF(MBSchedule[[#This Row],[rb-straight]]&lt;MBSchedule[[#This Row],[rb-reverse]],MBSchedule[[#This Row],[rb-straight]],MBSchedule[[#This Row],[rb-reverse]])</f>
        <v>CANACONA-KHOTIGAO</v>
      </c>
      <c r="AD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9" s="203" t="str" cm="1">
        <f t="array" ref="AF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9" s="203"/>
      <c r="AH219" s="203" t="e">
        <f>MBSchedule[[#This Row],[Issuing Depot]] &amp; _xlfn.IFNA(VLOOKUP(MBSchedule[[#This Row],[ow]], ETMRouteLookup, 3, FALSE),VLOOKUP(MBSchedule[[#This Row],[re]], ETMRouteLookup, 3, FALSE))</f>
        <v>#N/A</v>
      </c>
      <c r="AI219" s="213" t="e">
        <f>VLOOKUP(MBSchedule[[#This Row],[Full ETM Route No]],ETMRoutes[[Full ETM Route No]:[StageCodes]],9,FALSE)</f>
        <v>#N/A</v>
      </c>
      <c r="AJ219" s="3"/>
    </row>
    <row r="220" spans="1:36" ht="16" thickBot="1">
      <c r="A220" s="104" t="str">
        <f t="shared" si="3"/>
        <v>MRG</v>
      </c>
      <c r="B220" s="104"/>
      <c r="C220" s="90"/>
      <c r="D220" s="90"/>
      <c r="E220" s="157"/>
      <c r="F220" s="164" t="s">
        <v>831</v>
      </c>
      <c r="G220" s="90" t="s">
        <v>996</v>
      </c>
      <c r="H220" s="90"/>
      <c r="I220" s="90"/>
      <c r="J220" s="90"/>
      <c r="K220" s="165" t="s">
        <v>1844</v>
      </c>
      <c r="L2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88">
        <v>0.3923611111111111</v>
      </c>
      <c r="N220" s="115" t="s">
        <v>3404</v>
      </c>
      <c r="O220" s="189">
        <v>0.44444444444444442</v>
      </c>
      <c r="P220" s="180">
        <v>37</v>
      </c>
      <c r="Q220" s="133"/>
      <c r="R220" s="133"/>
      <c r="S220" s="133"/>
      <c r="T220" s="133"/>
      <c r="U220" s="133"/>
      <c r="V220" s="133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INDEX($C221:$C$3247,MATCH(FALSE,ISBLANK($C221:$C$3247),0)))),"", INDEX($C221:$C$3247,MATCH(FALSE,ISBLANK($C221:$C$3247),0))  ),$Y219
)</f>
        <v>GA09U1566</v>
      </c>
      <c r="Z220" s="90" t="str" cm="1">
        <f t="array" ref="Z220">IF(
ISNUMBER(FIND("A",$D220)),
$D220 &amp; IF(ISNUMBER(FIND("A",     INDEX($D221:$D$3247,MATCH(FALSE,ISBLANK($D221:$D$3247),0)))),"", INDEX($D221:$D$3247,MATCH(FALSE,ISBLANK($D221:$D$3247),0))  ),$Z219
)</f>
        <v>MB 28A</v>
      </c>
      <c r="AA220" s="104" t="str">
        <f>MBSchedule[[#This Row],[Route]]</f>
        <v>CANACONA-CUNCOLIM-MARGAO</v>
      </c>
      <c r="AB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20" s="104" t="str">
        <f>IF(MBSchedule[[#This Row],[rb-straight]]&lt;MBSchedule[[#This Row],[rb-reverse]],MBSchedule[[#This Row],[rb-straight]],MBSchedule[[#This Row],[rb-reverse]])</f>
        <v>CANACONA-CUNCOLIM-MARGAO</v>
      </c>
      <c r="AD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20" s="203" t="str" cm="1">
        <f t="array" ref="AF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0" s="203"/>
      <c r="AH220" s="203" t="str">
        <f>MBSchedule[[#This Row],[Issuing Depot]] &amp; _xlfn.IFNA(VLOOKUP(MBSchedule[[#This Row],[ow]], ETMRouteLookup, 3, FALSE),VLOOKUP(MBSchedule[[#This Row],[re]], ETMRouteLookup, 3, FALSE))</f>
        <v>MRG26</v>
      </c>
      <c r="AI220" s="213" t="str">
        <f>VLOOKUP(MBSchedule[[#This Row],[Full ETM Route No]],ETMRoutes[[Full ETM Route No]:[StageCodes]],9,FALSE)</f>
        <v>MRG-MRK-NVY-DRM-CNX-DDI-PZK-CUN-DMN-BLI-BNO-GOD-PDI-PSM-PKO-GLM-CST-CNC</v>
      </c>
      <c r="AJ220" s="3"/>
    </row>
    <row r="221" spans="1:36" ht="16" thickBot="1">
      <c r="A221" s="104" t="str">
        <f t="shared" si="3"/>
        <v>MRG</v>
      </c>
      <c r="B221" s="104"/>
      <c r="C221" s="90"/>
      <c r="D221" s="90"/>
      <c r="E221" s="157"/>
      <c r="F221" s="164" t="s">
        <v>1844</v>
      </c>
      <c r="G221" s="90" t="s">
        <v>831</v>
      </c>
      <c r="H221" s="90"/>
      <c r="I221" s="90"/>
      <c r="J221" s="90"/>
      <c r="K221" s="165" t="s">
        <v>3229</v>
      </c>
      <c r="L2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88">
        <v>0.4513888888888889</v>
      </c>
      <c r="N221" s="115">
        <v>0.50347222222222221</v>
      </c>
      <c r="O221" s="189">
        <v>0.54166666666666663</v>
      </c>
      <c r="P221" s="180">
        <v>65</v>
      </c>
      <c r="Q221" s="133"/>
      <c r="R221" s="133"/>
      <c r="S221" s="133"/>
      <c r="T221" s="134"/>
      <c r="U221" s="134"/>
      <c r="V221" s="134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INDEX($C222:$C$3247,MATCH(FALSE,ISBLANK($C222:$C$3247),0)))),"", INDEX($C222:$C$3247,MATCH(FALSE,ISBLANK($C222:$C$3247),0))  ),$Y220
)</f>
        <v>GA09U1566</v>
      </c>
      <c r="Z221" s="90" t="str" cm="1">
        <f t="array" ref="Z221">IF(
ISNUMBER(FIND("A",$D221)),
$D221 &amp; IF(ISNUMBER(FIND("A",     INDEX($D222:$D$3247,MATCH(FALSE,ISBLANK($D222:$D$3247),0)))),"", INDEX($D222:$D$3247,MATCH(FALSE,ISBLANK($D222:$D$3247),0))  ),$Z220
)</f>
        <v>MB 28A</v>
      </c>
      <c r="AA221" s="104" t="str">
        <f>MBSchedule[[#This Row],[Route]]</f>
        <v>MARGAO-CANACONA-KHOTIGAO</v>
      </c>
      <c r="AB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C221" s="104" t="str">
        <f>IF(MBSchedule[[#This Row],[rb-straight]]&lt;MBSchedule[[#This Row],[rb-reverse]],MBSchedule[[#This Row],[rb-straight]],MBSchedule[[#This Row],[rb-reverse]])</f>
        <v>KHOTIGAO-CANACONA-MARGAO</v>
      </c>
      <c r="AD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E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F221" s="203" t="str" cm="1">
        <f t="array" ref="AF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1" s="203"/>
      <c r="AH221" s="203" t="str">
        <f>MBSchedule[[#This Row],[Issuing Depot]] &amp; _xlfn.IFNA(VLOOKUP(MBSchedule[[#This Row],[ow]], ETMRouteLookup, 3, FALSE),VLOOKUP(MBSchedule[[#This Row],[re]], ETMRouteLookup, 3, FALSE))</f>
        <v>MRG364</v>
      </c>
      <c r="AI221" s="21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J221" s="3"/>
    </row>
    <row r="222" spans="1:36" ht="16" thickBot="1">
      <c r="A222" s="104" t="str">
        <f t="shared" si="3"/>
        <v>MRG</v>
      </c>
      <c r="B222" s="104"/>
      <c r="C222" s="90"/>
      <c r="D222" s="90"/>
      <c r="E222" s="157"/>
      <c r="F222" s="164" t="s">
        <v>3229</v>
      </c>
      <c r="G222" s="90" t="s">
        <v>3404</v>
      </c>
      <c r="H222" s="90"/>
      <c r="I222" s="90"/>
      <c r="J222" s="90"/>
      <c r="K222" s="165" t="s">
        <v>831</v>
      </c>
      <c r="L2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88">
        <v>0.56944444444444442</v>
      </c>
      <c r="N222" s="115" t="s">
        <v>3404</v>
      </c>
      <c r="O222" s="189">
        <v>0.60416666666666663</v>
      </c>
      <c r="P222" s="180">
        <v>28</v>
      </c>
      <c r="Q222" s="133"/>
      <c r="R222" s="133"/>
      <c r="S222" s="133"/>
      <c r="T222" s="133"/>
      <c r="U222" s="133"/>
      <c r="V222" s="133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INDEX($C223:$C$3247,MATCH(FALSE,ISBLANK($C223:$C$3247),0)))),"", INDEX($C223:$C$3247,MATCH(FALSE,ISBLANK($C223:$C$3247),0))  ),$Y221
)</f>
        <v>GA09U1566</v>
      </c>
      <c r="Z222" s="90" t="str" cm="1">
        <f t="array" ref="Z222">IF(
ISNUMBER(FIND("A",$D222)),
$D222 &amp; IF(ISNUMBER(FIND("A",     INDEX($D223:$D$3247,MATCH(FALSE,ISBLANK($D223:$D$3247),0)))),"", INDEX($D223:$D$3247,MATCH(FALSE,ISBLANK($D223:$D$3247),0))  ),$Z221
)</f>
        <v>MB 28A</v>
      </c>
      <c r="AA222" s="104" t="str">
        <f>MBSchedule[[#This Row],[Route]]</f>
        <v>KHOTIGAO-CANACONA</v>
      </c>
      <c r="AB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22" s="104" t="str">
        <f>IF(MBSchedule[[#This Row],[rb-straight]]&lt;MBSchedule[[#This Row],[rb-reverse]],MBSchedule[[#This Row],[rb-straight]],MBSchedule[[#This Row],[rb-reverse]])</f>
        <v>CANACONA-KHOTIGAO</v>
      </c>
      <c r="AD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22" s="203" t="str" cm="1">
        <f t="array" ref="AF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22" s="203"/>
      <c r="AH222" s="203" t="e">
        <f>MBSchedule[[#This Row],[Issuing Depot]] &amp; _xlfn.IFNA(VLOOKUP(MBSchedule[[#This Row],[ow]], ETMRouteLookup, 3, FALSE),VLOOKUP(MBSchedule[[#This Row],[re]], ETMRouteLookup, 3, FALSE))</f>
        <v>#N/A</v>
      </c>
      <c r="AI222" s="213" t="e">
        <f>VLOOKUP(MBSchedule[[#This Row],[Full ETM Route No]],ETMRoutes[[Full ETM Route No]:[StageCodes]],9,FALSE)</f>
        <v>#N/A</v>
      </c>
      <c r="AJ222" s="3"/>
    </row>
    <row r="223" spans="1:36" ht="16" thickBot="1">
      <c r="A223" s="104" t="str">
        <f t="shared" si="3"/>
        <v>MRG</v>
      </c>
      <c r="B223" s="104"/>
      <c r="C223" s="90"/>
      <c r="D223" s="90"/>
      <c r="E223" s="157"/>
      <c r="F223" s="164" t="s">
        <v>831</v>
      </c>
      <c r="G223" s="90" t="s">
        <v>3404</v>
      </c>
      <c r="H223" s="90"/>
      <c r="I223" s="90"/>
      <c r="J223" s="90"/>
      <c r="K223" s="165" t="s">
        <v>2899</v>
      </c>
      <c r="L2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88">
        <v>0.61458333333333337</v>
      </c>
      <c r="N223" s="115" t="s">
        <v>3404</v>
      </c>
      <c r="O223" s="189">
        <v>0.64583333333333337</v>
      </c>
      <c r="P223" s="180">
        <v>20</v>
      </c>
      <c r="Q223" s="133"/>
      <c r="R223" s="133"/>
      <c r="S223" s="133"/>
      <c r="T223" s="133"/>
      <c r="U223" s="133"/>
      <c r="V223" s="133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INDEX($C224:$C$3247,MATCH(FALSE,ISBLANK($C224:$C$3247),0)))),"", INDEX($C224:$C$3247,MATCH(FALSE,ISBLANK($C224:$C$3247),0))  ),$Y222
)</f>
        <v>GA09U1566</v>
      </c>
      <c r="Z223" s="90" t="str" cm="1">
        <f t="array" ref="Z223">IF(
ISNUMBER(FIND("A",$D223)),
$D223 &amp; IF(ISNUMBER(FIND("A",     INDEX($D224:$D$3247,MATCH(FALSE,ISBLANK($D224:$D$3247),0)))),"", INDEX($D224:$D$3247,MATCH(FALSE,ISBLANK($D224:$D$3247),0))  ),$Z222
)</f>
        <v>MB 28A</v>
      </c>
      <c r="AA223" s="104" t="str">
        <f>MBSchedule[[#This Row],[Route]]</f>
        <v>CANACONA-TUDAL</v>
      </c>
      <c r="AB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223" s="104" t="str">
        <f>IF(MBSchedule[[#This Row],[rb-straight]]&lt;MBSchedule[[#This Row],[rb-reverse]],MBSchedule[[#This Row],[rb-straight]],MBSchedule[[#This Row],[rb-reverse]])</f>
        <v>CANACONA-TUDAL</v>
      </c>
      <c r="AD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223" s="203" t="str" cm="1">
        <f t="array" ref="AF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3" s="203"/>
      <c r="AH223" s="203" t="str">
        <f>MBSchedule[[#This Row],[Issuing Depot]] &amp; _xlfn.IFNA(VLOOKUP(MBSchedule[[#This Row],[ow]], ETMRouteLookup, 3, FALSE),VLOOKUP(MBSchedule[[#This Row],[re]], ETMRouteLookup, 3, FALSE))</f>
        <v>MRG49</v>
      </c>
      <c r="AI223" s="213" t="str">
        <f>VLOOKUP(MBSchedule[[#This Row],[Full ETM Route No]],ETMRoutes[[Full ETM Route No]:[StageCodes]],9,FALSE)</f>
        <v>CNC-SRI-MKD-BPL-BTG-NEW-KRV-GAO-INW-BUI-TDL</v>
      </c>
      <c r="AJ223" s="3"/>
    </row>
    <row r="224" spans="1:36" ht="16" thickBot="1">
      <c r="A224" s="104" t="str">
        <f t="shared" si="3"/>
        <v>MRG</v>
      </c>
      <c r="B224" s="104"/>
      <c r="C224" s="90"/>
      <c r="D224" s="90"/>
      <c r="E224" s="157"/>
      <c r="F224" s="164" t="s">
        <v>2899</v>
      </c>
      <c r="G224" s="90" t="s">
        <v>3404</v>
      </c>
      <c r="H224" s="90"/>
      <c r="I224" s="90"/>
      <c r="J224" s="90"/>
      <c r="K224" s="165" t="s">
        <v>831</v>
      </c>
      <c r="L2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88">
        <v>0.66666666666666663</v>
      </c>
      <c r="N224" s="115" t="s">
        <v>3404</v>
      </c>
      <c r="O224" s="189">
        <v>0.69791666666666663</v>
      </c>
      <c r="P224" s="180">
        <v>20</v>
      </c>
      <c r="Q224" s="133"/>
      <c r="R224" s="133"/>
      <c r="S224" s="133"/>
      <c r="T224" s="133"/>
      <c r="U224" s="133"/>
      <c r="V224" s="133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INDEX($C225:$C$3247,MATCH(FALSE,ISBLANK($C225:$C$3247),0)))),"", INDEX($C225:$C$3247,MATCH(FALSE,ISBLANK($C225:$C$3247),0))  ),$Y223
)</f>
        <v>GA09U1566</v>
      </c>
      <c r="Z224" s="90" t="str" cm="1">
        <f t="array" ref="Z224">IF(
ISNUMBER(FIND("A",$D224)),
$D224 &amp; IF(ISNUMBER(FIND("A",     INDEX($D225:$D$3247,MATCH(FALSE,ISBLANK($D225:$D$3247),0)))),"", INDEX($D225:$D$3247,MATCH(FALSE,ISBLANK($D225:$D$3247),0))  ),$Z223
)</f>
        <v>MB 28A</v>
      </c>
      <c r="AA224" s="104" t="str">
        <f>MBSchedule[[#This Row],[Route]]</f>
        <v>TUDAL-CANACONA</v>
      </c>
      <c r="AB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224" s="104" t="str">
        <f>IF(MBSchedule[[#This Row],[rb-straight]]&lt;MBSchedule[[#This Row],[rb-reverse]],MBSchedule[[#This Row],[rb-straight]],MBSchedule[[#This Row],[rb-reverse]])</f>
        <v>CANACONA-TUDAL</v>
      </c>
      <c r="AD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224" s="203" t="str" cm="1">
        <f t="array" ref="AF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4" s="203"/>
      <c r="AH224" s="203" t="str">
        <f>MBSchedule[[#This Row],[Issuing Depot]] &amp; _xlfn.IFNA(VLOOKUP(MBSchedule[[#This Row],[ow]], ETMRouteLookup, 3, FALSE),VLOOKUP(MBSchedule[[#This Row],[re]], ETMRouteLookup, 3, FALSE))</f>
        <v>MRG49</v>
      </c>
      <c r="AI224" s="213" t="str">
        <f>VLOOKUP(MBSchedule[[#This Row],[Full ETM Route No]],ETMRoutes[[Full ETM Route No]:[StageCodes]],9,FALSE)</f>
        <v>CNC-SRI-MKD-BPL-BTG-NEW-KRV-GAO-INW-BUI-TDL</v>
      </c>
      <c r="AJ224" s="3"/>
    </row>
    <row r="225" spans="1:36" ht="16" thickBot="1">
      <c r="A225" s="104" t="str">
        <f t="shared" si="3"/>
        <v>MRG</v>
      </c>
      <c r="B225" s="104"/>
      <c r="C225" s="90"/>
      <c r="D225" s="90"/>
      <c r="E225" s="157"/>
      <c r="F225" s="164" t="s">
        <v>831</v>
      </c>
      <c r="G225" s="90" t="s">
        <v>3404</v>
      </c>
      <c r="H225" s="90"/>
      <c r="I225" s="90"/>
      <c r="J225" s="90"/>
      <c r="K225" s="165" t="s">
        <v>3229</v>
      </c>
      <c r="L2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88">
        <v>0.73958333333333337</v>
      </c>
      <c r="N225" s="115" t="s">
        <v>3404</v>
      </c>
      <c r="O225" s="189">
        <v>0.77083333333333337</v>
      </c>
      <c r="P225" s="180">
        <v>28</v>
      </c>
      <c r="Q225" s="133">
        <v>1</v>
      </c>
      <c r="R225" s="133">
        <v>1</v>
      </c>
      <c r="S225" s="133"/>
      <c r="T225" s="133"/>
      <c r="U225" s="133"/>
      <c r="V225" s="133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INDEX($C226:$C$3247,MATCH(FALSE,ISBLANK($C226:$C$3247),0)))),"", INDEX($C226:$C$3247,MATCH(FALSE,ISBLANK($C226:$C$3247),0))  ),$Y224
)</f>
        <v>GA09U1566</v>
      </c>
      <c r="Z225" s="90" t="str" cm="1">
        <f t="array" ref="Z225">IF(
ISNUMBER(FIND("A",$D225)),
$D225 &amp; IF(ISNUMBER(FIND("A",     INDEX($D226:$D$3247,MATCH(FALSE,ISBLANK($D226:$D$3247),0)))),"", INDEX($D226:$D$3247,MATCH(FALSE,ISBLANK($D226:$D$3247),0))  ),$Z224
)</f>
        <v>MB 28A</v>
      </c>
      <c r="AA225" s="104" t="str">
        <f>MBSchedule[[#This Row],[Route]]</f>
        <v>CANACONA-KHOTIGAO</v>
      </c>
      <c r="AB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25" s="104" t="str">
        <f>IF(MBSchedule[[#This Row],[rb-straight]]&lt;MBSchedule[[#This Row],[rb-reverse]],MBSchedule[[#This Row],[rb-straight]],MBSchedule[[#This Row],[rb-reverse]])</f>
        <v>CANACONA-KHOTIGAO</v>
      </c>
      <c r="AD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25" s="203" t="str" cm="1">
        <f t="array" ref="AF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25" s="203"/>
      <c r="AH225" s="203" t="e">
        <f>MBSchedule[[#This Row],[Issuing Depot]] &amp; _xlfn.IFNA(VLOOKUP(MBSchedule[[#This Row],[ow]], ETMRouteLookup, 3, FALSE),VLOOKUP(MBSchedule[[#This Row],[re]], ETMRouteLookup, 3, FALSE))</f>
        <v>#N/A</v>
      </c>
      <c r="AI225" s="213" t="e">
        <f>VLOOKUP(MBSchedule[[#This Row],[Full ETM Route No]],ETMRoutes[[Full ETM Route No]:[StageCodes]],9,FALSE)</f>
        <v>#N/A</v>
      </c>
      <c r="AJ225" s="3"/>
    </row>
    <row r="226" spans="1:36" ht="16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7"/>
      <c r="F226" s="164" t="s">
        <v>996</v>
      </c>
      <c r="G226" s="90" t="s">
        <v>3404</v>
      </c>
      <c r="H226" s="90"/>
      <c r="I226" s="90"/>
      <c r="J226" s="90"/>
      <c r="K226" s="165" t="s">
        <v>1844</v>
      </c>
      <c r="L2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88">
        <v>0.22916666666666666</v>
      </c>
      <c r="N226" s="115" t="s">
        <v>3404</v>
      </c>
      <c r="O226" s="189">
        <v>0.24305555555555555</v>
      </c>
      <c r="P226" s="180">
        <v>14</v>
      </c>
      <c r="Q226" s="133"/>
      <c r="R226" s="133"/>
      <c r="S226" s="133"/>
      <c r="T226" s="133"/>
      <c r="U226" s="133"/>
      <c r="V226" s="133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INDEX($C227:$C$3247,MATCH(FALSE,ISBLANK($C227:$C$3247),0)))),"", INDEX($C227:$C$3247,MATCH(FALSE,ISBLANK($C227:$C$3247),0))  ),$Y225
)</f>
        <v>GA10T1777</v>
      </c>
      <c r="Z226" s="90" t="str" cm="1">
        <f t="array" ref="Z226">IF(
ISNUMBER(FIND("A",$D226)),
$D226 &amp; IF(ISNUMBER(FIND("A",     INDEX($D227:$D$3247,MATCH(FALSE,ISBLANK($D227:$D$3247),0)))),"", INDEX($D227:$D$3247,MATCH(FALSE,ISBLANK($D227:$D$3247),0))  ),$Z225
)</f>
        <v>MB 29A</v>
      </c>
      <c r="AA226" s="104" t="str">
        <f>MBSchedule[[#This Row],[Route]]</f>
        <v>CUNCOLIM-MARGAO</v>
      </c>
      <c r="AB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26" s="104" t="str">
        <f>IF(MBSchedule[[#This Row],[rb-straight]]&lt;MBSchedule[[#This Row],[rb-reverse]],MBSchedule[[#This Row],[rb-straight]],MBSchedule[[#This Row],[rb-reverse]])</f>
        <v>CUNCOLIM-MARGAO</v>
      </c>
      <c r="AD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26" s="203" t="str" cm="1">
        <f t="array" ref="AF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6" s="203"/>
      <c r="AH226" s="203" t="str">
        <f>MBSchedule[[#This Row],[Issuing Depot]] &amp; _xlfn.IFNA(VLOOKUP(MBSchedule[[#This Row],[ow]], ETMRouteLookup, 3, FALSE),VLOOKUP(MBSchedule[[#This Row],[re]], ETMRouteLookup, 3, FALSE))</f>
        <v>MRG112</v>
      </c>
      <c r="AI226" s="213" t="str">
        <f>VLOOKUP(MBSchedule[[#This Row],[Full ETM Route No]],ETMRoutes[[Full ETM Route No]:[StageCodes]],9,FALSE)</f>
        <v>MRG-MRK-NVY-DRM-CNX-DDI-PZK-PTH-VRO-MDW-GGO-TLV-TMR-VRO-SVC-CUN</v>
      </c>
      <c r="AJ226" s="3"/>
    </row>
    <row r="227" spans="1:36" ht="16" thickBot="1">
      <c r="A227" s="104" t="str">
        <f t="shared" si="3"/>
        <v>MRG</v>
      </c>
      <c r="B227" s="104"/>
      <c r="C227" s="90"/>
      <c r="D227" s="90"/>
      <c r="E227" s="157"/>
      <c r="F227" s="164" t="s">
        <v>1844</v>
      </c>
      <c r="G227" s="90" t="s">
        <v>831</v>
      </c>
      <c r="H227" s="90"/>
      <c r="I227" s="90"/>
      <c r="J227" s="90"/>
      <c r="K227" s="165" t="s">
        <v>2319</v>
      </c>
      <c r="L2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88">
        <v>0.24305555555555555</v>
      </c>
      <c r="N227" s="115" t="s">
        <v>3404</v>
      </c>
      <c r="O227" s="189">
        <v>0.31944444444444448</v>
      </c>
      <c r="P227" s="180">
        <v>65</v>
      </c>
      <c r="Q227" s="133"/>
      <c r="R227" s="133"/>
      <c r="S227" s="133"/>
      <c r="T227" s="133"/>
      <c r="U227" s="133"/>
      <c r="V227" s="133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INDEX($C228:$C$3247,MATCH(FALSE,ISBLANK($C228:$C$3247),0)))),"", INDEX($C228:$C$3247,MATCH(FALSE,ISBLANK($C228:$C$3247),0))  ),$Y226
)</f>
        <v>GA10T1777</v>
      </c>
      <c r="Z227" s="90" t="str" cm="1">
        <f t="array" ref="Z227">IF(
ISNUMBER(FIND("A",$D227)),
$D227 &amp; IF(ISNUMBER(FIND("A",     INDEX($D228:$D$3247,MATCH(FALSE,ISBLANK($D228:$D$3247),0)))),"", INDEX($D228:$D$3247,MATCH(FALSE,ISBLANK($D228:$D$3247),0))  ),$Z226
)</f>
        <v>MB 29A</v>
      </c>
      <c r="AA227" s="104" t="str">
        <f>MBSchedule[[#This Row],[Route]]</f>
        <v>MARGAO-CANACONA-POLLEM</v>
      </c>
      <c r="AB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7" s="104" t="str">
        <f>IF(MBSchedule[[#This Row],[rb-straight]]&lt;MBSchedule[[#This Row],[rb-reverse]],MBSchedule[[#This Row],[rb-straight]],MBSchedule[[#This Row],[rb-reverse]])</f>
        <v>MARGAO-CANACONA-POLLEM</v>
      </c>
      <c r="AD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7" s="203" t="str" cm="1">
        <f t="array" ref="AF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7" s="203"/>
      <c r="AH227" s="203" t="str">
        <f>MBSchedule[[#This Row],[Issuing Depot]] &amp; _xlfn.IFNA(VLOOKUP(MBSchedule[[#This Row],[ow]], ETMRouteLookup, 3, FALSE),VLOOKUP(MBSchedule[[#This Row],[re]], ETMRouteLookup, 3, FALSE))</f>
        <v>MRG142</v>
      </c>
      <c r="AI22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7" s="3"/>
    </row>
    <row r="228" spans="1:36" ht="16" thickBot="1">
      <c r="A228" s="104" t="str">
        <f t="shared" si="3"/>
        <v>MRG</v>
      </c>
      <c r="B228" s="104"/>
      <c r="C228" s="90"/>
      <c r="D228" s="90"/>
      <c r="E228" s="157"/>
      <c r="F228" s="164" t="s">
        <v>2319</v>
      </c>
      <c r="G228" s="90" t="s">
        <v>831</v>
      </c>
      <c r="H228" s="90"/>
      <c r="I228" s="90"/>
      <c r="J228" s="90"/>
      <c r="K228" s="165" t="s">
        <v>1844</v>
      </c>
      <c r="L2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88">
        <v>0.31944444444444448</v>
      </c>
      <c r="N228" s="115" t="s">
        <v>3404</v>
      </c>
      <c r="O228" s="189">
        <v>0.40277777777777773</v>
      </c>
      <c r="P228" s="180">
        <v>65</v>
      </c>
      <c r="Q228" s="133"/>
      <c r="R228" s="133"/>
      <c r="S228" s="133"/>
      <c r="T228" s="133"/>
      <c r="U228" s="133"/>
      <c r="V228" s="133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INDEX($C229:$C$3247,MATCH(FALSE,ISBLANK($C229:$C$3247),0)))),"", INDEX($C229:$C$3247,MATCH(FALSE,ISBLANK($C229:$C$3247),0))  ),$Y227
)</f>
        <v>GA10T1777</v>
      </c>
      <c r="Z228" s="90" t="str" cm="1">
        <f t="array" ref="Z228">IF(
ISNUMBER(FIND("A",$D228)),
$D228 &amp; IF(ISNUMBER(FIND("A",     INDEX($D229:$D$3247,MATCH(FALSE,ISBLANK($D229:$D$3247),0)))),"", INDEX($D229:$D$3247,MATCH(FALSE,ISBLANK($D229:$D$3247),0))  ),$Z227
)</f>
        <v>MB 29A</v>
      </c>
      <c r="AA228" s="104" t="str">
        <f>MBSchedule[[#This Row],[Route]]</f>
        <v>POLLEM-CANACONA-MARGAO</v>
      </c>
      <c r="AB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28" s="104" t="str">
        <f>IF(MBSchedule[[#This Row],[rb-straight]]&lt;MBSchedule[[#This Row],[rb-reverse]],MBSchedule[[#This Row],[rb-straight]],MBSchedule[[#This Row],[rb-reverse]])</f>
        <v>MARGAO-CANACONA-POLLEM</v>
      </c>
      <c r="AD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28" s="203" t="str" cm="1">
        <f t="array" ref="AF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8" s="203"/>
      <c r="AH228" s="203" t="str">
        <f>MBSchedule[[#This Row],[Issuing Depot]] &amp; _xlfn.IFNA(VLOOKUP(MBSchedule[[#This Row],[ow]], ETMRouteLookup, 3, FALSE),VLOOKUP(MBSchedule[[#This Row],[re]], ETMRouteLookup, 3, FALSE))</f>
        <v>MRG142</v>
      </c>
      <c r="AI22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8" s="3"/>
    </row>
    <row r="229" spans="1:36" ht="16" thickBot="1">
      <c r="A229" s="104" t="str">
        <f t="shared" si="3"/>
        <v>MRG</v>
      </c>
      <c r="B229" s="104"/>
      <c r="C229" s="90"/>
      <c r="D229" s="90"/>
      <c r="E229" s="157"/>
      <c r="F229" s="164" t="s">
        <v>1844</v>
      </c>
      <c r="G229" s="90" t="s">
        <v>831</v>
      </c>
      <c r="H229" s="90"/>
      <c r="I229" s="90"/>
      <c r="J229" s="90"/>
      <c r="K229" s="165" t="s">
        <v>2319</v>
      </c>
      <c r="L2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88">
        <v>0.4236111111111111</v>
      </c>
      <c r="N229" s="115" t="s">
        <v>3404</v>
      </c>
      <c r="O229" s="189">
        <v>0.50694444444444442</v>
      </c>
      <c r="P229" s="180">
        <v>65</v>
      </c>
      <c r="Q229" s="133"/>
      <c r="R229" s="133"/>
      <c r="S229" s="133"/>
      <c r="T229" s="133"/>
      <c r="U229" s="133"/>
      <c r="V229" s="133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INDEX($C230:$C$3247,MATCH(FALSE,ISBLANK($C230:$C$3247),0)))),"", INDEX($C230:$C$3247,MATCH(FALSE,ISBLANK($C230:$C$3247),0))  ),$Y228
)</f>
        <v>GA10T1777</v>
      </c>
      <c r="Z229" s="90" t="str" cm="1">
        <f t="array" ref="Z229">IF(
ISNUMBER(FIND("A",$D229)),
$D229 &amp; IF(ISNUMBER(FIND("A",     INDEX($D230:$D$3247,MATCH(FALSE,ISBLANK($D230:$D$3247),0)))),"", INDEX($D230:$D$3247,MATCH(FALSE,ISBLANK($D230:$D$3247),0))  ),$Z228
)</f>
        <v>MB 29A</v>
      </c>
      <c r="AA229" s="104" t="str">
        <f>MBSchedule[[#This Row],[Route]]</f>
        <v>MARGAO-CANACONA-POLLEM</v>
      </c>
      <c r="AB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9" s="104" t="str">
        <f>IF(MBSchedule[[#This Row],[rb-straight]]&lt;MBSchedule[[#This Row],[rb-reverse]],MBSchedule[[#This Row],[rb-straight]],MBSchedule[[#This Row],[rb-reverse]])</f>
        <v>MARGAO-CANACONA-POLLEM</v>
      </c>
      <c r="AD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9" s="203" t="str" cm="1">
        <f t="array" ref="AF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9" s="203"/>
      <c r="AH229" s="203" t="str">
        <f>MBSchedule[[#This Row],[Issuing Depot]] &amp; _xlfn.IFNA(VLOOKUP(MBSchedule[[#This Row],[ow]], ETMRouteLookup, 3, FALSE),VLOOKUP(MBSchedule[[#This Row],[re]], ETMRouteLookup, 3, FALSE))</f>
        <v>MRG142</v>
      </c>
      <c r="AI22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9" s="3"/>
    </row>
    <row r="230" spans="1:36" ht="16" thickBot="1">
      <c r="A230" s="104" t="str">
        <f t="shared" si="3"/>
        <v>MRG</v>
      </c>
      <c r="B230" s="104"/>
      <c r="C230" s="90"/>
      <c r="D230" s="90"/>
      <c r="E230" s="157"/>
      <c r="F230" s="164" t="s">
        <v>2319</v>
      </c>
      <c r="G230" s="90" t="s">
        <v>831</v>
      </c>
      <c r="H230" s="90"/>
      <c r="I230" s="90"/>
      <c r="J230" s="90"/>
      <c r="K230" s="165" t="s">
        <v>1844</v>
      </c>
      <c r="L2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88">
        <v>0.53819444444444442</v>
      </c>
      <c r="N230" s="115" t="s">
        <v>3404</v>
      </c>
      <c r="O230" s="189">
        <v>0.62152777777777779</v>
      </c>
      <c r="P230" s="180">
        <v>65</v>
      </c>
      <c r="Q230" s="133"/>
      <c r="R230" s="133"/>
      <c r="S230" s="133"/>
      <c r="T230" s="134"/>
      <c r="U230" s="134"/>
      <c r="V230" s="134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INDEX($C231:$C$3247,MATCH(FALSE,ISBLANK($C231:$C$3247),0)))),"", INDEX($C231:$C$3247,MATCH(FALSE,ISBLANK($C231:$C$3247),0))  ),$Y229
)</f>
        <v>GA10T1777</v>
      </c>
      <c r="Z230" s="90" t="str" cm="1">
        <f t="array" ref="Z230">IF(
ISNUMBER(FIND("A",$D230)),
$D230 &amp; IF(ISNUMBER(FIND("A",     INDEX($D231:$D$3247,MATCH(FALSE,ISBLANK($D231:$D$3247),0)))),"", INDEX($D231:$D$3247,MATCH(FALSE,ISBLANK($D231:$D$3247),0))  ),$Z229
)</f>
        <v>MB 29A</v>
      </c>
      <c r="AA230" s="104" t="str">
        <f>MBSchedule[[#This Row],[Route]]</f>
        <v>POLLEM-CANACONA-MARGAO</v>
      </c>
      <c r="AB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0" s="104" t="str">
        <f>IF(MBSchedule[[#This Row],[rb-straight]]&lt;MBSchedule[[#This Row],[rb-reverse]],MBSchedule[[#This Row],[rb-straight]],MBSchedule[[#This Row],[rb-reverse]])</f>
        <v>MARGAO-CANACONA-POLLEM</v>
      </c>
      <c r="AD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0" s="203" t="str" cm="1">
        <f t="array" ref="AF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0" s="203"/>
      <c r="AH230" s="203" t="str">
        <f>MBSchedule[[#This Row],[Issuing Depot]] &amp; _xlfn.IFNA(VLOOKUP(MBSchedule[[#This Row],[ow]], ETMRouteLookup, 3, FALSE),VLOOKUP(MBSchedule[[#This Row],[re]], ETMRouteLookup, 3, FALSE))</f>
        <v>MRG142</v>
      </c>
      <c r="AI23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0" s="3"/>
    </row>
    <row r="231" spans="1:36" ht="16" thickBot="1">
      <c r="A231" s="104" t="str">
        <f t="shared" si="3"/>
        <v>MRG</v>
      </c>
      <c r="B231" s="104"/>
      <c r="C231" s="90"/>
      <c r="D231" s="90"/>
      <c r="E231" s="157"/>
      <c r="F231" s="164" t="s">
        <v>1844</v>
      </c>
      <c r="G231" s="90" t="s">
        <v>831</v>
      </c>
      <c r="H231" s="90"/>
      <c r="I231" s="90"/>
      <c r="J231" s="90"/>
      <c r="K231" s="165" t="s">
        <v>2319</v>
      </c>
      <c r="L2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88">
        <v>0.67361111111111116</v>
      </c>
      <c r="N231" s="115" t="s">
        <v>3404</v>
      </c>
      <c r="O231" s="189">
        <v>0.75</v>
      </c>
      <c r="P231" s="180">
        <v>65</v>
      </c>
      <c r="Q231" s="133"/>
      <c r="R231" s="133"/>
      <c r="S231" s="133"/>
      <c r="T231" s="133"/>
      <c r="U231" s="133"/>
      <c r="V231" s="133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INDEX($C232:$C$3247,MATCH(FALSE,ISBLANK($C232:$C$3247),0)))),"", INDEX($C232:$C$3247,MATCH(FALSE,ISBLANK($C232:$C$3247),0))  ),$Y230
)</f>
        <v>GA10T1777</v>
      </c>
      <c r="Z231" s="90" t="str" cm="1">
        <f t="array" ref="Z231">IF(
ISNUMBER(FIND("A",$D231)),
$D231 &amp; IF(ISNUMBER(FIND("A",     INDEX($D232:$D$3247,MATCH(FALSE,ISBLANK($D232:$D$3247),0)))),"", INDEX($D232:$D$3247,MATCH(FALSE,ISBLANK($D232:$D$3247),0))  ),$Z230
)</f>
        <v>MB 29A</v>
      </c>
      <c r="AA231" s="104" t="str">
        <f>MBSchedule[[#This Row],[Route]]</f>
        <v>MARGAO-CANACONA-POLLEM</v>
      </c>
      <c r="AB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1" s="104" t="str">
        <f>IF(MBSchedule[[#This Row],[rb-straight]]&lt;MBSchedule[[#This Row],[rb-reverse]],MBSchedule[[#This Row],[rb-straight]],MBSchedule[[#This Row],[rb-reverse]])</f>
        <v>MARGAO-CANACONA-POLLEM</v>
      </c>
      <c r="AD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1" s="203" t="str" cm="1">
        <f t="array" ref="AF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1" s="203"/>
      <c r="AH231" s="203" t="str">
        <f>MBSchedule[[#This Row],[Issuing Depot]] &amp; _xlfn.IFNA(VLOOKUP(MBSchedule[[#This Row],[ow]], ETMRouteLookup, 3, FALSE),VLOOKUP(MBSchedule[[#This Row],[re]], ETMRouteLookup, 3, FALSE))</f>
        <v>MRG142</v>
      </c>
      <c r="AI23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1" s="3"/>
    </row>
    <row r="232" spans="1:36" ht="16" thickBot="1">
      <c r="A232" s="104" t="str">
        <f t="shared" si="3"/>
        <v>MRG</v>
      </c>
      <c r="B232" s="104"/>
      <c r="C232" s="90"/>
      <c r="D232" s="90"/>
      <c r="E232" s="157"/>
      <c r="F232" s="164" t="s">
        <v>2319</v>
      </c>
      <c r="G232" s="90" t="s">
        <v>831</v>
      </c>
      <c r="H232" s="90"/>
      <c r="I232" s="90"/>
      <c r="J232" s="90"/>
      <c r="K232" s="165" t="s">
        <v>1844</v>
      </c>
      <c r="L2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88">
        <v>0.75</v>
      </c>
      <c r="N232" s="115" t="s">
        <v>3404</v>
      </c>
      <c r="O232" s="189">
        <v>0.83333333333333337</v>
      </c>
      <c r="P232" s="180">
        <v>65</v>
      </c>
      <c r="Q232" s="133"/>
      <c r="R232" s="133"/>
      <c r="S232" s="133"/>
      <c r="T232" s="133"/>
      <c r="U232" s="133"/>
      <c r="V232" s="133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INDEX($C233:$C$3247,MATCH(FALSE,ISBLANK($C233:$C$3247),0)))),"", INDEX($C233:$C$3247,MATCH(FALSE,ISBLANK($C233:$C$3247),0))  ),$Y231
)</f>
        <v>GA10T1777</v>
      </c>
      <c r="Z232" s="90" t="str" cm="1">
        <f t="array" ref="Z232">IF(
ISNUMBER(FIND("A",$D232)),
$D232 &amp; IF(ISNUMBER(FIND("A",     INDEX($D233:$D$3247,MATCH(FALSE,ISBLANK($D233:$D$3247),0)))),"", INDEX($D233:$D$3247,MATCH(FALSE,ISBLANK($D233:$D$3247),0))  ),$Z231
)</f>
        <v>MB 29A</v>
      </c>
      <c r="AA232" s="104" t="str">
        <f>MBSchedule[[#This Row],[Route]]</f>
        <v>POLLEM-CANACONA-MARGAO</v>
      </c>
      <c r="AB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2" s="104" t="str">
        <f>IF(MBSchedule[[#This Row],[rb-straight]]&lt;MBSchedule[[#This Row],[rb-reverse]],MBSchedule[[#This Row],[rb-straight]],MBSchedule[[#This Row],[rb-reverse]])</f>
        <v>MARGAO-CANACONA-POLLEM</v>
      </c>
      <c r="AD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2" s="203" t="str" cm="1">
        <f t="array" ref="AF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2" s="203"/>
      <c r="AH232" s="203" t="str">
        <f>MBSchedule[[#This Row],[Issuing Depot]] &amp; _xlfn.IFNA(VLOOKUP(MBSchedule[[#This Row],[ow]], ETMRouteLookup, 3, FALSE),VLOOKUP(MBSchedule[[#This Row],[re]], ETMRouteLookup, 3, FALSE))</f>
        <v>MRG142</v>
      </c>
      <c r="AI23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2" s="3"/>
    </row>
    <row r="233" spans="1:36" ht="16" thickBot="1">
      <c r="A233" s="104" t="str">
        <f t="shared" si="3"/>
        <v>MRG</v>
      </c>
      <c r="B233" s="104"/>
      <c r="C233" s="90"/>
      <c r="D233" s="90"/>
      <c r="E233" s="157"/>
      <c r="F233" s="164" t="s">
        <v>1844</v>
      </c>
      <c r="G233" s="90" t="s">
        <v>831</v>
      </c>
      <c r="H233" s="90"/>
      <c r="I233" s="90"/>
      <c r="J233" s="90"/>
      <c r="K233" s="165" t="s">
        <v>996</v>
      </c>
      <c r="L2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88">
        <v>0.85763888888888884</v>
      </c>
      <c r="N233" s="115" t="s">
        <v>3404</v>
      </c>
      <c r="O233" s="189">
        <v>0.875</v>
      </c>
      <c r="P233" s="180">
        <v>14</v>
      </c>
      <c r="Q233" s="133">
        <v>1</v>
      </c>
      <c r="R233" s="133">
        <v>1</v>
      </c>
      <c r="S233" s="133"/>
      <c r="T233" s="133"/>
      <c r="U233" s="133"/>
      <c r="V233" s="133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INDEX($C234:$C$3247,MATCH(FALSE,ISBLANK($C234:$C$3247),0)))),"", INDEX($C234:$C$3247,MATCH(FALSE,ISBLANK($C234:$C$3247),0))  ),$Y232
)</f>
        <v>GA10T1777</v>
      </c>
      <c r="Z233" s="90" t="str" cm="1">
        <f t="array" ref="Z233">IF(
ISNUMBER(FIND("A",$D233)),
$D233 &amp; IF(ISNUMBER(FIND("A",     INDEX($D234:$D$3247,MATCH(FALSE,ISBLANK($D234:$D$3247),0)))),"", INDEX($D234:$D$3247,MATCH(FALSE,ISBLANK($D234:$D$3247),0))  ),$Z232
)</f>
        <v>MB 29A</v>
      </c>
      <c r="AA233" s="104" t="str">
        <f>MBSchedule[[#This Row],[Route]]</f>
        <v>MARGAO-CANACONA-CUNCOLIM</v>
      </c>
      <c r="AB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C233" s="104" t="str">
        <f>IF(MBSchedule[[#This Row],[rb-straight]]&lt;MBSchedule[[#This Row],[rb-reverse]],MBSchedule[[#This Row],[rb-straight]],MBSchedule[[#This Row],[rb-reverse]])</f>
        <v>CUNCOLIM-CANACONA-MARGAO</v>
      </c>
      <c r="AD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E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F233" s="203" t="str" cm="1">
        <f t="array" ref="AF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33" s="203"/>
      <c r="AH233" s="203" t="e">
        <f>MBSchedule[[#This Row],[Issuing Depot]] &amp; _xlfn.IFNA(VLOOKUP(MBSchedule[[#This Row],[ow]], ETMRouteLookup, 3, FALSE),VLOOKUP(MBSchedule[[#This Row],[re]], ETMRouteLookup, 3, FALSE))</f>
        <v>#N/A</v>
      </c>
      <c r="AI233" s="213" t="e">
        <f>VLOOKUP(MBSchedule[[#This Row],[Full ETM Route No]],ETMRoutes[[Full ETM Route No]:[StageCodes]],9,FALSE)</f>
        <v>#N/A</v>
      </c>
      <c r="AJ233" s="3"/>
    </row>
    <row r="234" spans="1:36" ht="16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7"/>
      <c r="F234" s="164" t="s">
        <v>996</v>
      </c>
      <c r="G234" s="90" t="s">
        <v>3404</v>
      </c>
      <c r="H234" s="90"/>
      <c r="I234" s="90"/>
      <c r="J234" s="90"/>
      <c r="K234" s="165" t="s">
        <v>1844</v>
      </c>
      <c r="L2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88">
        <v>0.25</v>
      </c>
      <c r="N234" s="115" t="s">
        <v>3404</v>
      </c>
      <c r="O234" s="189">
        <v>0.2673611111111111</v>
      </c>
      <c r="P234" s="180">
        <v>14</v>
      </c>
      <c r="Q234" s="133"/>
      <c r="R234" s="133"/>
      <c r="S234" s="133"/>
      <c r="T234" s="133"/>
      <c r="U234" s="133"/>
      <c r="V234" s="133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INDEX($C235:$C$3247,MATCH(FALSE,ISBLANK($C235:$C$3247),0)))),"", INDEX($C235:$C$3247,MATCH(FALSE,ISBLANK($C235:$C$3247),0))  ),$Y233
)</f>
        <v>GA02T4889</v>
      </c>
      <c r="Z234" s="90" t="str" cm="1">
        <f t="array" ref="Z234">IF(
ISNUMBER(FIND("A",$D234)),
$D234 &amp; IF(ISNUMBER(FIND("A",     INDEX($D235:$D$3247,MATCH(FALSE,ISBLANK($D235:$D$3247),0)))),"", INDEX($D235:$D$3247,MATCH(FALSE,ISBLANK($D235:$D$3247),0))  ),$Z233
)</f>
        <v>MB 30A</v>
      </c>
      <c r="AA234" s="104" t="str">
        <f>MBSchedule[[#This Row],[Route]]</f>
        <v>CUNCOLIM-MARGAO</v>
      </c>
      <c r="AB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34" s="104" t="str">
        <f>IF(MBSchedule[[#This Row],[rb-straight]]&lt;MBSchedule[[#This Row],[rb-reverse]],MBSchedule[[#This Row],[rb-straight]],MBSchedule[[#This Row],[rb-reverse]])</f>
        <v>CUNCOLIM-MARGAO</v>
      </c>
      <c r="AD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34" s="203" t="str" cm="1">
        <f t="array" ref="AF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4" s="203"/>
      <c r="AH234" s="203" t="str">
        <f>MBSchedule[[#This Row],[Issuing Depot]] &amp; _xlfn.IFNA(VLOOKUP(MBSchedule[[#This Row],[ow]], ETMRouteLookup, 3, FALSE),VLOOKUP(MBSchedule[[#This Row],[re]], ETMRouteLookup, 3, FALSE))</f>
        <v>MRG112</v>
      </c>
      <c r="AI234" s="213" t="str">
        <f>VLOOKUP(MBSchedule[[#This Row],[Full ETM Route No]],ETMRoutes[[Full ETM Route No]:[StageCodes]],9,FALSE)</f>
        <v>MRG-MRK-NVY-DRM-CNX-DDI-PZK-PTH-VRO-MDW-GGO-TLV-TMR-VRO-SVC-CUN</v>
      </c>
      <c r="AJ234" s="3"/>
    </row>
    <row r="235" spans="1:36" ht="16" thickBot="1">
      <c r="A235" s="104" t="str">
        <f t="shared" si="3"/>
        <v>MRG</v>
      </c>
      <c r="B235" s="104"/>
      <c r="C235" s="90"/>
      <c r="D235" s="90"/>
      <c r="E235" s="157"/>
      <c r="F235" s="164" t="s">
        <v>1844</v>
      </c>
      <c r="G235" s="90" t="s">
        <v>831</v>
      </c>
      <c r="H235" s="90"/>
      <c r="I235" s="90"/>
      <c r="J235" s="90"/>
      <c r="K235" s="165" t="s">
        <v>2319</v>
      </c>
      <c r="L2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88">
        <v>0.27083333333333331</v>
      </c>
      <c r="N235" s="115" t="s">
        <v>3404</v>
      </c>
      <c r="O235" s="189">
        <v>0.35416666666666669</v>
      </c>
      <c r="P235" s="180">
        <v>65</v>
      </c>
      <c r="Q235" s="133"/>
      <c r="R235" s="133"/>
      <c r="S235" s="133"/>
      <c r="T235" s="133"/>
      <c r="U235" s="133"/>
      <c r="V235" s="133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INDEX($C236:$C$3247,MATCH(FALSE,ISBLANK($C236:$C$3247),0)))),"", INDEX($C236:$C$3247,MATCH(FALSE,ISBLANK($C236:$C$3247),0))  ),$Y234
)</f>
        <v>GA02T4889</v>
      </c>
      <c r="Z235" s="90" t="str" cm="1">
        <f t="array" ref="Z235">IF(
ISNUMBER(FIND("A",$D235)),
$D235 &amp; IF(ISNUMBER(FIND("A",     INDEX($D236:$D$3247,MATCH(FALSE,ISBLANK($D236:$D$3247),0)))),"", INDEX($D236:$D$3247,MATCH(FALSE,ISBLANK($D236:$D$3247),0))  ),$Z234
)</f>
        <v>MB 30A</v>
      </c>
      <c r="AA235" s="104" t="str">
        <f>MBSchedule[[#This Row],[Route]]</f>
        <v>MARGAO-CANACONA-POLLEM</v>
      </c>
      <c r="AB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5" s="104" t="str">
        <f>IF(MBSchedule[[#This Row],[rb-straight]]&lt;MBSchedule[[#This Row],[rb-reverse]],MBSchedule[[#This Row],[rb-straight]],MBSchedule[[#This Row],[rb-reverse]])</f>
        <v>MARGAO-CANACONA-POLLEM</v>
      </c>
      <c r="AD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5" s="203" t="str" cm="1">
        <f t="array" ref="AF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5" s="203"/>
      <c r="AH235" s="203" t="str">
        <f>MBSchedule[[#This Row],[Issuing Depot]] &amp; _xlfn.IFNA(VLOOKUP(MBSchedule[[#This Row],[ow]], ETMRouteLookup, 3, FALSE),VLOOKUP(MBSchedule[[#This Row],[re]], ETMRouteLookup, 3, FALSE))</f>
        <v>MRG142</v>
      </c>
      <c r="AI23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5" s="3"/>
    </row>
    <row r="236" spans="1:36" ht="16" thickBot="1">
      <c r="A236" s="104" t="str">
        <f t="shared" si="3"/>
        <v>MRG</v>
      </c>
      <c r="B236" s="104"/>
      <c r="C236" s="90"/>
      <c r="D236" s="90"/>
      <c r="E236" s="157"/>
      <c r="F236" s="164" t="s">
        <v>2319</v>
      </c>
      <c r="G236" s="90" t="s">
        <v>831</v>
      </c>
      <c r="H236" s="90"/>
      <c r="I236" s="90"/>
      <c r="J236" s="90"/>
      <c r="K236" s="165" t="s">
        <v>1844</v>
      </c>
      <c r="L2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88">
        <v>0.38541666666666669</v>
      </c>
      <c r="N236" s="115" t="s">
        <v>3404</v>
      </c>
      <c r="O236" s="189">
        <v>0.46875</v>
      </c>
      <c r="P236" s="180">
        <v>65</v>
      </c>
      <c r="Q236" s="133"/>
      <c r="R236" s="133"/>
      <c r="S236" s="133"/>
      <c r="T236" s="133"/>
      <c r="U236" s="133"/>
      <c r="V236" s="133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INDEX($C237:$C$3247,MATCH(FALSE,ISBLANK($C237:$C$3247),0)))),"", INDEX($C237:$C$3247,MATCH(FALSE,ISBLANK($C237:$C$3247),0))  ),$Y235
)</f>
        <v>GA02T4889</v>
      </c>
      <c r="Z236" s="90" t="str" cm="1">
        <f t="array" ref="Z236">IF(
ISNUMBER(FIND("A",$D236)),
$D236 &amp; IF(ISNUMBER(FIND("A",     INDEX($D237:$D$3247,MATCH(FALSE,ISBLANK($D237:$D$3247),0)))),"", INDEX($D237:$D$3247,MATCH(FALSE,ISBLANK($D237:$D$3247),0))  ),$Z235
)</f>
        <v>MB 30A</v>
      </c>
      <c r="AA236" s="104" t="str">
        <f>MBSchedule[[#This Row],[Route]]</f>
        <v>POLLEM-CANACONA-MARGAO</v>
      </c>
      <c r="AB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6" s="104" t="str">
        <f>IF(MBSchedule[[#This Row],[rb-straight]]&lt;MBSchedule[[#This Row],[rb-reverse]],MBSchedule[[#This Row],[rb-straight]],MBSchedule[[#This Row],[rb-reverse]])</f>
        <v>MARGAO-CANACONA-POLLEM</v>
      </c>
      <c r="AD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6" s="203" t="str" cm="1">
        <f t="array" ref="AF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6" s="203"/>
      <c r="AH236" s="203" t="str">
        <f>MBSchedule[[#This Row],[Issuing Depot]] &amp; _xlfn.IFNA(VLOOKUP(MBSchedule[[#This Row],[ow]], ETMRouteLookup, 3, FALSE),VLOOKUP(MBSchedule[[#This Row],[re]], ETMRouteLookup, 3, FALSE))</f>
        <v>MRG142</v>
      </c>
      <c r="AI23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6" s="3"/>
    </row>
    <row r="237" spans="1:36" ht="16" thickBot="1">
      <c r="A237" s="104" t="str">
        <f t="shared" si="3"/>
        <v>MRG</v>
      </c>
      <c r="B237" s="104"/>
      <c r="C237" s="90"/>
      <c r="D237" s="90"/>
      <c r="E237" s="157"/>
      <c r="F237" s="164" t="s">
        <v>1844</v>
      </c>
      <c r="G237" s="90" t="s">
        <v>831</v>
      </c>
      <c r="H237" s="90"/>
      <c r="I237" s="90"/>
      <c r="J237" s="90"/>
      <c r="K237" s="165" t="s">
        <v>2319</v>
      </c>
      <c r="L2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88">
        <v>0.4861111111111111</v>
      </c>
      <c r="N237" s="115" t="s">
        <v>3404</v>
      </c>
      <c r="O237" s="189">
        <v>0.56944444444444442</v>
      </c>
      <c r="P237" s="180">
        <v>65</v>
      </c>
      <c r="Q237" s="133"/>
      <c r="R237" s="133"/>
      <c r="S237" s="133"/>
      <c r="T237" s="133"/>
      <c r="U237" s="133"/>
      <c r="V237" s="133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INDEX($C238:$C$3247,MATCH(FALSE,ISBLANK($C238:$C$3247),0)))),"", INDEX($C238:$C$3247,MATCH(FALSE,ISBLANK($C238:$C$3247),0))  ),$Y236
)</f>
        <v>GA02T4889</v>
      </c>
      <c r="Z237" s="90" t="str" cm="1">
        <f t="array" ref="Z237">IF(
ISNUMBER(FIND("A",$D237)),
$D237 &amp; IF(ISNUMBER(FIND("A",     INDEX($D238:$D$3247,MATCH(FALSE,ISBLANK($D238:$D$3247),0)))),"", INDEX($D238:$D$3247,MATCH(FALSE,ISBLANK($D238:$D$3247),0))  ),$Z236
)</f>
        <v>MB 30A</v>
      </c>
      <c r="AA237" s="104" t="str">
        <f>MBSchedule[[#This Row],[Route]]</f>
        <v>MARGAO-CANACONA-POLLEM</v>
      </c>
      <c r="AB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7" s="104" t="str">
        <f>IF(MBSchedule[[#This Row],[rb-straight]]&lt;MBSchedule[[#This Row],[rb-reverse]],MBSchedule[[#This Row],[rb-straight]],MBSchedule[[#This Row],[rb-reverse]])</f>
        <v>MARGAO-CANACONA-POLLEM</v>
      </c>
      <c r="AD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7" s="203" t="str" cm="1">
        <f t="array" ref="AF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7" s="203"/>
      <c r="AH237" s="203" t="str">
        <f>MBSchedule[[#This Row],[Issuing Depot]] &amp; _xlfn.IFNA(VLOOKUP(MBSchedule[[#This Row],[ow]], ETMRouteLookup, 3, FALSE),VLOOKUP(MBSchedule[[#This Row],[re]], ETMRouteLookup, 3, FALSE))</f>
        <v>MRG142</v>
      </c>
      <c r="AI23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7" s="3"/>
    </row>
    <row r="238" spans="1:36" ht="16" thickBot="1">
      <c r="A238" s="104" t="str">
        <f t="shared" si="3"/>
        <v>MRG</v>
      </c>
      <c r="B238" s="104"/>
      <c r="C238" s="90"/>
      <c r="D238" s="90"/>
      <c r="E238" s="157"/>
      <c r="F238" s="164" t="s">
        <v>2319</v>
      </c>
      <c r="G238" s="90" t="s">
        <v>831</v>
      </c>
      <c r="H238" s="90"/>
      <c r="I238" s="90"/>
      <c r="J238" s="90"/>
      <c r="K238" s="165" t="s">
        <v>1844</v>
      </c>
      <c r="L2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88">
        <v>0.69791666666666663</v>
      </c>
      <c r="N238" s="115" t="s">
        <v>3404</v>
      </c>
      <c r="O238" s="189">
        <v>0.78125</v>
      </c>
      <c r="P238" s="180">
        <v>65</v>
      </c>
      <c r="Q238" s="133"/>
      <c r="R238" s="133"/>
      <c r="S238" s="133"/>
      <c r="T238" s="134"/>
      <c r="U238" s="134"/>
      <c r="V238" s="134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INDEX($C239:$C$3247,MATCH(FALSE,ISBLANK($C239:$C$3247),0)))),"", INDEX($C239:$C$3247,MATCH(FALSE,ISBLANK($C239:$C$3247),0))  ),$Y237
)</f>
        <v>GA02T4889</v>
      </c>
      <c r="Z238" s="90" t="str" cm="1">
        <f t="array" ref="Z238">IF(
ISNUMBER(FIND("A",$D238)),
$D238 &amp; IF(ISNUMBER(FIND("A",     INDEX($D239:$D$3247,MATCH(FALSE,ISBLANK($D239:$D$3247),0)))),"", INDEX($D239:$D$3247,MATCH(FALSE,ISBLANK($D239:$D$3247),0))  ),$Z237
)</f>
        <v>MB 30A</v>
      </c>
      <c r="AA238" s="104" t="str">
        <f>MBSchedule[[#This Row],[Route]]</f>
        <v>POLLEM-CANACONA-MARGAO</v>
      </c>
      <c r="AB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8" s="104" t="str">
        <f>IF(MBSchedule[[#This Row],[rb-straight]]&lt;MBSchedule[[#This Row],[rb-reverse]],MBSchedule[[#This Row],[rb-straight]],MBSchedule[[#This Row],[rb-reverse]])</f>
        <v>MARGAO-CANACONA-POLLEM</v>
      </c>
      <c r="AD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8" s="203" t="str" cm="1">
        <f t="array" ref="AF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8" s="203"/>
      <c r="AH238" s="203" t="str">
        <f>MBSchedule[[#This Row],[Issuing Depot]] &amp; _xlfn.IFNA(VLOOKUP(MBSchedule[[#This Row],[ow]], ETMRouteLookup, 3, FALSE),VLOOKUP(MBSchedule[[#This Row],[re]], ETMRouteLookup, 3, FALSE))</f>
        <v>MRG142</v>
      </c>
      <c r="AI23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8" s="3"/>
    </row>
    <row r="239" spans="1:36" ht="16" thickBot="1">
      <c r="A239" s="104" t="str">
        <f t="shared" si="3"/>
        <v>MRG</v>
      </c>
      <c r="B239" s="104"/>
      <c r="C239" s="90"/>
      <c r="D239" s="90"/>
      <c r="E239" s="157"/>
      <c r="F239" s="164" t="s">
        <v>1844</v>
      </c>
      <c r="G239" s="90" t="s">
        <v>3404</v>
      </c>
      <c r="H239" s="90"/>
      <c r="I239" s="90"/>
      <c r="J239" s="90"/>
      <c r="K239" s="165" t="s">
        <v>996</v>
      </c>
      <c r="L2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88">
        <v>0.81944444444444453</v>
      </c>
      <c r="N239" s="115" t="s">
        <v>3404</v>
      </c>
      <c r="O239" s="189">
        <v>0.83680555555555547</v>
      </c>
      <c r="P239" s="180">
        <v>14</v>
      </c>
      <c r="Q239" s="133">
        <v>1</v>
      </c>
      <c r="R239" s="133">
        <v>1</v>
      </c>
      <c r="S239" s="133"/>
      <c r="T239" s="133"/>
      <c r="U239" s="133"/>
      <c r="V239" s="133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INDEX($C240:$C$3247,MATCH(FALSE,ISBLANK($C240:$C$3247),0)))),"", INDEX($C240:$C$3247,MATCH(FALSE,ISBLANK($C240:$C$3247),0))  ),$Y238
)</f>
        <v>GA02T4889</v>
      </c>
      <c r="Z239" s="90" t="str" cm="1">
        <f t="array" ref="Z239">IF(
ISNUMBER(FIND("A",$D239)),
$D239 &amp; IF(ISNUMBER(FIND("A",     INDEX($D240:$D$3247,MATCH(FALSE,ISBLANK($D240:$D$3247),0)))),"", INDEX($D240:$D$3247,MATCH(FALSE,ISBLANK($D240:$D$3247),0))  ),$Z238
)</f>
        <v>MB 30A</v>
      </c>
      <c r="AA239" s="104" t="str">
        <f>MBSchedule[[#This Row],[Route]]</f>
        <v>MARGAO-CUNCOLIM</v>
      </c>
      <c r="AB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C239" s="104" t="str">
        <f>IF(MBSchedule[[#This Row],[rb-straight]]&lt;MBSchedule[[#This Row],[rb-reverse]],MBSchedule[[#This Row],[rb-straight]],MBSchedule[[#This Row],[rb-reverse]])</f>
        <v>CUNCOLIM-MARGAO</v>
      </c>
      <c r="AD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E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F239" s="203" t="str" cm="1">
        <f t="array" ref="AF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9" s="203"/>
      <c r="AH239" s="203" t="str">
        <f>MBSchedule[[#This Row],[Issuing Depot]] &amp; _xlfn.IFNA(VLOOKUP(MBSchedule[[#This Row],[ow]], ETMRouteLookup, 3, FALSE),VLOOKUP(MBSchedule[[#This Row],[re]], ETMRouteLookup, 3, FALSE))</f>
        <v>MRG112</v>
      </c>
      <c r="AI239" s="213" t="str">
        <f>VLOOKUP(MBSchedule[[#This Row],[Full ETM Route No]],ETMRoutes[[Full ETM Route No]:[StageCodes]],9,FALSE)</f>
        <v>MRG-MRK-NVY-DRM-CNX-DDI-PZK-PTH-VRO-MDW-GGO-TLV-TMR-VRO-SVC-CUN</v>
      </c>
      <c r="AJ239" s="3"/>
    </row>
    <row r="240" spans="1:36" ht="16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7"/>
      <c r="F240" s="164" t="s">
        <v>3243</v>
      </c>
      <c r="G240" s="90" t="s">
        <v>3404</v>
      </c>
      <c r="H240" s="90"/>
      <c r="I240" s="90"/>
      <c r="J240" s="90"/>
      <c r="K240" s="165" t="s">
        <v>831</v>
      </c>
      <c r="L2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88">
        <v>0.28472222222222221</v>
      </c>
      <c r="N240" s="115" t="s">
        <v>3404</v>
      </c>
      <c r="O240" s="189">
        <v>0.31597222222222221</v>
      </c>
      <c r="P240" s="180">
        <v>20</v>
      </c>
      <c r="Q240" s="133"/>
      <c r="R240" s="133"/>
      <c r="S240" s="133"/>
      <c r="T240" s="133"/>
      <c r="U240" s="133"/>
      <c r="V240" s="133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INDEX($C241:$C$3247,MATCH(FALSE,ISBLANK($C241:$C$3247),0)))),"", INDEX($C241:$C$3247,MATCH(FALSE,ISBLANK($C241:$C$3247),0))  ),$Y239
)</f>
        <v>GA09T4017</v>
      </c>
      <c r="Z240" s="90" t="str" cm="1">
        <f t="array" ref="Z240">IF(
ISNUMBER(FIND("A",$D240)),
$D240 &amp; IF(ISNUMBER(FIND("A",     INDEX($D241:$D$3247,MATCH(FALSE,ISBLANK($D241:$D$3247),0)))),"", INDEX($D241:$D$3247,MATCH(FALSE,ISBLANK($D241:$D$3247),0))  ),$Z239
)</f>
        <v>MB 31A</v>
      </c>
      <c r="AA240" s="104" t="str">
        <f>MBSchedule[[#This Row],[Route]]</f>
        <v>TISCON-CANACONA</v>
      </c>
      <c r="AB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C240" s="104" t="str">
        <f>IF(MBSchedule[[#This Row],[rb-straight]]&lt;MBSchedule[[#This Row],[rb-reverse]],MBSchedule[[#This Row],[rb-straight]],MBSchedule[[#This Row],[rb-reverse]])</f>
        <v>CANACONA-TISCON</v>
      </c>
      <c r="AD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E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F240" s="203" t="str" cm="1">
        <f t="array" ref="AF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0" s="203"/>
      <c r="AH240" s="203" t="str">
        <f>MBSchedule[[#This Row],[Issuing Depot]] &amp; _xlfn.IFNA(VLOOKUP(MBSchedule[[#This Row],[ow]], ETMRouteLookup, 3, FALSE),VLOOKUP(MBSchedule[[#This Row],[re]], ETMRouteLookup, 3, FALSE))</f>
        <v>MRG320</v>
      </c>
      <c r="AI240" s="213" t="str">
        <f>VLOOKUP(MBSchedule[[#This Row],[Full ETM Route No]],ETMRoutes[[Full ETM Route No]:[StageCodes]],9,FALSE)</f>
        <v>CNC-GLM-PLK-PSM-BCE-SHL-GOK-TSC</v>
      </c>
      <c r="AJ240" s="3"/>
    </row>
    <row r="241" spans="1:36" ht="16" thickBot="1">
      <c r="A241" s="104" t="str">
        <f t="shared" si="3"/>
        <v>MRG</v>
      </c>
      <c r="B241" s="104"/>
      <c r="C241" s="90"/>
      <c r="D241" s="90"/>
      <c r="E241" s="157"/>
      <c r="F241" s="164" t="s">
        <v>831</v>
      </c>
      <c r="G241" s="90" t="s">
        <v>3404</v>
      </c>
      <c r="H241" s="90"/>
      <c r="I241" s="90"/>
      <c r="J241" s="90"/>
      <c r="K241" s="165" t="s">
        <v>3261</v>
      </c>
      <c r="L2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88">
        <v>0.33680555555555558</v>
      </c>
      <c r="N241" s="115" t="s">
        <v>3404</v>
      </c>
      <c r="O241" s="189">
        <v>0.3576388888888889</v>
      </c>
      <c r="P241" s="180">
        <v>15</v>
      </c>
      <c r="Q241" s="133"/>
      <c r="R241" s="133"/>
      <c r="S241" s="133"/>
      <c r="T241" s="133"/>
      <c r="U241" s="133"/>
      <c r="V241" s="133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INDEX($C242:$C$3247,MATCH(FALSE,ISBLANK($C242:$C$3247),0)))),"", INDEX($C242:$C$3247,MATCH(FALSE,ISBLANK($C242:$C$3247),0))  ),$Y240
)</f>
        <v>GA09T4017</v>
      </c>
      <c r="Z241" s="90" t="str" cm="1">
        <f t="array" ref="Z241">IF(
ISNUMBER(FIND("A",$D241)),
$D241 &amp; IF(ISNUMBER(FIND("A",     INDEX($D242:$D$3247,MATCH(FALSE,ISBLANK($D242:$D$3247),0)))),"", INDEX($D242:$D$3247,MATCH(FALSE,ISBLANK($D242:$D$3247),0))  ),$Z240
)</f>
        <v>MB 31A</v>
      </c>
      <c r="AA241" s="104" t="str">
        <f>MBSchedule[[#This Row],[Route]]</f>
        <v>CANACONA-VAIZWADA</v>
      </c>
      <c r="AB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1" s="104" t="str">
        <f>IF(MBSchedule[[#This Row],[rb-straight]]&lt;MBSchedule[[#This Row],[rb-reverse]],MBSchedule[[#This Row],[rb-straight]],MBSchedule[[#This Row],[rb-reverse]])</f>
        <v>CANACONA-VAIZWADA</v>
      </c>
      <c r="AD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1" s="203" t="str" cm="1">
        <f t="array" ref="AF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1" s="203"/>
      <c r="AH241" s="203" t="str">
        <f>MBSchedule[[#This Row],[Issuing Depot]] &amp; _xlfn.IFNA(VLOOKUP(MBSchedule[[#This Row],[ow]], ETMRouteLookup, 3, FALSE),VLOOKUP(MBSchedule[[#This Row],[re]], ETMRouteLookup, 3, FALSE))</f>
        <v>MRG324</v>
      </c>
      <c r="AI241" s="213" t="str">
        <f>VLOOKUP(MBSchedule[[#This Row],[Full ETM Route No]],ETMRoutes[[Full ETM Route No]:[StageCodes]],9,FALSE)</f>
        <v>CNC-PSN-SMT-SRI-VZW</v>
      </c>
      <c r="AJ241" s="3"/>
    </row>
    <row r="242" spans="1:36" ht="16" thickBot="1">
      <c r="A242" s="104" t="str">
        <f t="shared" si="3"/>
        <v>MRG</v>
      </c>
      <c r="B242" s="104"/>
      <c r="C242" s="90"/>
      <c r="D242" s="90"/>
      <c r="E242" s="157"/>
      <c r="F242" s="164" t="s">
        <v>3261</v>
      </c>
      <c r="G242" s="90" t="s">
        <v>3404</v>
      </c>
      <c r="H242" s="90"/>
      <c r="I242" s="90"/>
      <c r="J242" s="90"/>
      <c r="K242" s="165" t="s">
        <v>831</v>
      </c>
      <c r="L2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88">
        <v>0.36458333333333331</v>
      </c>
      <c r="N242" s="115" t="s">
        <v>3404</v>
      </c>
      <c r="O242" s="189">
        <v>0.38541666666666669</v>
      </c>
      <c r="P242" s="180">
        <v>15</v>
      </c>
      <c r="Q242" s="133"/>
      <c r="R242" s="133"/>
      <c r="S242" s="133"/>
      <c r="T242" s="133"/>
      <c r="U242" s="133"/>
      <c r="V242" s="133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INDEX($C243:$C$3247,MATCH(FALSE,ISBLANK($C243:$C$3247),0)))),"", INDEX($C243:$C$3247,MATCH(FALSE,ISBLANK($C243:$C$3247),0))  ),$Y241
)</f>
        <v>GA09T4017</v>
      </c>
      <c r="Z242" s="90" t="str" cm="1">
        <f t="array" ref="Z242">IF(
ISNUMBER(FIND("A",$D242)),
$D242 &amp; IF(ISNUMBER(FIND("A",     INDEX($D243:$D$3247,MATCH(FALSE,ISBLANK($D243:$D$3247),0)))),"", INDEX($D243:$D$3247,MATCH(FALSE,ISBLANK($D243:$D$3247),0))  ),$Z241
)</f>
        <v>MB 31A</v>
      </c>
      <c r="AA242" s="104" t="str">
        <f>MBSchedule[[#This Row],[Route]]</f>
        <v>VAIZWADA-CANACONA</v>
      </c>
      <c r="AB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2" s="104" t="str">
        <f>IF(MBSchedule[[#This Row],[rb-straight]]&lt;MBSchedule[[#This Row],[rb-reverse]],MBSchedule[[#This Row],[rb-straight]],MBSchedule[[#This Row],[rb-reverse]])</f>
        <v>CANACONA-VAIZWADA</v>
      </c>
      <c r="AD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2" s="203" t="str" cm="1">
        <f t="array" ref="AF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2" s="203"/>
      <c r="AH242" s="203" t="str">
        <f>MBSchedule[[#This Row],[Issuing Depot]] &amp; _xlfn.IFNA(VLOOKUP(MBSchedule[[#This Row],[ow]], ETMRouteLookup, 3, FALSE),VLOOKUP(MBSchedule[[#This Row],[re]], ETMRouteLookup, 3, FALSE))</f>
        <v>MRG324</v>
      </c>
      <c r="AI242" s="213" t="str">
        <f>VLOOKUP(MBSchedule[[#This Row],[Full ETM Route No]],ETMRoutes[[Full ETM Route No]:[StageCodes]],9,FALSE)</f>
        <v>CNC-PSN-SMT-SRI-VZW</v>
      </c>
      <c r="AJ242" s="3"/>
    </row>
    <row r="243" spans="1:36" ht="16" thickBot="1">
      <c r="A243" s="104" t="str">
        <f t="shared" si="3"/>
        <v>MRG</v>
      </c>
      <c r="B243" s="104"/>
      <c r="C243" s="90"/>
      <c r="D243" s="90"/>
      <c r="E243" s="157"/>
      <c r="F243" s="164" t="s">
        <v>831</v>
      </c>
      <c r="G243" s="90" t="s">
        <v>3404</v>
      </c>
      <c r="H243" s="90"/>
      <c r="I243" s="90"/>
      <c r="J243" s="90"/>
      <c r="K243" s="165" t="s">
        <v>3243</v>
      </c>
      <c r="L2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88">
        <v>0.45833333333333331</v>
      </c>
      <c r="N243" s="115" t="s">
        <v>3404</v>
      </c>
      <c r="O243" s="189">
        <v>0.48958333333333331</v>
      </c>
      <c r="P243" s="180">
        <v>20</v>
      </c>
      <c r="Q243" s="133"/>
      <c r="R243" s="133"/>
      <c r="S243" s="133"/>
      <c r="T243" s="133"/>
      <c r="U243" s="133"/>
      <c r="V243" s="133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INDEX($C244:$C$3247,MATCH(FALSE,ISBLANK($C244:$C$3247),0)))),"", INDEX($C244:$C$3247,MATCH(FALSE,ISBLANK($C244:$C$3247),0))  ),$Y242
)</f>
        <v>GA09T4017</v>
      </c>
      <c r="Z243" s="90" t="str" cm="1">
        <f t="array" ref="Z243">IF(
ISNUMBER(FIND("A",$D243)),
$D243 &amp; IF(ISNUMBER(FIND("A",     INDEX($D244:$D$3247,MATCH(FALSE,ISBLANK($D244:$D$3247),0)))),"", INDEX($D244:$D$3247,MATCH(FALSE,ISBLANK($D244:$D$3247),0))  ),$Z242
)</f>
        <v>MB 31A</v>
      </c>
      <c r="AA243" s="104" t="str">
        <f>MBSchedule[[#This Row],[Route]]</f>
        <v>CANACONA-TISCON</v>
      </c>
      <c r="AB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3" s="104" t="str">
        <f>IF(MBSchedule[[#This Row],[rb-straight]]&lt;MBSchedule[[#This Row],[rb-reverse]],MBSchedule[[#This Row],[rb-straight]],MBSchedule[[#This Row],[rb-reverse]])</f>
        <v>CANACONA-TISCON</v>
      </c>
      <c r="AD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3" s="203" t="str" cm="1">
        <f t="array" ref="AF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3" s="203"/>
      <c r="AH243" s="203" t="str">
        <f>MBSchedule[[#This Row],[Issuing Depot]] &amp; _xlfn.IFNA(VLOOKUP(MBSchedule[[#This Row],[ow]], ETMRouteLookup, 3, FALSE),VLOOKUP(MBSchedule[[#This Row],[re]], ETMRouteLookup, 3, FALSE))</f>
        <v>MRG320</v>
      </c>
      <c r="AI243" s="213" t="str">
        <f>VLOOKUP(MBSchedule[[#This Row],[Full ETM Route No]],ETMRoutes[[Full ETM Route No]:[StageCodes]],9,FALSE)</f>
        <v>CNC-GLM-PLK-PSM-BCE-SHL-GOK-TSC</v>
      </c>
      <c r="AJ243" s="3"/>
    </row>
    <row r="244" spans="1:36" ht="16" thickBot="1">
      <c r="A244" s="104" t="str">
        <f t="shared" si="3"/>
        <v>MRG</v>
      </c>
      <c r="B244" s="104"/>
      <c r="C244" s="90"/>
      <c r="D244" s="90"/>
      <c r="E244" s="157"/>
      <c r="F244" s="164" t="s">
        <v>3243</v>
      </c>
      <c r="G244" s="90" t="s">
        <v>831</v>
      </c>
      <c r="H244" s="90"/>
      <c r="I244" s="90"/>
      <c r="J244" s="90"/>
      <c r="K244" s="165" t="s">
        <v>3229</v>
      </c>
      <c r="L2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88">
        <v>0.48958333333333331</v>
      </c>
      <c r="N244" s="115" t="s">
        <v>3404</v>
      </c>
      <c r="O244" s="189">
        <v>0.54166666666666663</v>
      </c>
      <c r="P244" s="180">
        <v>37</v>
      </c>
      <c r="Q244" s="133"/>
      <c r="R244" s="133"/>
      <c r="S244" s="133"/>
      <c r="T244" s="133"/>
      <c r="U244" s="133"/>
      <c r="V244" s="133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INDEX($C245:$C$3247,MATCH(FALSE,ISBLANK($C245:$C$3247),0)))),"", INDEX($C245:$C$3247,MATCH(FALSE,ISBLANK($C245:$C$3247),0))  ),$Y243
)</f>
        <v>GA09T4017</v>
      </c>
      <c r="Z244" s="90" t="str" cm="1">
        <f t="array" ref="Z244">IF(
ISNUMBER(FIND("A",$D244)),
$D244 &amp; IF(ISNUMBER(FIND("A",     INDEX($D245:$D$3247,MATCH(FALSE,ISBLANK($D245:$D$3247),0)))),"", INDEX($D245:$D$3247,MATCH(FALSE,ISBLANK($D245:$D$3247),0))  ),$Z243
)</f>
        <v>MB 31A</v>
      </c>
      <c r="AA244" s="104" t="str">
        <f>MBSchedule[[#This Row],[Route]]</f>
        <v>TISCON-CANACONA-KHOTIGAO</v>
      </c>
      <c r="AB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C244" s="104" t="str">
        <f>IF(MBSchedule[[#This Row],[rb-straight]]&lt;MBSchedule[[#This Row],[rb-reverse]],MBSchedule[[#This Row],[rb-straight]],MBSchedule[[#This Row],[rb-reverse]])</f>
        <v>KHOTIGAO-CANACONA-TISCON</v>
      </c>
      <c r="AD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E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F244" s="203" t="str" cm="1">
        <f t="array" ref="AF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4" s="203"/>
      <c r="AH244" s="203" t="e">
        <f>MBSchedule[[#This Row],[Issuing Depot]] &amp; _xlfn.IFNA(VLOOKUP(MBSchedule[[#This Row],[ow]], ETMRouteLookup, 3, FALSE),VLOOKUP(MBSchedule[[#This Row],[re]], ETMRouteLookup, 3, FALSE))</f>
        <v>#N/A</v>
      </c>
      <c r="AI244" s="213" t="e">
        <f>VLOOKUP(MBSchedule[[#This Row],[Full ETM Route No]],ETMRoutes[[Full ETM Route No]:[StageCodes]],9,FALSE)</f>
        <v>#N/A</v>
      </c>
      <c r="AJ244" s="3"/>
    </row>
    <row r="245" spans="1:36" ht="16" thickBot="1">
      <c r="A245" s="104" t="str">
        <f t="shared" si="3"/>
        <v>MRG</v>
      </c>
      <c r="B245" s="104"/>
      <c r="C245" s="90"/>
      <c r="D245" s="90"/>
      <c r="E245" s="157"/>
      <c r="F245" s="164" t="s">
        <v>3229</v>
      </c>
      <c r="G245" s="90" t="s">
        <v>3404</v>
      </c>
      <c r="H245" s="90"/>
      <c r="I245" s="90"/>
      <c r="J245" s="90"/>
      <c r="K245" s="165" t="s">
        <v>831</v>
      </c>
      <c r="L2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88">
        <v>0.57291666666666663</v>
      </c>
      <c r="N245" s="115" t="s">
        <v>3404</v>
      </c>
      <c r="O245" s="189">
        <v>0.60416666666666663</v>
      </c>
      <c r="P245" s="180">
        <v>17</v>
      </c>
      <c r="Q245" s="133"/>
      <c r="R245" s="133"/>
      <c r="S245" s="133"/>
      <c r="T245" s="133"/>
      <c r="U245" s="133"/>
      <c r="V245" s="133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INDEX($C246:$C$3247,MATCH(FALSE,ISBLANK($C246:$C$3247),0)))),"", INDEX($C246:$C$3247,MATCH(FALSE,ISBLANK($C246:$C$3247),0))  ),$Y244
)</f>
        <v>GA09T4017</v>
      </c>
      <c r="Z245" s="90" t="str" cm="1">
        <f t="array" ref="Z245">IF(
ISNUMBER(FIND("A",$D245)),
$D245 &amp; IF(ISNUMBER(FIND("A",     INDEX($D246:$D$3247,MATCH(FALSE,ISBLANK($D246:$D$3247),0)))),"", INDEX($D246:$D$3247,MATCH(FALSE,ISBLANK($D246:$D$3247),0))  ),$Z244
)</f>
        <v>MB 31A</v>
      </c>
      <c r="AA245" s="104" t="str">
        <f>MBSchedule[[#This Row],[Route]]</f>
        <v>KHOTIGAO-CANACONA</v>
      </c>
      <c r="AB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45" s="104" t="str">
        <f>IF(MBSchedule[[#This Row],[rb-straight]]&lt;MBSchedule[[#This Row],[rb-reverse]],MBSchedule[[#This Row],[rb-straight]],MBSchedule[[#This Row],[rb-reverse]])</f>
        <v>CANACONA-KHOTIGAO</v>
      </c>
      <c r="AD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45" s="203" t="str" cm="1">
        <f t="array" ref="AF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5" s="203"/>
      <c r="AH245" s="203" t="e">
        <f>MBSchedule[[#This Row],[Issuing Depot]] &amp; _xlfn.IFNA(VLOOKUP(MBSchedule[[#This Row],[ow]], ETMRouteLookup, 3, FALSE),VLOOKUP(MBSchedule[[#This Row],[re]], ETMRouteLookup, 3, FALSE))</f>
        <v>#N/A</v>
      </c>
      <c r="AI245" s="213" t="e">
        <f>VLOOKUP(MBSchedule[[#This Row],[Full ETM Route No]],ETMRoutes[[Full ETM Route No]:[StageCodes]],9,FALSE)</f>
        <v>#N/A</v>
      </c>
      <c r="AJ245" s="3"/>
    </row>
    <row r="246" spans="1:36" ht="16" thickBot="1">
      <c r="A246" s="104" t="str">
        <f t="shared" si="3"/>
        <v>MRG</v>
      </c>
      <c r="B246" s="104"/>
      <c r="C246" s="90"/>
      <c r="D246" s="90"/>
      <c r="E246" s="157"/>
      <c r="F246" s="164" t="s">
        <v>831</v>
      </c>
      <c r="G246" s="90" t="s">
        <v>3404</v>
      </c>
      <c r="H246" s="90"/>
      <c r="I246" s="90"/>
      <c r="J246" s="90"/>
      <c r="K246" s="165" t="s">
        <v>3261</v>
      </c>
      <c r="L2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88">
        <v>0.64930555555555558</v>
      </c>
      <c r="N246" s="115" t="s">
        <v>3404</v>
      </c>
      <c r="O246" s="189">
        <v>0.67013888888888884</v>
      </c>
      <c r="P246" s="180">
        <v>15</v>
      </c>
      <c r="Q246" s="133"/>
      <c r="R246" s="133"/>
      <c r="S246" s="133"/>
      <c r="T246" s="133"/>
      <c r="U246" s="133"/>
      <c r="V246" s="133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INDEX($C247:$C$3247,MATCH(FALSE,ISBLANK($C247:$C$3247),0)))),"", INDEX($C247:$C$3247,MATCH(FALSE,ISBLANK($C247:$C$3247),0))  ),$Y245
)</f>
        <v>GA09T4017</v>
      </c>
      <c r="Z246" s="90" t="str" cm="1">
        <f t="array" ref="Z246">IF(
ISNUMBER(FIND("A",$D246)),
$D246 &amp; IF(ISNUMBER(FIND("A",     INDEX($D247:$D$3247,MATCH(FALSE,ISBLANK($D247:$D$3247),0)))),"", INDEX($D247:$D$3247,MATCH(FALSE,ISBLANK($D247:$D$3247),0))  ),$Z245
)</f>
        <v>MB 31A</v>
      </c>
      <c r="AA246" s="104" t="str">
        <f>MBSchedule[[#This Row],[Route]]</f>
        <v>CANACONA-VAIZWADA</v>
      </c>
      <c r="AB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6" s="104" t="str">
        <f>IF(MBSchedule[[#This Row],[rb-straight]]&lt;MBSchedule[[#This Row],[rb-reverse]],MBSchedule[[#This Row],[rb-straight]],MBSchedule[[#This Row],[rb-reverse]])</f>
        <v>CANACONA-VAIZWADA</v>
      </c>
      <c r="AD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6" s="203" t="str" cm="1">
        <f t="array" ref="AF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6" s="203"/>
      <c r="AH246" s="203" t="str">
        <f>MBSchedule[[#This Row],[Issuing Depot]] &amp; _xlfn.IFNA(VLOOKUP(MBSchedule[[#This Row],[ow]], ETMRouteLookup, 3, FALSE),VLOOKUP(MBSchedule[[#This Row],[re]], ETMRouteLookup, 3, FALSE))</f>
        <v>MRG324</v>
      </c>
      <c r="AI246" s="213" t="str">
        <f>VLOOKUP(MBSchedule[[#This Row],[Full ETM Route No]],ETMRoutes[[Full ETM Route No]:[StageCodes]],9,FALSE)</f>
        <v>CNC-PSN-SMT-SRI-VZW</v>
      </c>
      <c r="AJ246" s="3"/>
    </row>
    <row r="247" spans="1:36" ht="16" thickBot="1">
      <c r="A247" s="104" t="str">
        <f t="shared" si="3"/>
        <v>MRG</v>
      </c>
      <c r="B247" s="104"/>
      <c r="C247" s="90"/>
      <c r="D247" s="90"/>
      <c r="E247" s="157"/>
      <c r="F247" s="164" t="s">
        <v>3261</v>
      </c>
      <c r="G247" s="90" t="s">
        <v>3404</v>
      </c>
      <c r="H247" s="90"/>
      <c r="I247" s="90"/>
      <c r="J247" s="90"/>
      <c r="K247" s="165" t="s">
        <v>831</v>
      </c>
      <c r="L2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88">
        <v>0.69444444444444453</v>
      </c>
      <c r="N247" s="115" t="s">
        <v>3404</v>
      </c>
      <c r="O247" s="189">
        <v>0.72222222222222221</v>
      </c>
      <c r="P247" s="180">
        <v>15</v>
      </c>
      <c r="Q247" s="133"/>
      <c r="R247" s="133"/>
      <c r="S247" s="133"/>
      <c r="T247" s="135"/>
      <c r="U247" s="135"/>
      <c r="V247" s="135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INDEX($C248:$C$3247,MATCH(FALSE,ISBLANK($C248:$C$3247),0)))),"", INDEX($C248:$C$3247,MATCH(FALSE,ISBLANK($C248:$C$3247),0))  ),$Y246
)</f>
        <v>GA09T4017</v>
      </c>
      <c r="Z247" s="90" t="str" cm="1">
        <f t="array" ref="Z247">IF(
ISNUMBER(FIND("A",$D247)),
$D247 &amp; IF(ISNUMBER(FIND("A",     INDEX($D248:$D$3247,MATCH(FALSE,ISBLANK($D248:$D$3247),0)))),"", INDEX($D248:$D$3247,MATCH(FALSE,ISBLANK($D248:$D$3247),0))  ),$Z246
)</f>
        <v>MB 31A</v>
      </c>
      <c r="AA247" s="104" t="str">
        <f>MBSchedule[[#This Row],[Route]]</f>
        <v>VAIZWADA-CANACONA</v>
      </c>
      <c r="AB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7" s="104" t="str">
        <f>IF(MBSchedule[[#This Row],[rb-straight]]&lt;MBSchedule[[#This Row],[rb-reverse]],MBSchedule[[#This Row],[rb-straight]],MBSchedule[[#This Row],[rb-reverse]])</f>
        <v>CANACONA-VAIZWADA</v>
      </c>
      <c r="AD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7" s="203" t="str" cm="1">
        <f t="array" ref="AF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7" s="203"/>
      <c r="AH247" s="203" t="str">
        <f>MBSchedule[[#This Row],[Issuing Depot]] &amp; _xlfn.IFNA(VLOOKUP(MBSchedule[[#This Row],[ow]], ETMRouteLookup, 3, FALSE),VLOOKUP(MBSchedule[[#This Row],[re]], ETMRouteLookup, 3, FALSE))</f>
        <v>MRG324</v>
      </c>
      <c r="AI247" s="213" t="str">
        <f>VLOOKUP(MBSchedule[[#This Row],[Full ETM Route No]],ETMRoutes[[Full ETM Route No]:[StageCodes]],9,FALSE)</f>
        <v>CNC-PSN-SMT-SRI-VZW</v>
      </c>
      <c r="AJ247" s="3"/>
    </row>
    <row r="248" spans="1:36" ht="16" thickBot="1">
      <c r="A248" s="104" t="str">
        <f t="shared" si="3"/>
        <v>MRG</v>
      </c>
      <c r="B248" s="104"/>
      <c r="C248" s="90"/>
      <c r="D248" s="90"/>
      <c r="E248" s="157"/>
      <c r="F248" s="164" t="s">
        <v>831</v>
      </c>
      <c r="G248" s="90" t="s">
        <v>3404</v>
      </c>
      <c r="H248" s="90"/>
      <c r="I248" s="90"/>
      <c r="J248" s="90"/>
      <c r="K248" s="165" t="s">
        <v>3243</v>
      </c>
      <c r="L2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88">
        <v>0.77430555555555547</v>
      </c>
      <c r="N248" s="115" t="s">
        <v>3404</v>
      </c>
      <c r="O248" s="189">
        <v>0.80555555555555547</v>
      </c>
      <c r="P248" s="180">
        <v>20</v>
      </c>
      <c r="Q248" s="133">
        <v>1</v>
      </c>
      <c r="R248" s="133">
        <v>1</v>
      </c>
      <c r="S248" s="133">
        <v>12.55</v>
      </c>
      <c r="T248" s="133">
        <v>5.3</v>
      </c>
      <c r="U248" s="133"/>
      <c r="V248" s="133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INDEX($C249:$C$3247,MATCH(FALSE,ISBLANK($C249:$C$3247),0)))),"", INDEX($C249:$C$3247,MATCH(FALSE,ISBLANK($C249:$C$3247),0))  ),$Y247
)</f>
        <v>GA09T4017</v>
      </c>
      <c r="Z248" s="90" t="str" cm="1">
        <f t="array" ref="Z248">IF(
ISNUMBER(FIND("A",$D248)),
$D248 &amp; IF(ISNUMBER(FIND("A",     INDEX($D249:$D$3247,MATCH(FALSE,ISBLANK($D249:$D$3247),0)))),"", INDEX($D249:$D$3247,MATCH(FALSE,ISBLANK($D249:$D$3247),0))  ),$Z247
)</f>
        <v>MB 31A</v>
      </c>
      <c r="AA248" s="104" t="str">
        <f>MBSchedule[[#This Row],[Route]]</f>
        <v>CANACONA-TISCON</v>
      </c>
      <c r="AB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8" s="104" t="str">
        <f>IF(MBSchedule[[#This Row],[rb-straight]]&lt;MBSchedule[[#This Row],[rb-reverse]],MBSchedule[[#This Row],[rb-straight]],MBSchedule[[#This Row],[rb-reverse]])</f>
        <v>CANACONA-TISCON</v>
      </c>
      <c r="AD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8" s="203" t="str" cm="1">
        <f t="array" ref="AF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8" s="203"/>
      <c r="AH248" s="203" t="str">
        <f>MBSchedule[[#This Row],[Issuing Depot]] &amp; _xlfn.IFNA(VLOOKUP(MBSchedule[[#This Row],[ow]], ETMRouteLookup, 3, FALSE),VLOOKUP(MBSchedule[[#This Row],[re]], ETMRouteLookup, 3, FALSE))</f>
        <v>MRG320</v>
      </c>
      <c r="AI248" s="213" t="str">
        <f>VLOOKUP(MBSchedule[[#This Row],[Full ETM Route No]],ETMRoutes[[Full ETM Route No]:[StageCodes]],9,FALSE)</f>
        <v>CNC-GLM-PLK-PSM-BCE-SHL-GOK-TSC</v>
      </c>
      <c r="AJ248" s="3"/>
    </row>
    <row r="249" spans="1:36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7"/>
      <c r="F249" s="164" t="s">
        <v>3237</v>
      </c>
      <c r="G249" s="90" t="s">
        <v>3404</v>
      </c>
      <c r="H249" s="90"/>
      <c r="I249" s="90"/>
      <c r="J249" s="90"/>
      <c r="K249" s="165" t="s">
        <v>3243</v>
      </c>
      <c r="L2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88">
        <v>0.3125</v>
      </c>
      <c r="N249" s="115" t="s">
        <v>3404</v>
      </c>
      <c r="O249" s="189">
        <v>0.33333333333333331</v>
      </c>
      <c r="P249" s="180">
        <v>6</v>
      </c>
      <c r="Q249" s="133"/>
      <c r="R249" s="133"/>
      <c r="S249" s="133"/>
      <c r="T249" s="133"/>
      <c r="U249" s="133"/>
      <c r="V249" s="133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INDEX($C250:$C$3247,MATCH(FALSE,ISBLANK($C250:$C$3247),0)))),"", INDEX($C250:$C$3247,MATCH(FALSE,ISBLANK($C250:$C$3247),0))  ),$Y248
)</f>
        <v>GA10T0150</v>
      </c>
      <c r="Z249" s="90" t="str" cm="1">
        <f t="array" ref="Z249">IF(
ISNUMBER(FIND("A",$D249)),
$D249 &amp; IF(ISNUMBER(FIND("A",     INDEX($D250:$D$3247,MATCH(FALSE,ISBLANK($D250:$D$3247),0)))),"", INDEX($D250:$D$3247,MATCH(FALSE,ISBLANK($D250:$D$3247),0))  ),$Z248
)</f>
        <v>MB 32A</v>
      </c>
      <c r="AA249" s="104" t="str">
        <f>MBSchedule[[#This Row],[Route]]</f>
        <v>BARCE-TISCON</v>
      </c>
      <c r="AB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C249" s="104" t="str">
        <f>IF(MBSchedule[[#This Row],[rb-straight]]&lt;MBSchedule[[#This Row],[rb-reverse]],MBSchedule[[#This Row],[rb-straight]],MBSchedule[[#This Row],[rb-reverse]])</f>
        <v>BARCE-TISCON</v>
      </c>
      <c r="AD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E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F249" s="203" t="str" cm="1">
        <f t="array" ref="AF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9" s="203"/>
      <c r="AH249" s="203" t="e">
        <f>MBSchedule[[#This Row],[Issuing Depot]] &amp; _xlfn.IFNA(VLOOKUP(MBSchedule[[#This Row],[ow]], ETMRouteLookup, 3, FALSE),VLOOKUP(MBSchedule[[#This Row],[re]], ETMRouteLookup, 3, FALSE))</f>
        <v>#N/A</v>
      </c>
      <c r="AI249" s="213" t="e">
        <f>VLOOKUP(MBSchedule[[#This Row],[Full ETM Route No]],ETMRoutes[[Full ETM Route No]:[StageCodes]],9,FALSE)</f>
        <v>#N/A</v>
      </c>
      <c r="AJ249" s="3"/>
    </row>
    <row r="250" spans="1:36" ht="16" thickBot="1">
      <c r="A250" s="104" t="str">
        <f t="shared" si="3"/>
        <v>MRG</v>
      </c>
      <c r="B250" s="104"/>
      <c r="C250" s="90"/>
      <c r="D250" s="90"/>
      <c r="E250" s="157"/>
      <c r="F250" s="164" t="s">
        <v>3243</v>
      </c>
      <c r="G250" s="90" t="s">
        <v>3237</v>
      </c>
      <c r="H250" s="90"/>
      <c r="I250" s="90"/>
      <c r="J250" s="90"/>
      <c r="K250" s="165" t="s">
        <v>831</v>
      </c>
      <c r="L2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88">
        <v>0.34027777777777773</v>
      </c>
      <c r="N250" s="115" t="s">
        <v>3404</v>
      </c>
      <c r="O250" s="189">
        <v>0.37152777777777773</v>
      </c>
      <c r="P250" s="180">
        <v>20</v>
      </c>
      <c r="Q250" s="133"/>
      <c r="R250" s="133"/>
      <c r="S250" s="133"/>
      <c r="T250" s="133"/>
      <c r="U250" s="133"/>
      <c r="V250" s="133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INDEX($C251:$C$3247,MATCH(FALSE,ISBLANK($C251:$C$3247),0)))),"", INDEX($C251:$C$3247,MATCH(FALSE,ISBLANK($C251:$C$3247),0))  ),$Y249
)</f>
        <v>GA10T0150</v>
      </c>
      <c r="Z250" s="90" t="str" cm="1">
        <f t="array" ref="Z250">IF(
ISNUMBER(FIND("A",$D250)),
$D250 &amp; IF(ISNUMBER(FIND("A",     INDEX($D251:$D$3247,MATCH(FALSE,ISBLANK($D251:$D$3247),0)))),"", INDEX($D251:$D$3247,MATCH(FALSE,ISBLANK($D251:$D$3247),0))  ),$Z249
)</f>
        <v>MB 32A</v>
      </c>
      <c r="AA250" s="104" t="str">
        <f>MBSchedule[[#This Row],[Route]]</f>
        <v>TISCON-BARCE-CANACONA</v>
      </c>
      <c r="AB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C250" s="104" t="str">
        <f>IF(MBSchedule[[#This Row],[rb-straight]]&lt;MBSchedule[[#This Row],[rb-reverse]],MBSchedule[[#This Row],[rb-straight]],MBSchedule[[#This Row],[rb-reverse]])</f>
        <v>CANACONA-BARCE-TISCON</v>
      </c>
      <c r="AD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E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F250" s="203" t="str" cm="1">
        <f t="array" ref="AF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0" s="203"/>
      <c r="AH250" s="203" t="str">
        <f>MBSchedule[[#This Row],[Issuing Depot]] &amp; _xlfn.IFNA(VLOOKUP(MBSchedule[[#This Row],[ow]], ETMRouteLookup, 3, FALSE),VLOOKUP(MBSchedule[[#This Row],[re]], ETMRouteLookup, 3, FALSE))</f>
        <v>MRG320</v>
      </c>
      <c r="AI250" s="213" t="str">
        <f>VLOOKUP(MBSchedule[[#This Row],[Full ETM Route No]],ETMRoutes[[Full ETM Route No]:[StageCodes]],9,FALSE)</f>
        <v>CNC-GLM-PLK-PSM-BCE-SHL-GOK-TSC</v>
      </c>
      <c r="AJ250" s="3"/>
    </row>
    <row r="251" spans="1:36" ht="16" thickBot="1">
      <c r="A251" s="104" t="str">
        <f t="shared" si="3"/>
        <v>MRG</v>
      </c>
      <c r="B251" s="104"/>
      <c r="C251" s="90"/>
      <c r="D251" s="90"/>
      <c r="E251" s="157"/>
      <c r="F251" s="164" t="s">
        <v>831</v>
      </c>
      <c r="G251" s="90" t="s">
        <v>3404</v>
      </c>
      <c r="H251" s="90"/>
      <c r="I251" s="90"/>
      <c r="J251" s="90"/>
      <c r="K251" s="165" t="s">
        <v>3251</v>
      </c>
      <c r="L2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88">
        <v>0.38541666666666669</v>
      </c>
      <c r="N251" s="115" t="s">
        <v>3404</v>
      </c>
      <c r="O251" s="189">
        <v>0.41666666666666669</v>
      </c>
      <c r="P251" s="180">
        <v>20</v>
      </c>
      <c r="Q251" s="133"/>
      <c r="R251" s="133"/>
      <c r="S251" s="133"/>
      <c r="T251" s="133"/>
      <c r="U251" s="133"/>
      <c r="V251" s="133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INDEX($C252:$C$3247,MATCH(FALSE,ISBLANK($C252:$C$3247),0)))),"", INDEX($C252:$C$3247,MATCH(FALSE,ISBLANK($C252:$C$3247),0))  ),$Y250
)</f>
        <v>GA10T0150</v>
      </c>
      <c r="Z251" s="90" t="str" cm="1">
        <f t="array" ref="Z251">IF(
ISNUMBER(FIND("A",$D251)),
$D251 &amp; IF(ISNUMBER(FIND("A",     INDEX($D252:$D$3247,MATCH(FALSE,ISBLANK($D252:$D$3247),0)))),"", INDEX($D252:$D$3247,MATCH(FALSE,ISBLANK($D252:$D$3247),0))  ),$Z250
)</f>
        <v>MB 32A</v>
      </c>
      <c r="AA251" s="104" t="str">
        <f>MBSchedule[[#This Row],[Route]]</f>
        <v>CANACONA-AVALI</v>
      </c>
      <c r="AB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251" s="104" t="str">
        <f>IF(MBSchedule[[#This Row],[rb-straight]]&lt;MBSchedule[[#This Row],[rb-reverse]],MBSchedule[[#This Row],[rb-straight]],MBSchedule[[#This Row],[rb-reverse]])</f>
        <v>AVALI-CANACONA</v>
      </c>
      <c r="AD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251" s="203" t="str" cm="1">
        <f t="array" ref="AF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1" s="203"/>
      <c r="AH251" s="203" t="e">
        <f>MBSchedule[[#This Row],[Issuing Depot]] &amp; _xlfn.IFNA(VLOOKUP(MBSchedule[[#This Row],[ow]], ETMRouteLookup, 3, FALSE),VLOOKUP(MBSchedule[[#This Row],[re]], ETMRouteLookup, 3, FALSE))</f>
        <v>#N/A</v>
      </c>
      <c r="AI251" s="213" t="e">
        <f>VLOOKUP(MBSchedule[[#This Row],[Full ETM Route No]],ETMRoutes[[Full ETM Route No]:[StageCodes]],9,FALSE)</f>
        <v>#N/A</v>
      </c>
      <c r="AJ251" s="3"/>
    </row>
    <row r="252" spans="1:36" ht="16" thickBot="1">
      <c r="A252" s="104" t="str">
        <f t="shared" si="3"/>
        <v>MRG</v>
      </c>
      <c r="B252" s="104"/>
      <c r="C252" s="90"/>
      <c r="D252" s="90"/>
      <c r="E252" s="157"/>
      <c r="F252" s="164" t="s">
        <v>3251</v>
      </c>
      <c r="G252" s="90" t="s">
        <v>3404</v>
      </c>
      <c r="H252" s="90"/>
      <c r="I252" s="90"/>
      <c r="J252" s="90"/>
      <c r="K252" s="165" t="s">
        <v>831</v>
      </c>
      <c r="L2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88">
        <v>0.4513888888888889</v>
      </c>
      <c r="N252" s="115" t="s">
        <v>3404</v>
      </c>
      <c r="O252" s="189">
        <v>0.4826388888888889</v>
      </c>
      <c r="P252" s="180">
        <v>20</v>
      </c>
      <c r="Q252" s="133"/>
      <c r="R252" s="133"/>
      <c r="S252" s="133"/>
      <c r="T252" s="133"/>
      <c r="U252" s="133"/>
      <c r="V252" s="133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INDEX($C253:$C$3247,MATCH(FALSE,ISBLANK($C253:$C$3247),0)))),"", INDEX($C253:$C$3247,MATCH(FALSE,ISBLANK($C253:$C$3247),0))  ),$Y251
)</f>
        <v>GA10T0150</v>
      </c>
      <c r="Z252" s="90" t="str" cm="1">
        <f t="array" ref="Z252">IF(
ISNUMBER(FIND("A",$D252)),
$D252 &amp; IF(ISNUMBER(FIND("A",     INDEX($D253:$D$3247,MATCH(FALSE,ISBLANK($D253:$D$3247),0)))),"", INDEX($D253:$D$3247,MATCH(FALSE,ISBLANK($D253:$D$3247),0))  ),$Z251
)</f>
        <v>MB 32A</v>
      </c>
      <c r="AA252" s="104" t="str">
        <f>MBSchedule[[#This Row],[Route]]</f>
        <v>AVALI-CANACONA</v>
      </c>
      <c r="AB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52" s="104" t="str">
        <f>IF(MBSchedule[[#This Row],[rb-straight]]&lt;MBSchedule[[#This Row],[rb-reverse]],MBSchedule[[#This Row],[rb-straight]],MBSchedule[[#This Row],[rb-reverse]])</f>
        <v>AVALI-CANACONA</v>
      </c>
      <c r="AD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52" s="203" t="str" cm="1">
        <f t="array" ref="AF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2" s="203"/>
      <c r="AH252" s="203" t="e">
        <f>MBSchedule[[#This Row],[Issuing Depot]] &amp; _xlfn.IFNA(VLOOKUP(MBSchedule[[#This Row],[ow]], ETMRouteLookup, 3, FALSE),VLOOKUP(MBSchedule[[#This Row],[re]], ETMRouteLookup, 3, FALSE))</f>
        <v>#N/A</v>
      </c>
      <c r="AI252" s="213" t="e">
        <f>VLOOKUP(MBSchedule[[#This Row],[Full ETM Route No]],ETMRoutes[[Full ETM Route No]:[StageCodes]],9,FALSE)</f>
        <v>#N/A</v>
      </c>
      <c r="AJ252" s="3"/>
    </row>
    <row r="253" spans="1:36" ht="16" thickBot="1">
      <c r="A253" s="104" t="str">
        <f t="shared" si="3"/>
        <v>MRG</v>
      </c>
      <c r="B253" s="104"/>
      <c r="C253" s="90"/>
      <c r="D253" s="90"/>
      <c r="E253" s="157"/>
      <c r="F253" s="164" t="s">
        <v>831</v>
      </c>
      <c r="G253" s="90" t="s">
        <v>3404</v>
      </c>
      <c r="H253" s="90"/>
      <c r="I253" s="90"/>
      <c r="J253" s="90"/>
      <c r="K253" s="165" t="s">
        <v>3229</v>
      </c>
      <c r="L2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88">
        <v>0.54166666666666663</v>
      </c>
      <c r="N253" s="115" t="s">
        <v>3404</v>
      </c>
      <c r="O253" s="189">
        <v>0.60416666666666663</v>
      </c>
      <c r="P253" s="180">
        <v>25</v>
      </c>
      <c r="Q253" s="133"/>
      <c r="R253" s="133"/>
      <c r="S253" s="133"/>
      <c r="T253" s="133"/>
      <c r="U253" s="133"/>
      <c r="V253" s="133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INDEX($C254:$C$3247,MATCH(FALSE,ISBLANK($C254:$C$3247),0)))),"", INDEX($C254:$C$3247,MATCH(FALSE,ISBLANK($C254:$C$3247),0))  ),$Y252
)</f>
        <v>GA10T0150</v>
      </c>
      <c r="Z253" s="90" t="str" cm="1">
        <f t="array" ref="Z253">IF(
ISNUMBER(FIND("A",$D253)),
$D253 &amp; IF(ISNUMBER(FIND("A",     INDEX($D254:$D$3247,MATCH(FALSE,ISBLANK($D254:$D$3247),0)))),"", INDEX($D254:$D$3247,MATCH(FALSE,ISBLANK($D254:$D$3247),0))  ),$Z252
)</f>
        <v>MB 32A</v>
      </c>
      <c r="AA253" s="104" t="str">
        <f>MBSchedule[[#This Row],[Route]]</f>
        <v>CANACONA-KHOTIGAO</v>
      </c>
      <c r="AB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3" s="104" t="str">
        <f>IF(MBSchedule[[#This Row],[rb-straight]]&lt;MBSchedule[[#This Row],[rb-reverse]],MBSchedule[[#This Row],[rb-straight]],MBSchedule[[#This Row],[rb-reverse]])</f>
        <v>CANACONA-KHOTIGAO</v>
      </c>
      <c r="AD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3" s="203" t="str" cm="1">
        <f t="array" ref="AF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3" s="203"/>
      <c r="AH253" s="203" t="e">
        <f>MBSchedule[[#This Row],[Issuing Depot]] &amp; _xlfn.IFNA(VLOOKUP(MBSchedule[[#This Row],[ow]], ETMRouteLookup, 3, FALSE),VLOOKUP(MBSchedule[[#This Row],[re]], ETMRouteLookup, 3, FALSE))</f>
        <v>#N/A</v>
      </c>
      <c r="AI253" s="213" t="e">
        <f>VLOOKUP(MBSchedule[[#This Row],[Full ETM Route No]],ETMRoutes[[Full ETM Route No]:[StageCodes]],9,FALSE)</f>
        <v>#N/A</v>
      </c>
      <c r="AJ253" s="3"/>
    </row>
    <row r="254" spans="1:36" ht="16" thickBot="1">
      <c r="A254" s="104" t="str">
        <f t="shared" si="3"/>
        <v>MRG</v>
      </c>
      <c r="B254" s="104"/>
      <c r="C254" s="90"/>
      <c r="D254" s="90"/>
      <c r="E254" s="157"/>
      <c r="F254" s="164" t="s">
        <v>3229</v>
      </c>
      <c r="G254" s="90" t="s">
        <v>3404</v>
      </c>
      <c r="H254" s="90"/>
      <c r="I254" s="90"/>
      <c r="J254" s="90"/>
      <c r="K254" s="165" t="s">
        <v>831</v>
      </c>
      <c r="L2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88">
        <v>0.60416666666666663</v>
      </c>
      <c r="N254" s="115" t="s">
        <v>3404</v>
      </c>
      <c r="O254" s="189">
        <v>0.63888888888888895</v>
      </c>
      <c r="P254" s="180">
        <v>28</v>
      </c>
      <c r="Q254" s="133"/>
      <c r="R254" s="133"/>
      <c r="S254" s="133"/>
      <c r="T254" s="133"/>
      <c r="U254" s="133"/>
      <c r="V254" s="133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INDEX($C255:$C$3247,MATCH(FALSE,ISBLANK($C255:$C$3247),0)))),"", INDEX($C255:$C$3247,MATCH(FALSE,ISBLANK($C255:$C$3247),0))  ),$Y253
)</f>
        <v>GA10T0150</v>
      </c>
      <c r="Z254" s="90" t="str" cm="1">
        <f t="array" ref="Z254">IF(
ISNUMBER(FIND("A",$D254)),
$D254 &amp; IF(ISNUMBER(FIND("A",     INDEX($D255:$D$3247,MATCH(FALSE,ISBLANK($D255:$D$3247),0)))),"", INDEX($D255:$D$3247,MATCH(FALSE,ISBLANK($D255:$D$3247),0))  ),$Z253
)</f>
        <v>MB 32A</v>
      </c>
      <c r="AA254" s="104" t="str">
        <f>MBSchedule[[#This Row],[Route]]</f>
        <v>KHOTIGAO-CANACONA</v>
      </c>
      <c r="AB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4" s="104" t="str">
        <f>IF(MBSchedule[[#This Row],[rb-straight]]&lt;MBSchedule[[#This Row],[rb-reverse]],MBSchedule[[#This Row],[rb-straight]],MBSchedule[[#This Row],[rb-reverse]])</f>
        <v>CANACONA-KHOTIGAO</v>
      </c>
      <c r="AD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4" s="203" t="str" cm="1">
        <f t="array" ref="AF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4" s="203"/>
      <c r="AH254" s="203" t="e">
        <f>MBSchedule[[#This Row],[Issuing Depot]] &amp; _xlfn.IFNA(VLOOKUP(MBSchedule[[#This Row],[ow]], ETMRouteLookup, 3, FALSE),VLOOKUP(MBSchedule[[#This Row],[re]], ETMRouteLookup, 3, FALSE))</f>
        <v>#N/A</v>
      </c>
      <c r="AI254" s="213" t="e">
        <f>VLOOKUP(MBSchedule[[#This Row],[Full ETM Route No]],ETMRoutes[[Full ETM Route No]:[StageCodes]],9,FALSE)</f>
        <v>#N/A</v>
      </c>
      <c r="AJ254" s="3"/>
    </row>
    <row r="255" spans="1:36" ht="16" thickBot="1">
      <c r="A255" s="104" t="str">
        <f t="shared" si="3"/>
        <v>MRG</v>
      </c>
      <c r="B255" s="104"/>
      <c r="C255" s="90"/>
      <c r="D255" s="90"/>
      <c r="E255" s="157"/>
      <c r="F255" s="164" t="s">
        <v>831</v>
      </c>
      <c r="G255" s="90" t="s">
        <v>3404</v>
      </c>
      <c r="H255" s="90"/>
      <c r="I255" s="90"/>
      <c r="J255" s="90"/>
      <c r="K255" s="165" t="s">
        <v>3229</v>
      </c>
      <c r="L2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88">
        <v>0.64583333333333337</v>
      </c>
      <c r="N255" s="115" t="s">
        <v>3404</v>
      </c>
      <c r="O255" s="189">
        <v>0.68055555555555547</v>
      </c>
      <c r="P255" s="180">
        <v>28</v>
      </c>
      <c r="Q255" s="133"/>
      <c r="R255" s="133"/>
      <c r="S255" s="133"/>
      <c r="T255" s="133"/>
      <c r="U255" s="133"/>
      <c r="V255" s="133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INDEX($C256:$C$3247,MATCH(FALSE,ISBLANK($C256:$C$3247),0)))),"", INDEX($C256:$C$3247,MATCH(FALSE,ISBLANK($C256:$C$3247),0))  ),$Y254
)</f>
        <v>GA10T0150</v>
      </c>
      <c r="Z255" s="90" t="str" cm="1">
        <f t="array" ref="Z255">IF(
ISNUMBER(FIND("A",$D255)),
$D255 &amp; IF(ISNUMBER(FIND("A",     INDEX($D256:$D$3247,MATCH(FALSE,ISBLANK($D256:$D$3247),0)))),"", INDEX($D256:$D$3247,MATCH(FALSE,ISBLANK($D256:$D$3247),0))  ),$Z254
)</f>
        <v>MB 32A</v>
      </c>
      <c r="AA255" s="104" t="str">
        <f>MBSchedule[[#This Row],[Route]]</f>
        <v>CANACONA-KHOTIGAO</v>
      </c>
      <c r="AB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5" s="104" t="str">
        <f>IF(MBSchedule[[#This Row],[rb-straight]]&lt;MBSchedule[[#This Row],[rb-reverse]],MBSchedule[[#This Row],[rb-straight]],MBSchedule[[#This Row],[rb-reverse]])</f>
        <v>CANACONA-KHOTIGAO</v>
      </c>
      <c r="AD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5" s="203" t="str" cm="1">
        <f t="array" ref="AF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5" s="203"/>
      <c r="AH255" s="203" t="e">
        <f>MBSchedule[[#This Row],[Issuing Depot]] &amp; _xlfn.IFNA(VLOOKUP(MBSchedule[[#This Row],[ow]], ETMRouteLookup, 3, FALSE),VLOOKUP(MBSchedule[[#This Row],[re]], ETMRouteLookup, 3, FALSE))</f>
        <v>#N/A</v>
      </c>
      <c r="AI255" s="213" t="e">
        <f>VLOOKUP(MBSchedule[[#This Row],[Full ETM Route No]],ETMRoutes[[Full ETM Route No]:[StageCodes]],9,FALSE)</f>
        <v>#N/A</v>
      </c>
      <c r="AJ255" s="3"/>
    </row>
    <row r="256" spans="1:36" ht="16" thickBot="1">
      <c r="A256" s="104" t="str">
        <f t="shared" si="3"/>
        <v>MRG</v>
      </c>
      <c r="B256" s="104"/>
      <c r="C256" s="90"/>
      <c r="D256" s="90"/>
      <c r="E256" s="157"/>
      <c r="F256" s="164" t="s">
        <v>3229</v>
      </c>
      <c r="G256" s="90" t="s">
        <v>3404</v>
      </c>
      <c r="H256" s="90"/>
      <c r="I256" s="90"/>
      <c r="J256" s="90"/>
      <c r="K256" s="165" t="s">
        <v>831</v>
      </c>
      <c r="L2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88">
        <v>0.67708333333333337</v>
      </c>
      <c r="N256" s="115" t="s">
        <v>3404</v>
      </c>
      <c r="O256" s="189">
        <v>0.71180555555555547</v>
      </c>
      <c r="P256" s="180">
        <v>28</v>
      </c>
      <c r="Q256" s="133"/>
      <c r="R256" s="133"/>
      <c r="S256" s="133"/>
      <c r="T256" s="133"/>
      <c r="U256" s="133"/>
      <c r="V256" s="133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INDEX($C257:$C$3247,MATCH(FALSE,ISBLANK($C257:$C$3247),0)))),"", INDEX($C257:$C$3247,MATCH(FALSE,ISBLANK($C257:$C$3247),0))  ),$Y255
)</f>
        <v>GA10T0150</v>
      </c>
      <c r="Z256" s="90" t="str" cm="1">
        <f t="array" ref="Z256">IF(
ISNUMBER(FIND("A",$D256)),
$D256 &amp; IF(ISNUMBER(FIND("A",     INDEX($D257:$D$3247,MATCH(FALSE,ISBLANK($D257:$D$3247),0)))),"", INDEX($D257:$D$3247,MATCH(FALSE,ISBLANK($D257:$D$3247),0))  ),$Z255
)</f>
        <v>MB 32A</v>
      </c>
      <c r="AA256" s="104" t="str">
        <f>MBSchedule[[#This Row],[Route]]</f>
        <v>KHOTIGAO-CANACONA</v>
      </c>
      <c r="AB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6" s="104" t="str">
        <f>IF(MBSchedule[[#This Row],[rb-straight]]&lt;MBSchedule[[#This Row],[rb-reverse]],MBSchedule[[#This Row],[rb-straight]],MBSchedule[[#This Row],[rb-reverse]])</f>
        <v>CANACONA-KHOTIGAO</v>
      </c>
      <c r="AD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6" s="203" t="str" cm="1">
        <f t="array" ref="AF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6" s="203"/>
      <c r="AH256" s="203" t="e">
        <f>MBSchedule[[#This Row],[Issuing Depot]] &amp; _xlfn.IFNA(VLOOKUP(MBSchedule[[#This Row],[ow]], ETMRouteLookup, 3, FALSE),VLOOKUP(MBSchedule[[#This Row],[re]], ETMRouteLookup, 3, FALSE))</f>
        <v>#N/A</v>
      </c>
      <c r="AI256" s="213" t="e">
        <f>VLOOKUP(MBSchedule[[#This Row],[Full ETM Route No]],ETMRoutes[[Full ETM Route No]:[StageCodes]],9,FALSE)</f>
        <v>#N/A</v>
      </c>
      <c r="AJ256" s="3"/>
    </row>
    <row r="257" spans="1:36" ht="16" thickBot="1">
      <c r="A257" s="104" t="str">
        <f t="shared" si="3"/>
        <v>MRG</v>
      </c>
      <c r="B257" s="104"/>
      <c r="C257" s="90"/>
      <c r="D257" s="90"/>
      <c r="E257" s="157"/>
      <c r="F257" s="164" t="s">
        <v>831</v>
      </c>
      <c r="G257" s="90" t="s">
        <v>3404</v>
      </c>
      <c r="H257" s="90"/>
      <c r="I257" s="90"/>
      <c r="J257" s="90"/>
      <c r="K257" s="165" t="s">
        <v>3243</v>
      </c>
      <c r="L2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88">
        <v>0.75</v>
      </c>
      <c r="N257" s="115" t="s">
        <v>3404</v>
      </c>
      <c r="O257" s="189">
        <v>0.77083333333333337</v>
      </c>
      <c r="P257" s="180">
        <v>13</v>
      </c>
      <c r="Q257" s="133">
        <v>1</v>
      </c>
      <c r="R257" s="133">
        <v>1</v>
      </c>
      <c r="S257" s="133">
        <v>13</v>
      </c>
      <c r="T257" s="139"/>
      <c r="U257" s="139"/>
      <c r="V257" s="139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INDEX($C258:$C$3247,MATCH(FALSE,ISBLANK($C258:$C$3247),0)))),"", INDEX($C258:$C$3247,MATCH(FALSE,ISBLANK($C258:$C$3247),0))  ),$Y256
)</f>
        <v>GA10T0150</v>
      </c>
      <c r="Z257" s="90" t="str" cm="1">
        <f t="array" ref="Z257">IF(
ISNUMBER(FIND("A",$D257)),
$D257 &amp; IF(ISNUMBER(FIND("A",     INDEX($D258:$D$3247,MATCH(FALSE,ISBLANK($D258:$D$3247),0)))),"", INDEX($D258:$D$3247,MATCH(FALSE,ISBLANK($D258:$D$3247),0))  ),$Z256
)</f>
        <v>MB 32A</v>
      </c>
      <c r="AA257" s="104" t="str">
        <f>MBSchedule[[#This Row],[Route]]</f>
        <v>CANACONA-TISCON</v>
      </c>
      <c r="AB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57" s="104" t="str">
        <f>IF(MBSchedule[[#This Row],[rb-straight]]&lt;MBSchedule[[#This Row],[rb-reverse]],MBSchedule[[#This Row],[rb-straight]],MBSchedule[[#This Row],[rb-reverse]])</f>
        <v>CANACONA-TISCON</v>
      </c>
      <c r="AD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57" s="203" t="str" cm="1">
        <f t="array" ref="AF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7" s="203"/>
      <c r="AH257" s="203" t="str">
        <f>MBSchedule[[#This Row],[Issuing Depot]] &amp; _xlfn.IFNA(VLOOKUP(MBSchedule[[#This Row],[ow]], ETMRouteLookup, 3, FALSE),VLOOKUP(MBSchedule[[#This Row],[re]], ETMRouteLookup, 3, FALSE))</f>
        <v>MRG320</v>
      </c>
      <c r="AI257" s="213" t="str">
        <f>VLOOKUP(MBSchedule[[#This Row],[Full ETM Route No]],ETMRoutes[[Full ETM Route No]:[StageCodes]],9,FALSE)</f>
        <v>CNC-GLM-PLK-PSM-BCE-SHL-GOK-TSC</v>
      </c>
      <c r="AJ257" s="3"/>
    </row>
    <row r="258" spans="1:36" ht="16" thickBot="1">
      <c r="A258" s="104" t="str">
        <f t="shared" ref="A258:A322" si="4">"MRG"</f>
        <v>MRG</v>
      </c>
      <c r="B258" s="104"/>
      <c r="C258" s="90" t="s">
        <v>346</v>
      </c>
      <c r="D258" s="90" t="s">
        <v>147</v>
      </c>
      <c r="E258" s="157"/>
      <c r="F258" s="164" t="s">
        <v>3259</v>
      </c>
      <c r="G258" s="90" t="s">
        <v>3404</v>
      </c>
      <c r="H258" s="90"/>
      <c r="I258" s="90"/>
      <c r="J258" s="90"/>
      <c r="K258" s="165" t="s">
        <v>831</v>
      </c>
      <c r="L2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88">
        <v>0.2986111111111111</v>
      </c>
      <c r="N258" s="115" t="s">
        <v>3404</v>
      </c>
      <c r="O258" s="189">
        <v>0.31944444444444448</v>
      </c>
      <c r="P258" s="180">
        <v>16</v>
      </c>
      <c r="Q258" s="133"/>
      <c r="R258" s="133"/>
      <c r="S258" s="133"/>
      <c r="T258" s="133"/>
      <c r="U258" s="133"/>
      <c r="V258" s="133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INDEX($C259:$C$3247,MATCH(FALSE,ISBLANK($C259:$C$3247),0)))),"", INDEX($C259:$C$3247,MATCH(FALSE,ISBLANK($C259:$C$3247),0))  ),$Y257
)</f>
        <v>GA08U4485</v>
      </c>
      <c r="Z258" s="90" t="str" cm="1">
        <f t="array" ref="Z258">IF(
ISNUMBER(FIND("A",$D258)),
$D258 &amp; IF(ISNUMBER(FIND("A",     INDEX($D259:$D$3247,MATCH(FALSE,ISBLANK($D259:$D$3247),0)))),"", INDEX($D259:$D$3247,MATCH(FALSE,ISBLANK($D259:$D$3247),0))  ),$Z257
)</f>
        <v>MB 33A</v>
      </c>
      <c r="AA258" s="104" t="str">
        <f>MBSchedule[[#This Row],[Route]]</f>
        <v>MUDKUD-CANACONA</v>
      </c>
      <c r="AB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58" s="104" t="str">
        <f>IF(MBSchedule[[#This Row],[rb-straight]]&lt;MBSchedule[[#This Row],[rb-reverse]],MBSchedule[[#This Row],[rb-straight]],MBSchedule[[#This Row],[rb-reverse]])</f>
        <v>CANACONA-MUDKUD</v>
      </c>
      <c r="AD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58" s="203" t="str" cm="1">
        <f t="array" ref="AF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8" s="203"/>
      <c r="AH258" s="203" t="str">
        <f>MBSchedule[[#This Row],[Issuing Depot]] &amp; _xlfn.IFNA(VLOOKUP(MBSchedule[[#This Row],[ow]], ETMRouteLookup, 3, FALSE),VLOOKUP(MBSchedule[[#This Row],[re]], ETMRouteLookup, 3, FALSE))</f>
        <v>MRG323</v>
      </c>
      <c r="AI258" s="213" t="str">
        <f>VLOOKUP(MBSchedule[[#This Row],[Full ETM Route No]],ETMRoutes[[Full ETM Route No]:[StageCodes]],9,FALSE)</f>
        <v>CNC-CST-DBG-DHN-VAD-PNN-HLC-MKU</v>
      </c>
      <c r="AJ258" s="3"/>
    </row>
    <row r="259" spans="1:36" ht="16" thickBot="1">
      <c r="A259" s="104" t="str">
        <f t="shared" si="4"/>
        <v>MRG</v>
      </c>
      <c r="B259" s="104"/>
      <c r="C259" s="90" t="s">
        <v>146</v>
      </c>
      <c r="D259" s="90"/>
      <c r="E259" s="157"/>
      <c r="F259" s="164" t="s">
        <v>831</v>
      </c>
      <c r="G259" s="90" t="s">
        <v>3404</v>
      </c>
      <c r="H259" s="90"/>
      <c r="I259" s="90"/>
      <c r="J259" s="90"/>
      <c r="K259" s="165" t="s">
        <v>3261</v>
      </c>
      <c r="L2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88">
        <v>0.31944444444444448</v>
      </c>
      <c r="N259" s="115" t="s">
        <v>3404</v>
      </c>
      <c r="O259" s="189">
        <v>0.33333333333333331</v>
      </c>
      <c r="P259" s="180">
        <v>7</v>
      </c>
      <c r="Q259" s="133"/>
      <c r="R259" s="133"/>
      <c r="S259" s="133"/>
      <c r="T259" s="133"/>
      <c r="U259" s="133"/>
      <c r="V259" s="133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INDEX($C260:$C$3247,MATCH(FALSE,ISBLANK($C260:$C$3247),0)))),"", INDEX($C260:$C$3247,MATCH(FALSE,ISBLANK($C260:$C$3247),0))  ),$Y258
)</f>
        <v>GA02T4861</v>
      </c>
      <c r="Z259" s="90" t="str" cm="1">
        <f t="array" ref="Z259">IF(
ISNUMBER(FIND("A",$D259)),
$D259 &amp; IF(ISNUMBER(FIND("A",     INDEX($D260:$D$3247,MATCH(FALSE,ISBLANK($D260:$D$3247),0)))),"", INDEX($D260:$D$3247,MATCH(FALSE,ISBLANK($D260:$D$3247),0))  ),$Z258
)</f>
        <v>MB 33A</v>
      </c>
      <c r="AA259" s="104" t="str">
        <f>MBSchedule[[#This Row],[Route]]</f>
        <v>CANACONA-VAIZWADA</v>
      </c>
      <c r="AB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59" s="104" t="str">
        <f>IF(MBSchedule[[#This Row],[rb-straight]]&lt;MBSchedule[[#This Row],[rb-reverse]],MBSchedule[[#This Row],[rb-straight]],MBSchedule[[#This Row],[rb-reverse]])</f>
        <v>CANACONA-VAIZWADA</v>
      </c>
      <c r="AD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59" s="203" t="str" cm="1">
        <f t="array" ref="AF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9" s="203"/>
      <c r="AH259" s="203" t="str">
        <f>MBSchedule[[#This Row],[Issuing Depot]] &amp; _xlfn.IFNA(VLOOKUP(MBSchedule[[#This Row],[ow]], ETMRouteLookup, 3, FALSE),VLOOKUP(MBSchedule[[#This Row],[re]], ETMRouteLookup, 3, FALSE))</f>
        <v>MRG324</v>
      </c>
      <c r="AI259" s="213" t="str">
        <f>VLOOKUP(MBSchedule[[#This Row],[Full ETM Route No]],ETMRoutes[[Full ETM Route No]:[StageCodes]],9,FALSE)</f>
        <v>CNC-PSN-SMT-SRI-VZW</v>
      </c>
      <c r="AJ259" s="3"/>
    </row>
    <row r="260" spans="1:36" ht="16" thickBot="1">
      <c r="A260" s="104" t="str">
        <f t="shared" si="4"/>
        <v>MRG</v>
      </c>
      <c r="B260" s="104"/>
      <c r="C260" s="90"/>
      <c r="D260" s="90"/>
      <c r="E260" s="157"/>
      <c r="F260" s="164" t="s">
        <v>3261</v>
      </c>
      <c r="G260" s="90" t="s">
        <v>3404</v>
      </c>
      <c r="H260" s="90"/>
      <c r="I260" s="90"/>
      <c r="J260" s="90"/>
      <c r="K260" s="165" t="s">
        <v>831</v>
      </c>
      <c r="L2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88">
        <v>0.34027777777777773</v>
      </c>
      <c r="N260" s="115" t="s">
        <v>3404</v>
      </c>
      <c r="O260" s="189">
        <v>0.35416666666666669</v>
      </c>
      <c r="P260" s="180">
        <v>7</v>
      </c>
      <c r="Q260" s="133"/>
      <c r="R260" s="133"/>
      <c r="S260" s="133"/>
      <c r="T260" s="133"/>
      <c r="U260" s="133"/>
      <c r="V260" s="133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INDEX($C261:$C$3247,MATCH(FALSE,ISBLANK($C261:$C$3247),0)))),"", INDEX($C261:$C$3247,MATCH(FALSE,ISBLANK($C261:$C$3247),0))  ),$Y259
)</f>
        <v>GA02T4861</v>
      </c>
      <c r="Z260" s="90" t="str" cm="1">
        <f t="array" ref="Z260">IF(
ISNUMBER(FIND("A",$D260)),
$D260 &amp; IF(ISNUMBER(FIND("A",     INDEX($D261:$D$3247,MATCH(FALSE,ISBLANK($D261:$D$3247),0)))),"", INDEX($D261:$D$3247,MATCH(FALSE,ISBLANK($D261:$D$3247),0))  ),$Z259
)</f>
        <v>MB 33A</v>
      </c>
      <c r="AA260" s="104" t="str">
        <f>MBSchedule[[#This Row],[Route]]</f>
        <v>VAIZWADA-CANACONA</v>
      </c>
      <c r="AB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60" s="104" t="str">
        <f>IF(MBSchedule[[#This Row],[rb-straight]]&lt;MBSchedule[[#This Row],[rb-reverse]],MBSchedule[[#This Row],[rb-straight]],MBSchedule[[#This Row],[rb-reverse]])</f>
        <v>CANACONA-VAIZWADA</v>
      </c>
      <c r="AD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60" s="203" t="str" cm="1">
        <f t="array" ref="AF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0" s="203"/>
      <c r="AH260" s="203" t="str">
        <f>MBSchedule[[#This Row],[Issuing Depot]] &amp; _xlfn.IFNA(VLOOKUP(MBSchedule[[#This Row],[ow]], ETMRouteLookup, 3, FALSE),VLOOKUP(MBSchedule[[#This Row],[re]], ETMRouteLookup, 3, FALSE))</f>
        <v>MRG324</v>
      </c>
      <c r="AI260" s="213" t="str">
        <f>VLOOKUP(MBSchedule[[#This Row],[Full ETM Route No]],ETMRoutes[[Full ETM Route No]:[StageCodes]],9,FALSE)</f>
        <v>CNC-PSN-SMT-SRI-VZW</v>
      </c>
      <c r="AJ260" s="3"/>
    </row>
    <row r="261" spans="1:36" ht="16" thickBot="1">
      <c r="A261" s="104" t="str">
        <f t="shared" si="4"/>
        <v>MRG</v>
      </c>
      <c r="B261" s="104"/>
      <c r="C261" s="90"/>
      <c r="D261" s="90"/>
      <c r="E261" s="157"/>
      <c r="F261" s="164" t="s">
        <v>831</v>
      </c>
      <c r="G261" s="90" t="s">
        <v>3404</v>
      </c>
      <c r="H261" s="90"/>
      <c r="I261" s="90"/>
      <c r="J261" s="90"/>
      <c r="K261" s="165" t="s">
        <v>3235</v>
      </c>
      <c r="L2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88">
        <v>0.35416666666666669</v>
      </c>
      <c r="N261" s="115" t="s">
        <v>3404</v>
      </c>
      <c r="O261" s="189">
        <v>0.38541666666666669</v>
      </c>
      <c r="P261" s="180">
        <v>17</v>
      </c>
      <c r="Q261" s="133"/>
      <c r="R261" s="133"/>
      <c r="S261" s="133"/>
      <c r="T261" s="133"/>
      <c r="U261" s="133"/>
      <c r="V261" s="133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INDEX($C262:$C$3247,MATCH(FALSE,ISBLANK($C262:$C$3247),0)))),"", INDEX($C262:$C$3247,MATCH(FALSE,ISBLANK($C262:$C$3247),0))  ),$Y260
)</f>
        <v>GA02T4861</v>
      </c>
      <c r="Z261" s="90" t="str" cm="1">
        <f t="array" ref="Z261">IF(
ISNUMBER(FIND("A",$D261)),
$D261 &amp; IF(ISNUMBER(FIND("A",     INDEX($D262:$D$3247,MATCH(FALSE,ISBLANK($D262:$D$3247),0)))),"", INDEX($D262:$D$3247,MATCH(FALSE,ISBLANK($D262:$D$3247),0))  ),$Z260
)</f>
        <v>MB 33A</v>
      </c>
      <c r="AA261" s="104" t="str">
        <f>MBSchedule[[#This Row],[Route]]</f>
        <v>CANACONA-KHOLA</v>
      </c>
      <c r="AB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61" s="104" t="str">
        <f>IF(MBSchedule[[#This Row],[rb-straight]]&lt;MBSchedule[[#This Row],[rb-reverse]],MBSchedule[[#This Row],[rb-straight]],MBSchedule[[#This Row],[rb-reverse]])</f>
        <v>CANACONA-KHOLA</v>
      </c>
      <c r="AD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61" s="203" t="str" cm="1">
        <f t="array" ref="AF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1" s="203"/>
      <c r="AH261" s="203" t="str">
        <f>MBSchedule[[#This Row],[Issuing Depot]] &amp; _xlfn.IFNA(VLOOKUP(MBSchedule[[#This Row],[ow]], ETMRouteLookup, 3, FALSE),VLOOKUP(MBSchedule[[#This Row],[re]], ETMRouteLookup, 3, FALSE))</f>
        <v>MRG317</v>
      </c>
      <c r="AI261" s="213" t="str">
        <f>VLOOKUP(MBSchedule[[#This Row],[Full ETM Route No]],ETMRoutes[[Full ETM Route No]:[StageCodes]],9,FALSE)</f>
        <v>CNC-CST-DBG-DUM-PNN-PRM-SLR-VAG-KOA</v>
      </c>
      <c r="AJ261" s="3"/>
    </row>
    <row r="262" spans="1:36" ht="16" thickBot="1">
      <c r="A262" s="104" t="str">
        <f t="shared" si="4"/>
        <v>MRG</v>
      </c>
      <c r="B262" s="104"/>
      <c r="C262" s="90"/>
      <c r="D262" s="90"/>
      <c r="E262" s="157"/>
      <c r="F262" s="164" t="s">
        <v>3235</v>
      </c>
      <c r="G262" s="90" t="s">
        <v>3404</v>
      </c>
      <c r="H262" s="90"/>
      <c r="I262" s="90"/>
      <c r="J262" s="90"/>
      <c r="K262" s="165" t="s">
        <v>831</v>
      </c>
      <c r="L2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88">
        <v>0.39583333333333331</v>
      </c>
      <c r="N262" s="115" t="s">
        <v>3404</v>
      </c>
      <c r="O262" s="189">
        <v>0.42708333333333331</v>
      </c>
      <c r="P262" s="180">
        <v>17</v>
      </c>
      <c r="Q262" s="133"/>
      <c r="R262" s="133"/>
      <c r="S262" s="133"/>
      <c r="T262" s="133"/>
      <c r="U262" s="133"/>
      <c r="V262" s="133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INDEX($C263:$C$3247,MATCH(FALSE,ISBLANK($C263:$C$3247),0)))),"", INDEX($C263:$C$3247,MATCH(FALSE,ISBLANK($C263:$C$3247),0))  ),$Y261
)</f>
        <v>GA02T4861</v>
      </c>
      <c r="Z262" s="90" t="str" cm="1">
        <f t="array" ref="Z262">IF(
ISNUMBER(FIND("A",$D262)),
$D262 &amp; IF(ISNUMBER(FIND("A",     INDEX($D263:$D$3247,MATCH(FALSE,ISBLANK($D263:$D$3247),0)))),"", INDEX($D263:$D$3247,MATCH(FALSE,ISBLANK($D263:$D$3247),0))  ),$Z261
)</f>
        <v>MB 33A</v>
      </c>
      <c r="AA262" s="104" t="str">
        <f>MBSchedule[[#This Row],[Route]]</f>
        <v>KHOLA-CANACONA</v>
      </c>
      <c r="AB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62" s="104" t="str">
        <f>IF(MBSchedule[[#This Row],[rb-straight]]&lt;MBSchedule[[#This Row],[rb-reverse]],MBSchedule[[#This Row],[rb-straight]],MBSchedule[[#This Row],[rb-reverse]])</f>
        <v>CANACONA-KHOLA</v>
      </c>
      <c r="AD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62" s="203" t="str" cm="1">
        <f t="array" ref="AF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2" s="203"/>
      <c r="AH262" s="203" t="str">
        <f>MBSchedule[[#This Row],[Issuing Depot]] &amp; _xlfn.IFNA(VLOOKUP(MBSchedule[[#This Row],[ow]], ETMRouteLookup, 3, FALSE),VLOOKUP(MBSchedule[[#This Row],[re]], ETMRouteLookup, 3, FALSE))</f>
        <v>MRG317</v>
      </c>
      <c r="AI262" s="213" t="str">
        <f>VLOOKUP(MBSchedule[[#This Row],[Full ETM Route No]],ETMRoutes[[Full ETM Route No]:[StageCodes]],9,FALSE)</f>
        <v>CNC-CST-DBG-DUM-PNN-PRM-SLR-VAG-KOA</v>
      </c>
      <c r="AJ262" s="3"/>
    </row>
    <row r="263" spans="1:36" ht="16" thickBot="1">
      <c r="A263" s="104" t="str">
        <f t="shared" si="4"/>
        <v>MRG</v>
      </c>
      <c r="B263" s="104"/>
      <c r="C263" s="90"/>
      <c r="D263" s="90"/>
      <c r="E263" s="157"/>
      <c r="F263" s="164" t="s">
        <v>831</v>
      </c>
      <c r="G263" s="90" t="s">
        <v>3404</v>
      </c>
      <c r="H263" s="90"/>
      <c r="I263" s="90"/>
      <c r="J263" s="90"/>
      <c r="K263" s="165" t="s">
        <v>3229</v>
      </c>
      <c r="L2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88">
        <v>0.4375</v>
      </c>
      <c r="N263" s="115" t="s">
        <v>3404</v>
      </c>
      <c r="O263" s="189">
        <v>0.46875</v>
      </c>
      <c r="P263" s="180">
        <v>28</v>
      </c>
      <c r="Q263" s="133"/>
      <c r="R263" s="133"/>
      <c r="S263" s="133"/>
      <c r="T263" s="133"/>
      <c r="U263" s="133"/>
      <c r="V263" s="133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INDEX($C264:$C$3247,MATCH(FALSE,ISBLANK($C264:$C$3247),0)))),"", INDEX($C264:$C$3247,MATCH(FALSE,ISBLANK($C264:$C$3247),0))  ),$Y262
)</f>
        <v>GA02T4861</v>
      </c>
      <c r="Z263" s="90" t="str" cm="1">
        <f t="array" ref="Z263">IF(
ISNUMBER(FIND("A",$D263)),
$D263 &amp; IF(ISNUMBER(FIND("A",     INDEX($D264:$D$3247,MATCH(FALSE,ISBLANK($D264:$D$3247),0)))),"", INDEX($D264:$D$3247,MATCH(FALSE,ISBLANK($D264:$D$3247),0))  ),$Z262
)</f>
        <v>MB 33A</v>
      </c>
      <c r="AA263" s="104" t="str">
        <f>MBSchedule[[#This Row],[Route]]</f>
        <v>CANACONA-KHOTIGAO</v>
      </c>
      <c r="AB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63" s="104" t="str">
        <f>IF(MBSchedule[[#This Row],[rb-straight]]&lt;MBSchedule[[#This Row],[rb-reverse]],MBSchedule[[#This Row],[rb-straight]],MBSchedule[[#This Row],[rb-reverse]])</f>
        <v>CANACONA-KHOTIGAO</v>
      </c>
      <c r="AD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63" s="203" t="str" cm="1">
        <f t="array" ref="AF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3" s="203"/>
      <c r="AH263" s="203" t="e">
        <f>MBSchedule[[#This Row],[Issuing Depot]] &amp; _xlfn.IFNA(VLOOKUP(MBSchedule[[#This Row],[ow]], ETMRouteLookup, 3, FALSE),VLOOKUP(MBSchedule[[#This Row],[re]], ETMRouteLookup, 3, FALSE))</f>
        <v>#N/A</v>
      </c>
      <c r="AI263" s="213" t="e">
        <f>VLOOKUP(MBSchedule[[#This Row],[Full ETM Route No]],ETMRoutes[[Full ETM Route No]:[StageCodes]],9,FALSE)</f>
        <v>#N/A</v>
      </c>
      <c r="AJ263" s="3"/>
    </row>
    <row r="264" spans="1:36" ht="16" thickBot="1">
      <c r="A264" s="104" t="str">
        <f t="shared" si="4"/>
        <v>MRG</v>
      </c>
      <c r="B264" s="104"/>
      <c r="C264" s="90"/>
      <c r="D264" s="90"/>
      <c r="E264" s="157"/>
      <c r="F264" s="164" t="s">
        <v>3229</v>
      </c>
      <c r="G264" s="90" t="s">
        <v>3404</v>
      </c>
      <c r="H264" s="90"/>
      <c r="I264" s="90"/>
      <c r="J264" s="90"/>
      <c r="K264" s="165" t="s">
        <v>831</v>
      </c>
      <c r="L2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88">
        <v>0.4861111111111111</v>
      </c>
      <c r="N264" s="115" t="s">
        <v>3404</v>
      </c>
      <c r="O264" s="189">
        <v>0.51388888888888895</v>
      </c>
      <c r="P264" s="180">
        <v>28</v>
      </c>
      <c r="Q264" s="133"/>
      <c r="R264" s="133"/>
      <c r="S264" s="133"/>
      <c r="T264" s="133"/>
      <c r="U264" s="133"/>
      <c r="V264" s="133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INDEX($C265:$C$3247,MATCH(FALSE,ISBLANK($C265:$C$3247),0)))),"", INDEX($C265:$C$3247,MATCH(FALSE,ISBLANK($C265:$C$3247),0))  ),$Y263
)</f>
        <v>GA02T4861</v>
      </c>
      <c r="Z264" s="90" t="str" cm="1">
        <f t="array" ref="Z264">IF(
ISNUMBER(FIND("A",$D264)),
$D264 &amp; IF(ISNUMBER(FIND("A",     INDEX($D265:$D$3247,MATCH(FALSE,ISBLANK($D265:$D$3247),0)))),"", INDEX($D265:$D$3247,MATCH(FALSE,ISBLANK($D265:$D$3247),0))  ),$Z263
)</f>
        <v>MB 33A</v>
      </c>
      <c r="AA264" s="104" t="str">
        <f>MBSchedule[[#This Row],[Route]]</f>
        <v>KHOTIGAO-CANACONA</v>
      </c>
      <c r="AB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64" s="104" t="str">
        <f>IF(MBSchedule[[#This Row],[rb-straight]]&lt;MBSchedule[[#This Row],[rb-reverse]],MBSchedule[[#This Row],[rb-straight]],MBSchedule[[#This Row],[rb-reverse]])</f>
        <v>CANACONA-KHOTIGAO</v>
      </c>
      <c r="AD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64" s="203" t="str" cm="1">
        <f t="array" ref="AF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4" s="203"/>
      <c r="AH264" s="203" t="e">
        <f>MBSchedule[[#This Row],[Issuing Depot]] &amp; _xlfn.IFNA(VLOOKUP(MBSchedule[[#This Row],[ow]], ETMRouteLookup, 3, FALSE),VLOOKUP(MBSchedule[[#This Row],[re]], ETMRouteLookup, 3, FALSE))</f>
        <v>#N/A</v>
      </c>
      <c r="AI264" s="213" t="e">
        <f>VLOOKUP(MBSchedule[[#This Row],[Full ETM Route No]],ETMRoutes[[Full ETM Route No]:[StageCodes]],9,FALSE)</f>
        <v>#N/A</v>
      </c>
      <c r="AJ264" s="3"/>
    </row>
    <row r="265" spans="1:36" ht="16" thickBot="1">
      <c r="A265" s="104" t="str">
        <f t="shared" si="4"/>
        <v>MRG</v>
      </c>
      <c r="B265" s="104"/>
      <c r="C265" s="90"/>
      <c r="D265" s="90"/>
      <c r="E265" s="157"/>
      <c r="F265" s="164" t="s">
        <v>831</v>
      </c>
      <c r="G265" s="90" t="s">
        <v>3404</v>
      </c>
      <c r="H265" s="90"/>
      <c r="I265" s="90"/>
      <c r="J265" s="90"/>
      <c r="K265" s="165" t="s">
        <v>3259</v>
      </c>
      <c r="L2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88">
        <v>0.51388888888888895</v>
      </c>
      <c r="N265" s="115" t="s">
        <v>3404</v>
      </c>
      <c r="O265" s="189">
        <v>0.54166666666666663</v>
      </c>
      <c r="P265" s="180">
        <v>16</v>
      </c>
      <c r="Q265" s="133"/>
      <c r="R265" s="133"/>
      <c r="S265" s="133"/>
      <c r="T265" s="133"/>
      <c r="U265" s="133"/>
      <c r="V265" s="133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INDEX($C266:$C$3247,MATCH(FALSE,ISBLANK($C266:$C$3247),0)))),"", INDEX($C266:$C$3247,MATCH(FALSE,ISBLANK($C266:$C$3247),0))  ),$Y264
)</f>
        <v>GA02T4861</v>
      </c>
      <c r="Z265" s="90" t="str" cm="1">
        <f t="array" ref="Z265">IF(
ISNUMBER(FIND("A",$D265)),
$D265 &amp; IF(ISNUMBER(FIND("A",     INDEX($D266:$D$3247,MATCH(FALSE,ISBLANK($D266:$D$3247),0)))),"", INDEX($D266:$D$3247,MATCH(FALSE,ISBLANK($D266:$D$3247),0))  ),$Z264
)</f>
        <v>MB 33A</v>
      </c>
      <c r="AA265" s="104" t="str">
        <f>MBSchedule[[#This Row],[Route]]</f>
        <v>CANACONA-MUDKUD</v>
      </c>
      <c r="AB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5" s="104" t="str">
        <f>IF(MBSchedule[[#This Row],[rb-straight]]&lt;MBSchedule[[#This Row],[rb-reverse]],MBSchedule[[#This Row],[rb-straight]],MBSchedule[[#This Row],[rb-reverse]])</f>
        <v>CANACONA-MUDKUD</v>
      </c>
      <c r="AD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5" s="203" t="str" cm="1">
        <f t="array" ref="AF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5" s="203"/>
      <c r="AH265" s="203" t="str">
        <f>MBSchedule[[#This Row],[Issuing Depot]] &amp; _xlfn.IFNA(VLOOKUP(MBSchedule[[#This Row],[ow]], ETMRouteLookup, 3, FALSE),VLOOKUP(MBSchedule[[#This Row],[re]], ETMRouteLookup, 3, FALSE))</f>
        <v>MRG323</v>
      </c>
      <c r="AI265" s="213" t="str">
        <f>VLOOKUP(MBSchedule[[#This Row],[Full ETM Route No]],ETMRoutes[[Full ETM Route No]:[StageCodes]],9,FALSE)</f>
        <v>CNC-CST-DBG-DHN-VAD-PNN-HLC-MKU</v>
      </c>
      <c r="AJ265" s="3"/>
    </row>
    <row r="266" spans="1:36" ht="16" thickBot="1">
      <c r="A266" s="104" t="str">
        <f t="shared" si="4"/>
        <v>MRG</v>
      </c>
      <c r="B266" s="104"/>
      <c r="C266" s="90"/>
      <c r="D266" s="90"/>
      <c r="E266" s="157"/>
      <c r="F266" s="164" t="s">
        <v>3259</v>
      </c>
      <c r="G266" s="90" t="s">
        <v>3404</v>
      </c>
      <c r="H266" s="90"/>
      <c r="I266" s="90"/>
      <c r="J266" s="90"/>
      <c r="K266" s="165" t="s">
        <v>831</v>
      </c>
      <c r="L2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88">
        <v>0.625</v>
      </c>
      <c r="N266" s="115" t="s">
        <v>3404</v>
      </c>
      <c r="O266" s="189">
        <v>0.65277777777777779</v>
      </c>
      <c r="P266" s="180">
        <v>16</v>
      </c>
      <c r="Q266" s="133"/>
      <c r="R266" s="133"/>
      <c r="S266" s="133"/>
      <c r="T266" s="133"/>
      <c r="U266" s="133"/>
      <c r="V266" s="133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INDEX($C267:$C$3247,MATCH(FALSE,ISBLANK($C267:$C$3247),0)))),"", INDEX($C267:$C$3247,MATCH(FALSE,ISBLANK($C267:$C$3247),0))  ),$Y265
)</f>
        <v>GA02T4861</v>
      </c>
      <c r="Z266" s="90" t="str" cm="1">
        <f t="array" ref="Z266">IF(
ISNUMBER(FIND("A",$D266)),
$D266 &amp; IF(ISNUMBER(FIND("A",     INDEX($D267:$D$3247,MATCH(FALSE,ISBLANK($D267:$D$3247),0)))),"", INDEX($D267:$D$3247,MATCH(FALSE,ISBLANK($D267:$D$3247),0))  ),$Z265
)</f>
        <v>MB 33A</v>
      </c>
      <c r="AA266" s="104" t="str">
        <f>MBSchedule[[#This Row],[Route]]</f>
        <v>MUDKUD-CANACONA</v>
      </c>
      <c r="AB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66" s="104" t="str">
        <f>IF(MBSchedule[[#This Row],[rb-straight]]&lt;MBSchedule[[#This Row],[rb-reverse]],MBSchedule[[#This Row],[rb-straight]],MBSchedule[[#This Row],[rb-reverse]])</f>
        <v>CANACONA-MUDKUD</v>
      </c>
      <c r="AD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66" s="203" t="str" cm="1">
        <f t="array" ref="AF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6" s="203"/>
      <c r="AH266" s="203" t="str">
        <f>MBSchedule[[#This Row],[Issuing Depot]] &amp; _xlfn.IFNA(VLOOKUP(MBSchedule[[#This Row],[ow]], ETMRouteLookup, 3, FALSE),VLOOKUP(MBSchedule[[#This Row],[re]], ETMRouteLookup, 3, FALSE))</f>
        <v>MRG323</v>
      </c>
      <c r="AI266" s="213" t="str">
        <f>VLOOKUP(MBSchedule[[#This Row],[Full ETM Route No]],ETMRoutes[[Full ETM Route No]:[StageCodes]],9,FALSE)</f>
        <v>CNC-CST-DBG-DHN-VAD-PNN-HLC-MKU</v>
      </c>
      <c r="AJ266" s="3"/>
    </row>
    <row r="267" spans="1:36" ht="16" thickBot="1">
      <c r="A267" s="104" t="str">
        <f t="shared" si="4"/>
        <v>MRG</v>
      </c>
      <c r="B267" s="104"/>
      <c r="C267" s="90"/>
      <c r="D267" s="90"/>
      <c r="E267" s="157"/>
      <c r="F267" s="164" t="s">
        <v>831</v>
      </c>
      <c r="G267" s="90" t="s">
        <v>2490</v>
      </c>
      <c r="H267" s="90"/>
      <c r="I267" s="90"/>
      <c r="J267" s="90"/>
      <c r="K267" s="165" t="s">
        <v>2307</v>
      </c>
      <c r="L2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88">
        <v>0.66666666666666663</v>
      </c>
      <c r="N267" s="115" t="s">
        <v>3404</v>
      </c>
      <c r="O267" s="189">
        <v>0.69791666666666663</v>
      </c>
      <c r="P267" s="180">
        <v>22</v>
      </c>
      <c r="Q267" s="133"/>
      <c r="R267" s="133"/>
      <c r="S267" s="133"/>
      <c r="T267" s="133"/>
      <c r="U267" s="133"/>
      <c r="V267" s="133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INDEX($C268:$C$3247,MATCH(FALSE,ISBLANK($C268:$C$3247),0)))),"", INDEX($C268:$C$3247,MATCH(FALSE,ISBLANK($C268:$C$3247),0))  ),$Y266
)</f>
        <v>GA02T4861</v>
      </c>
      <c r="Z267" s="90" t="str" cm="1">
        <f t="array" ref="Z267">IF(
ISNUMBER(FIND("A",$D267)),
$D267 &amp; IF(ISNUMBER(FIND("A",     INDEX($D268:$D$3247,MATCH(FALSE,ISBLANK($D268:$D$3247),0)))),"", INDEX($D268:$D$3247,MATCH(FALSE,ISBLANK($D268:$D$3247),0))  ),$Z266
)</f>
        <v>MB 33A</v>
      </c>
      <c r="AA267" s="104" t="str">
        <f>MBSchedule[[#This Row],[Route]]</f>
        <v>CANACONA-SADOLXEM-POIGUINIM</v>
      </c>
      <c r="AB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67" s="104" t="str">
        <f>IF(MBSchedule[[#This Row],[rb-straight]]&lt;MBSchedule[[#This Row],[rb-reverse]],MBSchedule[[#This Row],[rb-straight]],MBSchedule[[#This Row],[rb-reverse]])</f>
        <v>CANACONA-SADOLXEM-POIGUINIM</v>
      </c>
      <c r="AD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67" s="203" t="str" cm="1">
        <f t="array" ref="AF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7" s="203"/>
      <c r="AH267" s="203" t="str">
        <f>MBSchedule[[#This Row],[Issuing Depot]] &amp; _xlfn.IFNA(VLOOKUP(MBSchedule[[#This Row],[ow]], ETMRouteLookup, 3, FALSE),VLOOKUP(MBSchedule[[#This Row],[re]], ETMRouteLookup, 3, FALSE))</f>
        <v>MRG342</v>
      </c>
      <c r="AI267" s="213" t="str">
        <f>VLOOKUP(MBSchedule[[#This Row],[Full ETM Route No]],ETMRoutes[[Full ETM Route No]:[StageCodes]],9,FALSE)</f>
        <v>CNC-SRI-MKD-BPL-AFD-GKM-SDX-MTH-TLP-GTP-BAG-MHW-PGN</v>
      </c>
      <c r="AJ267" s="3"/>
    </row>
    <row r="268" spans="1:36" ht="16" thickBot="1">
      <c r="A268" s="104" t="str">
        <f t="shared" si="4"/>
        <v>MRG</v>
      </c>
      <c r="B268" s="104"/>
      <c r="C268" s="90"/>
      <c r="D268" s="90"/>
      <c r="E268" s="157"/>
      <c r="F268" s="164" t="s">
        <v>2307</v>
      </c>
      <c r="G268" s="90"/>
      <c r="H268" s="90"/>
      <c r="I268" s="90"/>
      <c r="J268" s="90"/>
      <c r="K268" s="165" t="s">
        <v>831</v>
      </c>
      <c r="L2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68" s="188">
        <v>0.70486111111111116</v>
      </c>
      <c r="N268" s="115" t="s">
        <v>3404</v>
      </c>
      <c r="O268" s="189">
        <v>0.75</v>
      </c>
      <c r="P268" s="180">
        <v>28</v>
      </c>
      <c r="Q268" s="133">
        <v>1</v>
      </c>
      <c r="R268" s="133">
        <v>1</v>
      </c>
      <c r="S268" s="133"/>
      <c r="T268" s="139"/>
      <c r="U268" s="139"/>
      <c r="V268" s="139"/>
      <c r="W268" s="90">
        <f>IF(MBSchedule[[#This Row],[Full Schedule No.]]&lt;&gt;Z270,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INDEX($C270:$C$3247,MATCH(FALSE,ISBLANK($C270:$C$3247),0)))),"", INDEX($C270:$C$3247,MATCH(FALSE,ISBLANK($C270:$C$3247),0))  ),$Y267
)</f>
        <v>GA02T4861</v>
      </c>
      <c r="Z268" s="90" t="str" cm="1">
        <f t="array" ref="Z268">IF(
ISNUMBER(FIND("A",$D268)),
$D268 &amp; IF(ISNUMBER(FIND("A",     INDEX($D270:$D$3247,MATCH(FALSE,ISBLANK($D270:$D$3247),0)))),"", INDEX($D270:$D$3247,MATCH(FALSE,ISBLANK($D270:$D$3247),0))  ),$Z267
)</f>
        <v>MB 33A</v>
      </c>
      <c r="AA268" s="104" t="str">
        <f>MBSchedule[[#This Row],[Route]]</f>
        <v>POIGUINIM-CANACONA</v>
      </c>
      <c r="AB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68" s="104" t="str">
        <f>IF(MBSchedule[[#This Row],[rb-straight]]&lt;MBSchedule[[#This Row],[rb-reverse]],MBSchedule[[#This Row],[rb-straight]],MBSchedule[[#This Row],[rb-reverse]])</f>
        <v>CANACONA-POIGUINIM</v>
      </c>
      <c r="AD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68" s="203" t="str" cm="1">
        <f t="array" ref="AF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8" s="203"/>
      <c r="AH268" s="203" t="str">
        <f>MBSchedule[[#This Row],[Issuing Depot]] &amp; _xlfn.IFNA(VLOOKUP(MBSchedule[[#This Row],[ow]], ETMRouteLookup, 3, FALSE),VLOOKUP(MBSchedule[[#This Row],[re]], ETMRouteLookup, 3, FALSE))</f>
        <v>MRG342</v>
      </c>
      <c r="AI268" s="213" t="str">
        <f>VLOOKUP(MBSchedule[[#This Row],[Full ETM Route No]],ETMRoutes[[Full ETM Route No]:[StageCodes]],9,FALSE)</f>
        <v>CNC-SRI-MKD-BPL-AFD-GKM-SDX-MTH-TLP-GTP-BAG-MHW-PGN</v>
      </c>
      <c r="AJ268" s="3"/>
    </row>
    <row r="269" spans="1:36" ht="16" thickBot="1">
      <c r="A269" s="104" t="str">
        <f>"MRG"</f>
        <v>MRG</v>
      </c>
      <c r="B269" s="104"/>
      <c r="C269" s="9"/>
      <c r="D269" s="9"/>
      <c r="E269" s="90"/>
      <c r="F269" s="265" t="s">
        <v>831</v>
      </c>
      <c r="G269" s="9"/>
      <c r="H269" s="48"/>
      <c r="I269" s="48"/>
      <c r="J269" s="48"/>
      <c r="K269" s="9" t="s">
        <v>3259</v>
      </c>
      <c r="L269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9" s="266"/>
      <c r="N269" s="267"/>
      <c r="O269" s="267"/>
      <c r="P269" s="268"/>
      <c r="Q269" s="268"/>
      <c r="R269" s="268"/>
      <c r="S269" s="268"/>
      <c r="T269" s="139"/>
      <c r="U269" s="140"/>
      <c r="V269" s="140"/>
      <c r="W269" s="9"/>
      <c r="X269" s="116"/>
      <c r="Y269" s="125" t="str" cm="1">
        <f t="array" ref="Y269">IF(
ISNUMBER(FIND("A",$C269)),
$C269 &amp; IF(ISNUMBER(FIND("A",     INDEX($C270:$C$3247,MATCH(FALSE,ISBLANK($C270:$C$3247),0)))),"", INDEX($C270:$C$3247,MATCH(FALSE,ISBLANK($C270:$C$3247),0))  ),$Y268
)</f>
        <v>GA02T4861</v>
      </c>
      <c r="Z269" s="9" t="str" cm="1">
        <f t="array" ref="Z269">IF(
ISNUMBER(FIND("A",$D269)),
$D269 &amp; IF(ISNUMBER(FIND("A",     INDEX($D270:$D$3247,MATCH(FALSE,ISBLANK($D270:$D$3247),0)))),"", INDEX($D270:$D$3247,MATCH(FALSE,ISBLANK($D270:$D$3247),0))  ),$Z268
)</f>
        <v>MB 33A</v>
      </c>
      <c r="AA269" s="104" t="str">
        <f>MBSchedule[[#This Row],[Route]]</f>
        <v>CANACONA-MUDKUD</v>
      </c>
      <c r="AB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9" s="104" t="str">
        <f>IF(MBSchedule[[#This Row],[rb-straight]]&lt;MBSchedule[[#This Row],[rb-reverse]],MBSchedule[[#This Row],[rb-straight]],MBSchedule[[#This Row],[rb-reverse]])</f>
        <v>CANACONA-MUDKUD</v>
      </c>
      <c r="AD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9" s="203" t="str" cm="1">
        <f t="array" ref="AF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9" s="203"/>
      <c r="AH269" s="203" t="str">
        <f>MBSchedule[[#This Row],[Issuing Depot]] &amp; _xlfn.IFNA(VLOOKUP(MBSchedule[[#This Row],[ow]], ETMRouteLookup, 3, FALSE),VLOOKUP(MBSchedule[[#This Row],[re]], ETMRouteLookup, 3, FALSE))</f>
        <v>MRG323</v>
      </c>
      <c r="AI269" s="276"/>
      <c r="AJ269" s="3"/>
    </row>
    <row r="270" spans="1:36" ht="16" thickBot="1">
      <c r="A270" s="104" t="str">
        <f t="shared" si="4"/>
        <v>MRG</v>
      </c>
      <c r="B270" s="104"/>
      <c r="C270" s="90" t="s">
        <v>151</v>
      </c>
      <c r="D270" s="90" t="s">
        <v>152</v>
      </c>
      <c r="E270" s="157"/>
      <c r="F270" s="164" t="s">
        <v>3297</v>
      </c>
      <c r="G270" s="90" t="s">
        <v>3404</v>
      </c>
      <c r="H270" s="90"/>
      <c r="I270" s="90"/>
      <c r="J270" s="90"/>
      <c r="K270" s="165" t="s">
        <v>831</v>
      </c>
      <c r="L2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70" s="188">
        <v>0.33333333333333331</v>
      </c>
      <c r="N270" s="115" t="s">
        <v>3404</v>
      </c>
      <c r="O270" s="189">
        <v>0.35416666666666669</v>
      </c>
      <c r="P270" s="180">
        <v>20</v>
      </c>
      <c r="Q270" s="133"/>
      <c r="R270" s="133"/>
      <c r="S270" s="133"/>
      <c r="T270" s="133"/>
      <c r="U270" s="133"/>
      <c r="V270" s="133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116"/>
      <c r="Y270" s="125" t="str" cm="1">
        <f t="array" ref="Y270">IF(
ISNUMBER(FIND("A",$C270)),
$C270 &amp; IF(ISNUMBER(FIND("A",     INDEX($C271:$C$3247,MATCH(FALSE,ISBLANK($C271:$C$3247),0)))),"", INDEX($C271:$C$3247,MATCH(FALSE,ISBLANK($C271:$C$3247),0))  ),$Y268
)</f>
        <v>GA08T4485</v>
      </c>
      <c r="Z270" s="90" t="str" cm="1">
        <f t="array" ref="Z270">IF(
ISNUMBER(FIND("A",$D270)),
$D270 &amp; IF(ISNUMBER(FIND("A",     INDEX($D271:$D$3247,MATCH(FALSE,ISBLANK($D271:$D$3247),0)))),"", INDEX($D271:$D$3247,MATCH(FALSE,ISBLANK($D271:$D$3247),0))  ),$Z268
)</f>
        <v>MB 34A</v>
      </c>
      <c r="AA270" s="104" t="str">
        <f>MBSchedule[[#This Row],[Route]]</f>
        <v>MATVEMOL-CANACONA</v>
      </c>
      <c r="AB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270" s="104" t="str">
        <f>IF(MBSchedule[[#This Row],[rb-straight]]&lt;MBSchedule[[#This Row],[rb-reverse]],MBSchedule[[#This Row],[rb-straight]],MBSchedule[[#This Row],[rb-reverse]])</f>
        <v>CANACONA-MATVEMOL</v>
      </c>
      <c r="AD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270" s="203" t="str" cm="1">
        <f t="array" ref="AF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70" s="203"/>
      <c r="AH270" s="203" t="e">
        <f>MBSchedule[[#This Row],[Issuing Depot]] &amp; _xlfn.IFNA(VLOOKUP(MBSchedule[[#This Row],[ow]], ETMRouteLookup, 3, FALSE),VLOOKUP(MBSchedule[[#This Row],[re]], ETMRouteLookup, 3, FALSE))</f>
        <v>#N/A</v>
      </c>
      <c r="AI270" s="213" t="e">
        <f>VLOOKUP(MBSchedule[[#This Row],[Full ETM Route No]],ETMRoutes[[Full ETM Route No]:[StageCodes]],9,FALSE)</f>
        <v>#N/A</v>
      </c>
      <c r="AJ270" s="3"/>
    </row>
    <row r="271" spans="1:36" ht="16" thickBot="1">
      <c r="A271" s="104" t="str">
        <f t="shared" si="4"/>
        <v>MRG</v>
      </c>
      <c r="B271" s="104"/>
      <c r="C271" s="90"/>
      <c r="D271" s="90"/>
      <c r="E271" s="157"/>
      <c r="F271" s="164" t="s">
        <v>831</v>
      </c>
      <c r="G271" s="90" t="s">
        <v>3404</v>
      </c>
      <c r="H271" s="90"/>
      <c r="I271" s="90"/>
      <c r="J271" s="90"/>
      <c r="K271" s="165" t="s">
        <v>2307</v>
      </c>
      <c r="L2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1" s="188">
        <v>0.35416666666666669</v>
      </c>
      <c r="N271" s="115" t="s">
        <v>3404</v>
      </c>
      <c r="O271" s="189">
        <v>0.36805555555555558</v>
      </c>
      <c r="P271" s="180">
        <v>12</v>
      </c>
      <c r="Q271" s="133"/>
      <c r="R271" s="133"/>
      <c r="S271" s="133"/>
      <c r="T271" s="133"/>
      <c r="U271" s="133"/>
      <c r="V271" s="133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8"/>
      <c r="Y271" s="125" t="str" cm="1">
        <f t="array" ref="Y271">IF(
ISNUMBER(FIND("A",$C271)),
$C271 &amp; IF(ISNUMBER(FIND("A",     INDEX($C272:$C$3247,MATCH(FALSE,ISBLANK($C272:$C$3247),0)))),"", INDEX($C272:$C$3247,MATCH(FALSE,ISBLANK($C272:$C$3247),0))  ),$Y270
)</f>
        <v>GA08T4485</v>
      </c>
      <c r="Z271" s="90" t="str" cm="1">
        <f t="array" ref="Z271">IF(
ISNUMBER(FIND("A",$D271)),
$D271 &amp; IF(ISNUMBER(FIND("A",     INDEX($D272:$D$3247,MATCH(FALSE,ISBLANK($D272:$D$3247),0)))),"", INDEX($D272:$D$3247,MATCH(FALSE,ISBLANK($D272:$D$3247),0))  ),$Z270
)</f>
        <v>MB 34A</v>
      </c>
      <c r="AA271" s="104" t="str">
        <f>MBSchedule[[#This Row],[Route]]</f>
        <v>CANACONA-POIGUINIM</v>
      </c>
      <c r="AB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1" s="104" t="str">
        <f>IF(MBSchedule[[#This Row],[rb-straight]]&lt;MBSchedule[[#This Row],[rb-reverse]],MBSchedule[[#This Row],[rb-straight]],MBSchedule[[#This Row],[rb-reverse]])</f>
        <v>CANACONA-POIGUINIM</v>
      </c>
      <c r="AD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1" s="203" t="str" cm="1">
        <f t="array" ref="AF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1" s="203"/>
      <c r="AH271" s="203" t="str">
        <f>MBSchedule[[#This Row],[Issuing Depot]] &amp; _xlfn.IFNA(VLOOKUP(MBSchedule[[#This Row],[ow]], ETMRouteLookup, 3, FALSE),VLOOKUP(MBSchedule[[#This Row],[re]], ETMRouteLookup, 3, FALSE))</f>
        <v>MRG342</v>
      </c>
      <c r="AI271" s="213" t="str">
        <f>VLOOKUP(MBSchedule[[#This Row],[Full ETM Route No]],ETMRoutes[[Full ETM Route No]:[StageCodes]],9,FALSE)</f>
        <v>CNC-SRI-MKD-BPL-AFD-GKM-SDX-MTH-TLP-GTP-BAG-MHW-PGN</v>
      </c>
      <c r="AJ271" s="3"/>
    </row>
    <row r="272" spans="1:36" ht="16" thickBot="1">
      <c r="A272" s="104" t="str">
        <f t="shared" si="4"/>
        <v>MRG</v>
      </c>
      <c r="B272" s="104"/>
      <c r="C272" s="90"/>
      <c r="D272" s="90"/>
      <c r="E272" s="157"/>
      <c r="F272" s="164" t="s">
        <v>2307</v>
      </c>
      <c r="G272" s="90" t="s">
        <v>3404</v>
      </c>
      <c r="H272" s="90"/>
      <c r="I272" s="90"/>
      <c r="J272" s="90"/>
      <c r="K272" s="165" t="s">
        <v>831</v>
      </c>
      <c r="L2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2" s="188">
        <v>0.39583333333333331</v>
      </c>
      <c r="N272" s="115" t="s">
        <v>3404</v>
      </c>
      <c r="O272" s="189">
        <v>0.40972222222222227</v>
      </c>
      <c r="P272" s="180">
        <v>12</v>
      </c>
      <c r="Q272" s="133"/>
      <c r="R272" s="133"/>
      <c r="S272" s="133"/>
      <c r="T272" s="133"/>
      <c r="U272" s="133"/>
      <c r="V272" s="133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2"/>
      <c r="Y272" s="103" t="str" cm="1">
        <f t="array" ref="Y272">IF(
ISNUMBER(FIND("A",$C272)),
$C272 &amp; IF(ISNUMBER(FIND("A",     INDEX($C273:$C$3247,MATCH(FALSE,ISBLANK($C273:$C$3247),0)))),"", INDEX($C273:$C$3247,MATCH(FALSE,ISBLANK($C273:$C$3247),0))  ),$Y271
)</f>
        <v>GA08T4485</v>
      </c>
      <c r="Z272" s="90" t="str" cm="1">
        <f t="array" ref="Z272">IF(
ISNUMBER(FIND("A",$D272)),
$D272 &amp; IF(ISNUMBER(FIND("A",     INDEX($D273:$D$3247,MATCH(FALSE,ISBLANK($D273:$D$3247),0)))),"", INDEX($D273:$D$3247,MATCH(FALSE,ISBLANK($D273:$D$3247),0))  ),$Z271
)</f>
        <v>MB 34A</v>
      </c>
      <c r="AA272" s="104" t="str">
        <f>MBSchedule[[#This Row],[Route]]</f>
        <v>POIGUINIM-CANACONA</v>
      </c>
      <c r="AB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2" s="104" t="str">
        <f>IF(MBSchedule[[#This Row],[rb-straight]]&lt;MBSchedule[[#This Row],[rb-reverse]],MBSchedule[[#This Row],[rb-straight]],MBSchedule[[#This Row],[rb-reverse]])</f>
        <v>CANACONA-POIGUINIM</v>
      </c>
      <c r="AD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2" s="203" t="str" cm="1">
        <f t="array" ref="AF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2" s="203"/>
      <c r="AH272" s="203" t="str">
        <f>MBSchedule[[#This Row],[Issuing Depot]] &amp; _xlfn.IFNA(VLOOKUP(MBSchedule[[#This Row],[ow]], ETMRouteLookup, 3, FALSE),VLOOKUP(MBSchedule[[#This Row],[re]], ETMRouteLookup, 3, FALSE))</f>
        <v>MRG342</v>
      </c>
      <c r="AI272" s="213" t="str">
        <f>VLOOKUP(MBSchedule[[#This Row],[Full ETM Route No]],ETMRoutes[[Full ETM Route No]:[StageCodes]],9,FALSE)</f>
        <v>CNC-SRI-MKD-BPL-AFD-GKM-SDX-MTH-TLP-GTP-BAG-MHW-PGN</v>
      </c>
      <c r="AJ272" s="3"/>
    </row>
    <row r="273" spans="1:36" ht="16" thickBot="1">
      <c r="A273" s="104" t="str">
        <f t="shared" si="4"/>
        <v>MRG</v>
      </c>
      <c r="B273" s="104"/>
      <c r="C273" s="90"/>
      <c r="D273" s="90"/>
      <c r="E273" s="157"/>
      <c r="F273" s="164" t="s">
        <v>831</v>
      </c>
      <c r="G273" s="90" t="s">
        <v>3404</v>
      </c>
      <c r="H273" s="90"/>
      <c r="I273" s="90"/>
      <c r="J273" s="90"/>
      <c r="K273" s="165" t="s">
        <v>3235</v>
      </c>
      <c r="L2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3" s="188">
        <v>0.46875</v>
      </c>
      <c r="N273" s="115" t="s">
        <v>3404</v>
      </c>
      <c r="O273" s="189">
        <v>0.5</v>
      </c>
      <c r="P273" s="180">
        <v>17</v>
      </c>
      <c r="Q273" s="133"/>
      <c r="R273" s="133"/>
      <c r="S273" s="133"/>
      <c r="T273" s="133"/>
      <c r="U273" s="133"/>
      <c r="V273" s="133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INDEX($C274:$C$3247,MATCH(FALSE,ISBLANK($C274:$C$3247),0)))),"", INDEX($C274:$C$3247,MATCH(FALSE,ISBLANK($C274:$C$3247),0))  ),$Y272
)</f>
        <v>GA08T4485</v>
      </c>
      <c r="Z273" s="90" t="str" cm="1">
        <f t="array" ref="Z273">IF(
ISNUMBER(FIND("A",$D273)),
$D273 &amp; IF(ISNUMBER(FIND("A",     INDEX($D274:$D$3247,MATCH(FALSE,ISBLANK($D274:$D$3247),0)))),"", INDEX($D274:$D$3247,MATCH(FALSE,ISBLANK($D274:$D$3247),0))  ),$Z272
)</f>
        <v>MB 34A</v>
      </c>
      <c r="AA273" s="104" t="str">
        <f>MBSchedule[[#This Row],[Route]]</f>
        <v>CANACONA-KHOLA</v>
      </c>
      <c r="AB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3" s="104" t="str">
        <f>IF(MBSchedule[[#This Row],[rb-straight]]&lt;MBSchedule[[#This Row],[rb-reverse]],MBSchedule[[#This Row],[rb-straight]],MBSchedule[[#This Row],[rb-reverse]])</f>
        <v>CANACONA-KHOLA</v>
      </c>
      <c r="AD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3" s="203" t="str" cm="1">
        <f t="array" ref="AF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3" s="203"/>
      <c r="AH273" s="203" t="str">
        <f>MBSchedule[[#This Row],[Issuing Depot]] &amp; _xlfn.IFNA(VLOOKUP(MBSchedule[[#This Row],[ow]], ETMRouteLookup, 3, FALSE),VLOOKUP(MBSchedule[[#This Row],[re]], ETMRouteLookup, 3, FALSE))</f>
        <v>MRG317</v>
      </c>
      <c r="AI273" s="213" t="str">
        <f>VLOOKUP(MBSchedule[[#This Row],[Full ETM Route No]],ETMRoutes[[Full ETM Route No]:[StageCodes]],9,FALSE)</f>
        <v>CNC-CST-DBG-DUM-PNN-PRM-SLR-VAG-KOA</v>
      </c>
      <c r="AJ273" s="3"/>
    </row>
    <row r="274" spans="1:36" ht="16" thickBot="1">
      <c r="A274" s="104" t="str">
        <f t="shared" si="4"/>
        <v>MRG</v>
      </c>
      <c r="B274" s="104"/>
      <c r="C274" s="90"/>
      <c r="D274" s="90"/>
      <c r="E274" s="157"/>
      <c r="F274" s="164" t="s">
        <v>3235</v>
      </c>
      <c r="G274" s="90" t="s">
        <v>3404</v>
      </c>
      <c r="H274" s="90"/>
      <c r="I274" s="90"/>
      <c r="J274" s="90"/>
      <c r="K274" s="165" t="s">
        <v>831</v>
      </c>
      <c r="L2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4" s="188">
        <v>0.51041666666666663</v>
      </c>
      <c r="N274" s="115" t="s">
        <v>3404</v>
      </c>
      <c r="O274" s="189">
        <v>0.54166666666666663</v>
      </c>
      <c r="P274" s="180">
        <v>17</v>
      </c>
      <c r="Q274" s="133"/>
      <c r="R274" s="133"/>
      <c r="S274" s="133"/>
      <c r="T274" s="133"/>
      <c r="U274" s="133"/>
      <c r="V274" s="133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INDEX($C275:$C$3247,MATCH(FALSE,ISBLANK($C275:$C$3247),0)))),"", INDEX($C275:$C$3247,MATCH(FALSE,ISBLANK($C275:$C$3247),0))  ),$Y273
)</f>
        <v>GA08T4485</v>
      </c>
      <c r="Z274" s="90" t="str" cm="1">
        <f t="array" ref="Z274">IF(
ISNUMBER(FIND("A",$D274)),
$D274 &amp; IF(ISNUMBER(FIND("A",     INDEX($D275:$D$3247,MATCH(FALSE,ISBLANK($D275:$D$3247),0)))),"", INDEX($D275:$D$3247,MATCH(FALSE,ISBLANK($D275:$D$3247),0))  ),$Z273
)</f>
        <v>MB 34A</v>
      </c>
      <c r="AA274" s="104" t="str">
        <f>MBSchedule[[#This Row],[Route]]</f>
        <v>KHOLA-CANACONA</v>
      </c>
      <c r="AB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4" s="104" t="str">
        <f>IF(MBSchedule[[#This Row],[rb-straight]]&lt;MBSchedule[[#This Row],[rb-reverse]],MBSchedule[[#This Row],[rb-straight]],MBSchedule[[#This Row],[rb-reverse]])</f>
        <v>CANACONA-KHOLA</v>
      </c>
      <c r="AD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4" s="203" t="str" cm="1">
        <f t="array" ref="AF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4" s="203"/>
      <c r="AH274" s="203" t="str">
        <f>MBSchedule[[#This Row],[Issuing Depot]] &amp; _xlfn.IFNA(VLOOKUP(MBSchedule[[#This Row],[ow]], ETMRouteLookup, 3, FALSE),VLOOKUP(MBSchedule[[#This Row],[re]], ETMRouteLookup, 3, FALSE))</f>
        <v>MRG317</v>
      </c>
      <c r="AI274" s="213" t="str">
        <f>VLOOKUP(MBSchedule[[#This Row],[Full ETM Route No]],ETMRoutes[[Full ETM Route No]:[StageCodes]],9,FALSE)</f>
        <v>CNC-CST-DBG-DUM-PNN-PRM-SLR-VAG-KOA</v>
      </c>
      <c r="AJ274" s="3"/>
    </row>
    <row r="275" spans="1:36" ht="16" thickBot="1">
      <c r="A275" s="104" t="str">
        <f t="shared" si="4"/>
        <v>MRG</v>
      </c>
      <c r="B275" s="104"/>
      <c r="C275" s="90"/>
      <c r="D275" s="90"/>
      <c r="E275" s="157"/>
      <c r="F275" s="164" t="s">
        <v>831</v>
      </c>
      <c r="G275" s="90" t="s">
        <v>3404</v>
      </c>
      <c r="H275" s="90"/>
      <c r="I275" s="90"/>
      <c r="J275" s="90"/>
      <c r="K275" s="165" t="s">
        <v>2307</v>
      </c>
      <c r="L2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5" s="188">
        <v>0.54166666666666663</v>
      </c>
      <c r="N275" s="115" t="s">
        <v>3404</v>
      </c>
      <c r="O275" s="189">
        <v>0.5625</v>
      </c>
      <c r="P275" s="180">
        <v>12</v>
      </c>
      <c r="Q275" s="133"/>
      <c r="R275" s="133"/>
      <c r="S275" s="133"/>
      <c r="T275" s="133"/>
      <c r="U275" s="133"/>
      <c r="V275" s="133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8"/>
      <c r="Y275" s="125" t="str" cm="1">
        <f t="array" ref="Y275">IF(
ISNUMBER(FIND("A",$C275)),
$C275 &amp; IF(ISNUMBER(FIND("A",     INDEX($C276:$C$3247,MATCH(FALSE,ISBLANK($C276:$C$3247),0)))),"", INDEX($C276:$C$3247,MATCH(FALSE,ISBLANK($C276:$C$3247),0))  ),$Y274
)</f>
        <v>GA08T4485</v>
      </c>
      <c r="Z275" s="90" t="str" cm="1">
        <f t="array" ref="Z275">IF(
ISNUMBER(FIND("A",$D275)),
$D275 &amp; IF(ISNUMBER(FIND("A",     INDEX($D276:$D$3247,MATCH(FALSE,ISBLANK($D276:$D$3247),0)))),"", INDEX($D276:$D$3247,MATCH(FALSE,ISBLANK($D276:$D$3247),0))  ),$Z274
)</f>
        <v>MB 34A</v>
      </c>
      <c r="AA275" s="104" t="str">
        <f>MBSchedule[[#This Row],[Route]]</f>
        <v>CANACONA-POIGUINIM</v>
      </c>
      <c r="AB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5" s="104" t="str">
        <f>IF(MBSchedule[[#This Row],[rb-straight]]&lt;MBSchedule[[#This Row],[rb-reverse]],MBSchedule[[#This Row],[rb-straight]],MBSchedule[[#This Row],[rb-reverse]])</f>
        <v>CANACONA-POIGUINIM</v>
      </c>
      <c r="AD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5" s="203" t="str" cm="1">
        <f t="array" ref="AF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5" s="203"/>
      <c r="AH275" s="203" t="str">
        <f>MBSchedule[[#This Row],[Issuing Depot]] &amp; _xlfn.IFNA(VLOOKUP(MBSchedule[[#This Row],[ow]], ETMRouteLookup, 3, FALSE),VLOOKUP(MBSchedule[[#This Row],[re]], ETMRouteLookup, 3, FALSE))</f>
        <v>MRG342</v>
      </c>
      <c r="AI275" s="213" t="str">
        <f>VLOOKUP(MBSchedule[[#This Row],[Full ETM Route No]],ETMRoutes[[Full ETM Route No]:[StageCodes]],9,FALSE)</f>
        <v>CNC-SRI-MKD-BPL-AFD-GKM-SDX-MTH-TLP-GTP-BAG-MHW-PGN</v>
      </c>
      <c r="AJ275" s="3"/>
    </row>
    <row r="276" spans="1:36" ht="16" thickBot="1">
      <c r="A276" s="104" t="str">
        <f t="shared" si="4"/>
        <v>MRG</v>
      </c>
      <c r="B276" s="104"/>
      <c r="C276" s="90"/>
      <c r="D276" s="90"/>
      <c r="E276" s="157"/>
      <c r="F276" s="164" t="s">
        <v>2307</v>
      </c>
      <c r="G276" s="90" t="s">
        <v>3404</v>
      </c>
      <c r="H276" s="90"/>
      <c r="I276" s="90"/>
      <c r="J276" s="90"/>
      <c r="K276" s="165" t="s">
        <v>831</v>
      </c>
      <c r="L2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6" s="188">
        <v>0.60416666666666663</v>
      </c>
      <c r="N276" s="115" t="s">
        <v>3404</v>
      </c>
      <c r="O276" s="189">
        <v>0.625</v>
      </c>
      <c r="P276" s="180">
        <v>12</v>
      </c>
      <c r="Q276" s="133"/>
      <c r="R276" s="133"/>
      <c r="S276" s="133"/>
      <c r="T276" s="133"/>
      <c r="U276" s="133"/>
      <c r="V276" s="133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2"/>
      <c r="Y276" s="103" t="str" cm="1">
        <f t="array" ref="Y276">IF(
ISNUMBER(FIND("A",$C276)),
$C276 &amp; IF(ISNUMBER(FIND("A",     INDEX($C277:$C$3247,MATCH(FALSE,ISBLANK($C277:$C$3247),0)))),"", INDEX($C277:$C$3247,MATCH(FALSE,ISBLANK($C277:$C$3247),0))  ),$Y275
)</f>
        <v>GA08T4485</v>
      </c>
      <c r="Z276" s="90" t="str" cm="1">
        <f t="array" ref="Z276">IF(
ISNUMBER(FIND("A",$D276)),
$D276 &amp; IF(ISNUMBER(FIND("A",     INDEX($D277:$D$3247,MATCH(FALSE,ISBLANK($D277:$D$3247),0)))),"", INDEX($D277:$D$3247,MATCH(FALSE,ISBLANK($D277:$D$3247),0))  ),$Z275
)</f>
        <v>MB 34A</v>
      </c>
      <c r="AA276" s="104" t="str">
        <f>MBSchedule[[#This Row],[Route]]</f>
        <v>POIGUINIM-CANACONA</v>
      </c>
      <c r="AB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6" s="104" t="str">
        <f>IF(MBSchedule[[#This Row],[rb-straight]]&lt;MBSchedule[[#This Row],[rb-reverse]],MBSchedule[[#This Row],[rb-straight]],MBSchedule[[#This Row],[rb-reverse]])</f>
        <v>CANACONA-POIGUINIM</v>
      </c>
      <c r="AD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6" s="203" t="str" cm="1">
        <f t="array" ref="AF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6" s="203"/>
      <c r="AH276" s="203" t="str">
        <f>MBSchedule[[#This Row],[Issuing Depot]] &amp; _xlfn.IFNA(VLOOKUP(MBSchedule[[#This Row],[ow]], ETMRouteLookup, 3, FALSE),VLOOKUP(MBSchedule[[#This Row],[re]], ETMRouteLookup, 3, FALSE))</f>
        <v>MRG342</v>
      </c>
      <c r="AI276" s="213" t="str">
        <f>VLOOKUP(MBSchedule[[#This Row],[Full ETM Route No]],ETMRoutes[[Full ETM Route No]:[StageCodes]],9,FALSE)</f>
        <v>CNC-SRI-MKD-BPL-AFD-GKM-SDX-MTH-TLP-GTP-BAG-MHW-PGN</v>
      </c>
      <c r="AJ276" s="3"/>
    </row>
    <row r="277" spans="1:36" ht="16" thickBot="1">
      <c r="A277" s="104" t="str">
        <f t="shared" si="4"/>
        <v>MRG</v>
      </c>
      <c r="B277" s="104"/>
      <c r="C277" s="90"/>
      <c r="D277" s="90"/>
      <c r="E277" s="157"/>
      <c r="F277" s="164" t="s">
        <v>831</v>
      </c>
      <c r="G277" s="90" t="s">
        <v>3404</v>
      </c>
      <c r="H277" s="90"/>
      <c r="I277" s="90"/>
      <c r="J277" s="90"/>
      <c r="K277" s="165" t="s">
        <v>3235</v>
      </c>
      <c r="L2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7" s="188">
        <v>0.69444444444444453</v>
      </c>
      <c r="N277" s="115" t="s">
        <v>3404</v>
      </c>
      <c r="O277" s="189">
        <v>0.72569444444444453</v>
      </c>
      <c r="P277" s="180">
        <v>17</v>
      </c>
      <c r="Q277" s="133"/>
      <c r="R277" s="133"/>
      <c r="S277" s="133"/>
      <c r="T277" s="133"/>
      <c r="U277" s="133"/>
      <c r="V277" s="133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8"/>
      <c r="Y277" s="125" t="str" cm="1">
        <f t="array" ref="Y277">IF(
ISNUMBER(FIND("A",$C277)),
$C277 &amp; IF(ISNUMBER(FIND("A",     INDEX($C278:$C$3247,MATCH(FALSE,ISBLANK($C278:$C$3247),0)))),"", INDEX($C278:$C$3247,MATCH(FALSE,ISBLANK($C278:$C$3247),0))  ),$Y276
)</f>
        <v>GA08T4485</v>
      </c>
      <c r="Z277" s="90" t="str" cm="1">
        <f t="array" ref="Z277">IF(
ISNUMBER(FIND("A",$D277)),
$D277 &amp; IF(ISNUMBER(FIND("A",     INDEX($D278:$D$3247,MATCH(FALSE,ISBLANK($D278:$D$3247),0)))),"", INDEX($D278:$D$3247,MATCH(FALSE,ISBLANK($D278:$D$3247),0))  ),$Z276
)</f>
        <v>MB 34A</v>
      </c>
      <c r="AA277" s="104" t="str">
        <f>MBSchedule[[#This Row],[Route]]</f>
        <v>CANACONA-KHOLA</v>
      </c>
      <c r="AB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7" s="104" t="str">
        <f>IF(MBSchedule[[#This Row],[rb-straight]]&lt;MBSchedule[[#This Row],[rb-reverse]],MBSchedule[[#This Row],[rb-straight]],MBSchedule[[#This Row],[rb-reverse]])</f>
        <v>CANACONA-KHOLA</v>
      </c>
      <c r="AD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7" s="203" t="str" cm="1">
        <f t="array" ref="AF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7" s="203"/>
      <c r="AH277" s="203" t="str">
        <f>MBSchedule[[#This Row],[Issuing Depot]] &amp; _xlfn.IFNA(VLOOKUP(MBSchedule[[#This Row],[ow]], ETMRouteLookup, 3, FALSE),VLOOKUP(MBSchedule[[#This Row],[re]], ETMRouteLookup, 3, FALSE))</f>
        <v>MRG317</v>
      </c>
      <c r="AI277" s="213" t="str">
        <f>VLOOKUP(MBSchedule[[#This Row],[Full ETM Route No]],ETMRoutes[[Full ETM Route No]:[StageCodes]],9,FALSE)</f>
        <v>CNC-CST-DBG-DUM-PNN-PRM-SLR-VAG-KOA</v>
      </c>
      <c r="AJ277" s="3"/>
    </row>
    <row r="278" spans="1:36" ht="16" thickBot="1">
      <c r="A278" s="104" t="str">
        <f t="shared" si="4"/>
        <v>MRG</v>
      </c>
      <c r="B278" s="104"/>
      <c r="C278" s="90"/>
      <c r="D278" s="90"/>
      <c r="E278" s="157"/>
      <c r="F278" s="164" t="s">
        <v>3235</v>
      </c>
      <c r="G278" s="90" t="s">
        <v>3404</v>
      </c>
      <c r="H278" s="90"/>
      <c r="I278" s="90"/>
      <c r="J278" s="90"/>
      <c r="K278" s="165" t="s">
        <v>831</v>
      </c>
      <c r="L2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8" s="188">
        <v>0.72916666666666663</v>
      </c>
      <c r="N278" s="115" t="s">
        <v>3404</v>
      </c>
      <c r="O278" s="189">
        <v>0.76041666666666663</v>
      </c>
      <c r="P278" s="180">
        <v>17</v>
      </c>
      <c r="Q278" s="133"/>
      <c r="R278" s="133"/>
      <c r="S278" s="133"/>
      <c r="T278" s="133"/>
      <c r="U278" s="133"/>
      <c r="V278" s="133"/>
      <c r="W278" s="90" t="str">
        <f>IF(MBSchedule[[#This Row],[Full Schedule No.]]&lt;&gt;Z279, SUMIFS(MBSchedule[Kms.],MBSchedule[Full Schedule No.],MBSchedule[[#This Row],[Full Schedule No.]],MBSchedule[Issuing Depot],MBSchedule[[#This Row],[Issuing Depot]]),"")</f>
        <v/>
      </c>
      <c r="X278" s="92" t="s">
        <v>45</v>
      </c>
      <c r="Y278" s="103" t="str" cm="1">
        <f t="array" ref="Y278">IF(
ISNUMBER(FIND("A",$C278)),
$C278 &amp; IF(ISNUMBER(FIND("A",     INDEX($C279:$C$3247,MATCH(FALSE,ISBLANK($C279:$C$3247),0)))),"", INDEX($C279:$C$3247,MATCH(FALSE,ISBLANK($C279:$C$3247),0))  ),$Y277
)</f>
        <v>GA08T4485</v>
      </c>
      <c r="Z278" s="90" t="str" cm="1">
        <f t="array" ref="Z278">IF(
ISNUMBER(FIND("A",$D278)),
$D278 &amp; IF(ISNUMBER(FIND("A",     INDEX($D279:$D$3247,MATCH(FALSE,ISBLANK($D279:$D$3247),0)))),"", INDEX($D279:$D$3247,MATCH(FALSE,ISBLANK($D279:$D$3247),0))  ),$Z277
)</f>
        <v>MB 34A</v>
      </c>
      <c r="AA278" s="104" t="str">
        <f>MBSchedule[[#This Row],[Route]]</f>
        <v>KHOLA-CANACONA</v>
      </c>
      <c r="AB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8" s="104" t="str">
        <f>IF(MBSchedule[[#This Row],[rb-straight]]&lt;MBSchedule[[#This Row],[rb-reverse]],MBSchedule[[#This Row],[rb-straight]],MBSchedule[[#This Row],[rb-reverse]])</f>
        <v>CANACONA-KHOLA</v>
      </c>
      <c r="AD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8" s="203" t="str" cm="1">
        <f t="array" ref="AF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8" s="203"/>
      <c r="AH278" s="203" t="str">
        <f>MBSchedule[[#This Row],[Issuing Depot]] &amp; _xlfn.IFNA(VLOOKUP(MBSchedule[[#This Row],[ow]], ETMRouteLookup, 3, FALSE),VLOOKUP(MBSchedule[[#This Row],[re]], ETMRouteLookup, 3, FALSE))</f>
        <v>MRG317</v>
      </c>
      <c r="AI278" s="213" t="str">
        <f>VLOOKUP(MBSchedule[[#This Row],[Full ETM Route No]],ETMRoutes[[Full ETM Route No]:[StageCodes]],9,FALSE)</f>
        <v>CNC-CST-DBG-DUM-PNN-PRM-SLR-VAG-KOA</v>
      </c>
      <c r="AJ278" s="3"/>
    </row>
    <row r="279" spans="1:36" ht="16" thickBot="1">
      <c r="A279" s="104" t="str">
        <f t="shared" si="4"/>
        <v>MRG</v>
      </c>
      <c r="B279" s="104"/>
      <c r="C279" s="90"/>
      <c r="D279" s="90"/>
      <c r="E279" s="157"/>
      <c r="F279" s="164" t="s">
        <v>831</v>
      </c>
      <c r="G279" s="90" t="s">
        <v>3404</v>
      </c>
      <c r="H279" s="90"/>
      <c r="I279" s="90"/>
      <c r="J279" s="90"/>
      <c r="K279" s="165" t="s">
        <v>3297</v>
      </c>
      <c r="L2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9" s="188">
        <v>0.76388888888888884</v>
      </c>
      <c r="N279" s="115" t="s">
        <v>3404</v>
      </c>
      <c r="O279" s="189">
        <v>0.79513888888888884</v>
      </c>
      <c r="P279" s="180">
        <v>20</v>
      </c>
      <c r="Q279" s="133">
        <v>1</v>
      </c>
      <c r="R279" s="133">
        <v>1</v>
      </c>
      <c r="S279" s="133"/>
      <c r="T279" s="133"/>
      <c r="U279" s="133"/>
      <c r="V279" s="133"/>
      <c r="W279" s="90">
        <f>IF(MBSchedule[[#This Row],[Full Schedule No.]]&lt;&gt;Z280, SUMIFS(MBSchedule[Kms.],MBSchedule[Full Schedule No.],MBSchedule[[#This Row],[Full Schedule No.]],MBSchedule[Issuing Depot],MBSchedule[[#This Row],[Issuing Depot]]),"")</f>
        <v>156</v>
      </c>
      <c r="X279" s="98" t="s">
        <v>356</v>
      </c>
      <c r="Y279" s="125" t="str" cm="1">
        <f t="array" ref="Y279">IF(
ISNUMBER(FIND("A",$C279)),
$C279 &amp; IF(ISNUMBER(FIND("A",     INDEX($C280:$C$3247,MATCH(FALSE,ISBLANK($C280:$C$3247),0)))),"", INDEX($C280:$C$3247,MATCH(FALSE,ISBLANK($C280:$C$3247),0))  ),$Y278
)</f>
        <v>GA08T4485</v>
      </c>
      <c r="Z279" s="90" t="str" cm="1">
        <f t="array" ref="Z279">IF(
ISNUMBER(FIND("A",$D279)),
$D279 &amp; IF(ISNUMBER(FIND("A",     INDEX($D280:$D$3247,MATCH(FALSE,ISBLANK($D280:$D$3247),0)))),"", INDEX($D280:$D$3247,MATCH(FALSE,ISBLANK($D280:$D$3247),0))  ),$Z278
)</f>
        <v>MB 34A</v>
      </c>
      <c r="AA279" s="104" t="str">
        <f>MBSchedule[[#This Row],[Route]]</f>
        <v>CANACONA-MATVEMOL</v>
      </c>
      <c r="AB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279" s="104" t="str">
        <f>IF(MBSchedule[[#This Row],[rb-straight]]&lt;MBSchedule[[#This Row],[rb-reverse]],MBSchedule[[#This Row],[rb-straight]],MBSchedule[[#This Row],[rb-reverse]])</f>
        <v>CANACONA-MATVEMOL</v>
      </c>
      <c r="AD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279" s="203" t="str" cm="1">
        <f t="array" ref="AF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79" s="203"/>
      <c r="AH279" s="203" t="e">
        <f>MBSchedule[[#This Row],[Issuing Depot]] &amp; _xlfn.IFNA(VLOOKUP(MBSchedule[[#This Row],[ow]], ETMRouteLookup, 3, FALSE),VLOOKUP(MBSchedule[[#This Row],[re]], ETMRouteLookup, 3, FALSE))</f>
        <v>#N/A</v>
      </c>
      <c r="AI279" s="213" t="e">
        <f>VLOOKUP(MBSchedule[[#This Row],[Full ETM Route No]],ETMRoutes[[Full ETM Route No]:[StageCodes]],9,FALSE)</f>
        <v>#N/A</v>
      </c>
      <c r="AJ279" s="3"/>
    </row>
    <row r="280" spans="1:36" ht="16" thickBot="1">
      <c r="A280" s="104" t="str">
        <f t="shared" si="4"/>
        <v>MRG</v>
      </c>
      <c r="B280" s="104"/>
      <c r="C280" s="90" t="s">
        <v>154</v>
      </c>
      <c r="D280" s="90" t="s">
        <v>155</v>
      </c>
      <c r="E280" s="157"/>
      <c r="F280" s="164" t="s">
        <v>621</v>
      </c>
      <c r="G280" s="90" t="s">
        <v>3404</v>
      </c>
      <c r="H280" s="90"/>
      <c r="I280" s="90"/>
      <c r="J280" s="90"/>
      <c r="K280" s="165" t="s">
        <v>1002</v>
      </c>
      <c r="L2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80" s="188">
        <v>0.29166666666666669</v>
      </c>
      <c r="N280" s="115" t="s">
        <v>3404</v>
      </c>
      <c r="O280" s="189">
        <v>0.32291666666666669</v>
      </c>
      <c r="P280" s="180">
        <v>17</v>
      </c>
      <c r="Q280" s="133"/>
      <c r="R280" s="133"/>
      <c r="S280" s="133"/>
      <c r="T280" s="133"/>
      <c r="U280" s="133"/>
      <c r="V280" s="133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INDEX($C281:$C$3247,MATCH(FALSE,ISBLANK($C281:$C$3247),0)))),"", INDEX($C281:$C$3247,MATCH(FALSE,ISBLANK($C281:$C$3247),0))  ),$Y279
)</f>
        <v>GA09U0595</v>
      </c>
      <c r="Z280" s="90" t="str" cm="1">
        <f t="array" ref="Z280">IF(
ISNUMBER(FIND("A",$D280)),
$D280 &amp; IF(ISNUMBER(FIND("A",     INDEX($D281:$D$3247,MATCH(FALSE,ISBLANK($D281:$D$3247),0)))),"", INDEX($D281:$D$3247,MATCH(FALSE,ISBLANK($D281:$D$3247),0))  ),$Z279
)</f>
        <v>MB 35A</v>
      </c>
      <c r="AA280" s="104" t="str">
        <f>MBSchedule[[#This Row],[Route]]</f>
        <v>BALLI-CURCHOREM</v>
      </c>
      <c r="AB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C280" s="104" t="str">
        <f>IF(MBSchedule[[#This Row],[rb-straight]]&lt;MBSchedule[[#This Row],[rb-reverse]],MBSchedule[[#This Row],[rb-straight]],MBSchedule[[#This Row],[rb-reverse]])</f>
        <v>BALLI-CURCHOREM</v>
      </c>
      <c r="AD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E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F280" s="203" t="str" cm="1">
        <f t="array" ref="AF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0" s="203"/>
      <c r="AH280" s="203" t="str">
        <f>MBSchedule[[#This Row],[Issuing Depot]] &amp; _xlfn.IFNA(VLOOKUP(MBSchedule[[#This Row],[ow]], ETMRouteLookup, 3, FALSE),VLOOKUP(MBSchedule[[#This Row],[re]], ETMRouteLookup, 3, FALSE))</f>
        <v>MRG368</v>
      </c>
      <c r="AI280" s="213" t="str">
        <f>VLOOKUP(MBSchedule[[#This Row],[Full ETM Route No]],ETMRoutes[[Full ETM Route No]:[StageCodes]],9,FALSE)</f>
        <v>BLI-AND-ASR-TMO-SIV-MST-TNK-KAK-BSI-CUR</v>
      </c>
      <c r="AJ280" s="3"/>
    </row>
    <row r="281" spans="1:36" ht="16" thickBot="1">
      <c r="A281" s="104" t="str">
        <f t="shared" si="4"/>
        <v>MRG</v>
      </c>
      <c r="B281" s="104"/>
      <c r="C281" s="90"/>
      <c r="D281" s="90"/>
      <c r="E281" s="157"/>
      <c r="F281" s="164" t="s">
        <v>1002</v>
      </c>
      <c r="G281" s="90" t="s">
        <v>831</v>
      </c>
      <c r="H281" s="90"/>
      <c r="I281" s="90"/>
      <c r="J281" s="90"/>
      <c r="K281" s="165" t="s">
        <v>2674</v>
      </c>
      <c r="L2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1" s="188">
        <v>0.33333333333333331</v>
      </c>
      <c r="N281" s="115" t="s">
        <v>3404</v>
      </c>
      <c r="O281" s="189">
        <v>0.3888888888888889</v>
      </c>
      <c r="P281" s="180">
        <v>41</v>
      </c>
      <c r="Q281" s="133"/>
      <c r="R281" s="133"/>
      <c r="S281" s="133"/>
      <c r="T281" s="133"/>
      <c r="U281" s="133"/>
      <c r="V281" s="133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8"/>
      <c r="Y281" s="125" t="str" cm="1">
        <f t="array" ref="Y281">IF(
ISNUMBER(FIND("A",$C281)),
$C281 &amp; IF(ISNUMBER(FIND("A",     INDEX($C282:$C$3247,MATCH(FALSE,ISBLANK($C282:$C$3247),0)))),"", INDEX($C282:$C$3247,MATCH(FALSE,ISBLANK($C282:$C$3247),0))  ),$Y280
)</f>
        <v>GA09U0595</v>
      </c>
      <c r="Z281" s="90" t="str" cm="1">
        <f t="array" ref="Z281">IF(
ISNUMBER(FIND("A",$D281)),
$D281 &amp; IF(ISNUMBER(FIND("A",     INDEX($D282:$D$3247,MATCH(FALSE,ISBLANK($D282:$D$3247),0)))),"", INDEX($D282:$D$3247,MATCH(FALSE,ISBLANK($D282:$D$3247),0))  ),$Z280
)</f>
        <v>MB 35A</v>
      </c>
      <c r="AA281" s="104" t="str">
        <f>MBSchedule[[#This Row],[Route]]</f>
        <v>CURCHOREM-CANACONA-SHRISTHAL</v>
      </c>
      <c r="AB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C281" s="104" t="str">
        <f>IF(MBSchedule[[#This Row],[rb-straight]]&lt;MBSchedule[[#This Row],[rb-reverse]],MBSchedule[[#This Row],[rb-straight]],MBSchedule[[#This Row],[rb-reverse]])</f>
        <v>CURCHOREM-CANACONA-SHRISTHAL</v>
      </c>
      <c r="AD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E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F281" s="203" t="str" cm="1">
        <f t="array" ref="AF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81" s="203"/>
      <c r="AH281" s="203" t="e">
        <f>MBSchedule[[#This Row],[Issuing Depot]] &amp; _xlfn.IFNA(VLOOKUP(MBSchedule[[#This Row],[ow]], ETMRouteLookup, 3, FALSE),VLOOKUP(MBSchedule[[#This Row],[re]], ETMRouteLookup, 3, FALSE))</f>
        <v>#N/A</v>
      </c>
      <c r="AI281" s="213" t="e">
        <f>VLOOKUP(MBSchedule[[#This Row],[Full ETM Route No]],ETMRoutes[[Full ETM Route No]:[StageCodes]],9,FALSE)</f>
        <v>#N/A</v>
      </c>
      <c r="AJ281" s="3"/>
    </row>
    <row r="282" spans="1:36" ht="16" thickBot="1">
      <c r="A282" s="104" t="str">
        <f t="shared" si="4"/>
        <v>MRG</v>
      </c>
      <c r="B282" s="104"/>
      <c r="C282" s="90"/>
      <c r="D282" s="90"/>
      <c r="E282" s="157"/>
      <c r="F282" s="164" t="s">
        <v>2674</v>
      </c>
      <c r="G282" s="90" t="s">
        <v>831</v>
      </c>
      <c r="H282" s="90"/>
      <c r="I282" s="90"/>
      <c r="J282" s="90"/>
      <c r="K282" s="165" t="s">
        <v>1002</v>
      </c>
      <c r="L2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2" s="188">
        <v>0.39583333333333331</v>
      </c>
      <c r="N282" s="115">
        <v>0.40625</v>
      </c>
      <c r="O282" s="189">
        <v>0.45833333333333331</v>
      </c>
      <c r="P282" s="180">
        <v>45</v>
      </c>
      <c r="Q282" s="133"/>
      <c r="R282" s="133"/>
      <c r="S282" s="133"/>
      <c r="T282" s="133"/>
      <c r="U282" s="133"/>
      <c r="V282" s="133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2"/>
      <c r="Y282" s="103" t="str" cm="1">
        <f t="array" ref="Y282">IF(
ISNUMBER(FIND("A",$C282)),
$C282 &amp; IF(ISNUMBER(FIND("A",     INDEX($C283:$C$3247,MATCH(FALSE,ISBLANK($C283:$C$3247),0)))),"", INDEX($C283:$C$3247,MATCH(FALSE,ISBLANK($C283:$C$3247),0))  ),$Y281
)</f>
        <v>GA09U0595</v>
      </c>
      <c r="Z282" s="90" t="str" cm="1">
        <f t="array" ref="Z282">IF(
ISNUMBER(FIND("A",$D282)),
$D282 &amp; IF(ISNUMBER(FIND("A",     INDEX($D283:$D$3247,MATCH(FALSE,ISBLANK($D283:$D$3247),0)))),"", INDEX($D283:$D$3247,MATCH(FALSE,ISBLANK($D283:$D$3247),0))  ),$Z281
)</f>
        <v>MB 35A</v>
      </c>
      <c r="AA282" s="104" t="str">
        <f>MBSchedule[[#This Row],[Route]]</f>
        <v>SHRISTHAL-CANACONA-CURCHOREM</v>
      </c>
      <c r="AB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C282" s="104" t="str">
        <f>IF(MBSchedule[[#This Row],[rb-straight]]&lt;MBSchedule[[#This Row],[rb-reverse]],MBSchedule[[#This Row],[rb-straight]],MBSchedule[[#This Row],[rb-reverse]])</f>
        <v>CURCHOREM-CANACONA-SHRISTHAL</v>
      </c>
      <c r="AD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E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F282" s="203" t="str" cm="1">
        <f t="array" ref="AF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82" s="203"/>
      <c r="AH282" s="203" t="e">
        <f>MBSchedule[[#This Row],[Issuing Depot]] &amp; _xlfn.IFNA(VLOOKUP(MBSchedule[[#This Row],[ow]], ETMRouteLookup, 3, FALSE),VLOOKUP(MBSchedule[[#This Row],[re]], ETMRouteLookup, 3, FALSE))</f>
        <v>#N/A</v>
      </c>
      <c r="AI282" s="213" t="e">
        <f>VLOOKUP(MBSchedule[[#This Row],[Full ETM Route No]],ETMRoutes[[Full ETM Route No]:[StageCodes]],9,FALSE)</f>
        <v>#N/A</v>
      </c>
      <c r="AJ282" s="3"/>
    </row>
    <row r="283" spans="1:36" ht="16" thickBot="1">
      <c r="A283" s="104" t="str">
        <f t="shared" si="4"/>
        <v>MRG</v>
      </c>
      <c r="B283" s="104"/>
      <c r="C283" s="90"/>
      <c r="D283" s="90"/>
      <c r="E283" s="157"/>
      <c r="F283" s="164" t="s">
        <v>1002</v>
      </c>
      <c r="G283" s="90" t="s">
        <v>3404</v>
      </c>
      <c r="H283" s="90"/>
      <c r="I283" s="90"/>
      <c r="J283" s="90"/>
      <c r="K283" s="165" t="s">
        <v>831</v>
      </c>
      <c r="L2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3" s="188">
        <v>0.47916666666666669</v>
      </c>
      <c r="N283" s="115" t="s">
        <v>3404</v>
      </c>
      <c r="O283" s="189">
        <v>0.53125</v>
      </c>
      <c r="P283" s="180">
        <v>40</v>
      </c>
      <c r="Q283" s="133"/>
      <c r="R283" s="133"/>
      <c r="S283" s="133"/>
      <c r="T283" s="133"/>
      <c r="U283" s="133"/>
      <c r="V283" s="133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INDEX($C284:$C$3247,MATCH(FALSE,ISBLANK($C284:$C$3247),0)))),"", INDEX($C284:$C$3247,MATCH(FALSE,ISBLANK($C284:$C$3247),0))  ),$Y282
)</f>
        <v>GA09U0595</v>
      </c>
      <c r="Z283" s="90" t="str" cm="1">
        <f t="array" ref="Z283">IF(
ISNUMBER(FIND("A",$D283)),
$D283 &amp; IF(ISNUMBER(FIND("A",     INDEX($D284:$D$3247,MATCH(FALSE,ISBLANK($D284:$D$3247),0)))),"", INDEX($D284:$D$3247,MATCH(FALSE,ISBLANK($D284:$D$3247),0))  ),$Z282
)</f>
        <v>MB 35A</v>
      </c>
      <c r="AA283" s="104" t="str">
        <f>MBSchedule[[#This Row],[Route]]</f>
        <v>CURCHOREM-CANACONA</v>
      </c>
      <c r="AB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283" s="104" t="str">
        <f>IF(MBSchedule[[#This Row],[rb-straight]]&lt;MBSchedule[[#This Row],[rb-reverse]],MBSchedule[[#This Row],[rb-straight]],MBSchedule[[#This Row],[rb-reverse]])</f>
        <v>CANACONA-CURCHOREM</v>
      </c>
      <c r="AD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283" s="203" t="str" cm="1">
        <f t="array" ref="AF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3" s="203"/>
      <c r="AH283" s="203" t="str">
        <f>MBSchedule[[#This Row],[Issuing Depot]] &amp; _xlfn.IFNA(VLOOKUP(MBSchedule[[#This Row],[ow]], ETMRouteLookup, 3, FALSE),VLOOKUP(MBSchedule[[#This Row],[re]], ETMRouteLookup, 3, FALSE))</f>
        <v>MRG339</v>
      </c>
      <c r="AI283" s="213" t="str">
        <f>VLOOKUP(MBSchedule[[#This Row],[Full ETM Route No]],ETMRoutes[[Full ETM Route No]:[StageCodes]],9,FALSE)</f>
        <v>CNC-CST-GLE-PKO-BCE-PDI-GOD-BNO-BLI-AND-ASR-AMO-QPM-QCT-TMO-SIV-MST-TNK-KAK-BSI-CUR</v>
      </c>
      <c r="AJ283" s="3"/>
    </row>
    <row r="284" spans="1:36" ht="16" thickBot="1">
      <c r="A284" s="104" t="str">
        <f t="shared" si="4"/>
        <v>MRG</v>
      </c>
      <c r="B284" s="104"/>
      <c r="C284" s="90"/>
      <c r="D284" s="90"/>
      <c r="E284" s="157"/>
      <c r="F284" s="164" t="s">
        <v>831</v>
      </c>
      <c r="G284" s="90" t="s">
        <v>3404</v>
      </c>
      <c r="H284" s="90"/>
      <c r="I284" s="90"/>
      <c r="J284" s="90"/>
      <c r="K284" s="165" t="s">
        <v>3235</v>
      </c>
      <c r="L2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4" s="188">
        <v>0.63194444444444442</v>
      </c>
      <c r="N284" s="115" t="s">
        <v>3404</v>
      </c>
      <c r="O284" s="189">
        <v>0.66319444444444442</v>
      </c>
      <c r="P284" s="180">
        <v>17</v>
      </c>
      <c r="Q284" s="133"/>
      <c r="R284" s="133"/>
      <c r="S284" s="133"/>
      <c r="T284" s="133"/>
      <c r="U284" s="133"/>
      <c r="V284" s="133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8"/>
      <c r="Y284" s="125" t="str" cm="1">
        <f t="array" ref="Y284">IF(
ISNUMBER(FIND("A",$C284)),
$C284 &amp; IF(ISNUMBER(FIND("A",     INDEX($C285:$C$3247,MATCH(FALSE,ISBLANK($C285:$C$3247),0)))),"", INDEX($C285:$C$3247,MATCH(FALSE,ISBLANK($C285:$C$3247),0))  ),$Y283
)</f>
        <v>GA09U0595</v>
      </c>
      <c r="Z284" s="90" t="str" cm="1">
        <f t="array" ref="Z284">IF(
ISNUMBER(FIND("A",$D284)),
$D284 &amp; IF(ISNUMBER(FIND("A",     INDEX($D285:$D$3247,MATCH(FALSE,ISBLANK($D285:$D$3247),0)))),"", INDEX($D285:$D$3247,MATCH(FALSE,ISBLANK($D285:$D$3247),0))  ),$Z283
)</f>
        <v>MB 35A</v>
      </c>
      <c r="AA284" s="104" t="str">
        <f>MBSchedule[[#This Row],[Route]]</f>
        <v>CANACONA-KHOLA</v>
      </c>
      <c r="AB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84" s="104" t="str">
        <f>IF(MBSchedule[[#This Row],[rb-straight]]&lt;MBSchedule[[#This Row],[rb-reverse]],MBSchedule[[#This Row],[rb-straight]],MBSchedule[[#This Row],[rb-reverse]])</f>
        <v>CANACONA-KHOLA</v>
      </c>
      <c r="AD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84" s="203" t="str" cm="1">
        <f t="array" ref="AF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4" s="203"/>
      <c r="AH284" s="203" t="str">
        <f>MBSchedule[[#This Row],[Issuing Depot]] &amp; _xlfn.IFNA(VLOOKUP(MBSchedule[[#This Row],[ow]], ETMRouteLookup, 3, FALSE),VLOOKUP(MBSchedule[[#This Row],[re]], ETMRouteLookup, 3, FALSE))</f>
        <v>MRG317</v>
      </c>
      <c r="AI284" s="213" t="str">
        <f>VLOOKUP(MBSchedule[[#This Row],[Full ETM Route No]],ETMRoutes[[Full ETM Route No]:[StageCodes]],9,FALSE)</f>
        <v>CNC-CST-DBG-DUM-PNN-PRM-SLR-VAG-KOA</v>
      </c>
      <c r="AJ284" s="3"/>
    </row>
    <row r="285" spans="1:36" ht="16" thickBot="1">
      <c r="A285" s="104" t="str">
        <f t="shared" si="4"/>
        <v>MRG</v>
      </c>
      <c r="B285" s="104"/>
      <c r="C285" s="90"/>
      <c r="D285" s="90"/>
      <c r="E285" s="157"/>
      <c r="F285" s="164" t="s">
        <v>3235</v>
      </c>
      <c r="G285" s="90" t="s">
        <v>3404</v>
      </c>
      <c r="H285" s="90"/>
      <c r="I285" s="90"/>
      <c r="J285" s="90"/>
      <c r="K285" s="165" t="s">
        <v>831</v>
      </c>
      <c r="L2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5" s="188">
        <v>0.69791666666666663</v>
      </c>
      <c r="N285" s="115" t="s">
        <v>3404</v>
      </c>
      <c r="O285" s="189">
        <v>0.72916666666666663</v>
      </c>
      <c r="P285" s="180">
        <v>17</v>
      </c>
      <c r="Q285" s="133"/>
      <c r="R285" s="133"/>
      <c r="S285" s="133"/>
      <c r="T285" s="133"/>
      <c r="U285" s="133"/>
      <c r="V285" s="133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 t="s">
        <v>45</v>
      </c>
      <c r="Y285" s="103" t="str" cm="1">
        <f t="array" ref="Y285">IF(
ISNUMBER(FIND("A",$C285)),
$C285 &amp; IF(ISNUMBER(FIND("A",     INDEX($C286:$C$3247,MATCH(FALSE,ISBLANK($C286:$C$3247),0)))),"", INDEX($C286:$C$3247,MATCH(FALSE,ISBLANK($C286:$C$3247),0))  ),$Y284
)</f>
        <v>GA09U0595</v>
      </c>
      <c r="Z285" s="90" t="str" cm="1">
        <f t="array" ref="Z285">IF(
ISNUMBER(FIND("A",$D285)),
$D285 &amp; IF(ISNUMBER(FIND("A",     INDEX($D286:$D$3247,MATCH(FALSE,ISBLANK($D286:$D$3247),0)))),"", INDEX($D286:$D$3247,MATCH(FALSE,ISBLANK($D286:$D$3247),0))  ),$Z284
)</f>
        <v>MB 35A</v>
      </c>
      <c r="AA285" s="104" t="str">
        <f>MBSchedule[[#This Row],[Route]]</f>
        <v>KHOLA-CANACONA</v>
      </c>
      <c r="AB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85" s="104" t="str">
        <f>IF(MBSchedule[[#This Row],[rb-straight]]&lt;MBSchedule[[#This Row],[rb-reverse]],MBSchedule[[#This Row],[rb-straight]],MBSchedule[[#This Row],[rb-reverse]])</f>
        <v>CANACONA-KHOLA</v>
      </c>
      <c r="AD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85" s="203" t="str" cm="1">
        <f t="array" ref="AF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5" s="203"/>
      <c r="AH285" s="203" t="str">
        <f>MBSchedule[[#This Row],[Issuing Depot]] &amp; _xlfn.IFNA(VLOOKUP(MBSchedule[[#This Row],[ow]], ETMRouteLookup, 3, FALSE),VLOOKUP(MBSchedule[[#This Row],[re]], ETMRouteLookup, 3, FALSE))</f>
        <v>MRG317</v>
      </c>
      <c r="AI285" s="213" t="str">
        <f>VLOOKUP(MBSchedule[[#This Row],[Full ETM Route No]],ETMRoutes[[Full ETM Route No]:[StageCodes]],9,FALSE)</f>
        <v>CNC-CST-DBG-DUM-PNN-PRM-SLR-VAG-KOA</v>
      </c>
      <c r="AJ285" s="3"/>
    </row>
    <row r="286" spans="1:36" ht="16" thickBot="1">
      <c r="A286" s="104" t="str">
        <f t="shared" si="4"/>
        <v>MRG</v>
      </c>
      <c r="B286" s="104"/>
      <c r="C286" s="90"/>
      <c r="D286" s="90"/>
      <c r="E286" s="157"/>
      <c r="F286" s="164" t="s">
        <v>831</v>
      </c>
      <c r="G286" s="90" t="s">
        <v>3404</v>
      </c>
      <c r="H286" s="90"/>
      <c r="I286" s="90"/>
      <c r="J286" s="90"/>
      <c r="K286" s="165" t="s">
        <v>1002</v>
      </c>
      <c r="L2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6" s="188">
        <v>0.72916666666666663</v>
      </c>
      <c r="N286" s="115" t="s">
        <v>3404</v>
      </c>
      <c r="O286" s="189">
        <v>0.78125</v>
      </c>
      <c r="P286" s="180">
        <v>40</v>
      </c>
      <c r="Q286" s="133"/>
      <c r="R286" s="133"/>
      <c r="S286" s="133"/>
      <c r="T286" s="133"/>
      <c r="U286" s="133"/>
      <c r="V286" s="133"/>
      <c r="W286" s="90" t="str">
        <f>IF(MBSchedule[[#This Row],[Full Schedule No.]]&lt;&gt;Z287, SUMIFS(MBSchedule[Kms.],MBSchedule[Full Schedule No.],MBSchedule[[#This Row],[Full Schedule No.]],MBSchedule[Issuing Depot],MBSchedule[[#This Row],[Issuing Depot]]),"")</f>
        <v/>
      </c>
      <c r="X286" s="92"/>
      <c r="Y286" s="103" t="str" cm="1">
        <f t="array" ref="Y286">IF(
ISNUMBER(FIND("A",$C286)),
$C286 &amp; IF(ISNUMBER(FIND("A",     INDEX($C287:$C$3247,MATCH(FALSE,ISBLANK($C287:$C$3247),0)))),"", INDEX($C287:$C$3247,MATCH(FALSE,ISBLANK($C287:$C$3247),0))  ),$Y285
)</f>
        <v>GA09U0595</v>
      </c>
      <c r="Z286" s="90" t="str" cm="1">
        <f t="array" ref="Z286">IF(
ISNUMBER(FIND("A",$D286)),
$D286 &amp; IF(ISNUMBER(FIND("A",     INDEX($D287:$D$3247,MATCH(FALSE,ISBLANK($D287:$D$3247),0)))),"", INDEX($D287:$D$3247,MATCH(FALSE,ISBLANK($D287:$D$3247),0))  ),$Z285
)</f>
        <v>MB 35A</v>
      </c>
      <c r="AA286" s="104" t="str">
        <f>MBSchedule[[#This Row],[Route]]</f>
        <v>CANACONA-CURCHOREM</v>
      </c>
      <c r="AB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286" s="104" t="str">
        <f>IF(MBSchedule[[#This Row],[rb-straight]]&lt;MBSchedule[[#This Row],[rb-reverse]],MBSchedule[[#This Row],[rb-straight]],MBSchedule[[#This Row],[rb-reverse]])</f>
        <v>CANACONA-CURCHOREM</v>
      </c>
      <c r="AD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286" s="203" t="str" cm="1">
        <f t="array" ref="AF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6" s="203"/>
      <c r="AH286" s="203" t="str">
        <f>MBSchedule[[#This Row],[Issuing Depot]] &amp; _xlfn.IFNA(VLOOKUP(MBSchedule[[#This Row],[ow]], ETMRouteLookup, 3, FALSE),VLOOKUP(MBSchedule[[#This Row],[re]], ETMRouteLookup, 3, FALSE))</f>
        <v>MRG339</v>
      </c>
      <c r="AI286" s="213" t="str">
        <f>VLOOKUP(MBSchedule[[#This Row],[Full ETM Route No]],ETMRoutes[[Full ETM Route No]:[StageCodes]],9,FALSE)</f>
        <v>CNC-CST-GLE-PKO-BCE-PDI-GOD-BNO-BLI-AND-ASR-AMO-QPM-QCT-TMO-SIV-MST-TNK-KAK-BSI-CUR</v>
      </c>
      <c r="AJ286" s="3"/>
    </row>
    <row r="287" spans="1:36" ht="16" thickBot="1">
      <c r="A287" s="104" t="str">
        <f t="shared" si="4"/>
        <v>MRG</v>
      </c>
      <c r="B287" s="104"/>
      <c r="C287" s="90"/>
      <c r="D287" s="90"/>
      <c r="E287" s="157"/>
      <c r="F287" s="164" t="s">
        <v>1002</v>
      </c>
      <c r="G287" s="90" t="s">
        <v>3404</v>
      </c>
      <c r="H287" s="90"/>
      <c r="I287" s="90"/>
      <c r="J287" s="90"/>
      <c r="K287" s="165" t="s">
        <v>621</v>
      </c>
      <c r="L2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7" s="188">
        <v>0.79166666666666663</v>
      </c>
      <c r="N287" s="115" t="s">
        <v>3404</v>
      </c>
      <c r="O287" s="189">
        <v>0.82291666666666663</v>
      </c>
      <c r="P287" s="180">
        <v>17</v>
      </c>
      <c r="Q287" s="133">
        <v>1</v>
      </c>
      <c r="R287" s="133">
        <v>1</v>
      </c>
      <c r="S287" s="133"/>
      <c r="T287" s="133"/>
      <c r="U287" s="133"/>
      <c r="V287" s="133"/>
      <c r="W287" s="90">
        <f>IF(MBSchedule[[#This Row],[Full Schedule No.]]&lt;&gt;Z288, SUMIFS(MBSchedule[Kms.],MBSchedule[Full Schedule No.],MBSchedule[[#This Row],[Full Schedule No.]],MBSchedule[Issuing Depot],MBSchedule[[#This Row],[Issuing Depot]]),"")</f>
        <v>234</v>
      </c>
      <c r="X287" s="98" t="s">
        <v>158</v>
      </c>
      <c r="Y287" s="125" t="str" cm="1">
        <f t="array" ref="Y287">IF(
ISNUMBER(FIND("A",$C287)),
$C287 &amp; IF(ISNUMBER(FIND("A",     INDEX($C288:$C$3247,MATCH(FALSE,ISBLANK($C288:$C$3247),0)))),"", INDEX($C288:$C$3247,MATCH(FALSE,ISBLANK($C288:$C$3247),0))  ),$Y286
)</f>
        <v>GA09U0595</v>
      </c>
      <c r="Z287" s="90" t="str" cm="1">
        <f t="array" ref="Z287">IF(
ISNUMBER(FIND("A",$D287)),
$D287 &amp; IF(ISNUMBER(FIND("A",     INDEX($D288:$D$3247,MATCH(FALSE,ISBLANK($D288:$D$3247),0)))),"", INDEX($D288:$D$3247,MATCH(FALSE,ISBLANK($D288:$D$3247),0))  ),$Z286
)</f>
        <v>MB 35A</v>
      </c>
      <c r="AA287" s="104" t="str">
        <f>MBSchedule[[#This Row],[Route]]</f>
        <v>CURCHOREM-BALLI</v>
      </c>
      <c r="AB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C287" s="104" t="str">
        <f>IF(MBSchedule[[#This Row],[rb-straight]]&lt;MBSchedule[[#This Row],[rb-reverse]],MBSchedule[[#This Row],[rb-straight]],MBSchedule[[#This Row],[rb-reverse]])</f>
        <v>BALLI-CURCHOREM</v>
      </c>
      <c r="AD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E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F287" s="203" t="str" cm="1">
        <f t="array" ref="AF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7" s="203"/>
      <c r="AH287" s="203" t="str">
        <f>MBSchedule[[#This Row],[Issuing Depot]] &amp; _xlfn.IFNA(VLOOKUP(MBSchedule[[#This Row],[ow]], ETMRouteLookup, 3, FALSE),VLOOKUP(MBSchedule[[#This Row],[re]], ETMRouteLookup, 3, FALSE))</f>
        <v>MRG368</v>
      </c>
      <c r="AI287" s="213" t="str">
        <f>VLOOKUP(MBSchedule[[#This Row],[Full ETM Route No]],ETMRoutes[[Full ETM Route No]:[StageCodes]],9,FALSE)</f>
        <v>BLI-AND-ASR-TMO-SIV-MST-TNK-KAK-BSI-CUR</v>
      </c>
      <c r="AJ287" s="3"/>
    </row>
    <row r="288" spans="1:36" ht="16" thickBot="1">
      <c r="A288" s="104" t="str">
        <f t="shared" si="4"/>
        <v>MRG</v>
      </c>
      <c r="B288" s="104"/>
      <c r="C288" s="90" t="s">
        <v>159</v>
      </c>
      <c r="D288" s="90" t="s">
        <v>160</v>
      </c>
      <c r="E288" s="157"/>
      <c r="F288" s="164" t="s">
        <v>911</v>
      </c>
      <c r="G288" s="90" t="s">
        <v>3404</v>
      </c>
      <c r="H288" s="90"/>
      <c r="I288" s="90"/>
      <c r="J288" s="90"/>
      <c r="K288" s="165" t="s">
        <v>831</v>
      </c>
      <c r="L2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8" s="188">
        <v>0.3125</v>
      </c>
      <c r="N288" s="115" t="s">
        <v>3404</v>
      </c>
      <c r="O288" s="189">
        <v>0.35069444444444442</v>
      </c>
      <c r="P288" s="180">
        <v>15</v>
      </c>
      <c r="Q288" s="133"/>
      <c r="R288" s="133"/>
      <c r="S288" s="133"/>
      <c r="T288" s="133"/>
      <c r="U288" s="133"/>
      <c r="V288" s="133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INDEX($C289:$C$3247,MATCH(FALSE,ISBLANK($C289:$C$3247),0)))),"", INDEX($C289:$C$3247,MATCH(FALSE,ISBLANK($C289:$C$3247),0))  ),$Y287
)</f>
        <v>GA10T7777</v>
      </c>
      <c r="Z288" s="90" t="str" cm="1">
        <f t="array" ref="Z288">IF(
ISNUMBER(FIND("A",$D288)),
$D288 &amp; IF(ISNUMBER(FIND("A",     INDEX($D289:$D$3247,MATCH(FALSE,ISBLANK($D289:$D$3247),0)))),"", INDEX($D289:$D$3247,MATCH(FALSE,ISBLANK($D289:$D$3247),0))  ),$Z287
)</f>
        <v>MB 36A</v>
      </c>
      <c r="AA288" s="104" t="str">
        <f>MBSchedule[[#This Row],[Route]]</f>
        <v>CHIPLEM-CANACONA</v>
      </c>
      <c r="AB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C288" s="104" t="str">
        <f>IF(MBSchedule[[#This Row],[rb-straight]]&lt;MBSchedule[[#This Row],[rb-reverse]],MBSchedule[[#This Row],[rb-straight]],MBSchedule[[#This Row],[rb-reverse]])</f>
        <v>CANACONA-CHIPLEM</v>
      </c>
      <c r="AD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E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F288" s="203" t="str" cm="1">
        <f t="array" ref="AF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8" s="203"/>
      <c r="AH288" s="203" t="str">
        <f>MBSchedule[[#This Row],[Issuing Depot]] &amp; _xlfn.IFNA(VLOOKUP(MBSchedule[[#This Row],[ow]], ETMRouteLookup, 3, FALSE),VLOOKUP(MBSchedule[[#This Row],[re]], ETMRouteLookup, 3, FALSE))</f>
        <v>MRG318</v>
      </c>
      <c r="AI288" s="213" t="str">
        <f>VLOOKUP(MBSchedule[[#This Row],[Full ETM Route No]],ETMRoutes[[Full ETM Route No]:[StageCodes]],9,FALSE)</f>
        <v>CNC-PSN-VDK-BPL-AFD-PTG-PGN-GAL-CHP</v>
      </c>
      <c r="AJ288" s="3"/>
    </row>
    <row r="289" spans="1:36" ht="16" thickBot="1">
      <c r="A289" s="104" t="str">
        <f t="shared" si="4"/>
        <v>MRG</v>
      </c>
      <c r="B289" s="104"/>
      <c r="C289" s="90"/>
      <c r="D289" s="90"/>
      <c r="E289" s="157"/>
      <c r="F289" s="164" t="s">
        <v>831</v>
      </c>
      <c r="G289" s="90" t="s">
        <v>996</v>
      </c>
      <c r="H289" s="90"/>
      <c r="I289" s="90"/>
      <c r="J289" s="90"/>
      <c r="K289" s="165" t="s">
        <v>1844</v>
      </c>
      <c r="L2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9" s="188">
        <v>0.37152777777777773</v>
      </c>
      <c r="N289" s="115" t="s">
        <v>3404</v>
      </c>
      <c r="O289" s="189">
        <v>0.42708333333333331</v>
      </c>
      <c r="P289" s="180">
        <v>37</v>
      </c>
      <c r="Q289" s="133"/>
      <c r="R289" s="133"/>
      <c r="S289" s="133"/>
      <c r="T289" s="133"/>
      <c r="U289" s="133"/>
      <c r="V289" s="133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INDEX($C290:$C$3247,MATCH(FALSE,ISBLANK($C290:$C$3247),0)))),"", INDEX($C290:$C$3247,MATCH(FALSE,ISBLANK($C290:$C$3247),0))  ),$Y288
)</f>
        <v>GA10T7777</v>
      </c>
      <c r="Z289" s="90" t="str" cm="1">
        <f t="array" ref="Z289">IF(
ISNUMBER(FIND("A",$D289)),
$D289 &amp; IF(ISNUMBER(FIND("A",     INDEX($D290:$D$3247,MATCH(FALSE,ISBLANK($D290:$D$3247),0)))),"", INDEX($D290:$D$3247,MATCH(FALSE,ISBLANK($D290:$D$3247),0))  ),$Z288
)</f>
        <v>MB 36A</v>
      </c>
      <c r="AA289" s="104" t="str">
        <f>MBSchedule[[#This Row],[Route]]</f>
        <v>CANACONA-CUNCOLIM-MARGAO</v>
      </c>
      <c r="AB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9" s="104" t="str">
        <f>IF(MBSchedule[[#This Row],[rb-straight]]&lt;MBSchedule[[#This Row],[rb-reverse]],MBSchedule[[#This Row],[rb-straight]],MBSchedule[[#This Row],[rb-reverse]])</f>
        <v>CANACONA-CUNCOLIM-MARGAO</v>
      </c>
      <c r="AD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9" s="203" t="str" cm="1">
        <f t="array" ref="AF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9" s="203"/>
      <c r="AH289" s="203" t="str">
        <f>MBSchedule[[#This Row],[Issuing Depot]] &amp; _xlfn.IFNA(VLOOKUP(MBSchedule[[#This Row],[ow]], ETMRouteLookup, 3, FALSE),VLOOKUP(MBSchedule[[#This Row],[re]], ETMRouteLookup, 3, FALSE))</f>
        <v>MRG26</v>
      </c>
      <c r="AI289" s="213" t="str">
        <f>VLOOKUP(MBSchedule[[#This Row],[Full ETM Route No]],ETMRoutes[[Full ETM Route No]:[StageCodes]],9,FALSE)</f>
        <v>MRG-MRK-NVY-DRM-CNX-DDI-PZK-CUN-DMN-BLI-BNO-GOD-PDI-PSM-PKO-GLM-CST-CNC</v>
      </c>
      <c r="AJ289" s="3"/>
    </row>
    <row r="290" spans="1:36" ht="16" thickBot="1">
      <c r="A290" s="104" t="str">
        <f t="shared" si="4"/>
        <v>MRG</v>
      </c>
      <c r="B290" s="104"/>
      <c r="C290" s="90"/>
      <c r="D290" s="90"/>
      <c r="E290" s="157"/>
      <c r="F290" s="164" t="s">
        <v>1844</v>
      </c>
      <c r="G290" s="90" t="s">
        <v>831</v>
      </c>
      <c r="H290" s="90"/>
      <c r="I290" s="90"/>
      <c r="J290" s="90"/>
      <c r="K290" s="165" t="s">
        <v>2319</v>
      </c>
      <c r="L2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90" s="188">
        <v>0.46875</v>
      </c>
      <c r="N290" s="115" t="s">
        <v>3404</v>
      </c>
      <c r="O290" s="189">
        <v>0.55208333333333337</v>
      </c>
      <c r="P290" s="180">
        <v>65</v>
      </c>
      <c r="Q290" s="133"/>
      <c r="R290" s="133"/>
      <c r="S290" s="133"/>
      <c r="T290" s="133"/>
      <c r="U290" s="133"/>
      <c r="V290" s="133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8"/>
      <c r="Y290" s="125" t="str" cm="1">
        <f t="array" ref="Y290">IF(
ISNUMBER(FIND("A",$C290)),
$C290 &amp; IF(ISNUMBER(FIND("A",     INDEX($C291:$C$3247,MATCH(FALSE,ISBLANK($C291:$C$3247),0)))),"", INDEX($C291:$C$3247,MATCH(FALSE,ISBLANK($C291:$C$3247),0))  ),$Y289
)</f>
        <v>GA10T7777</v>
      </c>
      <c r="Z290" s="90" t="str" cm="1">
        <f t="array" ref="Z290">IF(
ISNUMBER(FIND("A",$D290)),
$D290 &amp; IF(ISNUMBER(FIND("A",     INDEX($D291:$D$3247,MATCH(FALSE,ISBLANK($D291:$D$3247),0)))),"", INDEX($D291:$D$3247,MATCH(FALSE,ISBLANK($D291:$D$3247),0))  ),$Z289
)</f>
        <v>MB 36A</v>
      </c>
      <c r="AA290" s="104" t="str">
        <f>MBSchedule[[#This Row],[Route]]</f>
        <v>MARGAO-CANACONA-POLLEM</v>
      </c>
      <c r="AB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90" s="104" t="str">
        <f>IF(MBSchedule[[#This Row],[rb-straight]]&lt;MBSchedule[[#This Row],[rb-reverse]],MBSchedule[[#This Row],[rb-straight]],MBSchedule[[#This Row],[rb-reverse]])</f>
        <v>MARGAO-CANACONA-POLLEM</v>
      </c>
      <c r="AD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90" s="203" t="str" cm="1">
        <f t="array" ref="AF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0" s="203"/>
      <c r="AH290" s="203" t="str">
        <f>MBSchedule[[#This Row],[Issuing Depot]] &amp; _xlfn.IFNA(VLOOKUP(MBSchedule[[#This Row],[ow]], ETMRouteLookup, 3, FALSE),VLOOKUP(MBSchedule[[#This Row],[re]], ETMRouteLookup, 3, FALSE))</f>
        <v>MRG142</v>
      </c>
      <c r="AI29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90" s="3"/>
    </row>
    <row r="291" spans="1:36" ht="16" thickBot="1">
      <c r="A291" s="104" t="str">
        <f t="shared" si="4"/>
        <v>MRG</v>
      </c>
      <c r="B291" s="104"/>
      <c r="C291" s="90"/>
      <c r="D291" s="90"/>
      <c r="E291" s="157"/>
      <c r="F291" s="164" t="s">
        <v>2319</v>
      </c>
      <c r="G291" s="90" t="s">
        <v>3404</v>
      </c>
      <c r="H291" s="90"/>
      <c r="I291" s="90"/>
      <c r="J291" s="90"/>
      <c r="K291" s="165" t="s">
        <v>831</v>
      </c>
      <c r="L2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1" s="188">
        <v>0.65625</v>
      </c>
      <c r="N291" s="115" t="s">
        <v>3404</v>
      </c>
      <c r="O291" s="189">
        <v>0.68055555555555547</v>
      </c>
      <c r="P291" s="180">
        <v>28</v>
      </c>
      <c r="Q291" s="133"/>
      <c r="R291" s="133"/>
      <c r="S291" s="133"/>
      <c r="T291" s="133"/>
      <c r="U291" s="133"/>
      <c r="V291" s="133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/>
      <c r="Y291" s="103" t="str" cm="1">
        <f t="array" ref="Y291">IF(
ISNUMBER(FIND("A",$C291)),
$C291 &amp; IF(ISNUMBER(FIND("A",     INDEX($C292:$C$3247,MATCH(FALSE,ISBLANK($C292:$C$3247),0)))),"", INDEX($C292:$C$3247,MATCH(FALSE,ISBLANK($C292:$C$3247),0))  ),$Y290
)</f>
        <v>GA10T7777</v>
      </c>
      <c r="Z291" s="90" t="str" cm="1">
        <f t="array" ref="Z291">IF(
ISNUMBER(FIND("A",$D291)),
$D291 &amp; IF(ISNUMBER(FIND("A",     INDEX($D292:$D$3247,MATCH(FALSE,ISBLANK($D292:$D$3247),0)))),"", INDEX($D292:$D$3247,MATCH(FALSE,ISBLANK($D292:$D$3247),0))  ),$Z290
)</f>
        <v>MB 36A</v>
      </c>
      <c r="AA291" s="104" t="str">
        <f>MBSchedule[[#This Row],[Route]]</f>
        <v>POLLEM-CANACONA</v>
      </c>
      <c r="AB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291" s="104" t="str">
        <f>IF(MBSchedule[[#This Row],[rb-straight]]&lt;MBSchedule[[#This Row],[rb-reverse]],MBSchedule[[#This Row],[rb-straight]],MBSchedule[[#This Row],[rb-reverse]])</f>
        <v>CANACONA-POLLEM</v>
      </c>
      <c r="AD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291" s="203" t="str" cm="1">
        <f t="array" ref="AF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1" s="203"/>
      <c r="AH291" s="203" t="str">
        <f>MBSchedule[[#This Row],[Issuing Depot]] &amp; _xlfn.IFNA(VLOOKUP(MBSchedule[[#This Row],[ow]], ETMRouteLookup, 3, FALSE),VLOOKUP(MBSchedule[[#This Row],[re]], ETMRouteLookup, 3, FALSE))</f>
        <v>MRG328</v>
      </c>
      <c r="AI291" s="213" t="str">
        <f>VLOOKUP(MBSchedule[[#This Row],[Full ETM Route No]],ETMRoutes[[Full ETM Route No]:[StageCodes]],9,FALSE)</f>
        <v>CNC-PSN-SMT-BPL-AFD-GHO-NTN-SDX-MTH-TLP-KLR-GTP-KTY-MHD-VTT-DTT-PGN-KAU-MSM-DPT-LOL-SIN-PLL</v>
      </c>
      <c r="AJ291" s="3"/>
    </row>
    <row r="292" spans="1:36" ht="16" thickBot="1">
      <c r="A292" s="104" t="str">
        <f t="shared" si="4"/>
        <v>MRG</v>
      </c>
      <c r="B292" s="104"/>
      <c r="C292" s="90"/>
      <c r="D292" s="90"/>
      <c r="E292" s="157"/>
      <c r="F292" s="164" t="s">
        <v>831</v>
      </c>
      <c r="G292" s="90" t="s">
        <v>996</v>
      </c>
      <c r="H292" s="90"/>
      <c r="I292" s="90"/>
      <c r="J292" s="90"/>
      <c r="K292" s="165" t="s">
        <v>1844</v>
      </c>
      <c r="L2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2" s="188">
        <v>0.68055555555555547</v>
      </c>
      <c r="N292" s="115" t="s">
        <v>3404</v>
      </c>
      <c r="O292" s="189">
        <v>0.73958333333333337</v>
      </c>
      <c r="P292" s="180">
        <v>37</v>
      </c>
      <c r="Q292" s="133"/>
      <c r="R292" s="133"/>
      <c r="S292" s="133"/>
      <c r="T292" s="134"/>
      <c r="U292" s="134"/>
      <c r="V292" s="134"/>
      <c r="W292" s="90" t="str">
        <f>IF(MBSchedule[[#This Row],[Full Schedule No.]]&lt;&gt;Z293, SUMIFS(MBSchedule[Kms.],MBSchedule[Full Schedule No.],MBSchedule[[#This Row],[Full Schedule No.]],MBSchedule[Issuing Depot],MBSchedule[[#This Row],[Issuing Depot]]),"")</f>
        <v/>
      </c>
      <c r="X292" s="92" t="s">
        <v>45</v>
      </c>
      <c r="Y292" s="103" t="str" cm="1">
        <f t="array" ref="Y292">IF(
ISNUMBER(FIND("A",$C292)),
$C292 &amp; IF(ISNUMBER(FIND("A",     INDEX($C293:$C$3247,MATCH(FALSE,ISBLANK($C293:$C$3247),0)))),"", INDEX($C293:$C$3247,MATCH(FALSE,ISBLANK($C293:$C$3247),0))  ),$Y291
)</f>
        <v>GA10T7777</v>
      </c>
      <c r="Z292" s="90" t="str" cm="1">
        <f t="array" ref="Z292">IF(
ISNUMBER(FIND("A",$D292)),
$D292 &amp; IF(ISNUMBER(FIND("A",     INDEX($D293:$D$3247,MATCH(FALSE,ISBLANK($D293:$D$3247),0)))),"", INDEX($D293:$D$3247,MATCH(FALSE,ISBLANK($D293:$D$3247),0))  ),$Z291
)</f>
        <v>MB 36A</v>
      </c>
      <c r="AA292" s="104" t="str">
        <f>MBSchedule[[#This Row],[Route]]</f>
        <v>CANACONA-CUNCOLIM-MARGAO</v>
      </c>
      <c r="AB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2" s="104" t="str">
        <f>IF(MBSchedule[[#This Row],[rb-straight]]&lt;MBSchedule[[#This Row],[rb-reverse]],MBSchedule[[#This Row],[rb-straight]],MBSchedule[[#This Row],[rb-reverse]])</f>
        <v>CANACONA-CUNCOLIM-MARGAO</v>
      </c>
      <c r="AD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2" s="203" t="str" cm="1">
        <f t="array" ref="AF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2" s="203"/>
      <c r="AH292" s="203" t="str">
        <f>MBSchedule[[#This Row],[Issuing Depot]] &amp; _xlfn.IFNA(VLOOKUP(MBSchedule[[#This Row],[ow]], ETMRouteLookup, 3, FALSE),VLOOKUP(MBSchedule[[#This Row],[re]], ETMRouteLookup, 3, FALSE))</f>
        <v>MRG26</v>
      </c>
      <c r="AI292" s="213" t="str">
        <f>VLOOKUP(MBSchedule[[#This Row],[Full ETM Route No]],ETMRoutes[[Full ETM Route No]:[StageCodes]],9,FALSE)</f>
        <v>MRG-MRK-NVY-DRM-CNX-DDI-PZK-CUN-DMN-BLI-BNO-GOD-PDI-PSM-PKO-GLM-CST-CNC</v>
      </c>
      <c r="AJ292" s="3"/>
    </row>
    <row r="293" spans="1:36" ht="16" thickBot="1">
      <c r="A293" s="104" t="str">
        <f t="shared" si="4"/>
        <v>MRG</v>
      </c>
      <c r="B293" s="104"/>
      <c r="C293" s="90"/>
      <c r="D293" s="90"/>
      <c r="E293" s="157"/>
      <c r="F293" s="164" t="s">
        <v>1844</v>
      </c>
      <c r="G293" s="90" t="s">
        <v>831</v>
      </c>
      <c r="H293" s="90"/>
      <c r="I293" s="90"/>
      <c r="J293" s="90"/>
      <c r="K293" s="165" t="s">
        <v>911</v>
      </c>
      <c r="L2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3" s="188">
        <v>0.75694444444444453</v>
      </c>
      <c r="N293" s="115" t="s">
        <v>3404</v>
      </c>
      <c r="O293" s="189">
        <v>0.83333333333333337</v>
      </c>
      <c r="P293" s="180">
        <v>52</v>
      </c>
      <c r="Q293" s="133">
        <v>1</v>
      </c>
      <c r="R293" s="133">
        <v>1</v>
      </c>
      <c r="S293" s="133"/>
      <c r="T293" s="133"/>
      <c r="U293" s="133"/>
      <c r="V293" s="133"/>
      <c r="W293" s="90">
        <f>IF(MBSchedule[[#This Row],[Full Schedule No.]]&lt;&gt;Z294, SUMIFS(MBSchedule[Kms.],MBSchedule[Full Schedule No.],MBSchedule[[#This Row],[Full Schedule No.]],MBSchedule[Issuing Depot],MBSchedule[[#This Row],[Issuing Depot]]),"")</f>
        <v>234</v>
      </c>
      <c r="X293" s="118" t="s">
        <v>161</v>
      </c>
      <c r="Y293" s="128" t="str" cm="1">
        <f t="array" ref="Y293">IF(
ISNUMBER(FIND("A",$C293)),
$C293 &amp; IF(ISNUMBER(FIND("A",     INDEX($C294:$C$3247,MATCH(FALSE,ISBLANK($C294:$C$3247),0)))),"", INDEX($C294:$C$3247,MATCH(FALSE,ISBLANK($C294:$C$3247),0))  ),$Y292
)</f>
        <v>GA10T7777</v>
      </c>
      <c r="Z293" s="90" t="str" cm="1">
        <f t="array" ref="Z293">IF(
ISNUMBER(FIND("A",$D293)),
$D293 &amp; IF(ISNUMBER(FIND("A",     INDEX($D294:$D$3247,MATCH(FALSE,ISBLANK($D294:$D$3247),0)))),"", INDEX($D294:$D$3247,MATCH(FALSE,ISBLANK($D294:$D$3247),0))  ),$Z292
)</f>
        <v>MB 36A</v>
      </c>
      <c r="AA293" s="104" t="str">
        <f>MBSchedule[[#This Row],[Route]]</f>
        <v>MARGAO-CANACONA-CHIPLEM</v>
      </c>
      <c r="AB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C293" s="104" t="str">
        <f>IF(MBSchedule[[#This Row],[rb-straight]]&lt;MBSchedule[[#This Row],[rb-reverse]],MBSchedule[[#This Row],[rb-straight]],MBSchedule[[#This Row],[rb-reverse]])</f>
        <v>CHIPLEM-CANACONA-MARGAO</v>
      </c>
      <c r="AD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E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F293" s="203" t="str" cm="1">
        <f t="array" ref="AF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3" s="203"/>
      <c r="AH293" s="203" t="str">
        <f>MBSchedule[[#This Row],[Issuing Depot]] &amp; _xlfn.IFNA(VLOOKUP(MBSchedule[[#This Row],[ow]], ETMRouteLookup, 3, FALSE),VLOOKUP(MBSchedule[[#This Row],[re]], ETMRouteLookup, 3, FALSE))</f>
        <v>MRG303</v>
      </c>
      <c r="AI293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293" s="3"/>
    </row>
    <row r="294" spans="1:36" ht="16" thickBot="1">
      <c r="A294" s="104" t="str">
        <f t="shared" si="4"/>
        <v>MRG</v>
      </c>
      <c r="B294" s="104"/>
      <c r="C294" s="90" t="s">
        <v>162</v>
      </c>
      <c r="D294" s="90" t="s">
        <v>163</v>
      </c>
      <c r="E294" s="157"/>
      <c r="F294" s="164" t="s">
        <v>2265</v>
      </c>
      <c r="G294" s="90" t="s">
        <v>1754</v>
      </c>
      <c r="H294" s="90"/>
      <c r="I294" s="90"/>
      <c r="J294" s="90"/>
      <c r="K294" s="165" t="s">
        <v>831</v>
      </c>
      <c r="L2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4" s="188">
        <v>0.27083333333333331</v>
      </c>
      <c r="N294" s="115">
        <v>0.29166666666666669</v>
      </c>
      <c r="O294" s="189">
        <v>0.30555555555555552</v>
      </c>
      <c r="P294" s="180">
        <v>18</v>
      </c>
      <c r="Q294" s="133"/>
      <c r="R294" s="133"/>
      <c r="S294" s="133"/>
      <c r="T294" s="133"/>
      <c r="U294" s="133"/>
      <c r="V294" s="133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INDEX($C295:$C$3247,MATCH(FALSE,ISBLANK($C295:$C$3247),0)))),"", INDEX($C295:$C$3247,MATCH(FALSE,ISBLANK($C295:$C$3247),0))  ),$Y293
)</f>
        <v>GA09U3615</v>
      </c>
      <c r="Z294" s="90" t="str" cm="1">
        <f t="array" ref="Z294">IF(
ISNUMBER(FIND("A",$D294)),
$D294 &amp; IF(ISNUMBER(FIND("A",     INDEX($D295:$D$3247,MATCH(FALSE,ISBLANK($D295:$D$3247),0)))),"", INDEX($D295:$D$3247,MATCH(FALSE,ISBLANK($D295:$D$3247),0))  ),$Z293
)</f>
        <v>MB 37A</v>
      </c>
      <c r="AA294" s="104" t="str">
        <f>MBSchedule[[#This Row],[Route]]</f>
        <v>PEDDEM-LOLYE-CANACONA</v>
      </c>
      <c r="AB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C294" s="104" t="str">
        <f>IF(MBSchedule[[#This Row],[rb-straight]]&lt;MBSchedule[[#This Row],[rb-reverse]],MBSchedule[[#This Row],[rb-straight]],MBSchedule[[#This Row],[rb-reverse]])</f>
        <v>CANACONA-LOLYE-PEDDEM</v>
      </c>
      <c r="AD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E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F294" s="203" t="str" cm="1">
        <f t="array" ref="AF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4" s="203"/>
      <c r="AH294" s="203" t="e">
        <f>MBSchedule[[#This Row],[Issuing Depot]] &amp; _xlfn.IFNA(VLOOKUP(MBSchedule[[#This Row],[ow]], ETMRouteLookup, 3, FALSE),VLOOKUP(MBSchedule[[#This Row],[re]], ETMRouteLookup, 3, FALSE))</f>
        <v>#N/A</v>
      </c>
      <c r="AI294" s="213" t="e">
        <f>VLOOKUP(MBSchedule[[#This Row],[Full ETM Route No]],ETMRoutes[[Full ETM Route No]:[StageCodes]],9,FALSE)</f>
        <v>#N/A</v>
      </c>
      <c r="AJ294" s="3"/>
    </row>
    <row r="295" spans="1:36" ht="16" thickBot="1">
      <c r="A295" s="104" t="str">
        <f t="shared" si="4"/>
        <v>MRG</v>
      </c>
      <c r="B295" s="104"/>
      <c r="C295" s="90"/>
      <c r="D295" s="90"/>
      <c r="E295" s="157"/>
      <c r="F295" s="164" t="s">
        <v>831</v>
      </c>
      <c r="G295" s="90" t="s">
        <v>3404</v>
      </c>
      <c r="H295" s="90"/>
      <c r="I295" s="90"/>
      <c r="J295" s="90"/>
      <c r="K295" s="165" t="s">
        <v>1844</v>
      </c>
      <c r="L2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5" s="188">
        <v>0.31944444444444448</v>
      </c>
      <c r="N295" s="115" t="s">
        <v>3404</v>
      </c>
      <c r="O295" s="189">
        <v>0.37152777777777773</v>
      </c>
      <c r="P295" s="180">
        <v>37</v>
      </c>
      <c r="Q295" s="133"/>
      <c r="R295" s="133"/>
      <c r="S295" s="133"/>
      <c r="T295" s="133"/>
      <c r="U295" s="133"/>
      <c r="V295" s="133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INDEX($C296:$C$3247,MATCH(FALSE,ISBLANK($C296:$C$3247),0)))),"", INDEX($C296:$C$3247,MATCH(FALSE,ISBLANK($C296:$C$3247),0))  ),$Y294
)</f>
        <v>GA09U3615</v>
      </c>
      <c r="Z295" s="90" t="str" cm="1">
        <f t="array" ref="Z295">IF(
ISNUMBER(FIND("A",$D295)),
$D295 &amp; IF(ISNUMBER(FIND("A",     INDEX($D296:$D$3247,MATCH(FALSE,ISBLANK($D296:$D$3247),0)))),"", INDEX($D296:$D$3247,MATCH(FALSE,ISBLANK($D296:$D$3247),0))  ),$Z294
)</f>
        <v>MB 37A</v>
      </c>
      <c r="AA295" s="104" t="str">
        <f>MBSchedule[[#This Row],[Route]]</f>
        <v>CANACONA-MARGAO</v>
      </c>
      <c r="AB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295" s="104" t="str">
        <f>IF(MBSchedule[[#This Row],[rb-straight]]&lt;MBSchedule[[#This Row],[rb-reverse]],MBSchedule[[#This Row],[rb-straight]],MBSchedule[[#This Row],[rb-reverse]])</f>
        <v>CANACONA-MARGAO</v>
      </c>
      <c r="AD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295" s="203" t="str" cm="1">
        <f t="array" ref="AF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5" s="203"/>
      <c r="AH295" s="203" t="str">
        <f>MBSchedule[[#This Row],[Issuing Depot]] &amp; _xlfn.IFNA(VLOOKUP(MBSchedule[[#This Row],[ow]], ETMRouteLookup, 3, FALSE),VLOOKUP(MBSchedule[[#This Row],[re]], ETMRouteLookup, 3, FALSE))</f>
        <v>MRG26</v>
      </c>
      <c r="AI295" s="213" t="str">
        <f>VLOOKUP(MBSchedule[[#This Row],[Full ETM Route No]],ETMRoutes[[Full ETM Route No]:[StageCodes]],9,FALSE)</f>
        <v>MRG-MRK-NVY-DRM-CNX-DDI-PZK-CUN-DMN-BLI-BNO-GOD-PDI-PSM-PKO-GLM-CST-CNC</v>
      </c>
      <c r="AJ295" s="3"/>
    </row>
    <row r="296" spans="1:36" ht="16" thickBot="1">
      <c r="A296" s="104" t="str">
        <f t="shared" si="4"/>
        <v>MRG</v>
      </c>
      <c r="B296" s="104"/>
      <c r="C296" s="90"/>
      <c r="D296" s="90"/>
      <c r="E296" s="157"/>
      <c r="F296" s="164" t="s">
        <v>1844</v>
      </c>
      <c r="G296" s="90" t="s">
        <v>831</v>
      </c>
      <c r="H296" s="90"/>
      <c r="I296" s="90"/>
      <c r="J296" s="90"/>
      <c r="K296" s="165" t="s">
        <v>1754</v>
      </c>
      <c r="L2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6" s="188">
        <v>0.47569444444444442</v>
      </c>
      <c r="N296" s="115" t="s">
        <v>3404</v>
      </c>
      <c r="O296" s="189">
        <v>0.54861111111111105</v>
      </c>
      <c r="P296" s="180">
        <v>50</v>
      </c>
      <c r="Q296" s="133"/>
      <c r="R296" s="133"/>
      <c r="S296" s="133"/>
      <c r="T296" s="133"/>
      <c r="U296" s="133"/>
      <c r="V296" s="133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8"/>
      <c r="Y296" s="125" t="str" cm="1">
        <f t="array" ref="Y296">IF(
ISNUMBER(FIND("A",$C296)),
$C296 &amp; IF(ISNUMBER(FIND("A",     INDEX($C297:$C$3247,MATCH(FALSE,ISBLANK($C297:$C$3247),0)))),"", INDEX($C297:$C$3247,MATCH(FALSE,ISBLANK($C297:$C$3247),0))  ),$Y295
)</f>
        <v>GA09U3615</v>
      </c>
      <c r="Z296" s="90" t="str" cm="1">
        <f t="array" ref="Z296">IF(
ISNUMBER(FIND("A",$D296)),
$D296 &amp; IF(ISNUMBER(FIND("A",     INDEX($D297:$D$3247,MATCH(FALSE,ISBLANK($D297:$D$3247),0)))),"", INDEX($D297:$D$3247,MATCH(FALSE,ISBLANK($D297:$D$3247),0))  ),$Z295
)</f>
        <v>MB 37A</v>
      </c>
      <c r="AA296" s="104" t="str">
        <f>MBSchedule[[#This Row],[Route]]</f>
        <v>MARGAO-CANACONA-LOLYE</v>
      </c>
      <c r="AB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296" s="104" t="str">
        <f>IF(MBSchedule[[#This Row],[rb-straight]]&lt;MBSchedule[[#This Row],[rb-reverse]],MBSchedule[[#This Row],[rb-straight]],MBSchedule[[#This Row],[rb-reverse]])</f>
        <v>LOLYE-CANACONA-MARGAO</v>
      </c>
      <c r="AD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296" s="203" t="str" cm="1">
        <f t="array" ref="AF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6" s="203"/>
      <c r="AH296" s="203" t="e">
        <f>MBSchedule[[#This Row],[Issuing Depot]] &amp; _xlfn.IFNA(VLOOKUP(MBSchedule[[#This Row],[ow]], ETMRouteLookup, 3, FALSE),VLOOKUP(MBSchedule[[#This Row],[re]], ETMRouteLookup, 3, FALSE))</f>
        <v>#N/A</v>
      </c>
      <c r="AI296" s="213" t="e">
        <f>VLOOKUP(MBSchedule[[#This Row],[Full ETM Route No]],ETMRoutes[[Full ETM Route No]:[StageCodes]],9,FALSE)</f>
        <v>#N/A</v>
      </c>
      <c r="AJ296" s="3"/>
    </row>
    <row r="297" spans="1:36" ht="16" thickBot="1">
      <c r="A297" s="104" t="str">
        <f t="shared" si="4"/>
        <v>MRG</v>
      </c>
      <c r="B297" s="104"/>
      <c r="C297" s="90"/>
      <c r="D297" s="90"/>
      <c r="E297" s="157"/>
      <c r="F297" s="164" t="s">
        <v>1754</v>
      </c>
      <c r="G297" s="90" t="s">
        <v>3404</v>
      </c>
      <c r="H297" s="90"/>
      <c r="I297" s="90"/>
      <c r="J297" s="90"/>
      <c r="K297" s="165" t="s">
        <v>831</v>
      </c>
      <c r="L2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7" s="188">
        <v>0.55902777777777779</v>
      </c>
      <c r="N297" s="115" t="s">
        <v>3404</v>
      </c>
      <c r="O297" s="189">
        <v>0.57986111111111105</v>
      </c>
      <c r="P297" s="180">
        <v>15</v>
      </c>
      <c r="Q297" s="133"/>
      <c r="R297" s="133"/>
      <c r="S297" s="133"/>
      <c r="T297" s="133"/>
      <c r="U297" s="133"/>
      <c r="V297" s="133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92"/>
      <c r="Y297" s="103" t="str" cm="1">
        <f t="array" ref="Y297">IF(
ISNUMBER(FIND("A",$C297)),
$C297 &amp; IF(ISNUMBER(FIND("A",     INDEX($C298:$C$3247,MATCH(FALSE,ISBLANK($C298:$C$3247),0)))),"", INDEX($C298:$C$3247,MATCH(FALSE,ISBLANK($C298:$C$3247),0))  ),$Y296
)</f>
        <v>GA09U3615</v>
      </c>
      <c r="Z297" s="90" t="str" cm="1">
        <f t="array" ref="Z297">IF(
ISNUMBER(FIND("A",$D297)),
$D297 &amp; IF(ISNUMBER(FIND("A",     INDEX($D298:$D$3247,MATCH(FALSE,ISBLANK($D298:$D$3247),0)))),"", INDEX($D298:$D$3247,MATCH(FALSE,ISBLANK($D298:$D$3247),0))  ),$Z296
)</f>
        <v>MB 37A</v>
      </c>
      <c r="AA297" s="104" t="str">
        <f>MBSchedule[[#This Row],[Route]]</f>
        <v>LOLYE-CANACONA</v>
      </c>
      <c r="AB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297" s="104" t="str">
        <f>IF(MBSchedule[[#This Row],[rb-straight]]&lt;MBSchedule[[#This Row],[rb-reverse]],MBSchedule[[#This Row],[rb-straight]],MBSchedule[[#This Row],[rb-reverse]])</f>
        <v>CANACONA-LOLYE</v>
      </c>
      <c r="AD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297" s="203" t="str" cm="1">
        <f t="array" ref="AF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7" s="203"/>
      <c r="AH297" s="203" t="e">
        <f>MBSchedule[[#This Row],[Issuing Depot]] &amp; _xlfn.IFNA(VLOOKUP(MBSchedule[[#This Row],[ow]], ETMRouteLookup, 3, FALSE),VLOOKUP(MBSchedule[[#This Row],[re]], ETMRouteLookup, 3, FALSE))</f>
        <v>#N/A</v>
      </c>
      <c r="AI297" s="213" t="e">
        <f>VLOOKUP(MBSchedule[[#This Row],[Full ETM Route No]],ETMRoutes[[Full ETM Route No]:[StageCodes]],9,FALSE)</f>
        <v>#N/A</v>
      </c>
      <c r="AJ297" s="3"/>
    </row>
    <row r="298" spans="1:36" ht="16" thickBot="1">
      <c r="A298" s="104" t="str">
        <f t="shared" si="4"/>
        <v>MRG</v>
      </c>
      <c r="B298" s="104"/>
      <c r="C298" s="90"/>
      <c r="D298" s="90"/>
      <c r="E298" s="157"/>
      <c r="F298" s="164" t="s">
        <v>831</v>
      </c>
      <c r="G298" s="90" t="s">
        <v>996</v>
      </c>
      <c r="H298" s="90"/>
      <c r="I298" s="90"/>
      <c r="J298" s="90"/>
      <c r="K298" s="165" t="s">
        <v>1844</v>
      </c>
      <c r="L2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8" s="188">
        <v>0.59027777777777779</v>
      </c>
      <c r="N298" s="115" t="s">
        <v>3404</v>
      </c>
      <c r="O298" s="189">
        <v>0.64236111111111105</v>
      </c>
      <c r="P298" s="180">
        <v>37</v>
      </c>
      <c r="Q298" s="133"/>
      <c r="R298" s="133"/>
      <c r="S298" s="133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101"/>
      <c r="Y298" s="126" t="str" cm="1">
        <f t="array" ref="Y298">IF(
ISNUMBER(FIND("A",$C298)),
$C298 &amp; IF(ISNUMBER(FIND("A",     INDEX($C299:$C$3247,MATCH(FALSE,ISBLANK($C299:$C$3247),0)))),"", INDEX($C299:$C$3247,MATCH(FALSE,ISBLANK($C299:$C$3247),0))  ),$Y297
)</f>
        <v>GA09U3615</v>
      </c>
      <c r="Z298" s="90" t="str" cm="1">
        <f t="array" ref="Z298">IF(
ISNUMBER(FIND("A",$D298)),
$D298 &amp; IF(ISNUMBER(FIND("A",     INDEX($D299:$D$3247,MATCH(FALSE,ISBLANK($D299:$D$3247),0)))),"", INDEX($D299:$D$3247,MATCH(FALSE,ISBLANK($D299:$D$3247),0))  ),$Z297
)</f>
        <v>MB 37A</v>
      </c>
      <c r="AA298" s="104" t="str">
        <f>MBSchedule[[#This Row],[Route]]</f>
        <v>CANACONA-CUNCOLIM-MARGAO</v>
      </c>
      <c r="AB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8" s="104" t="str">
        <f>IF(MBSchedule[[#This Row],[rb-straight]]&lt;MBSchedule[[#This Row],[rb-reverse]],MBSchedule[[#This Row],[rb-straight]],MBSchedule[[#This Row],[rb-reverse]])</f>
        <v>CANACONA-CUNCOLIM-MARGAO</v>
      </c>
      <c r="AD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8" s="203" t="str" cm="1">
        <f t="array" ref="AF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8" s="203"/>
      <c r="AH298" s="203" t="str">
        <f>MBSchedule[[#This Row],[Issuing Depot]] &amp; _xlfn.IFNA(VLOOKUP(MBSchedule[[#This Row],[ow]], ETMRouteLookup, 3, FALSE),VLOOKUP(MBSchedule[[#This Row],[re]], ETMRouteLookup, 3, FALSE))</f>
        <v>MRG26</v>
      </c>
      <c r="AI298" s="213" t="str">
        <f>VLOOKUP(MBSchedule[[#This Row],[Full ETM Route No]],ETMRoutes[[Full ETM Route No]:[StageCodes]],9,FALSE)</f>
        <v>MRG-MRK-NVY-DRM-CNX-DDI-PZK-CUN-DMN-BLI-BNO-GOD-PDI-PSM-PKO-GLM-CST-CNC</v>
      </c>
      <c r="AJ298" s="3"/>
    </row>
    <row r="299" spans="1:36" ht="16" thickBot="1">
      <c r="A299" s="104" t="str">
        <f t="shared" si="4"/>
        <v>MRG</v>
      </c>
      <c r="B299" s="104"/>
      <c r="C299" s="90"/>
      <c r="D299" s="90"/>
      <c r="E299" s="157"/>
      <c r="F299" s="164" t="s">
        <v>1844</v>
      </c>
      <c r="G299" s="90" t="s">
        <v>996</v>
      </c>
      <c r="H299" s="90"/>
      <c r="I299" s="90"/>
      <c r="J299" s="90"/>
      <c r="K299" s="165" t="s">
        <v>831</v>
      </c>
      <c r="L2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9" s="188">
        <v>0.65277777777777779</v>
      </c>
      <c r="N299" s="115" t="s">
        <v>3404</v>
      </c>
      <c r="O299" s="189">
        <v>0.70486111111111116</v>
      </c>
      <c r="P299" s="180">
        <v>37</v>
      </c>
      <c r="Q299" s="133"/>
      <c r="R299" s="133"/>
      <c r="S299" s="133"/>
      <c r="T299" s="133"/>
      <c r="U299" s="133"/>
      <c r="V299" s="133"/>
      <c r="W299" s="90" t="str">
        <f>IF(MBSchedule[[#This Row],[Full Schedule No.]]&lt;&gt;Z300, SUMIFS(MBSchedule[Kms.],MBSchedule[Full Schedule No.],MBSchedule[[#This Row],[Full Schedule No.]],MBSchedule[Issuing Depot],MBSchedule[[#This Row],[Issuing Depot]]),"")</f>
        <v/>
      </c>
      <c r="X299" s="92" t="s">
        <v>45</v>
      </c>
      <c r="Y299" s="103" t="str" cm="1">
        <f t="array" ref="Y299">IF(
ISNUMBER(FIND("A",$C299)),
$C299 &amp; IF(ISNUMBER(FIND("A",     INDEX($C300:$C$3247,MATCH(FALSE,ISBLANK($C300:$C$3247),0)))),"", INDEX($C300:$C$3247,MATCH(FALSE,ISBLANK($C300:$C$3247),0))  ),$Y298
)</f>
        <v>GA09U3615</v>
      </c>
      <c r="Z299" s="90" t="str" cm="1">
        <f t="array" ref="Z299">IF(
ISNUMBER(FIND("A",$D299)),
$D299 &amp; IF(ISNUMBER(FIND("A",     INDEX($D300:$D$3247,MATCH(FALSE,ISBLANK($D300:$D$3247),0)))),"", INDEX($D300:$D$3247,MATCH(FALSE,ISBLANK($D300:$D$3247),0))  ),$Z298
)</f>
        <v>MB 37A</v>
      </c>
      <c r="AA299" s="104" t="str">
        <f>MBSchedule[[#This Row],[Route]]</f>
        <v>MARGAO-CUNCOLIM-CANACONA</v>
      </c>
      <c r="AB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99" s="104" t="str">
        <f>IF(MBSchedule[[#This Row],[rb-straight]]&lt;MBSchedule[[#This Row],[rb-reverse]],MBSchedule[[#This Row],[rb-straight]],MBSchedule[[#This Row],[rb-reverse]])</f>
        <v>CANACONA-CUNCOLIM-MARGAO</v>
      </c>
      <c r="AD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99" s="203" t="str" cm="1">
        <f t="array" ref="AF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9" s="203"/>
      <c r="AH299" s="203" t="str">
        <f>MBSchedule[[#This Row],[Issuing Depot]] &amp; _xlfn.IFNA(VLOOKUP(MBSchedule[[#This Row],[ow]], ETMRouteLookup, 3, FALSE),VLOOKUP(MBSchedule[[#This Row],[re]], ETMRouteLookup, 3, FALSE))</f>
        <v>MRG26</v>
      </c>
      <c r="AI299" s="213" t="str">
        <f>VLOOKUP(MBSchedule[[#This Row],[Full ETM Route No]],ETMRoutes[[Full ETM Route No]:[StageCodes]],9,FALSE)</f>
        <v>MRG-MRK-NVY-DRM-CNX-DDI-PZK-CUN-DMN-BLI-BNO-GOD-PDI-PSM-PKO-GLM-CST-CNC</v>
      </c>
      <c r="AJ299" s="3"/>
    </row>
    <row r="300" spans="1:36" ht="16" thickBot="1">
      <c r="A300" s="104" t="str">
        <f t="shared" si="4"/>
        <v>MRG</v>
      </c>
      <c r="B300" s="104"/>
      <c r="C300" s="90"/>
      <c r="D300" s="90"/>
      <c r="E300" s="157"/>
      <c r="F300" s="164" t="s">
        <v>831</v>
      </c>
      <c r="G300" s="90" t="s">
        <v>3404</v>
      </c>
      <c r="H300" s="90"/>
      <c r="I300" s="90"/>
      <c r="J300" s="90"/>
      <c r="K300" s="165" t="s">
        <v>2265</v>
      </c>
      <c r="L3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300" s="188">
        <v>0.71180555555555547</v>
      </c>
      <c r="N300" s="115" t="s">
        <v>3404</v>
      </c>
      <c r="O300" s="189">
        <v>0.74305555555555547</v>
      </c>
      <c r="P300" s="180">
        <v>18</v>
      </c>
      <c r="Q300" s="133">
        <v>1</v>
      </c>
      <c r="R300" s="133">
        <v>1</v>
      </c>
      <c r="S300" s="133"/>
      <c r="T300" s="133"/>
      <c r="U300" s="133"/>
      <c r="V300" s="133"/>
      <c r="W300" s="90">
        <f>IF(MBSchedule[[#This Row],[Full Schedule No.]]&lt;&gt;Z301, SUMIFS(MBSchedule[Kms.],MBSchedule[Full Schedule No.],MBSchedule[[#This Row],[Full Schedule No.]],MBSchedule[Issuing Depot],MBSchedule[[#This Row],[Issuing Depot]]),"")</f>
        <v>212</v>
      </c>
      <c r="X300" s="118" t="s">
        <v>165</v>
      </c>
      <c r="Y300" s="128" t="str" cm="1">
        <f t="array" ref="Y300">IF(
ISNUMBER(FIND("A",$C300)),
$C300 &amp; IF(ISNUMBER(FIND("A",     INDEX($C301:$C$3247,MATCH(FALSE,ISBLANK($C301:$C$3247),0)))),"", INDEX($C301:$C$3247,MATCH(FALSE,ISBLANK($C301:$C$3247),0))  ),$Y299
)</f>
        <v>GA09U3615</v>
      </c>
      <c r="Z300" s="90" t="str" cm="1">
        <f t="array" ref="Z300">IF(
ISNUMBER(FIND("A",$D300)),
$D300 &amp; IF(ISNUMBER(FIND("A",     INDEX($D301:$D$3247,MATCH(FALSE,ISBLANK($D301:$D$3247),0)))),"", INDEX($D301:$D$3247,MATCH(FALSE,ISBLANK($D301:$D$3247),0))  ),$Z299
)</f>
        <v>MB 37A</v>
      </c>
      <c r="AA300" s="104" t="str">
        <f>MBSchedule[[#This Row],[Route]]</f>
        <v>CANACONA-PEDDEM</v>
      </c>
      <c r="AB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C300" s="104" t="str">
        <f>IF(MBSchedule[[#This Row],[rb-straight]]&lt;MBSchedule[[#This Row],[rb-reverse]],MBSchedule[[#This Row],[rb-straight]],MBSchedule[[#This Row],[rb-reverse]])</f>
        <v>CANACONA-PEDDEM</v>
      </c>
      <c r="AD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E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F300" s="203" t="str" cm="1">
        <f t="array" ref="AF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0" s="203"/>
      <c r="AH300" s="203" t="e">
        <f>MBSchedule[[#This Row],[Issuing Depot]] &amp; _xlfn.IFNA(VLOOKUP(MBSchedule[[#This Row],[ow]], ETMRouteLookup, 3, FALSE),VLOOKUP(MBSchedule[[#This Row],[re]], ETMRouteLookup, 3, FALSE))</f>
        <v>#N/A</v>
      </c>
      <c r="AI300" s="213" t="e">
        <f>VLOOKUP(MBSchedule[[#This Row],[Full ETM Route No]],ETMRoutes[[Full ETM Route No]:[StageCodes]],9,FALSE)</f>
        <v>#N/A</v>
      </c>
      <c r="AJ300" s="3"/>
    </row>
    <row r="301" spans="1:36" ht="16" thickBot="1">
      <c r="A301" s="104" t="str">
        <f t="shared" si="4"/>
        <v>MRG</v>
      </c>
      <c r="B301" s="104"/>
      <c r="C301" s="90" t="s">
        <v>166</v>
      </c>
      <c r="D301" s="90" t="s">
        <v>167</v>
      </c>
      <c r="E301" s="157"/>
      <c r="F301" s="164" t="s">
        <v>3416</v>
      </c>
      <c r="G301" s="90" t="s">
        <v>3404</v>
      </c>
      <c r="H301" s="90"/>
      <c r="I301" s="90"/>
      <c r="J301" s="90"/>
      <c r="K301" s="165" t="s">
        <v>1844</v>
      </c>
      <c r="L3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1" s="188">
        <v>0.2986111111111111</v>
      </c>
      <c r="N301" s="115" t="s">
        <v>3404</v>
      </c>
      <c r="O301" s="189">
        <v>0.3298611111111111</v>
      </c>
      <c r="P301" s="180">
        <v>20</v>
      </c>
      <c r="Q301" s="133"/>
      <c r="R301" s="133"/>
      <c r="S301" s="133"/>
      <c r="T301" s="133"/>
      <c r="U301" s="133"/>
      <c r="V301" s="133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INDEX($C302:$C$3247,MATCH(FALSE,ISBLANK($C302:$C$3247),0)))),"", INDEX($C302:$C$3247,MATCH(FALSE,ISBLANK($C302:$C$3247),0))  ),$Y300
)</f>
        <v>GA02Z5416</v>
      </c>
      <c r="Z301" s="90" t="str" cm="1">
        <f t="array" ref="Z301">IF(
ISNUMBER(FIND("A",$D301)),
$D301 &amp; IF(ISNUMBER(FIND("A",     INDEX($D302:$D$3247,MATCH(FALSE,ISBLANK($D302:$D$3247),0)))),"", INDEX($D302:$D$3247,MATCH(FALSE,ISBLANK($D302:$D$3247),0))  ),$Z300
)</f>
        <v>MB 38A</v>
      </c>
      <c r="AA301" s="104" t="str">
        <f>MBSchedule[[#This Row],[Route]]</f>
        <v>VONTEM-MARGAO</v>
      </c>
      <c r="AB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C301" s="104" t="str">
        <f>IF(MBSchedule[[#This Row],[rb-straight]]&lt;MBSchedule[[#This Row],[rb-reverse]],MBSchedule[[#This Row],[rb-straight]],MBSchedule[[#This Row],[rb-reverse]])</f>
        <v>MARGAO-VONTEM</v>
      </c>
      <c r="AD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E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F301" s="203" t="str" cm="1">
        <f t="array" ref="AF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1" s="203"/>
      <c r="AH301" s="203" t="e">
        <f>MBSchedule[[#This Row],[Issuing Depot]] &amp; _xlfn.IFNA(VLOOKUP(MBSchedule[[#This Row],[ow]], ETMRouteLookup, 3, FALSE),VLOOKUP(MBSchedule[[#This Row],[re]], ETMRouteLookup, 3, FALSE))</f>
        <v>#N/A</v>
      </c>
      <c r="AI301" s="213" t="e">
        <f>VLOOKUP(MBSchedule[[#This Row],[Full ETM Route No]],ETMRoutes[[Full ETM Route No]:[StageCodes]],9,FALSE)</f>
        <v>#N/A</v>
      </c>
      <c r="AJ301" s="3"/>
    </row>
    <row r="302" spans="1:36" ht="16" thickBot="1">
      <c r="A302" s="104" t="str">
        <f t="shared" si="4"/>
        <v>MRG</v>
      </c>
      <c r="B302" s="104"/>
      <c r="C302" s="90"/>
      <c r="D302" s="90"/>
      <c r="E302" s="157"/>
      <c r="F302" s="164" t="s">
        <v>1844</v>
      </c>
      <c r="G302" s="90" t="s">
        <v>996</v>
      </c>
      <c r="H302" s="90"/>
      <c r="I302" s="90"/>
      <c r="J302" s="90"/>
      <c r="K302" s="165" t="s">
        <v>831</v>
      </c>
      <c r="L3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2" s="188">
        <v>0.34027777777777773</v>
      </c>
      <c r="N302" s="115" t="s">
        <v>3404</v>
      </c>
      <c r="O302" s="189">
        <v>0.3923611111111111</v>
      </c>
      <c r="P302" s="180">
        <v>37</v>
      </c>
      <c r="Q302" s="133"/>
      <c r="R302" s="133"/>
      <c r="S302" s="133"/>
      <c r="T302" s="133"/>
      <c r="U302" s="133"/>
      <c r="V302" s="133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INDEX($C303:$C$3247,MATCH(FALSE,ISBLANK($C303:$C$3247),0)))),"", INDEX($C303:$C$3247,MATCH(FALSE,ISBLANK($C303:$C$3247),0))  ),$Y301
)</f>
        <v>GA02Z5416</v>
      </c>
      <c r="Z302" s="90" t="str" cm="1">
        <f t="array" ref="Z302">IF(
ISNUMBER(FIND("A",$D302)),
$D302 &amp; IF(ISNUMBER(FIND("A",     INDEX($D303:$D$3247,MATCH(FALSE,ISBLANK($D303:$D$3247),0)))),"", INDEX($D303:$D$3247,MATCH(FALSE,ISBLANK($D303:$D$3247),0))  ),$Z301
)</f>
        <v>MB 38A</v>
      </c>
      <c r="AA302" s="104" t="str">
        <f>MBSchedule[[#This Row],[Route]]</f>
        <v>MARGAO-CUNCOLIM-CANACONA</v>
      </c>
      <c r="AB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02" s="104" t="str">
        <f>IF(MBSchedule[[#This Row],[rb-straight]]&lt;MBSchedule[[#This Row],[rb-reverse]],MBSchedule[[#This Row],[rb-straight]],MBSchedule[[#This Row],[rb-reverse]])</f>
        <v>CANACONA-CUNCOLIM-MARGAO</v>
      </c>
      <c r="AD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02" s="203" t="str" cm="1">
        <f t="array" ref="AF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2" s="203"/>
      <c r="AH302" s="203" t="str">
        <f>MBSchedule[[#This Row],[Issuing Depot]] &amp; _xlfn.IFNA(VLOOKUP(MBSchedule[[#This Row],[ow]], ETMRouteLookup, 3, FALSE),VLOOKUP(MBSchedule[[#This Row],[re]], ETMRouteLookup, 3, FALSE))</f>
        <v>MRG26</v>
      </c>
      <c r="AI302" s="213" t="str">
        <f>VLOOKUP(MBSchedule[[#This Row],[Full ETM Route No]],ETMRoutes[[Full ETM Route No]:[StageCodes]],9,FALSE)</f>
        <v>MRG-MRK-NVY-DRM-CNX-DDI-PZK-CUN-DMN-BLI-BNO-GOD-PDI-PSM-PKO-GLM-CST-CNC</v>
      </c>
      <c r="AJ302" s="3"/>
    </row>
    <row r="303" spans="1:36" ht="16" thickBot="1">
      <c r="A303" s="104" t="str">
        <f t="shared" si="4"/>
        <v>MRG</v>
      </c>
      <c r="B303" s="104"/>
      <c r="C303" s="90"/>
      <c r="D303" s="90"/>
      <c r="E303" s="157"/>
      <c r="F303" s="164" t="s">
        <v>831</v>
      </c>
      <c r="G303" s="90" t="s">
        <v>3404</v>
      </c>
      <c r="H303" s="90"/>
      <c r="I303" s="90"/>
      <c r="J303" s="90"/>
      <c r="K303" s="165" t="s">
        <v>3297</v>
      </c>
      <c r="L3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3" s="188">
        <v>0.41319444444444442</v>
      </c>
      <c r="N303" s="115" t="s">
        <v>3404</v>
      </c>
      <c r="O303" s="189">
        <v>0.44097222222222227</v>
      </c>
      <c r="P303" s="180">
        <v>15</v>
      </c>
      <c r="Q303" s="133"/>
      <c r="R303" s="133"/>
      <c r="S303" s="133"/>
      <c r="T303" s="133"/>
      <c r="U303" s="133"/>
      <c r="V303" s="133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8"/>
      <c r="Y303" s="125" t="str" cm="1">
        <f t="array" ref="Y303">IF(
ISNUMBER(FIND("A",$C303)),
$C303 &amp; IF(ISNUMBER(FIND("A",     INDEX($C304:$C$3247,MATCH(FALSE,ISBLANK($C304:$C$3247),0)))),"", INDEX($C304:$C$3247,MATCH(FALSE,ISBLANK($C304:$C$3247),0))  ),$Y302
)</f>
        <v>GA02Z5416</v>
      </c>
      <c r="Z303" s="90" t="str" cm="1">
        <f t="array" ref="Z303">IF(
ISNUMBER(FIND("A",$D303)),
$D303 &amp; IF(ISNUMBER(FIND("A",     INDEX($D304:$D$3247,MATCH(FALSE,ISBLANK($D304:$D$3247),0)))),"", INDEX($D304:$D$3247,MATCH(FALSE,ISBLANK($D304:$D$3247),0))  ),$Z302
)</f>
        <v>MB 38A</v>
      </c>
      <c r="AA303" s="104" t="str">
        <f>MBSchedule[[#This Row],[Route]]</f>
        <v>CANACONA-MATVEMOL</v>
      </c>
      <c r="AB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303" s="104" t="str">
        <f>IF(MBSchedule[[#This Row],[rb-straight]]&lt;MBSchedule[[#This Row],[rb-reverse]],MBSchedule[[#This Row],[rb-straight]],MBSchedule[[#This Row],[rb-reverse]])</f>
        <v>CANACONA-MATVEMOL</v>
      </c>
      <c r="AD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303" s="203" t="str" cm="1">
        <f t="array" ref="AF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3" s="203"/>
      <c r="AH303" s="203" t="e">
        <f>MBSchedule[[#This Row],[Issuing Depot]] &amp; _xlfn.IFNA(VLOOKUP(MBSchedule[[#This Row],[ow]], ETMRouteLookup, 3, FALSE),VLOOKUP(MBSchedule[[#This Row],[re]], ETMRouteLookup, 3, FALSE))</f>
        <v>#N/A</v>
      </c>
      <c r="AI303" s="213" t="e">
        <f>VLOOKUP(MBSchedule[[#This Row],[Full ETM Route No]],ETMRoutes[[Full ETM Route No]:[StageCodes]],9,FALSE)</f>
        <v>#N/A</v>
      </c>
      <c r="AJ303" s="3"/>
    </row>
    <row r="304" spans="1:36" ht="16" thickBot="1">
      <c r="A304" s="104" t="str">
        <f t="shared" si="4"/>
        <v>MRG</v>
      </c>
      <c r="B304" s="104"/>
      <c r="C304" s="90"/>
      <c r="D304" s="90"/>
      <c r="E304" s="157"/>
      <c r="F304" s="164" t="s">
        <v>3297</v>
      </c>
      <c r="G304" s="90" t="s">
        <v>3404</v>
      </c>
      <c r="H304" s="90"/>
      <c r="I304" s="90"/>
      <c r="J304" s="90"/>
      <c r="K304" s="165" t="s">
        <v>831</v>
      </c>
      <c r="L3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4" s="188">
        <v>0.4513888888888889</v>
      </c>
      <c r="N304" s="115" t="s">
        <v>3404</v>
      </c>
      <c r="O304" s="189">
        <v>0.47916666666666669</v>
      </c>
      <c r="P304" s="180">
        <v>15</v>
      </c>
      <c r="Q304" s="133"/>
      <c r="R304" s="133"/>
      <c r="S304" s="133"/>
      <c r="T304" s="133"/>
      <c r="U304" s="133"/>
      <c r="V304" s="133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92"/>
      <c r="Y304" s="103" t="str" cm="1">
        <f t="array" ref="Y304">IF(
ISNUMBER(FIND("A",$C304)),
$C304 &amp; IF(ISNUMBER(FIND("A",     INDEX($C305:$C$3247,MATCH(FALSE,ISBLANK($C305:$C$3247),0)))),"", INDEX($C305:$C$3247,MATCH(FALSE,ISBLANK($C305:$C$3247),0))  ),$Y303
)</f>
        <v>GA02Z5416</v>
      </c>
      <c r="Z304" s="90" t="str" cm="1">
        <f t="array" ref="Z304">IF(
ISNUMBER(FIND("A",$D304)),
$D304 &amp; IF(ISNUMBER(FIND("A",     INDEX($D305:$D$3247,MATCH(FALSE,ISBLANK($D305:$D$3247),0)))),"", INDEX($D305:$D$3247,MATCH(FALSE,ISBLANK($D305:$D$3247),0))  ),$Z303
)</f>
        <v>MB 38A</v>
      </c>
      <c r="AA304" s="104" t="str">
        <f>MBSchedule[[#This Row],[Route]]</f>
        <v>MATVEMOL-CANACONA</v>
      </c>
      <c r="AB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304" s="104" t="str">
        <f>IF(MBSchedule[[#This Row],[rb-straight]]&lt;MBSchedule[[#This Row],[rb-reverse]],MBSchedule[[#This Row],[rb-straight]],MBSchedule[[#This Row],[rb-reverse]])</f>
        <v>CANACONA-MATVEMOL</v>
      </c>
      <c r="AD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304" s="203" t="str" cm="1">
        <f t="array" ref="AF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4" s="203"/>
      <c r="AH304" s="203" t="e">
        <f>MBSchedule[[#This Row],[Issuing Depot]] &amp; _xlfn.IFNA(VLOOKUP(MBSchedule[[#This Row],[ow]], ETMRouteLookup, 3, FALSE),VLOOKUP(MBSchedule[[#This Row],[re]], ETMRouteLookup, 3, FALSE))</f>
        <v>#N/A</v>
      </c>
      <c r="AI304" s="213" t="e">
        <f>VLOOKUP(MBSchedule[[#This Row],[Full ETM Route No]],ETMRoutes[[Full ETM Route No]:[StageCodes]],9,FALSE)</f>
        <v>#N/A</v>
      </c>
      <c r="AJ304" s="3"/>
    </row>
    <row r="305" spans="1:36" ht="16" thickBot="1">
      <c r="A305" s="104" t="str">
        <f t="shared" si="4"/>
        <v>MRG</v>
      </c>
      <c r="B305" s="104"/>
      <c r="C305" s="90"/>
      <c r="D305" s="90"/>
      <c r="E305" s="157"/>
      <c r="F305" s="164" t="s">
        <v>831</v>
      </c>
      <c r="G305" s="90" t="s">
        <v>996</v>
      </c>
      <c r="H305" s="90"/>
      <c r="I305" s="90"/>
      <c r="J305" s="90"/>
      <c r="K305" s="165" t="s">
        <v>1844</v>
      </c>
      <c r="L3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5" s="188">
        <v>0.55208333333333337</v>
      </c>
      <c r="N305" s="115" t="s">
        <v>3404</v>
      </c>
      <c r="O305" s="189">
        <v>0.60416666666666663</v>
      </c>
      <c r="P305" s="180">
        <v>37</v>
      </c>
      <c r="Q305" s="133"/>
      <c r="R305" s="133"/>
      <c r="S305" s="133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INDEX($C306:$C$3247,MATCH(FALSE,ISBLANK($C306:$C$3247),0)))),"", INDEX($C306:$C$3247,MATCH(FALSE,ISBLANK($C306:$C$3247),0))  ),$Y304
)</f>
        <v>GA02Z5416</v>
      </c>
      <c r="Z305" s="90" t="str" cm="1">
        <f t="array" ref="Z305">IF(
ISNUMBER(FIND("A",$D305)),
$D305 &amp; IF(ISNUMBER(FIND("A",     INDEX($D306:$D$3247,MATCH(FALSE,ISBLANK($D306:$D$3247),0)))),"", INDEX($D306:$D$3247,MATCH(FALSE,ISBLANK($D306:$D$3247),0))  ),$Z304
)</f>
        <v>MB 38A</v>
      </c>
      <c r="AA305" s="104" t="str">
        <f>MBSchedule[[#This Row],[Route]]</f>
        <v>CANACONA-CUNCOLIM-MARGAO</v>
      </c>
      <c r="AB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05" s="104" t="str">
        <f>IF(MBSchedule[[#This Row],[rb-straight]]&lt;MBSchedule[[#This Row],[rb-reverse]],MBSchedule[[#This Row],[rb-straight]],MBSchedule[[#This Row],[rb-reverse]])</f>
        <v>CANACONA-CUNCOLIM-MARGAO</v>
      </c>
      <c r="AD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05" s="203" t="str" cm="1">
        <f t="array" ref="AF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5" s="203"/>
      <c r="AH305" s="203" t="str">
        <f>MBSchedule[[#This Row],[Issuing Depot]] &amp; _xlfn.IFNA(VLOOKUP(MBSchedule[[#This Row],[ow]], ETMRouteLookup, 3, FALSE),VLOOKUP(MBSchedule[[#This Row],[re]], ETMRouteLookup, 3, FALSE))</f>
        <v>MRG26</v>
      </c>
      <c r="AI305" s="213" t="str">
        <f>VLOOKUP(MBSchedule[[#This Row],[Full ETM Route No]],ETMRoutes[[Full ETM Route No]:[StageCodes]],9,FALSE)</f>
        <v>MRG-MRK-NVY-DRM-CNX-DDI-PZK-CUN-DMN-BLI-BNO-GOD-PDI-PSM-PKO-GLM-CST-CNC</v>
      </c>
      <c r="AJ305" s="3"/>
    </row>
    <row r="306" spans="1:36" ht="16" thickBot="1">
      <c r="A306" s="104" t="str">
        <f t="shared" si="4"/>
        <v>MRG</v>
      </c>
      <c r="B306" s="104"/>
      <c r="C306" s="90"/>
      <c r="D306" s="90"/>
      <c r="E306" s="157"/>
      <c r="F306" s="164" t="s">
        <v>1844</v>
      </c>
      <c r="G306" s="90" t="s">
        <v>831</v>
      </c>
      <c r="H306" s="90"/>
      <c r="I306" s="90"/>
      <c r="J306" s="90"/>
      <c r="K306" s="165" t="s">
        <v>2319</v>
      </c>
      <c r="L3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6" s="188">
        <v>0.62152777777777779</v>
      </c>
      <c r="N306" s="115" t="s">
        <v>3404</v>
      </c>
      <c r="O306" s="189">
        <v>0.70486111111111116</v>
      </c>
      <c r="P306" s="180">
        <v>65</v>
      </c>
      <c r="Q306" s="133"/>
      <c r="R306" s="133"/>
      <c r="S306" s="133"/>
      <c r="T306" s="133"/>
      <c r="U306" s="133"/>
      <c r="V306" s="133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101"/>
      <c r="Y306" s="126" t="str" cm="1">
        <f t="array" ref="Y306">IF(
ISNUMBER(FIND("A",$C306)),
$C306 &amp; IF(ISNUMBER(FIND("A",     INDEX($C307:$C$3247,MATCH(FALSE,ISBLANK($C307:$C$3247),0)))),"", INDEX($C307:$C$3247,MATCH(FALSE,ISBLANK($C307:$C$3247),0))  ),$Y305
)</f>
        <v>GA02Z5416</v>
      </c>
      <c r="Z306" s="90" t="str" cm="1">
        <f t="array" ref="Z306">IF(
ISNUMBER(FIND("A",$D306)),
$D306 &amp; IF(ISNUMBER(FIND("A",     INDEX($D307:$D$3247,MATCH(FALSE,ISBLANK($D307:$D$3247),0)))),"", INDEX($D307:$D$3247,MATCH(FALSE,ISBLANK($D307:$D$3247),0))  ),$Z305
)</f>
        <v>MB 38A</v>
      </c>
      <c r="AA306" s="104" t="str">
        <f>MBSchedule[[#This Row],[Route]]</f>
        <v>MARGAO-CANACONA-POLLEM</v>
      </c>
      <c r="AB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306" s="104" t="str">
        <f>IF(MBSchedule[[#This Row],[rb-straight]]&lt;MBSchedule[[#This Row],[rb-reverse]],MBSchedule[[#This Row],[rb-straight]],MBSchedule[[#This Row],[rb-reverse]])</f>
        <v>MARGAO-CANACONA-POLLEM</v>
      </c>
      <c r="AD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306" s="203" t="str" cm="1">
        <f t="array" ref="AF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6" s="203"/>
      <c r="AH306" s="203" t="str">
        <f>MBSchedule[[#This Row],[Issuing Depot]] &amp; _xlfn.IFNA(VLOOKUP(MBSchedule[[#This Row],[ow]], ETMRouteLookup, 3, FALSE),VLOOKUP(MBSchedule[[#This Row],[re]], ETMRouteLookup, 3, FALSE))</f>
        <v>MRG142</v>
      </c>
      <c r="AI30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6" s="3"/>
    </row>
    <row r="307" spans="1:36" ht="16" thickBot="1">
      <c r="A307" s="104" t="str">
        <f t="shared" si="4"/>
        <v>MRG</v>
      </c>
      <c r="B307" s="104"/>
      <c r="C307" s="90"/>
      <c r="D307" s="90"/>
      <c r="E307" s="157"/>
      <c r="F307" s="164" t="s">
        <v>2319</v>
      </c>
      <c r="G307" s="90" t="s">
        <v>831</v>
      </c>
      <c r="H307" s="90"/>
      <c r="I307" s="90"/>
      <c r="J307" s="90"/>
      <c r="K307" s="165" t="s">
        <v>1844</v>
      </c>
      <c r="L3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7" s="188">
        <v>0.71875</v>
      </c>
      <c r="N307" s="115" t="s">
        <v>3404</v>
      </c>
      <c r="O307" s="189">
        <v>0.80208333333333337</v>
      </c>
      <c r="P307" s="180">
        <v>65</v>
      </c>
      <c r="Q307" s="133"/>
      <c r="R307" s="133"/>
      <c r="S307" s="133"/>
      <c r="T307" s="133"/>
      <c r="U307" s="133"/>
      <c r="V307" s="133"/>
      <c r="W307" s="90" t="str">
        <f>IF(MBSchedule[[#This Row],[Full Schedule No.]]&lt;&gt;Z308, SUMIFS(MBSchedule[Kms.],MBSchedule[Full Schedule No.],MBSchedule[[#This Row],[Full Schedule No.]],MBSchedule[Issuing Depot],MBSchedule[[#This Row],[Issuing Depot]]),"")</f>
        <v/>
      </c>
      <c r="X307" s="92" t="s">
        <v>45</v>
      </c>
      <c r="Y307" s="103" t="str" cm="1">
        <f t="array" ref="Y307">IF(
ISNUMBER(FIND("A",$C307)),
$C307 &amp; IF(ISNUMBER(FIND("A",     INDEX($C308:$C$3247,MATCH(FALSE,ISBLANK($C308:$C$3247),0)))),"", INDEX($C308:$C$3247,MATCH(FALSE,ISBLANK($C308:$C$3247),0))  ),$Y306
)</f>
        <v>GA02Z5416</v>
      </c>
      <c r="Z307" s="90" t="str" cm="1">
        <f t="array" ref="Z307">IF(
ISNUMBER(FIND("A",$D307)),
$D307 &amp; IF(ISNUMBER(FIND("A",     INDEX($D308:$D$3247,MATCH(FALSE,ISBLANK($D308:$D$3247),0)))),"", INDEX($D308:$D$3247,MATCH(FALSE,ISBLANK($D308:$D$3247),0))  ),$Z306
)</f>
        <v>MB 38A</v>
      </c>
      <c r="AA307" s="104" t="str">
        <f>MBSchedule[[#This Row],[Route]]</f>
        <v>POLLEM-CANACONA-MARGAO</v>
      </c>
      <c r="AB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307" s="104" t="str">
        <f>IF(MBSchedule[[#This Row],[rb-straight]]&lt;MBSchedule[[#This Row],[rb-reverse]],MBSchedule[[#This Row],[rb-straight]],MBSchedule[[#This Row],[rb-reverse]])</f>
        <v>MARGAO-CANACONA-POLLEM</v>
      </c>
      <c r="AD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307" s="203" t="str" cm="1">
        <f t="array" ref="AF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7" s="203"/>
      <c r="AH307" s="203" t="str">
        <f>MBSchedule[[#This Row],[Issuing Depot]] &amp; _xlfn.IFNA(VLOOKUP(MBSchedule[[#This Row],[ow]], ETMRouteLookup, 3, FALSE),VLOOKUP(MBSchedule[[#This Row],[re]], ETMRouteLookup, 3, FALSE))</f>
        <v>MRG142</v>
      </c>
      <c r="AI30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7" s="3"/>
    </row>
    <row r="308" spans="1:36" ht="16" thickBot="1">
      <c r="A308" s="104" t="str">
        <f t="shared" si="4"/>
        <v>MRG</v>
      </c>
      <c r="B308" s="104"/>
      <c r="C308" s="90"/>
      <c r="D308" s="90"/>
      <c r="E308" s="157"/>
      <c r="F308" s="164" t="s">
        <v>1844</v>
      </c>
      <c r="G308" s="90" t="s">
        <v>3404</v>
      </c>
      <c r="H308" s="90"/>
      <c r="I308" s="90"/>
      <c r="J308" s="90"/>
      <c r="K308" s="165" t="s">
        <v>3416</v>
      </c>
      <c r="L3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8" s="188">
        <v>0.80208333333333337</v>
      </c>
      <c r="N308" s="115" t="s">
        <v>3404</v>
      </c>
      <c r="O308" s="189">
        <v>0.83333333333333337</v>
      </c>
      <c r="P308" s="180">
        <v>20</v>
      </c>
      <c r="Q308" s="133">
        <v>1</v>
      </c>
      <c r="R308" s="133">
        <v>1</v>
      </c>
      <c r="S308" s="133"/>
      <c r="T308" s="133"/>
      <c r="U308" s="133"/>
      <c r="V308" s="133"/>
      <c r="W308" s="90">
        <f>IF(MBSchedule[[#This Row],[Full Schedule No.]]&lt;&gt;Z309, SUMIFS(MBSchedule[Kms.],MBSchedule[Full Schedule No.],MBSchedule[[#This Row],[Full Schedule No.]],MBSchedule[Issuing Depot],MBSchedule[[#This Row],[Issuing Depot]]),"")</f>
        <v>274</v>
      </c>
      <c r="X308" s="101" t="s">
        <v>170</v>
      </c>
      <c r="Y308" s="126" t="str" cm="1">
        <f t="array" ref="Y308">IF(
ISNUMBER(FIND("A",$C308)),
$C308 &amp; IF(ISNUMBER(FIND("A",     INDEX($C309:$C$3247,MATCH(FALSE,ISBLANK($C309:$C$3247),0)))),"", INDEX($C309:$C$3247,MATCH(FALSE,ISBLANK($C309:$C$3247),0))  ),$Y307
)</f>
        <v>GA02Z5416</v>
      </c>
      <c r="Z308" s="90" t="str" cm="1">
        <f t="array" ref="Z308">IF(
ISNUMBER(FIND("A",$D308)),
$D308 &amp; IF(ISNUMBER(FIND("A",     INDEX($D309:$D$3247,MATCH(FALSE,ISBLANK($D309:$D$3247),0)))),"", INDEX($D309:$D$3247,MATCH(FALSE,ISBLANK($D309:$D$3247),0))  ),$Z307
)</f>
        <v>MB 38A</v>
      </c>
      <c r="AA308" s="104" t="str">
        <f>MBSchedule[[#This Row],[Route]]</f>
        <v>MARGAO-VONTEM</v>
      </c>
      <c r="AB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C308" s="104" t="str">
        <f>IF(MBSchedule[[#This Row],[rb-straight]]&lt;MBSchedule[[#This Row],[rb-reverse]],MBSchedule[[#This Row],[rb-straight]],MBSchedule[[#This Row],[rb-reverse]])</f>
        <v>MARGAO-VONTEM</v>
      </c>
      <c r="AD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E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F308" s="203" t="str" cm="1">
        <f t="array" ref="AF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8" s="203"/>
      <c r="AH308" s="203" t="e">
        <f>MBSchedule[[#This Row],[Issuing Depot]] &amp; _xlfn.IFNA(VLOOKUP(MBSchedule[[#This Row],[ow]], ETMRouteLookup, 3, FALSE),VLOOKUP(MBSchedule[[#This Row],[re]], ETMRouteLookup, 3, FALSE))</f>
        <v>#N/A</v>
      </c>
      <c r="AI308" s="213" t="e">
        <f>VLOOKUP(MBSchedule[[#This Row],[Full ETM Route No]],ETMRoutes[[Full ETM Route No]:[StageCodes]],9,FALSE)</f>
        <v>#N/A</v>
      </c>
      <c r="AJ308" s="3"/>
    </row>
    <row r="309" spans="1:36" ht="16" thickBot="1">
      <c r="A309" s="104" t="str">
        <f t="shared" si="4"/>
        <v>MRG</v>
      </c>
      <c r="B309" s="104"/>
      <c r="C309" s="90" t="s">
        <v>171</v>
      </c>
      <c r="D309" s="90" t="s">
        <v>172</v>
      </c>
      <c r="E309" s="157"/>
      <c r="F309" s="164" t="s">
        <v>3261</v>
      </c>
      <c r="G309" s="90" t="s">
        <v>831</v>
      </c>
      <c r="H309" s="90"/>
      <c r="I309" s="90"/>
      <c r="J309" s="90"/>
      <c r="K309" s="165" t="s">
        <v>1844</v>
      </c>
      <c r="L3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9" s="188">
        <v>0.28472222222222221</v>
      </c>
      <c r="N309" s="115" t="s">
        <v>3404</v>
      </c>
      <c r="O309" s="189">
        <v>0.34722222222222227</v>
      </c>
      <c r="P309" s="180">
        <v>45</v>
      </c>
      <c r="Q309" s="133"/>
      <c r="R309" s="133"/>
      <c r="S309" s="133"/>
      <c r="T309" s="133"/>
      <c r="U309" s="133"/>
      <c r="V309" s="133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INDEX($C310:$C$3247,MATCH(FALSE,ISBLANK($C310:$C$3247),0)))),"", INDEX($C310:$C$3247,MATCH(FALSE,ISBLANK($C310:$C$3247),0))  ),$Y308
)</f>
        <v>GA04T8898</v>
      </c>
      <c r="Z309" s="90" t="str" cm="1">
        <f t="array" ref="Z309">IF(
ISNUMBER(FIND("A",$D309)),
$D309 &amp; IF(ISNUMBER(FIND("A",     INDEX($D310:$D$3247,MATCH(FALSE,ISBLANK($D310:$D$3247),0)))),"", INDEX($D310:$D$3247,MATCH(FALSE,ISBLANK($D310:$D$3247),0))  ),$Z308
)</f>
        <v>MB 39A</v>
      </c>
      <c r="AA309" s="104" t="str">
        <f>MBSchedule[[#This Row],[Route]]</f>
        <v>VAIZWADA-CANACONA-MARGAO</v>
      </c>
      <c r="AB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C309" s="104" t="str">
        <f>IF(MBSchedule[[#This Row],[rb-straight]]&lt;MBSchedule[[#This Row],[rb-reverse]],MBSchedule[[#This Row],[rb-straight]],MBSchedule[[#This Row],[rb-reverse]])</f>
        <v>MARGAO-CANACONA-VAIZWADA</v>
      </c>
      <c r="AD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E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F309" s="203" t="str" cm="1">
        <f t="array" ref="AF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9" s="203"/>
      <c r="AH309" s="203" t="str">
        <f>MBSchedule[[#This Row],[Issuing Depot]] &amp; _xlfn.IFNA(VLOOKUP(MBSchedule[[#This Row],[ow]], ETMRouteLookup, 3, FALSE),VLOOKUP(MBSchedule[[#This Row],[re]], ETMRouteLookup, 3, FALSE))</f>
        <v>MRG353</v>
      </c>
      <c r="AI309" s="213" t="str">
        <f>VLOOKUP(MBSchedule[[#This Row],[Full ETM Route No]],ETMRoutes[[Full ETM Route No]:[StageCodes]],9,FALSE)</f>
        <v>MRG-MRK-NVY-DRM-CNX-DDI-PZK-CUN-DMN-BLI-BNO-GOD-PDI-PSM-PKO-GLM-CST-CNC-PSN-SMT-SRI-VZW</v>
      </c>
      <c r="AJ309" s="3"/>
    </row>
    <row r="310" spans="1:36" ht="16" thickBot="1">
      <c r="A310" s="104" t="str">
        <f t="shared" si="4"/>
        <v>MRG</v>
      </c>
      <c r="B310" s="104"/>
      <c r="C310" s="90"/>
      <c r="D310" s="90"/>
      <c r="E310" s="157"/>
      <c r="F310" s="164" t="s">
        <v>1844</v>
      </c>
      <c r="G310" s="90" t="s">
        <v>831</v>
      </c>
      <c r="H310" s="90"/>
      <c r="I310" s="90"/>
      <c r="J310" s="90"/>
      <c r="K310" s="165" t="s">
        <v>3281</v>
      </c>
      <c r="L3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10" s="188">
        <v>0.3576388888888889</v>
      </c>
      <c r="N310" s="115" t="s">
        <v>3404</v>
      </c>
      <c r="O310" s="189">
        <v>0.4201388888888889</v>
      </c>
      <c r="P310" s="180">
        <v>41</v>
      </c>
      <c r="Q310" s="133"/>
      <c r="R310" s="133"/>
      <c r="S310" s="133"/>
      <c r="T310" s="133"/>
      <c r="U310" s="133"/>
      <c r="V310" s="133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INDEX($C311:$C$3247,MATCH(FALSE,ISBLANK($C311:$C$3247),0)))),"", INDEX($C311:$C$3247,MATCH(FALSE,ISBLANK($C311:$C$3247),0))  ),$Y309
)</f>
        <v>GA04T8898</v>
      </c>
      <c r="Z310" s="90" t="str" cm="1">
        <f t="array" ref="Z310">IF(
ISNUMBER(FIND("A",$D310)),
$D310 &amp; IF(ISNUMBER(FIND("A",     INDEX($D311:$D$3247,MATCH(FALSE,ISBLANK($D311:$D$3247),0)))),"", INDEX($D311:$D$3247,MATCH(FALSE,ISBLANK($D311:$D$3247),0))  ),$Z309
)</f>
        <v>MB 39A</v>
      </c>
      <c r="AA310" s="104" t="str">
        <f>MBSchedule[[#This Row],[Route]]</f>
        <v>MARGAO-CANACONA-PALOLEM</v>
      </c>
      <c r="AB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10" s="104" t="str">
        <f>IF(MBSchedule[[#This Row],[rb-straight]]&lt;MBSchedule[[#This Row],[rb-reverse]],MBSchedule[[#This Row],[rb-straight]],MBSchedule[[#This Row],[rb-reverse]])</f>
        <v>MARGAO-CANACONA-PALOLEM</v>
      </c>
      <c r="AD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10" s="203" t="str" cm="1">
        <f t="array" ref="AF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0" s="203"/>
      <c r="AH310" s="203" t="str">
        <f>MBSchedule[[#This Row],[Issuing Depot]] &amp; _xlfn.IFNA(VLOOKUP(MBSchedule[[#This Row],[ow]], ETMRouteLookup, 3, FALSE),VLOOKUP(MBSchedule[[#This Row],[re]], ETMRouteLookup, 3, FALSE))</f>
        <v>MRG337</v>
      </c>
      <c r="AI310" s="213" t="str">
        <f>VLOOKUP(MBSchedule[[#This Row],[Full ETM Route No]],ETMRoutes[[Full ETM Route No]:[StageCodes]],9,FALSE)</f>
        <v>MRG-MRK-NVY-DRM-CNX-DDI-PZK-CUN-DMN-BLI-BNO-GOD-PDI-PSM-PKO-GLM-CST-CNC-PSL-PAT-PLM</v>
      </c>
      <c r="AJ310" s="3"/>
    </row>
    <row r="311" spans="1:36" ht="16" thickBot="1">
      <c r="A311" s="104" t="str">
        <f t="shared" si="4"/>
        <v>MRG</v>
      </c>
      <c r="B311" s="104"/>
      <c r="C311" s="90"/>
      <c r="D311" s="90"/>
      <c r="E311" s="157"/>
      <c r="F311" s="164" t="s">
        <v>3281</v>
      </c>
      <c r="G311" s="90" t="s">
        <v>831</v>
      </c>
      <c r="H311" s="90"/>
      <c r="I311" s="90"/>
      <c r="J311" s="90"/>
      <c r="K311" s="165" t="s">
        <v>1844</v>
      </c>
      <c r="L3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1" s="188">
        <v>0.43402777777777773</v>
      </c>
      <c r="N311" s="115" t="s">
        <v>3404</v>
      </c>
      <c r="O311" s="189">
        <v>0.49652777777777773</v>
      </c>
      <c r="P311" s="180">
        <v>41</v>
      </c>
      <c r="Q311" s="133"/>
      <c r="R311" s="133"/>
      <c r="S311" s="133"/>
      <c r="T311" s="133"/>
      <c r="U311" s="133"/>
      <c r="V311" s="133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8"/>
      <c r="Y311" s="125" t="str" cm="1">
        <f t="array" ref="Y311">IF(
ISNUMBER(FIND("A",$C311)),
$C311 &amp; IF(ISNUMBER(FIND("A",     INDEX($C312:$C$3247,MATCH(FALSE,ISBLANK($C312:$C$3247),0)))),"", INDEX($C312:$C$3247,MATCH(FALSE,ISBLANK($C312:$C$3247),0))  ),$Y310
)</f>
        <v>GA04T8898</v>
      </c>
      <c r="Z311" s="90" t="str" cm="1">
        <f t="array" ref="Z311">IF(
ISNUMBER(FIND("A",$D311)),
$D311 &amp; IF(ISNUMBER(FIND("A",     INDEX($D312:$D$3247,MATCH(FALSE,ISBLANK($D312:$D$3247),0)))),"", INDEX($D312:$D$3247,MATCH(FALSE,ISBLANK($D312:$D$3247),0))  ),$Z310
)</f>
        <v>MB 39A</v>
      </c>
      <c r="AA311" s="104" t="str">
        <f>MBSchedule[[#This Row],[Route]]</f>
        <v>PALOLEM-CANACONA-MARGAO</v>
      </c>
      <c r="AB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1" s="104" t="str">
        <f>IF(MBSchedule[[#This Row],[rb-straight]]&lt;MBSchedule[[#This Row],[rb-reverse]],MBSchedule[[#This Row],[rb-straight]],MBSchedule[[#This Row],[rb-reverse]])</f>
        <v>MARGAO-CANACONA-PALOLEM</v>
      </c>
      <c r="AD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1" s="203" t="str" cm="1">
        <f t="array" ref="AF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1" s="203"/>
      <c r="AH311" s="203" t="str">
        <f>MBSchedule[[#This Row],[Issuing Depot]] &amp; _xlfn.IFNA(VLOOKUP(MBSchedule[[#This Row],[ow]], ETMRouteLookup, 3, FALSE),VLOOKUP(MBSchedule[[#This Row],[re]], ETMRouteLookup, 3, FALSE))</f>
        <v>MRG337</v>
      </c>
      <c r="AI311" s="213" t="str">
        <f>VLOOKUP(MBSchedule[[#This Row],[Full ETM Route No]],ETMRoutes[[Full ETM Route No]:[StageCodes]],9,FALSE)</f>
        <v>MRG-MRK-NVY-DRM-CNX-DDI-PZK-CUN-DMN-BLI-BNO-GOD-PDI-PSM-PKO-GLM-CST-CNC-PSL-PAT-PLM</v>
      </c>
      <c r="AJ311" s="3"/>
    </row>
    <row r="312" spans="1:36" ht="16" thickBot="1">
      <c r="A312" s="104" t="str">
        <f t="shared" si="4"/>
        <v>MRG</v>
      </c>
      <c r="B312" s="104"/>
      <c r="C312" s="90"/>
      <c r="D312" s="90"/>
      <c r="E312" s="157"/>
      <c r="F312" s="164" t="s">
        <v>1844</v>
      </c>
      <c r="G312" s="90" t="s">
        <v>831</v>
      </c>
      <c r="H312" s="90"/>
      <c r="I312" s="90"/>
      <c r="J312" s="90"/>
      <c r="K312" s="165" t="s">
        <v>3261</v>
      </c>
      <c r="L3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2" s="188">
        <v>0.51388888888888895</v>
      </c>
      <c r="N312" s="115" t="s">
        <v>3404</v>
      </c>
      <c r="O312" s="189">
        <v>0.57638888888888895</v>
      </c>
      <c r="P312" s="180">
        <v>45</v>
      </c>
      <c r="Q312" s="133"/>
      <c r="R312" s="133"/>
      <c r="S312" s="133"/>
      <c r="T312" s="133"/>
      <c r="U312" s="133"/>
      <c r="V312" s="133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92"/>
      <c r="Y312" s="103" t="str" cm="1">
        <f t="array" ref="Y312">IF(
ISNUMBER(FIND("A",$C312)),
$C312 &amp; IF(ISNUMBER(FIND("A",     INDEX($C313:$C$3247,MATCH(FALSE,ISBLANK($C313:$C$3247),0)))),"", INDEX($C313:$C$3247,MATCH(FALSE,ISBLANK($C313:$C$3247),0))  ),$Y311
)</f>
        <v>GA04T8898</v>
      </c>
      <c r="Z312" s="90" t="str" cm="1">
        <f t="array" ref="Z312">IF(
ISNUMBER(FIND("A",$D312)),
$D312 &amp; IF(ISNUMBER(FIND("A",     INDEX($D313:$D$3247,MATCH(FALSE,ISBLANK($D313:$D$3247),0)))),"", INDEX($D313:$D$3247,MATCH(FALSE,ISBLANK($D313:$D$3247),0))  ),$Z311
)</f>
        <v>MB 39A</v>
      </c>
      <c r="AA312" s="104" t="str">
        <f>MBSchedule[[#This Row],[Route]]</f>
        <v>MARGAO-CANACONA-VAIZWADA</v>
      </c>
      <c r="AB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2" s="104" t="str">
        <f>IF(MBSchedule[[#This Row],[rb-straight]]&lt;MBSchedule[[#This Row],[rb-reverse]],MBSchedule[[#This Row],[rb-straight]],MBSchedule[[#This Row],[rb-reverse]])</f>
        <v>MARGAO-CANACONA-VAIZWADA</v>
      </c>
      <c r="AD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2" s="203" t="str" cm="1">
        <f t="array" ref="AF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2" s="203"/>
      <c r="AH312" s="203" t="str">
        <f>MBSchedule[[#This Row],[Issuing Depot]] &amp; _xlfn.IFNA(VLOOKUP(MBSchedule[[#This Row],[ow]], ETMRouteLookup, 3, FALSE),VLOOKUP(MBSchedule[[#This Row],[re]], ETMRouteLookup, 3, FALSE))</f>
        <v>MRG353</v>
      </c>
      <c r="AI312" s="213" t="str">
        <f>VLOOKUP(MBSchedule[[#This Row],[Full ETM Route No]],ETMRoutes[[Full ETM Route No]:[StageCodes]],9,FALSE)</f>
        <v>MRG-MRK-NVY-DRM-CNX-DDI-PZK-CUN-DMN-BLI-BNO-GOD-PDI-PSM-PKO-GLM-CST-CNC-PSN-SMT-SRI-VZW</v>
      </c>
      <c r="AJ312" s="3"/>
    </row>
    <row r="313" spans="1:36" ht="16" thickBot="1">
      <c r="A313" s="104" t="str">
        <f t="shared" si="4"/>
        <v>MRG</v>
      </c>
      <c r="B313" s="104"/>
      <c r="C313" s="90"/>
      <c r="D313" s="90"/>
      <c r="E313" s="157"/>
      <c r="F313" s="164" t="s">
        <v>3261</v>
      </c>
      <c r="G313" s="90" t="s">
        <v>3281</v>
      </c>
      <c r="H313" s="90"/>
      <c r="I313" s="90"/>
      <c r="J313" s="90"/>
      <c r="K313" s="165" t="s">
        <v>3281</v>
      </c>
      <c r="L3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3" s="188">
        <v>0.64583333333333337</v>
      </c>
      <c r="N313" s="115" t="s">
        <v>3404</v>
      </c>
      <c r="O313" s="189">
        <v>0.66666666666666663</v>
      </c>
      <c r="P313" s="180">
        <v>15</v>
      </c>
      <c r="Q313" s="133"/>
      <c r="R313" s="133"/>
      <c r="S313" s="133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101"/>
      <c r="Y313" s="126" t="str" cm="1">
        <f t="array" ref="Y313">IF(
ISNUMBER(FIND("A",$C313)),
$C313 &amp; IF(ISNUMBER(FIND("A",     INDEX($C314:$C$3247,MATCH(FALSE,ISBLANK($C314:$C$3247),0)))),"", INDEX($C314:$C$3247,MATCH(FALSE,ISBLANK($C314:$C$3247),0))  ),$Y312
)</f>
        <v>GA04T8898</v>
      </c>
      <c r="Z313" s="90" t="str" cm="1">
        <f t="array" ref="Z313">IF(
ISNUMBER(FIND("A",$D313)),
$D313 &amp; IF(ISNUMBER(FIND("A",     INDEX($D314:$D$3247,MATCH(FALSE,ISBLANK($D314:$D$3247),0)))),"", INDEX($D314:$D$3247,MATCH(FALSE,ISBLANK($D314:$D$3247),0))  ),$Z312
)</f>
        <v>MB 39A</v>
      </c>
      <c r="AA313" s="104" t="str">
        <f>MBSchedule[[#This Row],[Route]]</f>
        <v>VAIZWADA-PALOLEM-PALOLEM</v>
      </c>
      <c r="AB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C313" s="104" t="str">
        <f>IF(MBSchedule[[#This Row],[rb-straight]]&lt;MBSchedule[[#This Row],[rb-reverse]],MBSchedule[[#This Row],[rb-straight]],MBSchedule[[#This Row],[rb-reverse]])</f>
        <v>PALOLEM-PALOLEM-VAIZWADA</v>
      </c>
      <c r="AD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E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F313" s="203" t="str" cm="1">
        <f t="array" ref="AF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13" s="203"/>
      <c r="AH313" s="203" t="e">
        <f>MBSchedule[[#This Row],[Issuing Depot]] &amp; _xlfn.IFNA(VLOOKUP(MBSchedule[[#This Row],[ow]], ETMRouteLookup, 3, FALSE),VLOOKUP(MBSchedule[[#This Row],[re]], ETMRouteLookup, 3, FALSE))</f>
        <v>#N/A</v>
      </c>
      <c r="AI313" s="213" t="e">
        <f>VLOOKUP(MBSchedule[[#This Row],[Full ETM Route No]],ETMRoutes[[Full ETM Route No]:[StageCodes]],9,FALSE)</f>
        <v>#N/A</v>
      </c>
      <c r="AJ313" s="3"/>
    </row>
    <row r="314" spans="1:36" ht="16" thickBot="1">
      <c r="A314" s="104" t="str">
        <f t="shared" si="4"/>
        <v>MRG</v>
      </c>
      <c r="B314" s="104"/>
      <c r="C314" s="90"/>
      <c r="D314" s="90"/>
      <c r="E314" s="157"/>
      <c r="F314" s="164" t="s">
        <v>3281</v>
      </c>
      <c r="G314" s="90" t="s">
        <v>831</v>
      </c>
      <c r="H314" s="90"/>
      <c r="I314" s="90"/>
      <c r="J314" s="90"/>
      <c r="K314" s="165" t="s">
        <v>1844</v>
      </c>
      <c r="L3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4" s="188">
        <v>0.67361111111111116</v>
      </c>
      <c r="N314" s="115" t="s">
        <v>3404</v>
      </c>
      <c r="O314" s="189">
        <v>0.73611111111111116</v>
      </c>
      <c r="P314" s="180">
        <v>41</v>
      </c>
      <c r="Q314" s="133"/>
      <c r="R314" s="133"/>
      <c r="S314" s="133"/>
      <c r="T314" s="133"/>
      <c r="U314" s="133"/>
      <c r="V314" s="133"/>
      <c r="W314" s="90" t="str">
        <f>IF(MBSchedule[[#This Row],[Full Schedule No.]]&lt;&gt;Z315, SUMIFS(MBSchedule[Kms.],MBSchedule[Full Schedule No.],MBSchedule[[#This Row],[Full Schedule No.]],MBSchedule[Issuing Depot],MBSchedule[[#This Row],[Issuing Depot]]),"")</f>
        <v/>
      </c>
      <c r="X314" s="92" t="s">
        <v>45</v>
      </c>
      <c r="Y314" s="103" t="str" cm="1">
        <f t="array" ref="Y314">IF(
ISNUMBER(FIND("A",$C314)),
$C314 &amp; IF(ISNUMBER(FIND("A",     INDEX($C315:$C$3247,MATCH(FALSE,ISBLANK($C315:$C$3247),0)))),"", INDEX($C315:$C$3247,MATCH(FALSE,ISBLANK($C315:$C$3247),0))  ),$Y313
)</f>
        <v>GA04T8898</v>
      </c>
      <c r="Z314" s="90" t="str" cm="1">
        <f t="array" ref="Z314">IF(
ISNUMBER(FIND("A",$D314)),
$D314 &amp; IF(ISNUMBER(FIND("A",     INDEX($D315:$D$3247,MATCH(FALSE,ISBLANK($D315:$D$3247),0)))),"", INDEX($D315:$D$3247,MATCH(FALSE,ISBLANK($D315:$D$3247),0))  ),$Z313
)</f>
        <v>MB 39A</v>
      </c>
      <c r="AA314" s="104" t="str">
        <f>MBSchedule[[#This Row],[Route]]</f>
        <v>PALOLEM-CANACONA-MARGAO</v>
      </c>
      <c r="AB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4" s="104" t="str">
        <f>IF(MBSchedule[[#This Row],[rb-straight]]&lt;MBSchedule[[#This Row],[rb-reverse]],MBSchedule[[#This Row],[rb-straight]],MBSchedule[[#This Row],[rb-reverse]])</f>
        <v>MARGAO-CANACONA-PALOLEM</v>
      </c>
      <c r="AD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4" s="203" t="str" cm="1">
        <f t="array" ref="AF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4" s="203"/>
      <c r="AH314" s="203" t="str">
        <f>MBSchedule[[#This Row],[Issuing Depot]] &amp; _xlfn.IFNA(VLOOKUP(MBSchedule[[#This Row],[ow]], ETMRouteLookup, 3, FALSE),VLOOKUP(MBSchedule[[#This Row],[re]], ETMRouteLookup, 3, FALSE))</f>
        <v>MRG337</v>
      </c>
      <c r="AI314" s="213" t="str">
        <f>VLOOKUP(MBSchedule[[#This Row],[Full ETM Route No]],ETMRoutes[[Full ETM Route No]:[StageCodes]],9,FALSE)</f>
        <v>MRG-MRK-NVY-DRM-CNX-DDI-PZK-CUN-DMN-BLI-BNO-GOD-PDI-PSM-PKO-GLM-CST-CNC-PSL-PAT-PLM</v>
      </c>
      <c r="AJ314" s="3"/>
    </row>
    <row r="315" spans="1:36" ht="16" thickBot="1">
      <c r="A315" s="104" t="str">
        <f t="shared" si="4"/>
        <v>MRG</v>
      </c>
      <c r="B315" s="104"/>
      <c r="C315" s="90"/>
      <c r="D315" s="90"/>
      <c r="E315" s="157"/>
      <c r="F315" s="164" t="s">
        <v>1844</v>
      </c>
      <c r="G315" s="90" t="s">
        <v>831</v>
      </c>
      <c r="H315" s="90"/>
      <c r="I315" s="90"/>
      <c r="J315" s="90"/>
      <c r="K315" s="165" t="s">
        <v>3261</v>
      </c>
      <c r="L3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5" s="188">
        <v>0.75347222222222221</v>
      </c>
      <c r="N315" s="115" t="s">
        <v>3404</v>
      </c>
      <c r="O315" s="189">
        <v>0.82291666666666663</v>
      </c>
      <c r="P315" s="180">
        <v>45</v>
      </c>
      <c r="Q315" s="133">
        <v>1</v>
      </c>
      <c r="R315" s="133">
        <v>1</v>
      </c>
      <c r="S315" s="133"/>
      <c r="T315" s="133"/>
      <c r="U315" s="133"/>
      <c r="V315" s="133"/>
      <c r="W315" s="90">
        <f>IF(MBSchedule[[#This Row],[Full Schedule No.]]&lt;&gt;Z316, SUMIFS(MBSchedule[Kms.],MBSchedule[Full Schedule No.],MBSchedule[[#This Row],[Full Schedule No.]],MBSchedule[Issuing Depot],MBSchedule[[#This Row],[Issuing Depot]]),"")</f>
        <v>273</v>
      </c>
      <c r="X315" s="101" t="s">
        <v>173</v>
      </c>
      <c r="Y315" s="126" t="str" cm="1">
        <f t="array" ref="Y315">IF(
ISNUMBER(FIND("A",$C315)),
$C315 &amp; IF(ISNUMBER(FIND("A",     INDEX($C316:$C$3247,MATCH(FALSE,ISBLANK($C316:$C$3247),0)))),"", INDEX($C316:$C$3247,MATCH(FALSE,ISBLANK($C316:$C$3247),0))  ),$Y314
)</f>
        <v>GA04T8898</v>
      </c>
      <c r="Z315" s="90" t="str" cm="1">
        <f t="array" ref="Z315">IF(
ISNUMBER(FIND("A",$D315)),
$D315 &amp; IF(ISNUMBER(FIND("A",     INDEX($D316:$D$3247,MATCH(FALSE,ISBLANK($D316:$D$3247),0)))),"", INDEX($D316:$D$3247,MATCH(FALSE,ISBLANK($D316:$D$3247),0))  ),$Z314
)</f>
        <v>MB 39A</v>
      </c>
      <c r="AA315" s="104" t="str">
        <f>MBSchedule[[#This Row],[Route]]</f>
        <v>MARGAO-CANACONA-VAIZWADA</v>
      </c>
      <c r="AB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5" s="104" t="str">
        <f>IF(MBSchedule[[#This Row],[rb-straight]]&lt;MBSchedule[[#This Row],[rb-reverse]],MBSchedule[[#This Row],[rb-straight]],MBSchedule[[#This Row],[rb-reverse]])</f>
        <v>MARGAO-CANACONA-VAIZWADA</v>
      </c>
      <c r="AD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5" s="203" t="str" cm="1">
        <f t="array" ref="AF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5" s="203"/>
      <c r="AH315" s="203" t="str">
        <f>MBSchedule[[#This Row],[Issuing Depot]] &amp; _xlfn.IFNA(VLOOKUP(MBSchedule[[#This Row],[ow]], ETMRouteLookup, 3, FALSE),VLOOKUP(MBSchedule[[#This Row],[re]], ETMRouteLookup, 3, FALSE))</f>
        <v>MRG353</v>
      </c>
      <c r="AI315" s="213" t="str">
        <f>VLOOKUP(MBSchedule[[#This Row],[Full ETM Route No]],ETMRoutes[[Full ETM Route No]:[StageCodes]],9,FALSE)</f>
        <v>MRG-MRK-NVY-DRM-CNX-DDI-PZK-CUN-DMN-BLI-BNO-GOD-PDI-PSM-PKO-GLM-CST-CNC-PSN-SMT-SRI-VZW</v>
      </c>
      <c r="AJ315" s="3"/>
    </row>
    <row r="316" spans="1:36" ht="16" thickBot="1">
      <c r="A316" s="104" t="str">
        <f t="shared" si="4"/>
        <v>MRG</v>
      </c>
      <c r="B316" s="104"/>
      <c r="C316" s="90" t="s">
        <v>174</v>
      </c>
      <c r="D316" s="90" t="s">
        <v>175</v>
      </c>
      <c r="E316" s="157"/>
      <c r="F316" s="164" t="s">
        <v>2674</v>
      </c>
      <c r="G316" s="90" t="s">
        <v>3404</v>
      </c>
      <c r="H316" s="90"/>
      <c r="I316" s="90"/>
      <c r="J316" s="90"/>
      <c r="K316" s="165" t="s">
        <v>831</v>
      </c>
      <c r="L3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6" s="188">
        <v>0.2986111111111111</v>
      </c>
      <c r="N316" s="115" t="s">
        <v>3404</v>
      </c>
      <c r="O316" s="189">
        <v>0.30555555555555552</v>
      </c>
      <c r="P316" s="180">
        <v>4</v>
      </c>
      <c r="Q316" s="133"/>
      <c r="R316" s="133"/>
      <c r="S316" s="133"/>
      <c r="T316" s="133"/>
      <c r="U316" s="133"/>
      <c r="V316" s="133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INDEX($C317:$C$3247,MATCH(FALSE,ISBLANK($C317:$C$3247),0)))),"", INDEX($C317:$C$3247,MATCH(FALSE,ISBLANK($C317:$C$3247),0))  ),$Y315
)</f>
        <v>GA08V1499</v>
      </c>
      <c r="Z316" s="90" t="str" cm="1">
        <f t="array" ref="Z316">IF(
ISNUMBER(FIND("A",$D316)),
$D316 &amp; IF(ISNUMBER(FIND("A",     INDEX($D317:$D$3247,MATCH(FALSE,ISBLANK($D317:$D$3247),0)))),"", INDEX($D317:$D$3247,MATCH(FALSE,ISBLANK($D317:$D$3247),0))  ),$Z315
)</f>
        <v>MB 40A</v>
      </c>
      <c r="AA316" s="104" t="str">
        <f>MBSchedule[[#This Row],[Route]]</f>
        <v>SHRISTHAL-CANACONA</v>
      </c>
      <c r="AB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16" s="104" t="str">
        <f>IF(MBSchedule[[#This Row],[rb-straight]]&lt;MBSchedule[[#This Row],[rb-reverse]],MBSchedule[[#This Row],[rb-straight]],MBSchedule[[#This Row],[rb-reverse]])</f>
        <v>CANACONA-SHRISTHAL</v>
      </c>
      <c r="AD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16" s="203" t="str" cm="1">
        <f t="array" ref="AF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6" s="203"/>
      <c r="AH316" s="203" t="str">
        <f>MBSchedule[[#This Row],[Issuing Depot]] &amp; _xlfn.IFNA(VLOOKUP(MBSchedule[[#This Row],[ow]], ETMRouteLookup, 3, FALSE),VLOOKUP(MBSchedule[[#This Row],[re]], ETMRouteLookup, 3, FALSE))</f>
        <v>MRG325</v>
      </c>
      <c r="AI316" s="213" t="str">
        <f>VLOOKUP(MBSchedule[[#This Row],[Full ETM Route No]],ETMRoutes[[Full ETM Route No]:[StageCodes]],9,FALSE)</f>
        <v>CNC-PSN-SMT-BPL-AFD-PTG-SRI</v>
      </c>
      <c r="AJ316" s="3"/>
    </row>
    <row r="317" spans="1:36" ht="16" thickBot="1">
      <c r="A317" s="104" t="str">
        <f t="shared" si="4"/>
        <v>MRG</v>
      </c>
      <c r="B317" s="104"/>
      <c r="C317" s="90"/>
      <c r="D317" s="90"/>
      <c r="E317" s="157"/>
      <c r="F317" s="164" t="s">
        <v>831</v>
      </c>
      <c r="G317" s="90" t="s">
        <v>996</v>
      </c>
      <c r="H317" s="90"/>
      <c r="I317" s="90"/>
      <c r="J317" s="90"/>
      <c r="K317" s="165" t="s">
        <v>1844</v>
      </c>
      <c r="L3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7" s="188">
        <v>0.3125</v>
      </c>
      <c r="N317" s="115" t="s">
        <v>3404</v>
      </c>
      <c r="O317" s="189">
        <v>0.36458333333333331</v>
      </c>
      <c r="P317" s="180">
        <v>37</v>
      </c>
      <c r="Q317" s="133"/>
      <c r="R317" s="133"/>
      <c r="S317" s="133"/>
      <c r="T317" s="133"/>
      <c r="U317" s="133"/>
      <c r="V317" s="133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INDEX($C318:$C$3247,MATCH(FALSE,ISBLANK($C318:$C$3247),0)))),"", INDEX($C318:$C$3247,MATCH(FALSE,ISBLANK($C318:$C$3247),0))  ),$Y316
)</f>
        <v>GA08V1499</v>
      </c>
      <c r="Z317" s="90" t="str" cm="1">
        <f t="array" ref="Z317">IF(
ISNUMBER(FIND("A",$D317)),
$D317 &amp; IF(ISNUMBER(FIND("A",     INDEX($D318:$D$3247,MATCH(FALSE,ISBLANK($D318:$D$3247),0)))),"", INDEX($D318:$D$3247,MATCH(FALSE,ISBLANK($D318:$D$3247),0))  ),$Z316
)</f>
        <v>MB 40A</v>
      </c>
      <c r="AA317" s="104" t="str">
        <f>MBSchedule[[#This Row],[Route]]</f>
        <v>CANACONA-CUNCOLIM-MARGAO</v>
      </c>
      <c r="AB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7" s="104" t="str">
        <f>IF(MBSchedule[[#This Row],[rb-straight]]&lt;MBSchedule[[#This Row],[rb-reverse]],MBSchedule[[#This Row],[rb-straight]],MBSchedule[[#This Row],[rb-reverse]])</f>
        <v>CANACONA-CUNCOLIM-MARGAO</v>
      </c>
      <c r="AD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7" s="203" t="str" cm="1">
        <f t="array" ref="AF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7" s="203"/>
      <c r="AH317" s="203" t="str">
        <f>MBSchedule[[#This Row],[Issuing Depot]] &amp; _xlfn.IFNA(VLOOKUP(MBSchedule[[#This Row],[ow]], ETMRouteLookup, 3, FALSE),VLOOKUP(MBSchedule[[#This Row],[re]], ETMRouteLookup, 3, FALSE))</f>
        <v>MRG26</v>
      </c>
      <c r="AI317" s="213" t="str">
        <f>VLOOKUP(MBSchedule[[#This Row],[Full ETM Route No]],ETMRoutes[[Full ETM Route No]:[StageCodes]],9,FALSE)</f>
        <v>MRG-MRK-NVY-DRM-CNX-DDI-PZK-CUN-DMN-BLI-BNO-GOD-PDI-PSM-PKO-GLM-CST-CNC</v>
      </c>
      <c r="AJ317" s="3"/>
    </row>
    <row r="318" spans="1:36" ht="16" thickBot="1">
      <c r="A318" s="104" t="str">
        <f t="shared" si="4"/>
        <v>MRG</v>
      </c>
      <c r="B318" s="104"/>
      <c r="C318" s="90"/>
      <c r="D318" s="90"/>
      <c r="E318" s="157"/>
      <c r="F318" s="164" t="s">
        <v>1844</v>
      </c>
      <c r="G318" s="90" t="s">
        <v>996</v>
      </c>
      <c r="H318" s="90"/>
      <c r="I318" s="90"/>
      <c r="J318" s="90"/>
      <c r="K318" s="165" t="s">
        <v>831</v>
      </c>
      <c r="L3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8" s="188">
        <v>0.37152777777777773</v>
      </c>
      <c r="N318" s="115" t="s">
        <v>3404</v>
      </c>
      <c r="O318" s="189">
        <v>0.42708333333333331</v>
      </c>
      <c r="P318" s="180">
        <v>37</v>
      </c>
      <c r="Q318" s="133"/>
      <c r="R318" s="133"/>
      <c r="S318" s="133"/>
      <c r="T318" s="133"/>
      <c r="U318" s="133"/>
      <c r="V318" s="133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8"/>
      <c r="Y318" s="125" t="str" cm="1">
        <f t="array" ref="Y318">IF(
ISNUMBER(FIND("A",$C318)),
$C318 &amp; IF(ISNUMBER(FIND("A",     INDEX($C319:$C$3247,MATCH(FALSE,ISBLANK($C319:$C$3247),0)))),"", INDEX($C319:$C$3247,MATCH(FALSE,ISBLANK($C319:$C$3247),0))  ),$Y317
)</f>
        <v>GA08V1499</v>
      </c>
      <c r="Z318" s="90" t="str" cm="1">
        <f t="array" ref="Z318">IF(
ISNUMBER(FIND("A",$D318)),
$D318 &amp; IF(ISNUMBER(FIND("A",     INDEX($D319:$D$3247,MATCH(FALSE,ISBLANK($D319:$D$3247),0)))),"", INDEX($D319:$D$3247,MATCH(FALSE,ISBLANK($D319:$D$3247),0))  ),$Z317
)</f>
        <v>MB 40A</v>
      </c>
      <c r="AA318" s="104" t="str">
        <f>MBSchedule[[#This Row],[Route]]</f>
        <v>MARGAO-CUNCOLIM-CANACONA</v>
      </c>
      <c r="AB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8" s="104" t="str">
        <f>IF(MBSchedule[[#This Row],[rb-straight]]&lt;MBSchedule[[#This Row],[rb-reverse]],MBSchedule[[#This Row],[rb-straight]],MBSchedule[[#This Row],[rb-reverse]])</f>
        <v>CANACONA-CUNCOLIM-MARGAO</v>
      </c>
      <c r="AD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8" s="203" t="str" cm="1">
        <f t="array" ref="AF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8" s="203"/>
      <c r="AH318" s="203" t="str">
        <f>MBSchedule[[#This Row],[Issuing Depot]] &amp; _xlfn.IFNA(VLOOKUP(MBSchedule[[#This Row],[ow]], ETMRouteLookup, 3, FALSE),VLOOKUP(MBSchedule[[#This Row],[re]], ETMRouteLookup, 3, FALSE))</f>
        <v>MRG26</v>
      </c>
      <c r="AI318" s="213" t="str">
        <f>VLOOKUP(MBSchedule[[#This Row],[Full ETM Route No]],ETMRoutes[[Full ETM Route No]:[StageCodes]],9,FALSE)</f>
        <v>MRG-MRK-NVY-DRM-CNX-DDI-PZK-CUN-DMN-BLI-BNO-GOD-PDI-PSM-PKO-GLM-CST-CNC</v>
      </c>
      <c r="AJ318" s="3"/>
    </row>
    <row r="319" spans="1:36" ht="16" thickBot="1">
      <c r="A319" s="104" t="str">
        <f t="shared" si="4"/>
        <v>MRG</v>
      </c>
      <c r="B319" s="104"/>
      <c r="C319" s="90"/>
      <c r="D319" s="90"/>
      <c r="E319" s="157"/>
      <c r="F319" s="164" t="s">
        <v>831</v>
      </c>
      <c r="G319" s="90" t="s">
        <v>996</v>
      </c>
      <c r="H319" s="90"/>
      <c r="I319" s="90"/>
      <c r="J319" s="90"/>
      <c r="K319" s="165" t="s">
        <v>1844</v>
      </c>
      <c r="L3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9" s="188">
        <v>0.46875</v>
      </c>
      <c r="N319" s="115" t="s">
        <v>3404</v>
      </c>
      <c r="O319" s="189">
        <v>0.52083333333333337</v>
      </c>
      <c r="P319" s="180">
        <v>37</v>
      </c>
      <c r="Q319" s="133"/>
      <c r="R319" s="133"/>
      <c r="S319" s="133"/>
      <c r="T319" s="133"/>
      <c r="U319" s="133"/>
      <c r="V319" s="133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92"/>
      <c r="Y319" s="103" t="str" cm="1">
        <f t="array" ref="Y319">IF(
ISNUMBER(FIND("A",$C319)),
$C319 &amp; IF(ISNUMBER(FIND("A",     INDEX($C320:$C$3247,MATCH(FALSE,ISBLANK($C320:$C$3247),0)))),"", INDEX($C320:$C$3247,MATCH(FALSE,ISBLANK($C320:$C$3247),0))  ),$Y318
)</f>
        <v>GA08V1499</v>
      </c>
      <c r="Z319" s="90" t="str" cm="1">
        <f t="array" ref="Z319">IF(
ISNUMBER(FIND("A",$D319)),
$D319 &amp; IF(ISNUMBER(FIND("A",     INDEX($D320:$D$3247,MATCH(FALSE,ISBLANK($D320:$D$3247),0)))),"", INDEX($D320:$D$3247,MATCH(FALSE,ISBLANK($D320:$D$3247),0))  ),$Z318
)</f>
        <v>MB 40A</v>
      </c>
      <c r="AA319" s="104" t="str">
        <f>MBSchedule[[#This Row],[Route]]</f>
        <v>CANACONA-CUNCOLIM-MARGAO</v>
      </c>
      <c r="AB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9" s="104" t="str">
        <f>IF(MBSchedule[[#This Row],[rb-straight]]&lt;MBSchedule[[#This Row],[rb-reverse]],MBSchedule[[#This Row],[rb-straight]],MBSchedule[[#This Row],[rb-reverse]])</f>
        <v>CANACONA-CUNCOLIM-MARGAO</v>
      </c>
      <c r="AD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9" s="203" t="str" cm="1">
        <f t="array" ref="AF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9" s="203"/>
      <c r="AH319" s="203" t="str">
        <f>MBSchedule[[#This Row],[Issuing Depot]] &amp; _xlfn.IFNA(VLOOKUP(MBSchedule[[#This Row],[ow]], ETMRouteLookup, 3, FALSE),VLOOKUP(MBSchedule[[#This Row],[re]], ETMRouteLookup, 3, FALSE))</f>
        <v>MRG26</v>
      </c>
      <c r="AI319" s="213" t="str">
        <f>VLOOKUP(MBSchedule[[#This Row],[Full ETM Route No]],ETMRoutes[[Full ETM Route No]:[StageCodes]],9,FALSE)</f>
        <v>MRG-MRK-NVY-DRM-CNX-DDI-PZK-CUN-DMN-BLI-BNO-GOD-PDI-PSM-PKO-GLM-CST-CNC</v>
      </c>
      <c r="AJ319" s="3"/>
    </row>
    <row r="320" spans="1:36" ht="16" thickBot="1">
      <c r="A320" s="104" t="str">
        <f t="shared" si="4"/>
        <v>MRG</v>
      </c>
      <c r="B320" s="104"/>
      <c r="C320" s="90"/>
      <c r="D320" s="90"/>
      <c r="E320" s="157"/>
      <c r="F320" s="164" t="s">
        <v>1844</v>
      </c>
      <c r="G320" s="90" t="s">
        <v>996</v>
      </c>
      <c r="H320" s="90"/>
      <c r="I320" s="90"/>
      <c r="J320" s="90"/>
      <c r="K320" s="165" t="s">
        <v>831</v>
      </c>
      <c r="L3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0" s="188">
        <v>0.53125</v>
      </c>
      <c r="N320" s="115" t="s">
        <v>3404</v>
      </c>
      <c r="O320" s="189">
        <v>0.58333333333333337</v>
      </c>
      <c r="P320" s="180">
        <v>37</v>
      </c>
      <c r="Q320" s="133"/>
      <c r="R320" s="133"/>
      <c r="S320" s="133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INDEX($C321:$C$3247,MATCH(FALSE,ISBLANK($C321:$C$3247),0)))),"", INDEX($C321:$C$3247,MATCH(FALSE,ISBLANK($C321:$C$3247),0))  ),$Y319
)</f>
        <v>GA08V1499</v>
      </c>
      <c r="Z320" s="90" t="str" cm="1">
        <f t="array" ref="Z320">IF(
ISNUMBER(FIND("A",$D320)),
$D320 &amp; IF(ISNUMBER(FIND("A",     INDEX($D321:$D$3247,MATCH(FALSE,ISBLANK($D321:$D$3247),0)))),"", INDEX($D321:$D$3247,MATCH(FALSE,ISBLANK($D321:$D$3247),0))  ),$Z319
)</f>
        <v>MB 40A</v>
      </c>
      <c r="AA320" s="104" t="str">
        <f>MBSchedule[[#This Row],[Route]]</f>
        <v>MARGAO-CUNCOLIM-CANACONA</v>
      </c>
      <c r="AB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0" s="104" t="str">
        <f>IF(MBSchedule[[#This Row],[rb-straight]]&lt;MBSchedule[[#This Row],[rb-reverse]],MBSchedule[[#This Row],[rb-straight]],MBSchedule[[#This Row],[rb-reverse]])</f>
        <v>CANACONA-CUNCOLIM-MARGAO</v>
      </c>
      <c r="AD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0" s="203" t="str" cm="1">
        <f t="array" ref="AF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0" s="203"/>
      <c r="AH320" s="203" t="str">
        <f>MBSchedule[[#This Row],[Issuing Depot]] &amp; _xlfn.IFNA(VLOOKUP(MBSchedule[[#This Row],[ow]], ETMRouteLookup, 3, FALSE),VLOOKUP(MBSchedule[[#This Row],[re]], ETMRouteLookup, 3, FALSE))</f>
        <v>MRG26</v>
      </c>
      <c r="AI320" s="213" t="str">
        <f>VLOOKUP(MBSchedule[[#This Row],[Full ETM Route No]],ETMRoutes[[Full ETM Route No]:[StageCodes]],9,FALSE)</f>
        <v>MRG-MRK-NVY-DRM-CNX-DDI-PZK-CUN-DMN-BLI-BNO-GOD-PDI-PSM-PKO-GLM-CST-CNC</v>
      </c>
      <c r="AJ320" s="3"/>
    </row>
    <row r="321" spans="1:36" ht="16" thickBot="1">
      <c r="A321" s="104" t="str">
        <f t="shared" si="4"/>
        <v>MRG</v>
      </c>
      <c r="B321" s="104"/>
      <c r="C321" s="90"/>
      <c r="D321" s="90"/>
      <c r="E321" s="157"/>
      <c r="F321" s="164" t="s">
        <v>831</v>
      </c>
      <c r="G321" s="90" t="s">
        <v>3404</v>
      </c>
      <c r="H321" s="90"/>
      <c r="I321" s="90"/>
      <c r="J321" s="90"/>
      <c r="K321" s="165" t="s">
        <v>3281</v>
      </c>
      <c r="L3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1" s="188">
        <v>0.625</v>
      </c>
      <c r="N321" s="115" t="s">
        <v>3404</v>
      </c>
      <c r="O321" s="189">
        <v>0.63194444444444442</v>
      </c>
      <c r="P321" s="180">
        <v>4</v>
      </c>
      <c r="Q321" s="133"/>
      <c r="R321" s="133"/>
      <c r="S321" s="133"/>
      <c r="T321" s="133"/>
      <c r="U321" s="133"/>
      <c r="V321" s="133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INDEX($C322:$C$3247,MATCH(FALSE,ISBLANK($C322:$C$3247),0)))),"", INDEX($C322:$C$3247,MATCH(FALSE,ISBLANK($C322:$C$3247),0))  ),$Y320
)</f>
        <v>GA08V1499</v>
      </c>
      <c r="Z321" s="90" t="str" cm="1">
        <f t="array" ref="Z321">IF(
ISNUMBER(FIND("A",$D321)),
$D321 &amp; IF(ISNUMBER(FIND("A",     INDEX($D322:$D$3247,MATCH(FALSE,ISBLANK($D322:$D$3247),0)))),"", INDEX($D322:$D$3247,MATCH(FALSE,ISBLANK($D322:$D$3247),0))  ),$Z320
)</f>
        <v>MB 40A</v>
      </c>
      <c r="AA321" s="104" t="str">
        <f>MBSchedule[[#This Row],[Route]]</f>
        <v>CANACONA-PALOLEM</v>
      </c>
      <c r="AB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321" s="104" t="str">
        <f>IF(MBSchedule[[#This Row],[rb-straight]]&lt;MBSchedule[[#This Row],[rb-reverse]],MBSchedule[[#This Row],[rb-straight]],MBSchedule[[#This Row],[rb-reverse]])</f>
        <v>CANACONA-PALOLEM</v>
      </c>
      <c r="AD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321" s="203" t="str" cm="1">
        <f t="array" ref="AF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1" s="203"/>
      <c r="AH321" s="203" t="str">
        <f>MBSchedule[[#This Row],[Issuing Depot]] &amp; _xlfn.IFNA(VLOOKUP(MBSchedule[[#This Row],[ow]], ETMRouteLookup, 3, FALSE),VLOOKUP(MBSchedule[[#This Row],[re]], ETMRouteLookup, 3, FALSE))</f>
        <v>MRG336</v>
      </c>
      <c r="AI321" s="213" t="str">
        <f>VLOOKUP(MBSchedule[[#This Row],[Full ETM Route No]],ETMRoutes[[Full ETM Route No]:[StageCodes]],9,FALSE)</f>
        <v>CNC-PSL-PAT-PLM</v>
      </c>
      <c r="AJ321" s="3"/>
    </row>
    <row r="322" spans="1:36" ht="16" thickBot="1">
      <c r="A322" s="104" t="str">
        <f t="shared" si="4"/>
        <v>MRG</v>
      </c>
      <c r="B322" s="104"/>
      <c r="C322" s="90"/>
      <c r="D322" s="90"/>
      <c r="E322" s="157"/>
      <c r="F322" s="164" t="s">
        <v>3281</v>
      </c>
      <c r="G322" s="90" t="s">
        <v>3404</v>
      </c>
      <c r="H322" s="90"/>
      <c r="I322" s="90"/>
      <c r="J322" s="90"/>
      <c r="K322" s="165" t="s">
        <v>831</v>
      </c>
      <c r="L3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2" s="188">
        <v>0.63194444444444442</v>
      </c>
      <c r="N322" s="115" t="s">
        <v>3404</v>
      </c>
      <c r="O322" s="189">
        <v>0.64583333333333337</v>
      </c>
      <c r="P322" s="180">
        <v>4</v>
      </c>
      <c r="Q322" s="133"/>
      <c r="R322" s="133"/>
      <c r="S322" s="133"/>
      <c r="T322" s="133"/>
      <c r="U322" s="133"/>
      <c r="V322" s="133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101"/>
      <c r="Y322" s="126" t="str" cm="1">
        <f t="array" ref="Y322">IF(
ISNUMBER(FIND("A",$C322)),
$C322 &amp; IF(ISNUMBER(FIND("A",     INDEX($C323:$C$3247,MATCH(FALSE,ISBLANK($C323:$C$3247),0)))),"", INDEX($C323:$C$3247,MATCH(FALSE,ISBLANK($C323:$C$3247),0))  ),$Y321
)</f>
        <v>GA08V1499</v>
      </c>
      <c r="Z322" s="90" t="str" cm="1">
        <f t="array" ref="Z322">IF(
ISNUMBER(FIND("A",$D322)),
$D322 &amp; IF(ISNUMBER(FIND("A",     INDEX($D323:$D$3247,MATCH(FALSE,ISBLANK($D323:$D$3247),0)))),"", INDEX($D323:$D$3247,MATCH(FALSE,ISBLANK($D323:$D$3247),0))  ),$Z321
)</f>
        <v>MB 40A</v>
      </c>
      <c r="AA322" s="104" t="str">
        <f>MBSchedule[[#This Row],[Route]]</f>
        <v>PALOLEM-CANACONA</v>
      </c>
      <c r="AB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22" s="104" t="str">
        <f>IF(MBSchedule[[#This Row],[rb-straight]]&lt;MBSchedule[[#This Row],[rb-reverse]],MBSchedule[[#This Row],[rb-straight]],MBSchedule[[#This Row],[rb-reverse]])</f>
        <v>CANACONA-PALOLEM</v>
      </c>
      <c r="AD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22" s="203" t="str" cm="1">
        <f t="array" ref="AF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2" s="203"/>
      <c r="AH322" s="203" t="str">
        <f>MBSchedule[[#This Row],[Issuing Depot]] &amp; _xlfn.IFNA(VLOOKUP(MBSchedule[[#This Row],[ow]], ETMRouteLookup, 3, FALSE),VLOOKUP(MBSchedule[[#This Row],[re]], ETMRouteLookup, 3, FALSE))</f>
        <v>MRG336</v>
      </c>
      <c r="AI322" s="213" t="str">
        <f>VLOOKUP(MBSchedule[[#This Row],[Full ETM Route No]],ETMRoutes[[Full ETM Route No]:[StageCodes]],9,FALSE)</f>
        <v>CNC-PSL-PAT-PLM</v>
      </c>
      <c r="AJ322" s="3"/>
    </row>
    <row r="323" spans="1:36" ht="16" thickBot="1">
      <c r="A323" s="104" t="str">
        <f t="shared" ref="A323:A386" si="5">"MRG"</f>
        <v>MRG</v>
      </c>
      <c r="B323" s="104"/>
      <c r="C323" s="90"/>
      <c r="D323" s="90"/>
      <c r="E323" s="157"/>
      <c r="F323" s="164" t="s">
        <v>831</v>
      </c>
      <c r="G323" s="90" t="s">
        <v>996</v>
      </c>
      <c r="H323" s="90"/>
      <c r="I323" s="90"/>
      <c r="J323" s="90"/>
      <c r="K323" s="165" t="s">
        <v>1844</v>
      </c>
      <c r="L3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3" s="188">
        <v>0.64583333333333337</v>
      </c>
      <c r="N323" s="115" t="s">
        <v>3404</v>
      </c>
      <c r="O323" s="189">
        <v>0.69791666666666663</v>
      </c>
      <c r="P323" s="180">
        <v>37</v>
      </c>
      <c r="Q323" s="133"/>
      <c r="R323" s="133"/>
      <c r="S323" s="133"/>
      <c r="T323" s="133"/>
      <c r="U323" s="133"/>
      <c r="V323" s="133"/>
      <c r="W323" s="90" t="str">
        <f>IF(MBSchedule[[#This Row],[Full Schedule No.]]&lt;&gt;Z324, SUMIFS(MBSchedule[Kms.],MBSchedule[Full Schedule No.],MBSchedule[[#This Row],[Full Schedule No.]],MBSchedule[Issuing Depot],MBSchedule[[#This Row],[Issuing Depot]]),"")</f>
        <v/>
      </c>
      <c r="X323" s="92" t="s">
        <v>45</v>
      </c>
      <c r="Y323" s="103" t="str" cm="1">
        <f t="array" ref="Y323">IF(
ISNUMBER(FIND("A",$C323)),
$C323 &amp; IF(ISNUMBER(FIND("A",     INDEX($C324:$C$3247,MATCH(FALSE,ISBLANK($C324:$C$3247),0)))),"", INDEX($C324:$C$3247,MATCH(FALSE,ISBLANK($C324:$C$3247),0))  ),$Y322
)</f>
        <v>GA08V1499</v>
      </c>
      <c r="Z323" s="90" t="str" cm="1">
        <f t="array" ref="Z323">IF(
ISNUMBER(FIND("A",$D323)),
$D323 &amp; IF(ISNUMBER(FIND("A",     INDEX($D324:$D$3247,MATCH(FALSE,ISBLANK($D324:$D$3247),0)))),"", INDEX($D324:$D$3247,MATCH(FALSE,ISBLANK($D324:$D$3247),0))  ),$Z322
)</f>
        <v>MB 40A</v>
      </c>
      <c r="AA323" s="104" t="str">
        <f>MBSchedule[[#This Row],[Route]]</f>
        <v>CANACONA-CUNCOLIM-MARGAO</v>
      </c>
      <c r="AB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23" s="104" t="str">
        <f>IF(MBSchedule[[#This Row],[rb-straight]]&lt;MBSchedule[[#This Row],[rb-reverse]],MBSchedule[[#This Row],[rb-straight]],MBSchedule[[#This Row],[rb-reverse]])</f>
        <v>CANACONA-CUNCOLIM-MARGAO</v>
      </c>
      <c r="AD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23" s="203" t="str" cm="1">
        <f t="array" ref="AF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3" s="203"/>
      <c r="AH323" s="203" t="str">
        <f>MBSchedule[[#This Row],[Issuing Depot]] &amp; _xlfn.IFNA(VLOOKUP(MBSchedule[[#This Row],[ow]], ETMRouteLookup, 3, FALSE),VLOOKUP(MBSchedule[[#This Row],[re]], ETMRouteLookup, 3, FALSE))</f>
        <v>MRG26</v>
      </c>
      <c r="AI323" s="213" t="str">
        <f>VLOOKUP(MBSchedule[[#This Row],[Full ETM Route No]],ETMRoutes[[Full ETM Route No]:[StageCodes]],9,FALSE)</f>
        <v>MRG-MRK-NVY-DRM-CNX-DDI-PZK-CUN-DMN-BLI-BNO-GOD-PDI-PSM-PKO-GLM-CST-CNC</v>
      </c>
      <c r="AJ323" s="3"/>
    </row>
    <row r="324" spans="1:36" ht="16" thickBot="1">
      <c r="A324" s="104" t="str">
        <f t="shared" si="5"/>
        <v>MRG</v>
      </c>
      <c r="B324" s="104"/>
      <c r="C324" s="90"/>
      <c r="D324" s="90"/>
      <c r="E324" s="157"/>
      <c r="F324" s="164" t="s">
        <v>1844</v>
      </c>
      <c r="G324" s="90" t="s">
        <v>831</v>
      </c>
      <c r="H324" s="90"/>
      <c r="I324" s="90"/>
      <c r="J324" s="90"/>
      <c r="K324" s="165" t="s">
        <v>2674</v>
      </c>
      <c r="L3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4" s="188">
        <v>0.72569444444444453</v>
      </c>
      <c r="N324" s="115" t="s">
        <v>3404</v>
      </c>
      <c r="O324" s="189">
        <v>0.79166666666666663</v>
      </c>
      <c r="P324" s="180">
        <v>41</v>
      </c>
      <c r="Q324" s="133">
        <v>1</v>
      </c>
      <c r="R324" s="133">
        <v>1</v>
      </c>
      <c r="S324" s="133"/>
      <c r="T324" s="133"/>
      <c r="U324" s="133"/>
      <c r="V324" s="133"/>
      <c r="W324" s="90">
        <f>IF(MBSchedule[[#This Row],[Full Schedule No.]]&lt;&gt;Z325, SUMIFS(MBSchedule[Kms.],MBSchedule[Full Schedule No.],MBSchedule[[#This Row],[Full Schedule No.]],MBSchedule[Issuing Depot],MBSchedule[[#This Row],[Issuing Depot]]),"")</f>
        <v>238</v>
      </c>
      <c r="X324" s="101" t="s">
        <v>176</v>
      </c>
      <c r="Y324" s="126" t="str" cm="1">
        <f t="array" ref="Y324">IF(
ISNUMBER(FIND("A",$C324)),
$C324 &amp; IF(ISNUMBER(FIND("A",     INDEX($C325:$C$3247,MATCH(FALSE,ISBLANK($C325:$C$3247),0)))),"", INDEX($C325:$C$3247,MATCH(FALSE,ISBLANK($C325:$C$3247),0))  ),$Y323
)</f>
        <v>GA08V1499</v>
      </c>
      <c r="Z324" s="90" t="str" cm="1">
        <f t="array" ref="Z324">IF(
ISNUMBER(FIND("A",$D324)),
$D324 &amp; IF(ISNUMBER(FIND("A",     INDEX($D325:$D$3247,MATCH(FALSE,ISBLANK($D325:$D$3247),0)))),"", INDEX($D325:$D$3247,MATCH(FALSE,ISBLANK($D325:$D$3247),0))  ),$Z323
)</f>
        <v>MB 40A</v>
      </c>
      <c r="AA324" s="104" t="str">
        <f>MBSchedule[[#This Row],[Route]]</f>
        <v>MARGAO-CANACONA-SHRISTHAL</v>
      </c>
      <c r="AB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324" s="104" t="str">
        <f>IF(MBSchedule[[#This Row],[rb-straight]]&lt;MBSchedule[[#This Row],[rb-reverse]],MBSchedule[[#This Row],[rb-straight]],MBSchedule[[#This Row],[rb-reverse]])</f>
        <v>MARGAO-CANACONA-SHRISTHAL</v>
      </c>
      <c r="AD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324" s="203" t="str" cm="1">
        <f t="array" ref="AF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4" s="203"/>
      <c r="AH324" s="203" t="str">
        <f>MBSchedule[[#This Row],[Issuing Depot]] &amp; _xlfn.IFNA(VLOOKUP(MBSchedule[[#This Row],[ow]], ETMRouteLookup, 3, FALSE),VLOOKUP(MBSchedule[[#This Row],[re]], ETMRouteLookup, 3, FALSE))</f>
        <v>MRG355</v>
      </c>
      <c r="AI324" s="213" t="str">
        <f>VLOOKUP(MBSchedule[[#This Row],[Full ETM Route No]],ETMRoutes[[Full ETM Route No]:[StageCodes]],9,FALSE)</f>
        <v>MRG-MRK-NVY-DRM-CNX-DDI-PZK-CUN-DMN-BLI-BNO-GOD-PDI-PSM-PKO-GLM-CST-CNC-CNC-PSN-SMT-BPL-AFD-PTG-SRI</v>
      </c>
      <c r="AJ324" s="3"/>
    </row>
    <row r="325" spans="1:36" ht="16" thickBot="1">
      <c r="A325" s="104" t="str">
        <f t="shared" si="5"/>
        <v>MRG</v>
      </c>
      <c r="B325" s="104"/>
      <c r="C325" s="90" t="s">
        <v>177</v>
      </c>
      <c r="D325" s="90" t="s">
        <v>178</v>
      </c>
      <c r="E325" s="157"/>
      <c r="F325" s="164" t="s">
        <v>3241</v>
      </c>
      <c r="G325" s="90" t="s">
        <v>831</v>
      </c>
      <c r="H325" s="90"/>
      <c r="I325" s="90"/>
      <c r="J325" s="90"/>
      <c r="K325" s="165" t="s">
        <v>1844</v>
      </c>
      <c r="L3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5" s="188">
        <v>0.29166666666666669</v>
      </c>
      <c r="N325" s="115" t="s">
        <v>3404</v>
      </c>
      <c r="O325" s="189">
        <v>0.36458333333333331</v>
      </c>
      <c r="P325" s="180">
        <v>50</v>
      </c>
      <c r="Q325" s="133"/>
      <c r="R325" s="133"/>
      <c r="S325" s="133"/>
      <c r="T325" s="133"/>
      <c r="U325" s="133"/>
      <c r="V325" s="133"/>
      <c r="W325" s="90" t="str">
        <f>IF(MBSchedule[[#This Row],[Full Schedule No.]]&lt;&gt;Z326, SUMIFS(MBSchedule[Kms.],MBSchedule[Full Schedule No.],MBSchedule[[#This Row],[Full Schedule No.]],MBSchedule[Issuing Depot],MBSchedule[[#This Row],[Issuing Depot]]),"")</f>
        <v/>
      </c>
      <c r="X325" s="98"/>
      <c r="Y325" s="125" t="str" cm="1">
        <f t="array" ref="Y325">IF(
ISNUMBER(FIND("A",$C325)),
$C325 &amp; IF(ISNUMBER(FIND("A",     INDEX($C326:$C$3247,MATCH(FALSE,ISBLANK($C326:$C$3247),0)))),"", INDEX($C326:$C$3247,MATCH(FALSE,ISBLANK($C326:$C$3247),0))  ),$Y324
)</f>
        <v>GA02T4661</v>
      </c>
      <c r="Z325" s="90" t="str" cm="1">
        <f t="array" ref="Z325">IF(
ISNUMBER(FIND("A",$D325)),
$D325 &amp; IF(ISNUMBER(FIND("A",     INDEX($D326:$D$3247,MATCH(FALSE,ISBLANK($D326:$D$3247),0)))),"", INDEX($D326:$D$3247,MATCH(FALSE,ISBLANK($D326:$D$3247),0))  ),$Z324
)</f>
        <v>MB 41A</v>
      </c>
      <c r="AA325" s="104" t="str">
        <f>MBSchedule[[#This Row],[Route]]</f>
        <v>GOKULDE-CANACONA-MARGAO</v>
      </c>
      <c r="AB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5" s="104" t="str">
        <f>IF(MBSchedule[[#This Row],[rb-straight]]&lt;MBSchedule[[#This Row],[rb-reverse]],MBSchedule[[#This Row],[rb-straight]],MBSchedule[[#This Row],[rb-reverse]])</f>
        <v>GOKULDE-CANACONA-MARGAO</v>
      </c>
      <c r="AD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5" s="203" t="str" cm="1">
        <f t="array" ref="AF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5" s="203"/>
      <c r="AH325" s="203" t="e">
        <f>MBSchedule[[#This Row],[Issuing Depot]] &amp; _xlfn.IFNA(VLOOKUP(MBSchedule[[#This Row],[ow]], ETMRouteLookup, 3, FALSE),VLOOKUP(MBSchedule[[#This Row],[re]], ETMRouteLookup, 3, FALSE))</f>
        <v>#N/A</v>
      </c>
      <c r="AI325" s="213" t="e">
        <f>VLOOKUP(MBSchedule[[#This Row],[Full ETM Route No]],ETMRoutes[[Full ETM Route No]:[StageCodes]],9,FALSE)</f>
        <v>#N/A</v>
      </c>
      <c r="AJ325" s="3"/>
    </row>
    <row r="326" spans="1:36" ht="16" thickBot="1">
      <c r="A326" s="104" t="str">
        <f t="shared" si="5"/>
        <v>MRG</v>
      </c>
      <c r="B326" s="104"/>
      <c r="C326" s="90"/>
      <c r="D326" s="90"/>
      <c r="E326" s="157"/>
      <c r="F326" s="164" t="s">
        <v>1844</v>
      </c>
      <c r="G326" s="90" t="s">
        <v>996</v>
      </c>
      <c r="H326" s="90"/>
      <c r="I326" s="90"/>
      <c r="J326" s="90"/>
      <c r="K326" s="165" t="s">
        <v>831</v>
      </c>
      <c r="L3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6" s="188">
        <v>0.39583333333333331</v>
      </c>
      <c r="N326" s="115" t="s">
        <v>3404</v>
      </c>
      <c r="O326" s="189">
        <v>0.45833333333333331</v>
      </c>
      <c r="P326" s="180">
        <v>37</v>
      </c>
      <c r="Q326" s="133"/>
      <c r="R326" s="133"/>
      <c r="S326" s="133"/>
      <c r="T326" s="133"/>
      <c r="U326" s="133"/>
      <c r="V326" s="133"/>
      <c r="W326" s="90">
        <f>IF(MBSchedule[[#This Row],[Full Schedule No.]]&lt;&gt;Z327, SUMIFS(MBSchedule[Kms.],MBSchedule[Full Schedule No.],MBSchedule[[#This Row],[Full Schedule No.]],MBSchedule[Issuing Depot],MBSchedule[[#This Row],[Issuing Depot]]),"")</f>
        <v>87</v>
      </c>
      <c r="X326" s="98"/>
      <c r="Y326" s="125" t="str" cm="1">
        <f t="array" ref="Y326">IF(
ISNUMBER(FIND("A",$C326)),
$C326 &amp; IF(ISNUMBER(FIND("A",     INDEX($C327:$C$3247,MATCH(FALSE,ISBLANK($C327:$C$3247),0)))),"", INDEX($C327:$C$3247,MATCH(FALSE,ISBLANK($C327:$C$3247),0))  ),$Y325
)</f>
        <v>GA02T4661</v>
      </c>
      <c r="Z326" s="90" t="str" cm="1">
        <f t="array" ref="Z326">IF(
ISNUMBER(FIND("A",$D326)),
$D326 &amp; IF(ISNUMBER(FIND("A",     INDEX($D327:$D$3247,MATCH(FALSE,ISBLANK($D327:$D$3247),0)))),"", INDEX($D327:$D$3247,MATCH(FALSE,ISBLANK($D327:$D$3247),0))  ),$Z325
)</f>
        <v>MB 41A</v>
      </c>
      <c r="AA326" s="104" t="str">
        <f>MBSchedule[[#This Row],[Route]]</f>
        <v>MARGAO-CUNCOLIM-CANACONA</v>
      </c>
      <c r="AB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6" s="104" t="str">
        <f>IF(MBSchedule[[#This Row],[rb-straight]]&lt;MBSchedule[[#This Row],[rb-reverse]],MBSchedule[[#This Row],[rb-straight]],MBSchedule[[#This Row],[rb-reverse]])</f>
        <v>CANACONA-CUNCOLIM-MARGAO</v>
      </c>
      <c r="AD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6" s="203" t="str" cm="1">
        <f t="array" ref="AF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6" s="203"/>
      <c r="AH326" s="203" t="str">
        <f>MBSchedule[[#This Row],[Issuing Depot]] &amp; _xlfn.IFNA(VLOOKUP(MBSchedule[[#This Row],[ow]], ETMRouteLookup, 3, FALSE),VLOOKUP(MBSchedule[[#This Row],[re]], ETMRouteLookup, 3, FALSE))</f>
        <v>MRG26</v>
      </c>
      <c r="AI326" s="213" t="str">
        <f>VLOOKUP(MBSchedule[[#This Row],[Full ETM Route No]],ETMRoutes[[Full ETM Route No]:[StageCodes]],9,FALSE)</f>
        <v>MRG-MRK-NVY-DRM-CNX-DDI-PZK-CUN-DMN-BLI-BNO-GOD-PDI-PSM-PKO-GLM-CST-CNC</v>
      </c>
      <c r="AJ326" s="3"/>
    </row>
    <row r="327" spans="1:36" ht="16" thickBot="1">
      <c r="A327" s="104" t="str">
        <f t="shared" si="5"/>
        <v>MRG</v>
      </c>
      <c r="B327" s="104"/>
      <c r="C327" s="90"/>
      <c r="D327" s="90"/>
      <c r="E327" s="157"/>
      <c r="F327" s="164" t="s">
        <v>831</v>
      </c>
      <c r="G327" s="90" t="s">
        <v>3404</v>
      </c>
      <c r="H327" s="90"/>
      <c r="I327" s="90"/>
      <c r="J327" s="90"/>
      <c r="K327" s="165" t="s">
        <v>3417</v>
      </c>
      <c r="L3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</v>
      </c>
      <c r="M327" s="188">
        <v>0.52083333333333337</v>
      </c>
      <c r="N327" s="115" t="s">
        <v>3404</v>
      </c>
      <c r="O327" s="189">
        <v>0.54166666666666663</v>
      </c>
      <c r="P327" s="180">
        <v>13</v>
      </c>
      <c r="Q327" s="133"/>
      <c r="R327" s="133"/>
      <c r="S327" s="133"/>
      <c r="T327" s="133"/>
      <c r="U327" s="133"/>
      <c r="V327" s="133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8"/>
      <c r="Y327" s="125" t="str" cm="1">
        <f t="array" ref="Y327">IF(
ISNUMBER(FIND("A",$C327)),
$C327 &amp; IF(ISNUMBER(FIND("A",     INDEX($C328:$C$3247,MATCH(FALSE,ISBLANK($C328:$C$3247),0)))),"", INDEX($C328:$C$3247,MATCH(FALSE,ISBLANK($C328:$C$3247),0))  ),$Y326
)</f>
        <v>GA02T4661</v>
      </c>
      <c r="Z327" s="90">
        <v>0</v>
      </c>
      <c r="AA327" s="104" t="str">
        <f>MBSchedule[[#This Row],[Route]]</f>
        <v>CANACONA-</v>
      </c>
      <c r="AB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</v>
      </c>
      <c r="AC327" s="104" t="str">
        <f>IF(MBSchedule[[#This Row],[rb-straight]]&lt;MBSchedule[[#This Row],[rb-reverse]],MBSchedule[[#This Row],[rb-straight]],MBSchedule[[#This Row],[rb-reverse]])</f>
        <v>CANACONA-</v>
      </c>
      <c r="AD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E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F327" s="203" t="str" cm="1">
        <f t="array" ref="AF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7" s="203"/>
      <c r="AH327" s="203" t="e">
        <f>MBSchedule[[#This Row],[Issuing Depot]] &amp; _xlfn.IFNA(VLOOKUP(MBSchedule[[#This Row],[ow]], ETMRouteLookup, 3, FALSE),VLOOKUP(MBSchedule[[#This Row],[re]], ETMRouteLookup, 3, FALSE))</f>
        <v>#N/A</v>
      </c>
      <c r="AI327" s="213" t="e">
        <f>VLOOKUP(MBSchedule[[#This Row],[Full ETM Route No]],ETMRoutes[[Full ETM Route No]:[StageCodes]],9,FALSE)</f>
        <v>#N/A</v>
      </c>
      <c r="AJ327" s="3"/>
    </row>
    <row r="328" spans="1:36" ht="16" thickBot="1">
      <c r="A328" s="104" t="str">
        <f t="shared" si="5"/>
        <v>MRG</v>
      </c>
      <c r="B328" s="104"/>
      <c r="C328" s="90"/>
      <c r="D328" s="90"/>
      <c r="E328" s="157"/>
      <c r="F328" s="164" t="s">
        <v>3241</v>
      </c>
      <c r="G328" s="90" t="s">
        <v>831</v>
      </c>
      <c r="H328" s="90"/>
      <c r="I328" s="90"/>
      <c r="J328" s="90"/>
      <c r="K328" s="165" t="s">
        <v>1844</v>
      </c>
      <c r="L3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8" s="188">
        <v>0.59375</v>
      </c>
      <c r="N328" s="115" t="s">
        <v>3404</v>
      </c>
      <c r="O328" s="189">
        <v>0.66666666666666663</v>
      </c>
      <c r="P328" s="180">
        <v>50</v>
      </c>
      <c r="Q328" s="133"/>
      <c r="R328" s="133"/>
      <c r="S328" s="133"/>
      <c r="T328" s="133"/>
      <c r="U328" s="133"/>
      <c r="V328" s="133"/>
      <c r="W328" s="90" t="str">
        <f>IF(MBSchedule[[#This Row],[Full Schedule No.]]&lt;&gt;Z329, SUMIFS(MBSchedule[Kms.],MBSchedule[Full Schedule No.],MBSchedule[[#This Row],[Full Schedule No.]],MBSchedule[Issuing Depot],MBSchedule[[#This Row],[Issuing Depot]]),"")</f>
        <v/>
      </c>
      <c r="X328" s="92" t="s">
        <v>45</v>
      </c>
      <c r="Y328" s="103" t="str" cm="1">
        <f t="array" ref="Y328">IF(
ISNUMBER(FIND("A",$C328)),
$C328 &amp; IF(ISNUMBER(FIND("A",     INDEX($C329:$C$3247,MATCH(FALSE,ISBLANK($C329:$C$3247),0)))),"", INDEX($C329:$C$3247,MATCH(FALSE,ISBLANK($C329:$C$3247),0))  ),$Y327
)</f>
        <v>GA02T4661</v>
      </c>
      <c r="Z328" s="90" cm="1">
        <f t="array" ref="Z328">IF(
ISNUMBER(FIND("A",$D328)),
$D328 &amp; IF(ISNUMBER(FIND("A",     INDEX($D329:$D$3247,MATCH(FALSE,ISBLANK($D329:$D$3247),0)))),"", INDEX($D329:$D$3247,MATCH(FALSE,ISBLANK($D329:$D$3247),0))  ),$Z327
)</f>
        <v>0</v>
      </c>
      <c r="AA328" s="104" t="str">
        <f>MBSchedule[[#This Row],[Route]]</f>
        <v>GOKULDE-CANACONA-MARGAO</v>
      </c>
      <c r="AB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8" s="104" t="str">
        <f>IF(MBSchedule[[#This Row],[rb-straight]]&lt;MBSchedule[[#This Row],[rb-reverse]],MBSchedule[[#This Row],[rb-straight]],MBSchedule[[#This Row],[rb-reverse]])</f>
        <v>GOKULDE-CANACONA-MARGAO</v>
      </c>
      <c r="AD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8" s="203" t="str" cm="1">
        <f t="array" ref="AF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8" s="203"/>
      <c r="AH328" s="203" t="e">
        <f>MBSchedule[[#This Row],[Issuing Depot]] &amp; _xlfn.IFNA(VLOOKUP(MBSchedule[[#This Row],[ow]], ETMRouteLookup, 3, FALSE),VLOOKUP(MBSchedule[[#This Row],[re]], ETMRouteLookup, 3, FALSE))</f>
        <v>#N/A</v>
      </c>
      <c r="AI328" s="213" t="e">
        <f>VLOOKUP(MBSchedule[[#This Row],[Full ETM Route No]],ETMRoutes[[Full ETM Route No]:[StageCodes]],9,FALSE)</f>
        <v>#N/A</v>
      </c>
      <c r="AJ328" s="3"/>
    </row>
    <row r="329" spans="1:36" ht="16" thickBot="1">
      <c r="A329" s="104" t="str">
        <f t="shared" si="5"/>
        <v>MRG</v>
      </c>
      <c r="B329" s="104"/>
      <c r="C329" s="90"/>
      <c r="D329" s="90"/>
      <c r="E329" s="157"/>
      <c r="F329" s="164" t="s">
        <v>1844</v>
      </c>
      <c r="G329" s="90" t="s">
        <v>831</v>
      </c>
      <c r="H329" s="90"/>
      <c r="I329" s="90"/>
      <c r="J329" s="90"/>
      <c r="K329" s="165" t="s">
        <v>3417</v>
      </c>
      <c r="L3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9" s="188">
        <v>0.73611111111111116</v>
      </c>
      <c r="N329" s="115" t="s">
        <v>3404</v>
      </c>
      <c r="O329" s="189">
        <v>0.80902777777777779</v>
      </c>
      <c r="P329" s="180">
        <v>50</v>
      </c>
      <c r="Q329" s="133">
        <v>1</v>
      </c>
      <c r="R329" s="133">
        <v>1</v>
      </c>
      <c r="S329" s="133"/>
      <c r="T329" s="134"/>
      <c r="U329" s="134"/>
      <c r="V329" s="134"/>
      <c r="W329" s="90">
        <f>IF(MBSchedule[[#This Row],[Full Schedule No.]]&lt;&gt;Z330, SUMIFS(MBSchedule[Kms.],MBSchedule[Full Schedule No.],MBSchedule[[#This Row],[Full Schedule No.]],MBSchedule[Issuing Depot],MBSchedule[[#This Row],[Issuing Depot]]),"")</f>
        <v>113</v>
      </c>
      <c r="X329" s="101" t="s">
        <v>3427</v>
      </c>
      <c r="Y329" s="126" t="str" cm="1">
        <f t="array" ref="Y329">IF(
ISNUMBER(FIND("A",$C329)),
$C329 &amp; IF(ISNUMBER(FIND("A",     INDEX($C330:$C$3247,MATCH(FALSE,ISBLANK($C330:$C$3247),0)))),"", INDEX($C330:$C$3247,MATCH(FALSE,ISBLANK($C330:$C$3247),0))  ),$Y328
)</f>
        <v>GA02T4661</v>
      </c>
      <c r="Z329" s="90" cm="1">
        <f t="array" ref="Z329">IF(
ISNUMBER(FIND("A",$D329)),
$D329 &amp; IF(ISNUMBER(FIND("A",     INDEX($D330:$D$3247,MATCH(FALSE,ISBLANK($D330:$D$3247),0)))),"", INDEX($D330:$D$3247,MATCH(FALSE,ISBLANK($D330:$D$3247),0))  ),$Z328
)</f>
        <v>0</v>
      </c>
      <c r="AA329" s="104" t="str">
        <f>MBSchedule[[#This Row],[Route]]</f>
        <v>MARGAO-CANACONA-</v>
      </c>
      <c r="AB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C329" s="104" t="str">
        <f>IF(MBSchedule[[#This Row],[rb-straight]]&lt;MBSchedule[[#This Row],[rb-reverse]],MBSchedule[[#This Row],[rb-straight]],MBSchedule[[#This Row],[rb-reverse]])</f>
        <v>-CANACONA-MARGAO</v>
      </c>
      <c r="AD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E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F329" s="203" t="str" cm="1">
        <f t="array" ref="AF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9" s="203"/>
      <c r="AH329" s="203" t="e">
        <f>MBSchedule[[#This Row],[Issuing Depot]] &amp; _xlfn.IFNA(VLOOKUP(MBSchedule[[#This Row],[ow]], ETMRouteLookup, 3, FALSE),VLOOKUP(MBSchedule[[#This Row],[re]], ETMRouteLookup, 3, FALSE))</f>
        <v>#N/A</v>
      </c>
      <c r="AI329" s="213" t="e">
        <f>VLOOKUP(MBSchedule[[#This Row],[Full ETM Route No]],ETMRoutes[[Full ETM Route No]:[StageCodes]],9,FALSE)</f>
        <v>#N/A</v>
      </c>
      <c r="AJ329" s="3"/>
    </row>
    <row r="330" spans="1:36" ht="16" thickBot="1">
      <c r="A330" s="104" t="str">
        <f t="shared" si="5"/>
        <v>MRG</v>
      </c>
      <c r="B330" s="104"/>
      <c r="C330" s="90" t="s">
        <v>181</v>
      </c>
      <c r="D330" s="90" t="s">
        <v>182</v>
      </c>
      <c r="E330" s="157"/>
      <c r="F330" s="164" t="s">
        <v>3419</v>
      </c>
      <c r="G330" s="90" t="s">
        <v>3404</v>
      </c>
      <c r="H330" s="90"/>
      <c r="I330" s="90"/>
      <c r="J330" s="90"/>
      <c r="K330" s="165" t="s">
        <v>1844</v>
      </c>
      <c r="L3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30" s="188">
        <v>0.2951388888888889</v>
      </c>
      <c r="N330" s="115" t="s">
        <v>3404</v>
      </c>
      <c r="O330" s="189">
        <v>0.34027777777777773</v>
      </c>
      <c r="P330" s="180">
        <v>25</v>
      </c>
      <c r="Q330" s="133"/>
      <c r="R330" s="133"/>
      <c r="S330" s="133"/>
      <c r="T330" s="133"/>
      <c r="U330" s="133"/>
      <c r="V330" s="133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INDEX($C331:$C$3247,MATCH(FALSE,ISBLANK($C331:$C$3247),0)))),"", INDEX($C331:$C$3247,MATCH(FALSE,ISBLANK($C331:$C$3247),0))  ),$Y329
)</f>
        <v>GA01U1887</v>
      </c>
      <c r="Z330" s="90" t="str" cm="1">
        <f t="array" ref="Z330">IF(
ISNUMBER(FIND("A",$D330)),
$D330 &amp; IF(ISNUMBER(FIND("A",     INDEX($D331:$D$3247,MATCH(FALSE,ISBLANK($D331:$D$3247),0)))),"", INDEX($D331:$D$3247,MATCH(FALSE,ISBLANK($D331:$D$3247),0))  ),$Z329
)</f>
        <v>MB 42A</v>
      </c>
      <c r="AA330" s="104" t="str">
        <f>MBSchedule[[#This Row],[Route]]</f>
        <v>KHADDE-MARGAO</v>
      </c>
      <c r="AB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C330" s="104" t="str">
        <f>IF(MBSchedule[[#This Row],[rb-straight]]&lt;MBSchedule[[#This Row],[rb-reverse]],MBSchedule[[#This Row],[rb-straight]],MBSchedule[[#This Row],[rb-reverse]])</f>
        <v>KHADDE-MARGAO</v>
      </c>
      <c r="AD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E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F330" s="203" t="str" cm="1">
        <f t="array" ref="AF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30" s="203"/>
      <c r="AH330" s="203" t="e">
        <f>MBSchedule[[#This Row],[Issuing Depot]] &amp; _xlfn.IFNA(VLOOKUP(MBSchedule[[#This Row],[ow]], ETMRouteLookup, 3, FALSE),VLOOKUP(MBSchedule[[#This Row],[re]], ETMRouteLookup, 3, FALSE))</f>
        <v>#N/A</v>
      </c>
      <c r="AI330" s="213" t="e">
        <f>VLOOKUP(MBSchedule[[#This Row],[Full ETM Route No]],ETMRoutes[[Full ETM Route No]:[StageCodes]],9,FALSE)</f>
        <v>#N/A</v>
      </c>
      <c r="AJ330" s="3"/>
    </row>
    <row r="331" spans="1:36" ht="16" thickBot="1">
      <c r="A331" s="104" t="str">
        <f t="shared" si="5"/>
        <v>MRG</v>
      </c>
      <c r="B331" s="104"/>
      <c r="C331" s="90"/>
      <c r="D331" s="90"/>
      <c r="E331" s="157"/>
      <c r="F331" s="164" t="s">
        <v>1844</v>
      </c>
      <c r="G331" s="90" t="s">
        <v>996</v>
      </c>
      <c r="H331" s="90"/>
      <c r="I331" s="90"/>
      <c r="J331" s="90"/>
      <c r="K331" s="165" t="s">
        <v>831</v>
      </c>
      <c r="L3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1" s="188">
        <v>0.34375</v>
      </c>
      <c r="N331" s="115" t="s">
        <v>3404</v>
      </c>
      <c r="O331" s="189">
        <v>0.40625</v>
      </c>
      <c r="P331" s="180">
        <v>40</v>
      </c>
      <c r="Q331" s="133"/>
      <c r="R331" s="133"/>
      <c r="S331" s="133"/>
      <c r="T331" s="133"/>
      <c r="U331" s="133"/>
      <c r="V331" s="133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INDEX($C332:$C$3247,MATCH(FALSE,ISBLANK($C332:$C$3247),0)))),"", INDEX($C332:$C$3247,MATCH(FALSE,ISBLANK($C332:$C$3247),0))  ),$Y330
)</f>
        <v>GA01U1887</v>
      </c>
      <c r="Z331" s="90" t="str" cm="1">
        <f t="array" ref="Z331">IF(
ISNUMBER(FIND("A",$D331)),
$D331 &amp; IF(ISNUMBER(FIND("A",     INDEX($D332:$D$3247,MATCH(FALSE,ISBLANK($D332:$D$3247),0)))),"", INDEX($D332:$D$3247,MATCH(FALSE,ISBLANK($D332:$D$3247),0))  ),$Z330
)</f>
        <v>MB 42A</v>
      </c>
      <c r="AA331" s="104" t="str">
        <f>MBSchedule[[#This Row],[Route]]</f>
        <v>MARGAO-CUNCOLIM-CANACONA</v>
      </c>
      <c r="AB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31" s="104" t="str">
        <f>IF(MBSchedule[[#This Row],[rb-straight]]&lt;MBSchedule[[#This Row],[rb-reverse]],MBSchedule[[#This Row],[rb-straight]],MBSchedule[[#This Row],[rb-reverse]])</f>
        <v>CANACONA-CUNCOLIM-MARGAO</v>
      </c>
      <c r="AD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31" s="203" t="str" cm="1">
        <f t="array" ref="AF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1" s="203"/>
      <c r="AH331" s="203" t="str">
        <f>MBSchedule[[#This Row],[Issuing Depot]] &amp; _xlfn.IFNA(VLOOKUP(MBSchedule[[#This Row],[ow]], ETMRouteLookup, 3, FALSE),VLOOKUP(MBSchedule[[#This Row],[re]], ETMRouteLookup, 3, FALSE))</f>
        <v>MRG26</v>
      </c>
      <c r="AI331" s="213" t="str">
        <f>VLOOKUP(MBSchedule[[#This Row],[Full ETM Route No]],ETMRoutes[[Full ETM Route No]:[StageCodes]],9,FALSE)</f>
        <v>MRG-MRK-NVY-DRM-CNX-DDI-PZK-CUN-DMN-BLI-BNO-GOD-PDI-PSM-PKO-GLM-CST-CNC</v>
      </c>
      <c r="AJ331" s="3"/>
    </row>
    <row r="332" spans="1:36" ht="16" thickBot="1">
      <c r="A332" s="104" t="str">
        <f t="shared" si="5"/>
        <v>MRG</v>
      </c>
      <c r="B332" s="104"/>
      <c r="C332" s="90"/>
      <c r="D332" s="90"/>
      <c r="E332" s="157"/>
      <c r="F332" s="164" t="s">
        <v>831</v>
      </c>
      <c r="G332" s="90" t="s">
        <v>996</v>
      </c>
      <c r="H332" s="90"/>
      <c r="I332" s="90"/>
      <c r="J332" s="90"/>
      <c r="K332" s="165" t="s">
        <v>1844</v>
      </c>
      <c r="L3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2" s="188">
        <v>0.41319444444444442</v>
      </c>
      <c r="N332" s="115" t="s">
        <v>3404</v>
      </c>
      <c r="O332" s="189">
        <v>0.47569444444444442</v>
      </c>
      <c r="P332" s="180">
        <v>40</v>
      </c>
      <c r="Q332" s="133"/>
      <c r="R332" s="133"/>
      <c r="S332" s="133"/>
      <c r="T332" s="133"/>
      <c r="U332" s="133"/>
      <c r="V332" s="133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8"/>
      <c r="Y332" s="125" t="str" cm="1">
        <f t="array" ref="Y332">IF(
ISNUMBER(FIND("A",$C332)),
$C332 &amp; IF(ISNUMBER(FIND("A",     INDEX($C333:$C$3247,MATCH(FALSE,ISBLANK($C333:$C$3247),0)))),"", INDEX($C333:$C$3247,MATCH(FALSE,ISBLANK($C333:$C$3247),0))  ),$Y331
)</f>
        <v>GA01U1887</v>
      </c>
      <c r="Z332" s="90" t="str" cm="1">
        <f t="array" ref="Z332">IF(
ISNUMBER(FIND("A",$D332)),
$D332 &amp; IF(ISNUMBER(FIND("A",     INDEX($D333:$D$3247,MATCH(FALSE,ISBLANK($D333:$D$3247),0)))),"", INDEX($D333:$D$3247,MATCH(FALSE,ISBLANK($D333:$D$3247),0))  ),$Z331
)</f>
        <v>MB 42A</v>
      </c>
      <c r="AA332" s="104" t="str">
        <f>MBSchedule[[#This Row],[Route]]</f>
        <v>CANACONA-CUNCOLIM-MARGAO</v>
      </c>
      <c r="AB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2" s="104" t="str">
        <f>IF(MBSchedule[[#This Row],[rb-straight]]&lt;MBSchedule[[#This Row],[rb-reverse]],MBSchedule[[#This Row],[rb-straight]],MBSchedule[[#This Row],[rb-reverse]])</f>
        <v>CANACONA-CUNCOLIM-MARGAO</v>
      </c>
      <c r="AD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2" s="203" t="str" cm="1">
        <f t="array" ref="AF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2" s="203"/>
      <c r="AH332" s="203" t="str">
        <f>MBSchedule[[#This Row],[Issuing Depot]] &amp; _xlfn.IFNA(VLOOKUP(MBSchedule[[#This Row],[ow]], ETMRouteLookup, 3, FALSE),VLOOKUP(MBSchedule[[#This Row],[re]], ETMRouteLookup, 3, FALSE))</f>
        <v>MRG26</v>
      </c>
      <c r="AI332" s="213" t="str">
        <f>VLOOKUP(MBSchedule[[#This Row],[Full ETM Route No]],ETMRoutes[[Full ETM Route No]:[StageCodes]],9,FALSE)</f>
        <v>MRG-MRK-NVY-DRM-CNX-DDI-PZK-CUN-DMN-BLI-BNO-GOD-PDI-PSM-PKO-GLM-CST-CNC</v>
      </c>
      <c r="AJ332" s="3"/>
    </row>
    <row r="333" spans="1:36" ht="16" thickBot="1">
      <c r="A333" s="104" t="str">
        <f t="shared" si="5"/>
        <v>MRG</v>
      </c>
      <c r="B333" s="104"/>
      <c r="C333" s="90"/>
      <c r="D333" s="90"/>
      <c r="E333" s="157"/>
      <c r="F333" s="164" t="s">
        <v>1844</v>
      </c>
      <c r="G333" s="90" t="s">
        <v>831</v>
      </c>
      <c r="H333" s="90"/>
      <c r="I333" s="90"/>
      <c r="J333" s="90"/>
      <c r="K333" s="165" t="s">
        <v>3281</v>
      </c>
      <c r="L3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3" s="188">
        <v>0.49652777777777773</v>
      </c>
      <c r="N333" s="115" t="s">
        <v>3404</v>
      </c>
      <c r="O333" s="189">
        <v>0.5625</v>
      </c>
      <c r="P333" s="180">
        <v>41</v>
      </c>
      <c r="Q333" s="133"/>
      <c r="R333" s="133"/>
      <c r="S333" s="133"/>
      <c r="T333" s="133"/>
      <c r="U333" s="133"/>
      <c r="V333" s="133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/>
      <c r="Y333" s="103" t="str" cm="1">
        <f t="array" ref="Y333">IF(
ISNUMBER(FIND("A",$C333)),
$C333 &amp; IF(ISNUMBER(FIND("A",     INDEX($C334:$C$3247,MATCH(FALSE,ISBLANK($C334:$C$3247),0)))),"", INDEX($C334:$C$3247,MATCH(FALSE,ISBLANK($C334:$C$3247),0))  ),$Y332
)</f>
        <v>GA01U1887</v>
      </c>
      <c r="Z333" s="90" t="str" cm="1">
        <f t="array" ref="Z333">IF(
ISNUMBER(FIND("A",$D333)),
$D333 &amp; IF(ISNUMBER(FIND("A",     INDEX($D334:$D$3247,MATCH(FALSE,ISBLANK($D334:$D$3247),0)))),"", INDEX($D334:$D$3247,MATCH(FALSE,ISBLANK($D334:$D$3247),0))  ),$Z332
)</f>
        <v>MB 42A</v>
      </c>
      <c r="AA333" s="104" t="str">
        <f>MBSchedule[[#This Row],[Route]]</f>
        <v>MARGAO-CANACONA-PALOLEM</v>
      </c>
      <c r="AB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3" s="104" t="str">
        <f>IF(MBSchedule[[#This Row],[rb-straight]]&lt;MBSchedule[[#This Row],[rb-reverse]],MBSchedule[[#This Row],[rb-straight]],MBSchedule[[#This Row],[rb-reverse]])</f>
        <v>MARGAO-CANACONA-PALOLEM</v>
      </c>
      <c r="AD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3" s="203" t="str" cm="1">
        <f t="array" ref="AF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3" s="203"/>
      <c r="AH333" s="203" t="str">
        <f>MBSchedule[[#This Row],[Issuing Depot]] &amp; _xlfn.IFNA(VLOOKUP(MBSchedule[[#This Row],[ow]], ETMRouteLookup, 3, FALSE),VLOOKUP(MBSchedule[[#This Row],[re]], ETMRouteLookup, 3, FALSE))</f>
        <v>MRG337</v>
      </c>
      <c r="AI333" s="213" t="str">
        <f>VLOOKUP(MBSchedule[[#This Row],[Full ETM Route No]],ETMRoutes[[Full ETM Route No]:[StageCodes]],9,FALSE)</f>
        <v>MRG-MRK-NVY-DRM-CNX-DDI-PZK-CUN-DMN-BLI-BNO-GOD-PDI-PSM-PKO-GLM-CST-CNC-PSL-PAT-PLM</v>
      </c>
      <c r="AJ333" s="3"/>
    </row>
    <row r="334" spans="1:36" ht="16" thickBot="1">
      <c r="A334" s="104" t="str">
        <f t="shared" si="5"/>
        <v>MRG</v>
      </c>
      <c r="B334" s="104"/>
      <c r="C334" s="90"/>
      <c r="D334" s="90"/>
      <c r="E334" s="157"/>
      <c r="F334" s="164" t="s">
        <v>3281</v>
      </c>
      <c r="G334" s="90" t="s">
        <v>831</v>
      </c>
      <c r="H334" s="90"/>
      <c r="I334" s="90"/>
      <c r="J334" s="90"/>
      <c r="K334" s="165" t="s">
        <v>1844</v>
      </c>
      <c r="L3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4" s="188">
        <v>0.59027777777777779</v>
      </c>
      <c r="N334" s="115" t="s">
        <v>3404</v>
      </c>
      <c r="O334" s="189">
        <v>0.65625</v>
      </c>
      <c r="P334" s="180">
        <v>41</v>
      </c>
      <c r="Q334" s="133"/>
      <c r="R334" s="133"/>
      <c r="S334" s="133"/>
      <c r="T334" s="134"/>
      <c r="U334" s="134"/>
      <c r="V334" s="134"/>
      <c r="W334" s="90" t="str">
        <f>IF(MBSchedule[[#This Row],[Full Schedule No.]]&lt;&gt;Z335, SUMIFS(MBSchedule[Kms.],MBSchedule[Full Schedule No.],MBSchedule[[#This Row],[Full Schedule No.]],MBSchedule[Issuing Depot],MBSchedule[[#This Row],[Issuing Depot]]),"")</f>
        <v/>
      </c>
      <c r="X334" s="92" t="s">
        <v>45</v>
      </c>
      <c r="Y334" s="103" t="str" cm="1">
        <f t="array" ref="Y334">IF(
ISNUMBER(FIND("A",$C334)),
$C334 &amp; IF(ISNUMBER(FIND("A",     INDEX($C335:$C$3247,MATCH(FALSE,ISBLANK($C335:$C$3247),0)))),"", INDEX($C335:$C$3247,MATCH(FALSE,ISBLANK($C335:$C$3247),0))  ),$Y333
)</f>
        <v>GA01U1887</v>
      </c>
      <c r="Z334" s="90" t="str" cm="1">
        <f t="array" ref="Z334">IF(
ISNUMBER(FIND("A",$D334)),
$D334 &amp; IF(ISNUMBER(FIND("A",     INDEX($D335:$D$3247,MATCH(FALSE,ISBLANK($D335:$D$3247),0)))),"", INDEX($D335:$D$3247,MATCH(FALSE,ISBLANK($D335:$D$3247),0))  ),$Z333
)</f>
        <v>MB 42A</v>
      </c>
      <c r="AA334" s="104" t="str">
        <f>MBSchedule[[#This Row],[Route]]</f>
        <v>PALOLEM-CANACONA-MARGAO</v>
      </c>
      <c r="AB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4" s="104" t="str">
        <f>IF(MBSchedule[[#This Row],[rb-straight]]&lt;MBSchedule[[#This Row],[rb-reverse]],MBSchedule[[#This Row],[rb-straight]],MBSchedule[[#This Row],[rb-reverse]])</f>
        <v>MARGAO-CANACONA-PALOLEM</v>
      </c>
      <c r="AD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4" s="203" t="str" cm="1">
        <f t="array" ref="AF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4" s="203"/>
      <c r="AH334" s="203" t="str">
        <f>MBSchedule[[#This Row],[Issuing Depot]] &amp; _xlfn.IFNA(VLOOKUP(MBSchedule[[#This Row],[ow]], ETMRouteLookup, 3, FALSE),VLOOKUP(MBSchedule[[#This Row],[re]], ETMRouteLookup, 3, FALSE))</f>
        <v>MRG337</v>
      </c>
      <c r="AI334" s="213" t="str">
        <f>VLOOKUP(MBSchedule[[#This Row],[Full ETM Route No]],ETMRoutes[[Full ETM Route No]:[StageCodes]],9,FALSE)</f>
        <v>MRG-MRK-NVY-DRM-CNX-DDI-PZK-CUN-DMN-BLI-BNO-GOD-PDI-PSM-PKO-GLM-CST-CNC-PSL-PAT-PLM</v>
      </c>
      <c r="AJ334" s="3"/>
    </row>
    <row r="335" spans="1:36" ht="16" thickBot="1">
      <c r="A335" s="104" t="str">
        <f t="shared" si="5"/>
        <v>MRG</v>
      </c>
      <c r="B335" s="104"/>
      <c r="C335" s="90"/>
      <c r="D335" s="90"/>
      <c r="E335" s="157"/>
      <c r="F335" s="164" t="s">
        <v>1844</v>
      </c>
      <c r="G335" s="90" t="s">
        <v>3404</v>
      </c>
      <c r="H335" s="90"/>
      <c r="I335" s="90"/>
      <c r="J335" s="90"/>
      <c r="K335" s="165" t="s">
        <v>3419</v>
      </c>
      <c r="L3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5" s="188">
        <v>0.72222222222222221</v>
      </c>
      <c r="N335" s="115" t="s">
        <v>3404</v>
      </c>
      <c r="O335" s="189">
        <v>0.76736111111111116</v>
      </c>
      <c r="P335" s="180">
        <v>25</v>
      </c>
      <c r="Q335" s="133">
        <v>1</v>
      </c>
      <c r="R335" s="133">
        <v>1</v>
      </c>
      <c r="S335" s="133"/>
      <c r="T335" s="133"/>
      <c r="U335" s="133"/>
      <c r="V335" s="133"/>
      <c r="W335" s="90">
        <f>IF(MBSchedule[[#This Row],[Full Schedule No.]]&lt;&gt;Z336, SUMIFS(MBSchedule[Kms.],MBSchedule[Full Schedule No.],MBSchedule[[#This Row],[Full Schedule No.]],MBSchedule[Issuing Depot],MBSchedule[[#This Row],[Issuing Depot]]),"")</f>
        <v>212</v>
      </c>
      <c r="X335" s="101" t="s">
        <v>3426</v>
      </c>
      <c r="Y335" s="126" t="str" cm="1">
        <f t="array" ref="Y335">IF(
ISNUMBER(FIND("A",$C335)),
$C335 &amp; IF(ISNUMBER(FIND("A",     INDEX($C336:$C$3247,MATCH(FALSE,ISBLANK($C336:$C$3247),0)))),"", INDEX($C336:$C$3247,MATCH(FALSE,ISBLANK($C336:$C$3247),0))  ),$Y334
)</f>
        <v>GA01U1887</v>
      </c>
      <c r="Z335" s="90" t="str" cm="1">
        <f t="array" ref="Z335">IF(
ISNUMBER(FIND("A",$D335)),
$D335 &amp; IF(ISNUMBER(FIND("A",     INDEX($D336:$D$3247,MATCH(FALSE,ISBLANK($D336:$D$3247),0)))),"", INDEX($D336:$D$3247,MATCH(FALSE,ISBLANK($D336:$D$3247),0))  ),$Z334
)</f>
        <v>MB 42A</v>
      </c>
      <c r="AA335" s="104" t="str">
        <f>MBSchedule[[#This Row],[Route]]</f>
        <v>MARGAO-KHADDE</v>
      </c>
      <c r="AB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C335" s="104" t="str">
        <f>IF(MBSchedule[[#This Row],[rb-straight]]&lt;MBSchedule[[#This Row],[rb-reverse]],MBSchedule[[#This Row],[rb-straight]],MBSchedule[[#This Row],[rb-reverse]])</f>
        <v>KHADDE-MARGAO</v>
      </c>
      <c r="AD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E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F335" s="203" t="str" cm="1">
        <f t="array" ref="AF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35" s="203"/>
      <c r="AH335" s="203" t="e">
        <f>MBSchedule[[#This Row],[Issuing Depot]] &amp; _xlfn.IFNA(VLOOKUP(MBSchedule[[#This Row],[ow]], ETMRouteLookup, 3, FALSE),VLOOKUP(MBSchedule[[#This Row],[re]], ETMRouteLookup, 3, FALSE))</f>
        <v>#N/A</v>
      </c>
      <c r="AI335" s="213" t="e">
        <f>VLOOKUP(MBSchedule[[#This Row],[Full ETM Route No]],ETMRoutes[[Full ETM Route No]:[StageCodes]],9,FALSE)</f>
        <v>#N/A</v>
      </c>
      <c r="AJ335" s="3"/>
    </row>
    <row r="336" spans="1:36" ht="16" thickBot="1">
      <c r="A336" s="104" t="str">
        <f t="shared" si="5"/>
        <v>MRG</v>
      </c>
      <c r="B336" s="104"/>
      <c r="C336" s="90" t="s">
        <v>186</v>
      </c>
      <c r="D336" s="90" t="s">
        <v>187</v>
      </c>
      <c r="E336" s="157"/>
      <c r="F336" s="164" t="s">
        <v>2975</v>
      </c>
      <c r="G336" s="90" t="s">
        <v>3404</v>
      </c>
      <c r="H336" s="90"/>
      <c r="I336" s="90"/>
      <c r="J336" s="90"/>
      <c r="K336" s="165" t="s">
        <v>3281</v>
      </c>
      <c r="L3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6" s="188">
        <v>0.29166666666666669</v>
      </c>
      <c r="N336" s="115" t="s">
        <v>3404</v>
      </c>
      <c r="O336" s="189">
        <v>0.3125</v>
      </c>
      <c r="P336" s="180">
        <v>10</v>
      </c>
      <c r="Q336" s="133"/>
      <c r="R336" s="133"/>
      <c r="S336" s="133"/>
      <c r="T336" s="133"/>
      <c r="U336" s="133"/>
      <c r="V336" s="133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INDEX($C337:$C$3247,MATCH(FALSE,ISBLANK($C337:$C$3247),0)))),"", INDEX($C337:$C$3247,MATCH(FALSE,ISBLANK($C337:$C$3247),0))  ),$Y335
)</f>
        <v>GA09U5225</v>
      </c>
      <c r="Z336" s="90" t="str" cm="1">
        <f t="array" ref="Z336">IF(
ISNUMBER(FIND("A",$D336)),
$D336 &amp; IF(ISNUMBER(FIND("A",     INDEX($D337:$D$3247,MATCH(FALSE,ISBLANK($D337:$D$3247),0)))),"", INDEX($D337:$D$3247,MATCH(FALSE,ISBLANK($D337:$D$3247),0))  ),$Z335
)</f>
        <v>MB 43A</v>
      </c>
      <c r="AA336" s="104" t="str">
        <f>MBSchedule[[#This Row],[Route]]</f>
        <v>VAGON-PALOLEM</v>
      </c>
      <c r="AB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C336" s="104" t="str">
        <f>IF(MBSchedule[[#This Row],[rb-straight]]&lt;MBSchedule[[#This Row],[rb-reverse]],MBSchedule[[#This Row],[rb-straight]],MBSchedule[[#This Row],[rb-reverse]])</f>
        <v>PALOLEM-VAGON</v>
      </c>
      <c r="AD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E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F336" s="203" t="str" cm="1">
        <f t="array" ref="AF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36" s="203"/>
      <c r="AH336" s="203" t="e">
        <f>MBSchedule[[#This Row],[Issuing Depot]] &amp; _xlfn.IFNA(VLOOKUP(MBSchedule[[#This Row],[ow]], ETMRouteLookup, 3, FALSE),VLOOKUP(MBSchedule[[#This Row],[re]], ETMRouteLookup, 3, FALSE))</f>
        <v>#N/A</v>
      </c>
      <c r="AI336" s="213" t="e">
        <f>VLOOKUP(MBSchedule[[#This Row],[Full ETM Route No]],ETMRoutes[[Full ETM Route No]:[StageCodes]],9,FALSE)</f>
        <v>#N/A</v>
      </c>
      <c r="AJ336" s="3"/>
    </row>
    <row r="337" spans="1:36" ht="16" thickBot="1">
      <c r="A337" s="104" t="str">
        <f t="shared" si="5"/>
        <v>MRG</v>
      </c>
      <c r="B337" s="104"/>
      <c r="C337" s="90"/>
      <c r="D337" s="90"/>
      <c r="E337" s="157"/>
      <c r="F337" s="164" t="s">
        <v>3281</v>
      </c>
      <c r="G337" s="90" t="s">
        <v>3404</v>
      </c>
      <c r="H337" s="90"/>
      <c r="I337" s="90"/>
      <c r="J337" s="90"/>
      <c r="K337" s="165" t="s">
        <v>831</v>
      </c>
      <c r="L3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7" s="188">
        <v>0.32291666666666669</v>
      </c>
      <c r="N337" s="115" t="s">
        <v>3404</v>
      </c>
      <c r="O337" s="189">
        <v>0.33333333333333331</v>
      </c>
      <c r="P337" s="180">
        <v>4</v>
      </c>
      <c r="Q337" s="133"/>
      <c r="R337" s="133"/>
      <c r="S337" s="133"/>
      <c r="T337" s="133"/>
      <c r="U337" s="133"/>
      <c r="V337" s="133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INDEX($C338:$C$3247,MATCH(FALSE,ISBLANK($C338:$C$3247),0)))),"", INDEX($C338:$C$3247,MATCH(FALSE,ISBLANK($C338:$C$3247),0))  ),$Y336
)</f>
        <v>GA09U5225</v>
      </c>
      <c r="Z337" s="90" t="str" cm="1">
        <f t="array" ref="Z337">IF(
ISNUMBER(FIND("A",$D337)),
$D337 &amp; IF(ISNUMBER(FIND("A",     INDEX($D338:$D$3247,MATCH(FALSE,ISBLANK($D338:$D$3247),0)))),"", INDEX($D338:$D$3247,MATCH(FALSE,ISBLANK($D338:$D$3247),0))  ),$Z336
)</f>
        <v>MB 43A</v>
      </c>
      <c r="AA337" s="104" t="str">
        <f>MBSchedule[[#This Row],[Route]]</f>
        <v>PALOLEM-CANACONA</v>
      </c>
      <c r="AB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37" s="104" t="str">
        <f>IF(MBSchedule[[#This Row],[rb-straight]]&lt;MBSchedule[[#This Row],[rb-reverse]],MBSchedule[[#This Row],[rb-straight]],MBSchedule[[#This Row],[rb-reverse]])</f>
        <v>CANACONA-PALOLEM</v>
      </c>
      <c r="AD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37" s="203" t="str" cm="1">
        <f t="array" ref="AF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7" s="203"/>
      <c r="AH337" s="203" t="str">
        <f>MBSchedule[[#This Row],[Issuing Depot]] &amp; _xlfn.IFNA(VLOOKUP(MBSchedule[[#This Row],[ow]], ETMRouteLookup, 3, FALSE),VLOOKUP(MBSchedule[[#This Row],[re]], ETMRouteLookup, 3, FALSE))</f>
        <v>MRG336</v>
      </c>
      <c r="AI337" s="213" t="str">
        <f>VLOOKUP(MBSchedule[[#This Row],[Full ETM Route No]],ETMRoutes[[Full ETM Route No]:[StageCodes]],9,FALSE)</f>
        <v>CNC-PSL-PAT-PLM</v>
      </c>
      <c r="AJ337" s="3"/>
    </row>
    <row r="338" spans="1:36" ht="16" thickBot="1">
      <c r="A338" s="104" t="str">
        <f t="shared" si="5"/>
        <v>MRG</v>
      </c>
      <c r="B338" s="104"/>
      <c r="C338" s="90"/>
      <c r="D338" s="90"/>
      <c r="E338" s="157"/>
      <c r="F338" s="164" t="s">
        <v>831</v>
      </c>
      <c r="G338" s="90" t="s">
        <v>996</v>
      </c>
      <c r="H338" s="90"/>
      <c r="I338" s="90"/>
      <c r="J338" s="90"/>
      <c r="K338" s="165" t="s">
        <v>1844</v>
      </c>
      <c r="L3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8" s="188">
        <v>0.34027777777777773</v>
      </c>
      <c r="N338" s="115" t="s">
        <v>3404</v>
      </c>
      <c r="O338" s="189">
        <v>0.3923611111111111</v>
      </c>
      <c r="P338" s="180">
        <v>37</v>
      </c>
      <c r="Q338" s="133"/>
      <c r="R338" s="133"/>
      <c r="S338" s="133"/>
      <c r="T338" s="133"/>
      <c r="U338" s="133"/>
      <c r="V338" s="133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8"/>
      <c r="Y338" s="125" t="str" cm="1">
        <f t="array" ref="Y338">IF(
ISNUMBER(FIND("A",$C338)),
$C338 &amp; IF(ISNUMBER(FIND("A",     INDEX($C339:$C$3247,MATCH(FALSE,ISBLANK($C339:$C$3247),0)))),"", INDEX($C339:$C$3247,MATCH(FALSE,ISBLANK($C339:$C$3247),0))  ),$Y337
)</f>
        <v>GA09U5225</v>
      </c>
      <c r="Z338" s="90" t="str" cm="1">
        <f t="array" ref="Z338">IF(
ISNUMBER(FIND("A",$D338)),
$D338 &amp; IF(ISNUMBER(FIND("A",     INDEX($D339:$D$3247,MATCH(FALSE,ISBLANK($D339:$D$3247),0)))),"", INDEX($D339:$D$3247,MATCH(FALSE,ISBLANK($D339:$D$3247),0))  ),$Z337
)</f>
        <v>MB 43A</v>
      </c>
      <c r="AA338" s="104" t="str">
        <f>MBSchedule[[#This Row],[Route]]</f>
        <v>CANACONA-CUNCOLIM-MARGAO</v>
      </c>
      <c r="AB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8" s="104" t="str">
        <f>IF(MBSchedule[[#This Row],[rb-straight]]&lt;MBSchedule[[#This Row],[rb-reverse]],MBSchedule[[#This Row],[rb-straight]],MBSchedule[[#This Row],[rb-reverse]])</f>
        <v>CANACONA-CUNCOLIM-MARGAO</v>
      </c>
      <c r="AD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8" s="203" t="str" cm="1">
        <f t="array" ref="AF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8" s="203"/>
      <c r="AH338" s="203" t="str">
        <f>MBSchedule[[#This Row],[Issuing Depot]] &amp; _xlfn.IFNA(VLOOKUP(MBSchedule[[#This Row],[ow]], ETMRouteLookup, 3, FALSE),VLOOKUP(MBSchedule[[#This Row],[re]], ETMRouteLookup, 3, FALSE))</f>
        <v>MRG26</v>
      </c>
      <c r="AI338" s="213" t="str">
        <f>VLOOKUP(MBSchedule[[#This Row],[Full ETM Route No]],ETMRoutes[[Full ETM Route No]:[StageCodes]],9,FALSE)</f>
        <v>MRG-MRK-NVY-DRM-CNX-DDI-PZK-CUN-DMN-BLI-BNO-GOD-PDI-PSM-PKO-GLM-CST-CNC</v>
      </c>
      <c r="AJ338" s="3"/>
    </row>
    <row r="339" spans="1:36" ht="16" thickBot="1">
      <c r="A339" s="104" t="str">
        <f t="shared" si="5"/>
        <v>MRG</v>
      </c>
      <c r="B339" s="104"/>
      <c r="C339" s="90"/>
      <c r="D339" s="90"/>
      <c r="E339" s="157"/>
      <c r="F339" s="164" t="s">
        <v>1844</v>
      </c>
      <c r="G339" s="90" t="s">
        <v>831</v>
      </c>
      <c r="H339" s="90"/>
      <c r="I339" s="90"/>
      <c r="J339" s="90"/>
      <c r="K339" s="165" t="s">
        <v>3281</v>
      </c>
      <c r="L3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9" s="188">
        <v>0.4201388888888889</v>
      </c>
      <c r="N339" s="115" t="s">
        <v>3404</v>
      </c>
      <c r="O339" s="189">
        <v>0.47569444444444442</v>
      </c>
      <c r="P339" s="180">
        <v>41</v>
      </c>
      <c r="Q339" s="133"/>
      <c r="R339" s="133"/>
      <c r="S339" s="133"/>
      <c r="T339" s="133"/>
      <c r="U339" s="133"/>
      <c r="V339" s="133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92"/>
      <c r="Y339" s="103" t="str" cm="1">
        <f t="array" ref="Y339">IF(
ISNUMBER(FIND("A",$C339)),
$C339 &amp; IF(ISNUMBER(FIND("A",     INDEX($C340:$C$3247,MATCH(FALSE,ISBLANK($C340:$C$3247),0)))),"", INDEX($C340:$C$3247,MATCH(FALSE,ISBLANK($C340:$C$3247),0))  ),$Y338
)</f>
        <v>GA09U5225</v>
      </c>
      <c r="Z339" s="90" t="str" cm="1">
        <f t="array" ref="Z339">IF(
ISNUMBER(FIND("A",$D339)),
$D339 &amp; IF(ISNUMBER(FIND("A",     INDEX($D340:$D$3247,MATCH(FALSE,ISBLANK($D340:$D$3247),0)))),"", INDEX($D340:$D$3247,MATCH(FALSE,ISBLANK($D340:$D$3247),0))  ),$Z338
)</f>
        <v>MB 43A</v>
      </c>
      <c r="AA339" s="104" t="str">
        <f>MBSchedule[[#This Row],[Route]]</f>
        <v>MARGAO-CANACONA-PALOLEM</v>
      </c>
      <c r="AB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9" s="104" t="str">
        <f>IF(MBSchedule[[#This Row],[rb-straight]]&lt;MBSchedule[[#This Row],[rb-reverse]],MBSchedule[[#This Row],[rb-straight]],MBSchedule[[#This Row],[rb-reverse]])</f>
        <v>MARGAO-CANACONA-PALOLEM</v>
      </c>
      <c r="AD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9" s="203" t="str" cm="1">
        <f t="array" ref="AF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9" s="203"/>
      <c r="AH339" s="203" t="str">
        <f>MBSchedule[[#This Row],[Issuing Depot]] &amp; _xlfn.IFNA(VLOOKUP(MBSchedule[[#This Row],[ow]], ETMRouteLookup, 3, FALSE),VLOOKUP(MBSchedule[[#This Row],[re]], ETMRouteLookup, 3, FALSE))</f>
        <v>MRG337</v>
      </c>
      <c r="AI339" s="213" t="str">
        <f>VLOOKUP(MBSchedule[[#This Row],[Full ETM Route No]],ETMRoutes[[Full ETM Route No]:[StageCodes]],9,FALSE)</f>
        <v>MRG-MRK-NVY-DRM-CNX-DDI-PZK-CUN-DMN-BLI-BNO-GOD-PDI-PSM-PKO-GLM-CST-CNC-PSL-PAT-PLM</v>
      </c>
      <c r="AJ339" s="3"/>
    </row>
    <row r="340" spans="1:36" ht="16" thickBot="1">
      <c r="A340" s="104" t="str">
        <f t="shared" si="5"/>
        <v>MRG</v>
      </c>
      <c r="B340" s="104"/>
      <c r="C340" s="90"/>
      <c r="D340" s="90"/>
      <c r="E340" s="157"/>
      <c r="F340" s="164" t="s">
        <v>3281</v>
      </c>
      <c r="G340" s="90" t="s">
        <v>831</v>
      </c>
      <c r="H340" s="90"/>
      <c r="I340" s="90"/>
      <c r="J340" s="90"/>
      <c r="K340" s="165" t="s">
        <v>1844</v>
      </c>
      <c r="L3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40" s="188">
        <v>0.5</v>
      </c>
      <c r="N340" s="115" t="s">
        <v>3404</v>
      </c>
      <c r="O340" s="189">
        <v>0.5625</v>
      </c>
      <c r="P340" s="180">
        <v>41</v>
      </c>
      <c r="Q340" s="133"/>
      <c r="R340" s="133"/>
      <c r="S340" s="133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INDEX($C341:$C$3247,MATCH(FALSE,ISBLANK($C341:$C$3247),0)))),"", INDEX($C341:$C$3247,MATCH(FALSE,ISBLANK($C341:$C$3247),0))  ),$Y339
)</f>
        <v>GA09U5225</v>
      </c>
      <c r="Z340" s="90" t="str" cm="1">
        <f t="array" ref="Z340">IF(
ISNUMBER(FIND("A",$D340)),
$D340 &amp; IF(ISNUMBER(FIND("A",     INDEX($D341:$D$3247,MATCH(FALSE,ISBLANK($D341:$D$3247),0)))),"", INDEX($D341:$D$3247,MATCH(FALSE,ISBLANK($D341:$D$3247),0))  ),$Z339
)</f>
        <v>MB 43A</v>
      </c>
      <c r="AA340" s="104" t="str">
        <f>MBSchedule[[#This Row],[Route]]</f>
        <v>PALOLEM-CANACONA-MARGAO</v>
      </c>
      <c r="AB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40" s="104" t="str">
        <f>IF(MBSchedule[[#This Row],[rb-straight]]&lt;MBSchedule[[#This Row],[rb-reverse]],MBSchedule[[#This Row],[rb-straight]],MBSchedule[[#This Row],[rb-reverse]])</f>
        <v>MARGAO-CANACONA-PALOLEM</v>
      </c>
      <c r="AD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40" s="203" t="str" cm="1">
        <f t="array" ref="AF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0" s="203"/>
      <c r="AH340" s="203" t="str">
        <f>MBSchedule[[#This Row],[Issuing Depot]] &amp; _xlfn.IFNA(VLOOKUP(MBSchedule[[#This Row],[ow]], ETMRouteLookup, 3, FALSE),VLOOKUP(MBSchedule[[#This Row],[re]], ETMRouteLookup, 3, FALSE))</f>
        <v>MRG337</v>
      </c>
      <c r="AI340" s="213" t="str">
        <f>VLOOKUP(MBSchedule[[#This Row],[Full ETM Route No]],ETMRoutes[[Full ETM Route No]:[StageCodes]],9,FALSE)</f>
        <v>MRG-MRK-NVY-DRM-CNX-DDI-PZK-CUN-DMN-BLI-BNO-GOD-PDI-PSM-PKO-GLM-CST-CNC-PSL-PAT-PLM</v>
      </c>
      <c r="AJ340" s="3"/>
    </row>
    <row r="341" spans="1:36" ht="16" thickBot="1">
      <c r="A341" s="104" t="str">
        <f t="shared" si="5"/>
        <v>MRG</v>
      </c>
      <c r="B341" s="104"/>
      <c r="C341" s="90"/>
      <c r="D341" s="90"/>
      <c r="E341" s="157"/>
      <c r="F341" s="164" t="s">
        <v>1844</v>
      </c>
      <c r="G341" s="90" t="s">
        <v>831</v>
      </c>
      <c r="H341" s="90"/>
      <c r="I341" s="90"/>
      <c r="J341" s="90"/>
      <c r="K341" s="165" t="s">
        <v>3281</v>
      </c>
      <c r="L3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1" s="188">
        <v>0.59375</v>
      </c>
      <c r="N341" s="115" t="s">
        <v>3404</v>
      </c>
      <c r="O341" s="189">
        <v>0.64583333333333337</v>
      </c>
      <c r="P341" s="180">
        <v>41</v>
      </c>
      <c r="Q341" s="133"/>
      <c r="R341" s="133"/>
      <c r="S341" s="133"/>
      <c r="T341" s="133"/>
      <c r="U341" s="133"/>
      <c r="V341" s="133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INDEX($C342:$C$3247,MATCH(FALSE,ISBLANK($C342:$C$3247),0)))),"", INDEX($C342:$C$3247,MATCH(FALSE,ISBLANK($C342:$C$3247),0))  ),$Y340
)</f>
        <v>GA09U5225</v>
      </c>
      <c r="Z341" s="90" t="str" cm="1">
        <f t="array" ref="Z341">IF(
ISNUMBER(FIND("A",$D341)),
$D341 &amp; IF(ISNUMBER(FIND("A",     INDEX($D342:$D$3247,MATCH(FALSE,ISBLANK($D342:$D$3247),0)))),"", INDEX($D342:$D$3247,MATCH(FALSE,ISBLANK($D342:$D$3247),0))  ),$Z340
)</f>
        <v>MB 43A</v>
      </c>
      <c r="AA341" s="104" t="str">
        <f>MBSchedule[[#This Row],[Route]]</f>
        <v>MARGAO-CANACONA-PALOLEM</v>
      </c>
      <c r="AB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41" s="104" t="str">
        <f>IF(MBSchedule[[#This Row],[rb-straight]]&lt;MBSchedule[[#This Row],[rb-reverse]],MBSchedule[[#This Row],[rb-straight]],MBSchedule[[#This Row],[rb-reverse]])</f>
        <v>MARGAO-CANACONA-PALOLEM</v>
      </c>
      <c r="AD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41" s="203" t="str" cm="1">
        <f t="array" ref="AF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1" s="203"/>
      <c r="AH341" s="203" t="str">
        <f>MBSchedule[[#This Row],[Issuing Depot]] &amp; _xlfn.IFNA(VLOOKUP(MBSchedule[[#This Row],[ow]], ETMRouteLookup, 3, FALSE),VLOOKUP(MBSchedule[[#This Row],[re]], ETMRouteLookup, 3, FALSE))</f>
        <v>MRG337</v>
      </c>
      <c r="AI341" s="213" t="str">
        <f>VLOOKUP(MBSchedule[[#This Row],[Full ETM Route No]],ETMRoutes[[Full ETM Route No]:[StageCodes]],9,FALSE)</f>
        <v>MRG-MRK-NVY-DRM-CNX-DDI-PZK-CUN-DMN-BLI-BNO-GOD-PDI-PSM-PKO-GLM-CST-CNC-PSL-PAT-PLM</v>
      </c>
      <c r="AJ341" s="3"/>
    </row>
    <row r="342" spans="1:36" ht="16" thickBot="1">
      <c r="A342" s="104" t="str">
        <f t="shared" si="5"/>
        <v>MRG</v>
      </c>
      <c r="B342" s="104"/>
      <c r="C342" s="90"/>
      <c r="D342" s="90"/>
      <c r="E342" s="157"/>
      <c r="F342" s="164" t="s">
        <v>3281</v>
      </c>
      <c r="G342" s="90" t="s">
        <v>3404</v>
      </c>
      <c r="H342" s="90"/>
      <c r="I342" s="90"/>
      <c r="J342" s="90"/>
      <c r="K342" s="165" t="s">
        <v>831</v>
      </c>
      <c r="L3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2" s="188">
        <v>0.65625</v>
      </c>
      <c r="N342" s="115" t="s">
        <v>3404</v>
      </c>
      <c r="O342" s="189">
        <v>0.66666666666666663</v>
      </c>
      <c r="P342" s="180">
        <v>4</v>
      </c>
      <c r="Q342" s="133"/>
      <c r="R342" s="133"/>
      <c r="S342" s="133"/>
      <c r="T342" s="133"/>
      <c r="U342" s="133"/>
      <c r="V342" s="133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INDEX($C343:$C$3247,MATCH(FALSE,ISBLANK($C343:$C$3247),0)))),"", INDEX($C343:$C$3247,MATCH(FALSE,ISBLANK($C343:$C$3247),0))  ),$Y341
)</f>
        <v>GA09U5225</v>
      </c>
      <c r="Z342" s="90" t="str" cm="1">
        <f t="array" ref="Z342">IF(
ISNUMBER(FIND("A",$D342)),
$D342 &amp; IF(ISNUMBER(FIND("A",     INDEX($D343:$D$3247,MATCH(FALSE,ISBLANK($D343:$D$3247),0)))),"", INDEX($D343:$D$3247,MATCH(FALSE,ISBLANK($D343:$D$3247),0))  ),$Z341
)</f>
        <v>MB 43A</v>
      </c>
      <c r="AA342" s="104" t="str">
        <f>MBSchedule[[#This Row],[Route]]</f>
        <v>PALOLEM-CANACONA</v>
      </c>
      <c r="AB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42" s="104" t="str">
        <f>IF(MBSchedule[[#This Row],[rb-straight]]&lt;MBSchedule[[#This Row],[rb-reverse]],MBSchedule[[#This Row],[rb-straight]],MBSchedule[[#This Row],[rb-reverse]])</f>
        <v>CANACONA-PALOLEM</v>
      </c>
      <c r="AD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42" s="203" t="str" cm="1">
        <f t="array" ref="AF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2" s="203"/>
      <c r="AH342" s="203" t="str">
        <f>MBSchedule[[#This Row],[Issuing Depot]] &amp; _xlfn.IFNA(VLOOKUP(MBSchedule[[#This Row],[ow]], ETMRouteLookup, 3, FALSE),VLOOKUP(MBSchedule[[#This Row],[re]], ETMRouteLookup, 3, FALSE))</f>
        <v>MRG336</v>
      </c>
      <c r="AI342" s="213" t="str">
        <f>VLOOKUP(MBSchedule[[#This Row],[Full ETM Route No]],ETMRoutes[[Full ETM Route No]:[StageCodes]],9,FALSE)</f>
        <v>CNC-PSL-PAT-PLM</v>
      </c>
      <c r="AJ342" s="3"/>
    </row>
    <row r="343" spans="1:36" ht="16" thickBot="1">
      <c r="A343" s="104" t="str">
        <f t="shared" si="5"/>
        <v>MRG</v>
      </c>
      <c r="B343" s="104"/>
      <c r="C343" s="90"/>
      <c r="D343" s="90"/>
      <c r="E343" s="157"/>
      <c r="F343" s="164" t="s">
        <v>831</v>
      </c>
      <c r="G343" s="90" t="s">
        <v>3404</v>
      </c>
      <c r="H343" s="90"/>
      <c r="I343" s="90"/>
      <c r="J343" s="90"/>
      <c r="K343" s="165" t="s">
        <v>3261</v>
      </c>
      <c r="L3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3" s="188">
        <v>0.6875</v>
      </c>
      <c r="N343" s="115" t="s">
        <v>3404</v>
      </c>
      <c r="O343" s="189">
        <v>0.69791666666666663</v>
      </c>
      <c r="P343" s="180">
        <v>10</v>
      </c>
      <c r="Q343" s="133"/>
      <c r="R343" s="133"/>
      <c r="S343" s="133"/>
      <c r="T343" s="133"/>
      <c r="U343" s="133"/>
      <c r="V343" s="133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101"/>
      <c r="Y343" s="126" t="str" cm="1">
        <f t="array" ref="Y343">IF(
ISNUMBER(FIND("A",$C343)),
$C343 &amp; IF(ISNUMBER(FIND("A",     INDEX($C344:$C$3247,MATCH(FALSE,ISBLANK($C344:$C$3247),0)))),"", INDEX($C344:$C$3247,MATCH(FALSE,ISBLANK($C344:$C$3247),0))  ),$Y342
)</f>
        <v>GA09U5225</v>
      </c>
      <c r="Z343" s="90" t="str" cm="1">
        <f t="array" ref="Z343">IF(
ISNUMBER(FIND("A",$D343)),
$D343 &amp; IF(ISNUMBER(FIND("A",     INDEX($D344:$D$3247,MATCH(FALSE,ISBLANK($D344:$D$3247),0)))),"", INDEX($D344:$D$3247,MATCH(FALSE,ISBLANK($D344:$D$3247),0))  ),$Z342
)</f>
        <v>MB 43A</v>
      </c>
      <c r="AA343" s="104" t="str">
        <f>MBSchedule[[#This Row],[Route]]</f>
        <v>CANACONA-VAIZWADA</v>
      </c>
      <c r="AB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343" s="104" t="str">
        <f>IF(MBSchedule[[#This Row],[rb-straight]]&lt;MBSchedule[[#This Row],[rb-reverse]],MBSchedule[[#This Row],[rb-straight]],MBSchedule[[#This Row],[rb-reverse]])</f>
        <v>CANACONA-VAIZWADA</v>
      </c>
      <c r="AD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343" s="203" t="str" cm="1">
        <f t="array" ref="AF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3" s="203"/>
      <c r="AH343" s="203" t="str">
        <f>MBSchedule[[#This Row],[Issuing Depot]] &amp; _xlfn.IFNA(VLOOKUP(MBSchedule[[#This Row],[ow]], ETMRouteLookup, 3, FALSE),VLOOKUP(MBSchedule[[#This Row],[re]], ETMRouteLookup, 3, FALSE))</f>
        <v>MRG324</v>
      </c>
      <c r="AI343" s="213" t="str">
        <f>VLOOKUP(MBSchedule[[#This Row],[Full ETM Route No]],ETMRoutes[[Full ETM Route No]:[StageCodes]],9,FALSE)</f>
        <v>CNC-PSN-SMT-SRI-VZW</v>
      </c>
      <c r="AJ343" s="3"/>
    </row>
    <row r="344" spans="1:36" ht="16" thickBot="1">
      <c r="A344" s="104" t="str">
        <f t="shared" si="5"/>
        <v>MRG</v>
      </c>
      <c r="B344" s="104"/>
      <c r="C344" s="90"/>
      <c r="D344" s="90"/>
      <c r="E344" s="157"/>
      <c r="F344" s="164" t="s">
        <v>3261</v>
      </c>
      <c r="G344" s="90" t="s">
        <v>3404</v>
      </c>
      <c r="H344" s="90"/>
      <c r="I344" s="90"/>
      <c r="J344" s="90"/>
      <c r="K344" s="165" t="s">
        <v>831</v>
      </c>
      <c r="L3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4" s="188">
        <v>0.70833333333333337</v>
      </c>
      <c r="N344" s="115" t="s">
        <v>3404</v>
      </c>
      <c r="O344" s="189">
        <v>0.71875</v>
      </c>
      <c r="P344" s="180">
        <v>10</v>
      </c>
      <c r="Q344" s="133"/>
      <c r="R344" s="133"/>
      <c r="S344" s="133"/>
      <c r="T344" s="133"/>
      <c r="U344" s="133"/>
      <c r="V344" s="133"/>
      <c r="W344" s="90" t="str">
        <f>IF(MBSchedule[[#This Row],[Full Schedule No.]]&lt;&gt;Z345, SUMIFS(MBSchedule[Kms.],MBSchedule[Full Schedule No.],MBSchedule[[#This Row],[Full Schedule No.]],MBSchedule[Issuing Depot],MBSchedule[[#This Row],[Issuing Depot]]),"")</f>
        <v/>
      </c>
      <c r="X344" s="92" t="s">
        <v>45</v>
      </c>
      <c r="Y344" s="103" t="str" cm="1">
        <f t="array" ref="Y344">IF(
ISNUMBER(FIND("A",$C344)),
$C344 &amp; IF(ISNUMBER(FIND("A",     INDEX($C345:$C$3247,MATCH(FALSE,ISBLANK($C345:$C$3247),0)))),"", INDEX($C345:$C$3247,MATCH(FALSE,ISBLANK($C345:$C$3247),0))  ),$Y343
)</f>
        <v>GA09U5225</v>
      </c>
      <c r="Z344" s="90" t="str" cm="1">
        <f t="array" ref="Z344">IF(
ISNUMBER(FIND("A",$D344)),
$D344 &amp; IF(ISNUMBER(FIND("A",     INDEX($D345:$D$3247,MATCH(FALSE,ISBLANK($D345:$D$3247),0)))),"", INDEX($D345:$D$3247,MATCH(FALSE,ISBLANK($D345:$D$3247),0))  ),$Z343
)</f>
        <v>MB 43A</v>
      </c>
      <c r="AA344" s="104" t="str">
        <f>MBSchedule[[#This Row],[Route]]</f>
        <v>VAIZWADA-CANACONA</v>
      </c>
      <c r="AB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344" s="104" t="str">
        <f>IF(MBSchedule[[#This Row],[rb-straight]]&lt;MBSchedule[[#This Row],[rb-reverse]],MBSchedule[[#This Row],[rb-straight]],MBSchedule[[#This Row],[rb-reverse]])</f>
        <v>CANACONA-VAIZWADA</v>
      </c>
      <c r="AD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344" s="203" t="str" cm="1">
        <f t="array" ref="AF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4" s="203"/>
      <c r="AH344" s="203" t="str">
        <f>MBSchedule[[#This Row],[Issuing Depot]] &amp; _xlfn.IFNA(VLOOKUP(MBSchedule[[#This Row],[ow]], ETMRouteLookup, 3, FALSE),VLOOKUP(MBSchedule[[#This Row],[re]], ETMRouteLookup, 3, FALSE))</f>
        <v>MRG324</v>
      </c>
      <c r="AI344" s="213" t="str">
        <f>VLOOKUP(MBSchedule[[#This Row],[Full ETM Route No]],ETMRoutes[[Full ETM Route No]:[StageCodes]],9,FALSE)</f>
        <v>CNC-PSN-SMT-SRI-VZW</v>
      </c>
      <c r="AJ344" s="3"/>
    </row>
    <row r="345" spans="1:36" ht="16" thickBot="1">
      <c r="A345" s="104" t="str">
        <f t="shared" si="5"/>
        <v>MRG</v>
      </c>
      <c r="B345" s="104"/>
      <c r="C345" s="90"/>
      <c r="D345" s="90"/>
      <c r="E345" s="157"/>
      <c r="F345" s="164" t="s">
        <v>831</v>
      </c>
      <c r="G345" s="90" t="s">
        <v>3404</v>
      </c>
      <c r="H345" s="90"/>
      <c r="I345" s="90"/>
      <c r="J345" s="90"/>
      <c r="K345" s="165" t="s">
        <v>2975</v>
      </c>
      <c r="L3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5" s="188">
        <v>0.73611111111111116</v>
      </c>
      <c r="N345" s="115" t="s">
        <v>3404</v>
      </c>
      <c r="O345" s="189">
        <v>0.75</v>
      </c>
      <c r="P345" s="180">
        <v>10</v>
      </c>
      <c r="Q345" s="133">
        <v>1</v>
      </c>
      <c r="R345" s="133">
        <v>1</v>
      </c>
      <c r="S345" s="133"/>
      <c r="T345" s="133"/>
      <c r="U345" s="133"/>
      <c r="V345" s="133"/>
      <c r="W345" s="90">
        <f>IF(MBSchedule[[#This Row],[Full Schedule No.]]&lt;&gt;Z346, SUMIFS(MBSchedule[Kms.],MBSchedule[Full Schedule No.],MBSchedule[[#This Row],[Full Schedule No.]],MBSchedule[Issuing Depot],MBSchedule[[#This Row],[Issuing Depot]]),"")</f>
        <v>208</v>
      </c>
      <c r="X345" s="101" t="s">
        <v>189</v>
      </c>
      <c r="Y345" s="126" t="str" cm="1">
        <f t="array" ref="Y345">IF(
ISNUMBER(FIND("A",$C345)),
$C345 &amp; IF(ISNUMBER(FIND("A",     INDEX($C346:$C$3247,MATCH(FALSE,ISBLANK($C346:$C$3247),0)))),"", INDEX($C346:$C$3247,MATCH(FALSE,ISBLANK($C346:$C$3247),0))  ),$Y344
)</f>
        <v>GA09U5225</v>
      </c>
      <c r="Z345" s="90" t="str" cm="1">
        <f t="array" ref="Z345">IF(
ISNUMBER(FIND("A",$D345)),
$D345 &amp; IF(ISNUMBER(FIND("A",     INDEX($D346:$D$3247,MATCH(FALSE,ISBLANK($D346:$D$3247),0)))),"", INDEX($D346:$D$3247,MATCH(FALSE,ISBLANK($D346:$D$3247),0))  ),$Z344
)</f>
        <v>MB 43A</v>
      </c>
      <c r="AA345" s="104" t="str">
        <f>MBSchedule[[#This Row],[Route]]</f>
        <v>CANACONA-VAGON</v>
      </c>
      <c r="AB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C345" s="104" t="str">
        <f>IF(MBSchedule[[#This Row],[rb-straight]]&lt;MBSchedule[[#This Row],[rb-reverse]],MBSchedule[[#This Row],[rb-straight]],MBSchedule[[#This Row],[rb-reverse]])</f>
        <v>CANACONA-VAGON</v>
      </c>
      <c r="AD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E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F345" s="203" t="str" cm="1">
        <f t="array" ref="AF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5" s="203"/>
      <c r="AH345" s="203" t="e">
        <f>MBSchedule[[#This Row],[Issuing Depot]] &amp; _xlfn.IFNA(VLOOKUP(MBSchedule[[#This Row],[ow]], ETMRouteLookup, 3, FALSE),VLOOKUP(MBSchedule[[#This Row],[re]], ETMRouteLookup, 3, FALSE))</f>
        <v>#N/A</v>
      </c>
      <c r="AI345" s="213" t="e">
        <f>VLOOKUP(MBSchedule[[#This Row],[Full ETM Route No]],ETMRoutes[[Full ETM Route No]:[StageCodes]],9,FALSE)</f>
        <v>#N/A</v>
      </c>
      <c r="AJ345" s="3"/>
    </row>
    <row r="346" spans="1:36" ht="16" thickBot="1">
      <c r="A346" s="104" t="str">
        <f t="shared" si="5"/>
        <v>MRG</v>
      </c>
      <c r="B346" s="104"/>
      <c r="C346" s="90" t="s">
        <v>190</v>
      </c>
      <c r="D346" s="90" t="s">
        <v>191</v>
      </c>
      <c r="E346" s="157"/>
      <c r="F346" s="164" t="s">
        <v>831</v>
      </c>
      <c r="G346" s="90" t="s">
        <v>2265</v>
      </c>
      <c r="H346" s="90"/>
      <c r="I346" s="90"/>
      <c r="J346" s="90"/>
      <c r="K346" s="165" t="s">
        <v>1754</v>
      </c>
      <c r="L3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6" s="188">
        <v>0.31597222222222221</v>
      </c>
      <c r="N346" s="115" t="s">
        <v>3404</v>
      </c>
      <c r="O346" s="189">
        <v>0.33333333333333331</v>
      </c>
      <c r="P346" s="180">
        <v>15</v>
      </c>
      <c r="Q346" s="133"/>
      <c r="R346" s="133"/>
      <c r="S346" s="133"/>
      <c r="T346" s="133"/>
      <c r="U346" s="133"/>
      <c r="V346" s="133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INDEX($C347:$C$3247,MATCH(FALSE,ISBLANK($C347:$C$3247),0)))),"", INDEX($C347:$C$3247,MATCH(FALSE,ISBLANK($C347:$C$3247),0))  ),$Y345
)</f>
        <v>GA09U4786</v>
      </c>
      <c r="Z346" s="90" t="str" cm="1">
        <f t="array" ref="Z346">IF(
ISNUMBER(FIND("A",$D346)),
$D346 &amp; IF(ISNUMBER(FIND("A",     INDEX($D347:$D$3247,MATCH(FALSE,ISBLANK($D347:$D$3247),0)))),"", INDEX($D347:$D$3247,MATCH(FALSE,ISBLANK($D347:$D$3247),0))  ),$Z345
)</f>
        <v>MB 44A</v>
      </c>
      <c r="AA346" s="104" t="str">
        <f>MBSchedule[[#This Row],[Route]]</f>
        <v>CANACONA-PEDDEM-LOLYE</v>
      </c>
      <c r="AB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6" s="104" t="str">
        <f>IF(MBSchedule[[#This Row],[rb-straight]]&lt;MBSchedule[[#This Row],[rb-reverse]],MBSchedule[[#This Row],[rb-straight]],MBSchedule[[#This Row],[rb-reverse]])</f>
        <v>CANACONA-PEDDEM-LOLYE</v>
      </c>
      <c r="AD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6" s="203" t="str" cm="1">
        <f t="array" ref="AF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6" s="203"/>
      <c r="AH346" s="203" t="e">
        <f>MBSchedule[[#This Row],[Issuing Depot]] &amp; _xlfn.IFNA(VLOOKUP(MBSchedule[[#This Row],[ow]], ETMRouteLookup, 3, FALSE),VLOOKUP(MBSchedule[[#This Row],[re]], ETMRouteLookup, 3, FALSE))</f>
        <v>#N/A</v>
      </c>
      <c r="AI346" s="213" t="e">
        <f>VLOOKUP(MBSchedule[[#This Row],[Full ETM Route No]],ETMRoutes[[Full ETM Route No]:[StageCodes]],9,FALSE)</f>
        <v>#N/A</v>
      </c>
      <c r="AJ346" s="3"/>
    </row>
    <row r="347" spans="1:36" ht="16" thickBot="1">
      <c r="A347" s="104" t="str">
        <f t="shared" si="5"/>
        <v>MRG</v>
      </c>
      <c r="B347" s="104"/>
      <c r="C347" s="90"/>
      <c r="D347" s="90"/>
      <c r="E347" s="157"/>
      <c r="F347" s="164" t="s">
        <v>1754</v>
      </c>
      <c r="G347" s="90" t="s">
        <v>2265</v>
      </c>
      <c r="H347" s="90"/>
      <c r="I347" s="90"/>
      <c r="J347" s="90"/>
      <c r="K347" s="165" t="s">
        <v>831</v>
      </c>
      <c r="L3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7" s="188">
        <v>0.3611111111111111</v>
      </c>
      <c r="N347" s="115" t="s">
        <v>3404</v>
      </c>
      <c r="O347" s="189">
        <v>0.38541666666666669</v>
      </c>
      <c r="P347" s="180">
        <v>15</v>
      </c>
      <c r="Q347" s="133"/>
      <c r="R347" s="133"/>
      <c r="S347" s="133"/>
      <c r="T347" s="133"/>
      <c r="U347" s="133"/>
      <c r="V347" s="133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INDEX($C348:$C$3247,MATCH(FALSE,ISBLANK($C348:$C$3247),0)))),"", INDEX($C348:$C$3247,MATCH(FALSE,ISBLANK($C348:$C$3247),0))  ),$Y346
)</f>
        <v>GA09U4786</v>
      </c>
      <c r="Z347" s="90" t="str" cm="1">
        <f t="array" ref="Z347">IF(
ISNUMBER(FIND("A",$D347)),
$D347 &amp; IF(ISNUMBER(FIND("A",     INDEX($D348:$D$3247,MATCH(FALSE,ISBLANK($D348:$D$3247),0)))),"", INDEX($D348:$D$3247,MATCH(FALSE,ISBLANK($D348:$D$3247),0))  ),$Z346
)</f>
        <v>MB 44A</v>
      </c>
      <c r="AA347" s="104" t="str">
        <f>MBSchedule[[#This Row],[Route]]</f>
        <v>LOLYE-PEDDEM-CANACONA</v>
      </c>
      <c r="AB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47" s="104" t="str">
        <f>IF(MBSchedule[[#This Row],[rb-straight]]&lt;MBSchedule[[#This Row],[rb-reverse]],MBSchedule[[#This Row],[rb-straight]],MBSchedule[[#This Row],[rb-reverse]])</f>
        <v>CANACONA-PEDDEM-LOLYE</v>
      </c>
      <c r="AD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47" s="203" t="str" cm="1">
        <f t="array" ref="AF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7" s="203"/>
      <c r="AH347" s="203" t="e">
        <f>MBSchedule[[#This Row],[Issuing Depot]] &amp; _xlfn.IFNA(VLOOKUP(MBSchedule[[#This Row],[ow]], ETMRouteLookup, 3, FALSE),VLOOKUP(MBSchedule[[#This Row],[re]], ETMRouteLookup, 3, FALSE))</f>
        <v>#N/A</v>
      </c>
      <c r="AI347" s="213" t="e">
        <f>VLOOKUP(MBSchedule[[#This Row],[Full ETM Route No]],ETMRoutes[[Full ETM Route No]:[StageCodes]],9,FALSE)</f>
        <v>#N/A</v>
      </c>
      <c r="AJ347" s="3"/>
    </row>
    <row r="348" spans="1:36" ht="16" thickBot="1">
      <c r="A348" s="104" t="str">
        <f t="shared" si="5"/>
        <v>MRG</v>
      </c>
      <c r="B348" s="104"/>
      <c r="C348" s="90"/>
      <c r="D348" s="90"/>
      <c r="E348" s="157"/>
      <c r="F348" s="164" t="s">
        <v>831</v>
      </c>
      <c r="G348" s="90" t="s">
        <v>996</v>
      </c>
      <c r="H348" s="90"/>
      <c r="I348" s="90"/>
      <c r="J348" s="90"/>
      <c r="K348" s="165" t="s">
        <v>1844</v>
      </c>
      <c r="L3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8" s="188">
        <v>0.40277777777777773</v>
      </c>
      <c r="N348" s="115" t="s">
        <v>3404</v>
      </c>
      <c r="O348" s="189">
        <v>0.45833333333333331</v>
      </c>
      <c r="P348" s="180">
        <v>37</v>
      </c>
      <c r="Q348" s="133"/>
      <c r="R348" s="133"/>
      <c r="S348" s="133"/>
      <c r="T348" s="133"/>
      <c r="U348" s="133"/>
      <c r="V348" s="133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8"/>
      <c r="Y348" s="125" t="str" cm="1">
        <f t="array" ref="Y348">IF(
ISNUMBER(FIND("A",$C348)),
$C348 &amp; IF(ISNUMBER(FIND("A",     INDEX($C349:$C$3247,MATCH(FALSE,ISBLANK($C349:$C$3247),0)))),"", INDEX($C349:$C$3247,MATCH(FALSE,ISBLANK($C349:$C$3247),0))  ),$Y347
)</f>
        <v>GA09U4786</v>
      </c>
      <c r="Z348" s="90" t="str" cm="1">
        <f t="array" ref="Z348">IF(
ISNUMBER(FIND("A",$D348)),
$D348 &amp; IF(ISNUMBER(FIND("A",     INDEX($D349:$D$3247,MATCH(FALSE,ISBLANK($D349:$D$3247),0)))),"", INDEX($D349:$D$3247,MATCH(FALSE,ISBLANK($D349:$D$3247),0))  ),$Z347
)</f>
        <v>MB 44A</v>
      </c>
      <c r="AA348" s="104" t="str">
        <f>MBSchedule[[#This Row],[Route]]</f>
        <v>CANACONA-CUNCOLIM-MARGAO</v>
      </c>
      <c r="AB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8" s="104" t="str">
        <f>IF(MBSchedule[[#This Row],[rb-straight]]&lt;MBSchedule[[#This Row],[rb-reverse]],MBSchedule[[#This Row],[rb-straight]],MBSchedule[[#This Row],[rb-reverse]])</f>
        <v>CANACONA-CUNCOLIM-MARGAO</v>
      </c>
      <c r="AD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8" s="203" t="str" cm="1">
        <f t="array" ref="AF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8" s="203"/>
      <c r="AH348" s="203" t="str">
        <f>MBSchedule[[#This Row],[Issuing Depot]] &amp; _xlfn.IFNA(VLOOKUP(MBSchedule[[#This Row],[ow]], ETMRouteLookup, 3, FALSE),VLOOKUP(MBSchedule[[#This Row],[re]], ETMRouteLookup, 3, FALSE))</f>
        <v>MRG26</v>
      </c>
      <c r="AI348" s="213" t="str">
        <f>VLOOKUP(MBSchedule[[#This Row],[Full ETM Route No]],ETMRoutes[[Full ETM Route No]:[StageCodes]],9,FALSE)</f>
        <v>MRG-MRK-NVY-DRM-CNX-DDI-PZK-CUN-DMN-BLI-BNO-GOD-PDI-PSM-PKO-GLM-CST-CNC</v>
      </c>
      <c r="AJ348" s="3"/>
    </row>
    <row r="349" spans="1:36" ht="16" thickBot="1">
      <c r="A349" s="104" t="str">
        <f t="shared" si="5"/>
        <v>MRG</v>
      </c>
      <c r="B349" s="104"/>
      <c r="C349" s="90"/>
      <c r="D349" s="90"/>
      <c r="E349" s="157"/>
      <c r="F349" s="164" t="s">
        <v>1844</v>
      </c>
      <c r="G349" s="90" t="s">
        <v>996</v>
      </c>
      <c r="H349" s="90"/>
      <c r="I349" s="90"/>
      <c r="J349" s="90"/>
      <c r="K349" s="165" t="s">
        <v>831</v>
      </c>
      <c r="L3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9" s="188">
        <v>0.54513888888888895</v>
      </c>
      <c r="N349" s="115" t="s">
        <v>3404</v>
      </c>
      <c r="O349" s="189">
        <v>0.59722222222222221</v>
      </c>
      <c r="P349" s="180">
        <v>37</v>
      </c>
      <c r="Q349" s="133"/>
      <c r="R349" s="133"/>
      <c r="S349" s="133"/>
      <c r="T349" s="133"/>
      <c r="U349" s="133"/>
      <c r="V349" s="133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92"/>
      <c r="Y349" s="103" t="str" cm="1">
        <f t="array" ref="Y349">IF(
ISNUMBER(FIND("A",$C349)),
$C349 &amp; IF(ISNUMBER(FIND("A",     INDEX($C350:$C$3247,MATCH(FALSE,ISBLANK($C350:$C$3247),0)))),"", INDEX($C350:$C$3247,MATCH(FALSE,ISBLANK($C350:$C$3247),0))  ),$Y348
)</f>
        <v>GA09U4786</v>
      </c>
      <c r="Z349" s="90" t="str" cm="1">
        <f t="array" ref="Z349">IF(
ISNUMBER(FIND("A",$D349)),
$D349 &amp; IF(ISNUMBER(FIND("A",     INDEX($D350:$D$3247,MATCH(FALSE,ISBLANK($D350:$D$3247),0)))),"", INDEX($D350:$D$3247,MATCH(FALSE,ISBLANK($D350:$D$3247),0))  ),$Z348
)</f>
        <v>MB 44A</v>
      </c>
      <c r="AA349" s="104" t="str">
        <f>MBSchedule[[#This Row],[Route]]</f>
        <v>MARGAO-CUNCOLIM-CANACONA</v>
      </c>
      <c r="AB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49" s="104" t="str">
        <f>IF(MBSchedule[[#This Row],[rb-straight]]&lt;MBSchedule[[#This Row],[rb-reverse]],MBSchedule[[#This Row],[rb-straight]],MBSchedule[[#This Row],[rb-reverse]])</f>
        <v>CANACONA-CUNCOLIM-MARGAO</v>
      </c>
      <c r="AD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49" s="203" t="str" cm="1">
        <f t="array" ref="AF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9" s="203"/>
      <c r="AH349" s="203" t="str">
        <f>MBSchedule[[#This Row],[Issuing Depot]] &amp; _xlfn.IFNA(VLOOKUP(MBSchedule[[#This Row],[ow]], ETMRouteLookup, 3, FALSE),VLOOKUP(MBSchedule[[#This Row],[re]], ETMRouteLookup, 3, FALSE))</f>
        <v>MRG26</v>
      </c>
      <c r="AI349" s="213" t="str">
        <f>VLOOKUP(MBSchedule[[#This Row],[Full ETM Route No]],ETMRoutes[[Full ETM Route No]:[StageCodes]],9,FALSE)</f>
        <v>MRG-MRK-NVY-DRM-CNX-DDI-PZK-CUN-DMN-BLI-BNO-GOD-PDI-PSM-PKO-GLM-CST-CNC</v>
      </c>
      <c r="AJ349" s="3"/>
    </row>
    <row r="350" spans="1:36" ht="16" thickBot="1">
      <c r="A350" s="104" t="str">
        <f t="shared" si="5"/>
        <v>MRG</v>
      </c>
      <c r="B350" s="104"/>
      <c r="C350" s="90"/>
      <c r="D350" s="90"/>
      <c r="E350" s="157"/>
      <c r="F350" s="164" t="s">
        <v>831</v>
      </c>
      <c r="G350" s="90" t="s">
        <v>2265</v>
      </c>
      <c r="H350" s="90"/>
      <c r="I350" s="90"/>
      <c r="J350" s="90"/>
      <c r="K350" s="165" t="s">
        <v>1754</v>
      </c>
      <c r="L3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50" s="188">
        <v>0.59722222222222221</v>
      </c>
      <c r="N350" s="115" t="s">
        <v>3404</v>
      </c>
      <c r="O350" s="189">
        <v>0.61805555555555558</v>
      </c>
      <c r="P350" s="180">
        <v>15</v>
      </c>
      <c r="Q350" s="133"/>
      <c r="R350" s="133"/>
      <c r="S350" s="133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INDEX($C351:$C$3247,MATCH(FALSE,ISBLANK($C351:$C$3247),0)))),"", INDEX($C351:$C$3247,MATCH(FALSE,ISBLANK($C351:$C$3247),0))  ),$Y349
)</f>
        <v>GA09U4786</v>
      </c>
      <c r="Z350" s="90" t="str" cm="1">
        <f t="array" ref="Z350">IF(
ISNUMBER(FIND("A",$D350)),
$D350 &amp; IF(ISNUMBER(FIND("A",     INDEX($D351:$D$3247,MATCH(FALSE,ISBLANK($D351:$D$3247),0)))),"", INDEX($D351:$D$3247,MATCH(FALSE,ISBLANK($D351:$D$3247),0))  ),$Z349
)</f>
        <v>MB 44A</v>
      </c>
      <c r="AA350" s="104" t="str">
        <f>MBSchedule[[#This Row],[Route]]</f>
        <v>CANACONA-PEDDEM-LOLYE</v>
      </c>
      <c r="AB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50" s="104" t="str">
        <f>IF(MBSchedule[[#This Row],[rb-straight]]&lt;MBSchedule[[#This Row],[rb-reverse]],MBSchedule[[#This Row],[rb-straight]],MBSchedule[[#This Row],[rb-reverse]])</f>
        <v>CANACONA-PEDDEM-LOLYE</v>
      </c>
      <c r="AD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50" s="203" t="str" cm="1">
        <f t="array" ref="AF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50" s="203"/>
      <c r="AH350" s="203" t="e">
        <f>MBSchedule[[#This Row],[Issuing Depot]] &amp; _xlfn.IFNA(VLOOKUP(MBSchedule[[#This Row],[ow]], ETMRouteLookup, 3, FALSE),VLOOKUP(MBSchedule[[#This Row],[re]], ETMRouteLookup, 3, FALSE))</f>
        <v>#N/A</v>
      </c>
      <c r="AI350" s="213" t="e">
        <f>VLOOKUP(MBSchedule[[#This Row],[Full ETM Route No]],ETMRoutes[[Full ETM Route No]:[StageCodes]],9,FALSE)</f>
        <v>#N/A</v>
      </c>
      <c r="AJ350" s="3"/>
    </row>
    <row r="351" spans="1:36" ht="16" thickBot="1">
      <c r="A351" s="104" t="str">
        <f t="shared" si="5"/>
        <v>MRG</v>
      </c>
      <c r="B351" s="104"/>
      <c r="C351" s="90"/>
      <c r="D351" s="90"/>
      <c r="E351" s="157"/>
      <c r="F351" s="164" t="s">
        <v>1754</v>
      </c>
      <c r="G351" s="90" t="s">
        <v>2265</v>
      </c>
      <c r="H351" s="90"/>
      <c r="I351" s="90"/>
      <c r="J351" s="90"/>
      <c r="K351" s="165" t="s">
        <v>831</v>
      </c>
      <c r="L3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1" s="188">
        <v>0.62847222222222221</v>
      </c>
      <c r="N351" s="115" t="s">
        <v>3404</v>
      </c>
      <c r="O351" s="189">
        <v>0.64930555555555558</v>
      </c>
      <c r="P351" s="180">
        <v>15</v>
      </c>
      <c r="Q351" s="133"/>
      <c r="R351" s="133"/>
      <c r="S351" s="133"/>
      <c r="T351" s="133"/>
      <c r="U351" s="133"/>
      <c r="V351" s="133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101"/>
      <c r="Y351" s="126" t="str" cm="1">
        <f t="array" ref="Y351">IF(
ISNUMBER(FIND("A",$C351)),
$C351 &amp; IF(ISNUMBER(FIND("A",     INDEX($C352:$C$3247,MATCH(FALSE,ISBLANK($C352:$C$3247),0)))),"", INDEX($C352:$C$3247,MATCH(FALSE,ISBLANK($C352:$C$3247),0))  ),$Y350
)</f>
        <v>GA09U4786</v>
      </c>
      <c r="Z351" s="90" t="str" cm="1">
        <f t="array" ref="Z351">IF(
ISNUMBER(FIND("A",$D351)),
$D351 &amp; IF(ISNUMBER(FIND("A",     INDEX($D352:$D$3247,MATCH(FALSE,ISBLANK($D352:$D$3247),0)))),"", INDEX($D352:$D$3247,MATCH(FALSE,ISBLANK($D352:$D$3247),0))  ),$Z350
)</f>
        <v>MB 44A</v>
      </c>
      <c r="AA351" s="104" t="str">
        <f>MBSchedule[[#This Row],[Route]]</f>
        <v>LOLYE-PEDDEM-CANACONA</v>
      </c>
      <c r="AB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51" s="104" t="str">
        <f>IF(MBSchedule[[#This Row],[rb-straight]]&lt;MBSchedule[[#This Row],[rb-reverse]],MBSchedule[[#This Row],[rb-straight]],MBSchedule[[#This Row],[rb-reverse]])</f>
        <v>CANACONA-PEDDEM-LOLYE</v>
      </c>
      <c r="AD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51" s="203" t="str" cm="1">
        <f t="array" ref="AF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51" s="203"/>
      <c r="AH351" s="203" t="e">
        <f>MBSchedule[[#This Row],[Issuing Depot]] &amp; _xlfn.IFNA(VLOOKUP(MBSchedule[[#This Row],[ow]], ETMRouteLookup, 3, FALSE),VLOOKUP(MBSchedule[[#This Row],[re]], ETMRouteLookup, 3, FALSE))</f>
        <v>#N/A</v>
      </c>
      <c r="AI351" s="213" t="e">
        <f>VLOOKUP(MBSchedule[[#This Row],[Full ETM Route No]],ETMRoutes[[Full ETM Route No]:[StageCodes]],9,FALSE)</f>
        <v>#N/A</v>
      </c>
      <c r="AJ351" s="3"/>
    </row>
    <row r="352" spans="1:36" ht="16" thickBot="1">
      <c r="A352" s="104" t="str">
        <f t="shared" si="5"/>
        <v>MRG</v>
      </c>
      <c r="B352" s="104"/>
      <c r="C352" s="90"/>
      <c r="D352" s="90"/>
      <c r="E352" s="157"/>
      <c r="F352" s="164" t="s">
        <v>831</v>
      </c>
      <c r="G352" s="90" t="s">
        <v>996</v>
      </c>
      <c r="H352" s="90"/>
      <c r="I352" s="90"/>
      <c r="J352" s="90"/>
      <c r="K352" s="165" t="s">
        <v>1844</v>
      </c>
      <c r="L3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2" s="188">
        <v>0.67013888888888884</v>
      </c>
      <c r="N352" s="115" t="s">
        <v>3404</v>
      </c>
      <c r="O352" s="189">
        <v>0.72222222222222221</v>
      </c>
      <c r="P352" s="180">
        <v>37</v>
      </c>
      <c r="Q352" s="133"/>
      <c r="R352" s="133"/>
      <c r="S352" s="133"/>
      <c r="T352" s="133"/>
      <c r="U352" s="133"/>
      <c r="V352" s="133"/>
      <c r="W352" s="90" t="str">
        <f>IF(MBSchedule[[#This Row],[Full Schedule No.]]&lt;&gt;Z353, SUMIFS(MBSchedule[Kms.],MBSchedule[Full Schedule No.],MBSchedule[[#This Row],[Full Schedule No.]],MBSchedule[Issuing Depot],MBSchedule[[#This Row],[Issuing Depot]]),"")</f>
        <v/>
      </c>
      <c r="X352" s="92" t="s">
        <v>45</v>
      </c>
      <c r="Y352" s="103" t="str" cm="1">
        <f t="array" ref="Y352">IF(
ISNUMBER(FIND("A",$C352)),
$C352 &amp; IF(ISNUMBER(FIND("A",     INDEX($C353:$C$3247,MATCH(FALSE,ISBLANK($C353:$C$3247),0)))),"", INDEX($C353:$C$3247,MATCH(FALSE,ISBLANK($C353:$C$3247),0))  ),$Y351
)</f>
        <v>GA09U4786</v>
      </c>
      <c r="Z352" s="90" t="str" cm="1">
        <f t="array" ref="Z352">IF(
ISNUMBER(FIND("A",$D352)),
$D352 &amp; IF(ISNUMBER(FIND("A",     INDEX($D353:$D$3247,MATCH(FALSE,ISBLANK($D353:$D$3247),0)))),"", INDEX($D353:$D$3247,MATCH(FALSE,ISBLANK($D353:$D$3247),0))  ),$Z351
)</f>
        <v>MB 44A</v>
      </c>
      <c r="AA352" s="104" t="str">
        <f>MBSchedule[[#This Row],[Route]]</f>
        <v>CANACONA-CUNCOLIM-MARGAO</v>
      </c>
      <c r="AB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2" s="104" t="str">
        <f>IF(MBSchedule[[#This Row],[rb-straight]]&lt;MBSchedule[[#This Row],[rb-reverse]],MBSchedule[[#This Row],[rb-straight]],MBSchedule[[#This Row],[rb-reverse]])</f>
        <v>CANACONA-CUNCOLIM-MARGAO</v>
      </c>
      <c r="AD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2" s="203" t="str" cm="1">
        <f t="array" ref="AF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2" s="203"/>
      <c r="AH352" s="203" t="str">
        <f>MBSchedule[[#This Row],[Issuing Depot]] &amp; _xlfn.IFNA(VLOOKUP(MBSchedule[[#This Row],[ow]], ETMRouteLookup, 3, FALSE),VLOOKUP(MBSchedule[[#This Row],[re]], ETMRouteLookup, 3, FALSE))</f>
        <v>MRG26</v>
      </c>
      <c r="AI352" s="213" t="str">
        <f>VLOOKUP(MBSchedule[[#This Row],[Full ETM Route No]],ETMRoutes[[Full ETM Route No]:[StageCodes]],9,FALSE)</f>
        <v>MRG-MRK-NVY-DRM-CNX-DDI-PZK-CUN-DMN-BLI-BNO-GOD-PDI-PSM-PKO-GLM-CST-CNC</v>
      </c>
      <c r="AJ352" s="3"/>
    </row>
    <row r="353" spans="1:36" ht="16" thickBot="1">
      <c r="A353" s="104" t="str">
        <f t="shared" si="5"/>
        <v>MRG</v>
      </c>
      <c r="B353" s="104"/>
      <c r="C353" s="90"/>
      <c r="D353" s="90"/>
      <c r="E353" s="157"/>
      <c r="F353" s="164" t="s">
        <v>1844</v>
      </c>
      <c r="G353" s="90" t="s">
        <v>996</v>
      </c>
      <c r="H353" s="90"/>
      <c r="I353" s="90"/>
      <c r="J353" s="90"/>
      <c r="K353" s="165" t="s">
        <v>831</v>
      </c>
      <c r="L3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3" s="188">
        <v>0.74652777777777779</v>
      </c>
      <c r="N353" s="115" t="s">
        <v>3404</v>
      </c>
      <c r="O353" s="189">
        <v>0.80208333333333337</v>
      </c>
      <c r="P353" s="180">
        <v>37</v>
      </c>
      <c r="Q353" s="133">
        <v>1</v>
      </c>
      <c r="R353" s="133">
        <v>1</v>
      </c>
      <c r="S353" s="133"/>
      <c r="T353" s="133"/>
      <c r="U353" s="133"/>
      <c r="V353" s="133"/>
      <c r="W353" s="90">
        <f>IF(MBSchedule[[#This Row],[Full Schedule No.]]&lt;&gt;Z354, SUMIFS(MBSchedule[Kms.],MBSchedule[Full Schedule No.],MBSchedule[[#This Row],[Full Schedule No.]],MBSchedule[Issuing Depot],MBSchedule[[#This Row],[Issuing Depot]]),"")</f>
        <v>208</v>
      </c>
      <c r="X353" s="101" t="s">
        <v>27</v>
      </c>
      <c r="Y353" s="126" t="str" cm="1">
        <f t="array" ref="Y353">IF(
ISNUMBER(FIND("A",$C353)),
$C353 &amp; IF(ISNUMBER(FIND("A",     INDEX($C354:$C$3247,MATCH(FALSE,ISBLANK($C354:$C$3247),0)))),"", INDEX($C354:$C$3247,MATCH(FALSE,ISBLANK($C354:$C$3247),0))  ),$Y352
)</f>
        <v>GA09U4786</v>
      </c>
      <c r="Z353" s="90" t="str" cm="1">
        <f t="array" ref="Z353">IF(
ISNUMBER(FIND("A",$D353)),
$D353 &amp; IF(ISNUMBER(FIND("A",     INDEX($D354:$D$3247,MATCH(FALSE,ISBLANK($D354:$D$3247),0)))),"", INDEX($D354:$D$3247,MATCH(FALSE,ISBLANK($D354:$D$3247),0))  ),$Z352
)</f>
        <v>MB 44A</v>
      </c>
      <c r="AA353" s="104" t="str">
        <f>MBSchedule[[#This Row],[Route]]</f>
        <v>MARGAO-CUNCOLIM-CANACONA</v>
      </c>
      <c r="AB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3" s="104" t="str">
        <f>IF(MBSchedule[[#This Row],[rb-straight]]&lt;MBSchedule[[#This Row],[rb-reverse]],MBSchedule[[#This Row],[rb-straight]],MBSchedule[[#This Row],[rb-reverse]])</f>
        <v>CANACONA-CUNCOLIM-MARGAO</v>
      </c>
      <c r="AD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3" s="203" t="str" cm="1">
        <f t="array" ref="AF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3" s="203"/>
      <c r="AH353" s="203" t="str">
        <f>MBSchedule[[#This Row],[Issuing Depot]] &amp; _xlfn.IFNA(VLOOKUP(MBSchedule[[#This Row],[ow]], ETMRouteLookup, 3, FALSE),VLOOKUP(MBSchedule[[#This Row],[re]], ETMRouteLookup, 3, FALSE))</f>
        <v>MRG26</v>
      </c>
      <c r="AI353" s="213" t="str">
        <f>VLOOKUP(MBSchedule[[#This Row],[Full ETM Route No]],ETMRoutes[[Full ETM Route No]:[StageCodes]],9,FALSE)</f>
        <v>MRG-MRK-NVY-DRM-CNX-DDI-PZK-CUN-DMN-BLI-BNO-GOD-PDI-PSM-PKO-GLM-CST-CNC</v>
      </c>
      <c r="AJ353" s="3"/>
    </row>
    <row r="354" spans="1:36" ht="16" thickBot="1">
      <c r="A354" s="104" t="str">
        <f t="shared" si="5"/>
        <v>MRG</v>
      </c>
      <c r="B354" s="104"/>
      <c r="C354" s="90" t="s">
        <v>193</v>
      </c>
      <c r="D354" s="90" t="s">
        <v>194</v>
      </c>
      <c r="E354" s="157"/>
      <c r="F354" s="164" t="s">
        <v>2291</v>
      </c>
      <c r="G354" s="90" t="s">
        <v>3404</v>
      </c>
      <c r="H354" s="90"/>
      <c r="I354" s="90"/>
      <c r="J354" s="90"/>
      <c r="K354" s="165" t="s">
        <v>1844</v>
      </c>
      <c r="L3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4" s="188">
        <v>0.26041666666666669</v>
      </c>
      <c r="N354" s="115" t="s">
        <v>3404</v>
      </c>
      <c r="O354" s="189">
        <v>0.29166666666666669</v>
      </c>
      <c r="P354" s="180">
        <v>20</v>
      </c>
      <c r="Q354" s="133"/>
      <c r="R354" s="133"/>
      <c r="S354" s="133"/>
      <c r="T354" s="133"/>
      <c r="U354" s="133"/>
      <c r="V354" s="133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INDEX($C355:$C$3247,MATCH(FALSE,ISBLANK($C355:$C$3247),0)))),"", INDEX($C355:$C$3247,MATCH(FALSE,ISBLANK($C355:$C$3247),0))  ),$Y353
)</f>
        <v>GA02Z5303</v>
      </c>
      <c r="Z354" s="90" t="str" cm="1">
        <f t="array" ref="Z354">IF(
ISNUMBER(FIND("A",$D354)),
$D354 &amp; IF(ISNUMBER(FIND("A",     INDEX($D355:$D$3247,MATCH(FALSE,ISBLANK($D355:$D$3247),0)))),"", INDEX($D355:$D$3247,MATCH(FALSE,ISBLANK($D355:$D$3247),0))  ),$Z353
)</f>
        <v>MB 45A</v>
      </c>
      <c r="AA354" s="104" t="str">
        <f>MBSchedule[[#This Row],[Route]]</f>
        <v>PIRLA-MARGAO</v>
      </c>
      <c r="AB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C354" s="104" t="str">
        <f>IF(MBSchedule[[#This Row],[rb-straight]]&lt;MBSchedule[[#This Row],[rb-reverse]],MBSchedule[[#This Row],[rb-straight]],MBSchedule[[#This Row],[rb-reverse]])</f>
        <v>MARGAO-PIRLA</v>
      </c>
      <c r="AD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E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F354" s="203" t="str" cm="1">
        <f t="array" ref="AF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4" s="203"/>
      <c r="AH354" s="203" t="str">
        <f>MBSchedule[[#This Row],[Issuing Depot]] &amp; _xlfn.IFNA(VLOOKUP(MBSchedule[[#This Row],[ow]], ETMRouteLookup, 3, FALSE),VLOOKUP(MBSchedule[[#This Row],[re]], ETMRouteLookup, 3, FALSE))</f>
        <v>MRG67</v>
      </c>
      <c r="AI354" s="213" t="str">
        <f>VLOOKUP(MBSchedule[[#This Row],[Full ETM Route No]],ETMRoutes[[Full ETM Route No]:[StageCodes]],9,FALSE)</f>
        <v>MRG-MRK-PJF-APH-RVF-MEL-GNP-LPI-DNK-PBT-GDI-CTA-PRD-QPM-IGM-ABL-TKR-KPR-CVR-ZLA-MAN-VTO-PIR</v>
      </c>
      <c r="AJ354" s="3"/>
    </row>
    <row r="355" spans="1:36" ht="16" thickBot="1">
      <c r="A355" s="104" t="str">
        <f t="shared" si="5"/>
        <v>MRG</v>
      </c>
      <c r="B355" s="104"/>
      <c r="C355" s="90"/>
      <c r="D355" s="90"/>
      <c r="E355" s="157"/>
      <c r="F355" s="164" t="s">
        <v>1844</v>
      </c>
      <c r="G355" s="90" t="s">
        <v>831</v>
      </c>
      <c r="H355" s="90"/>
      <c r="I355" s="90"/>
      <c r="J355" s="90"/>
      <c r="K355" s="165" t="s">
        <v>3281</v>
      </c>
      <c r="L3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5" s="188">
        <v>0.31597222222222221</v>
      </c>
      <c r="N355" s="115" t="s">
        <v>3404</v>
      </c>
      <c r="O355" s="189">
        <v>0.375</v>
      </c>
      <c r="P355" s="180">
        <v>41</v>
      </c>
      <c r="Q355" s="133"/>
      <c r="R355" s="133"/>
      <c r="S355" s="133"/>
      <c r="T355" s="133"/>
      <c r="U355" s="133"/>
      <c r="V355" s="133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INDEX($C356:$C$3247,MATCH(FALSE,ISBLANK($C356:$C$3247),0)))),"", INDEX($C356:$C$3247,MATCH(FALSE,ISBLANK($C356:$C$3247),0))  ),$Y354
)</f>
        <v>GA02Z5303</v>
      </c>
      <c r="Z355" s="90" t="str" cm="1">
        <f t="array" ref="Z355">IF(
ISNUMBER(FIND("A",$D355)),
$D355 &amp; IF(ISNUMBER(FIND("A",     INDEX($D356:$D$3247,MATCH(FALSE,ISBLANK($D356:$D$3247),0)))),"", INDEX($D356:$D$3247,MATCH(FALSE,ISBLANK($D356:$D$3247),0))  ),$Z354
)</f>
        <v>MB 45A</v>
      </c>
      <c r="AA355" s="104" t="str">
        <f>MBSchedule[[#This Row],[Route]]</f>
        <v>MARGAO-CANACONA-PALOLEM</v>
      </c>
      <c r="AB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5" s="104" t="str">
        <f>IF(MBSchedule[[#This Row],[rb-straight]]&lt;MBSchedule[[#This Row],[rb-reverse]],MBSchedule[[#This Row],[rb-straight]],MBSchedule[[#This Row],[rb-reverse]])</f>
        <v>MARGAO-CANACONA-PALOLEM</v>
      </c>
      <c r="AD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5" s="203" t="str" cm="1">
        <f t="array" ref="AF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5" s="203"/>
      <c r="AH355" s="203" t="str">
        <f>MBSchedule[[#This Row],[Issuing Depot]] &amp; _xlfn.IFNA(VLOOKUP(MBSchedule[[#This Row],[ow]], ETMRouteLookup, 3, FALSE),VLOOKUP(MBSchedule[[#This Row],[re]], ETMRouteLookup, 3, FALSE))</f>
        <v>MRG337</v>
      </c>
      <c r="AI355" s="213" t="str">
        <f>VLOOKUP(MBSchedule[[#This Row],[Full ETM Route No]],ETMRoutes[[Full ETM Route No]:[StageCodes]],9,FALSE)</f>
        <v>MRG-MRK-NVY-DRM-CNX-DDI-PZK-CUN-DMN-BLI-BNO-GOD-PDI-PSM-PKO-GLM-CST-CNC-PSL-PAT-PLM</v>
      </c>
      <c r="AJ355" s="3"/>
    </row>
    <row r="356" spans="1:36" ht="16" thickBot="1">
      <c r="A356" s="104" t="str">
        <f t="shared" si="5"/>
        <v>MRG</v>
      </c>
      <c r="B356" s="104"/>
      <c r="C356" s="90"/>
      <c r="D356" s="90"/>
      <c r="E356" s="157"/>
      <c r="F356" s="164" t="s">
        <v>3281</v>
      </c>
      <c r="G356" s="90" t="s">
        <v>831</v>
      </c>
      <c r="H356" s="90"/>
      <c r="I356" s="90"/>
      <c r="J356" s="90"/>
      <c r="K356" s="165" t="s">
        <v>831</v>
      </c>
      <c r="L3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6" s="188">
        <v>0.39583333333333331</v>
      </c>
      <c r="N356" s="115" t="s">
        <v>3404</v>
      </c>
      <c r="O356" s="189">
        <v>0.40625</v>
      </c>
      <c r="P356" s="180">
        <v>4</v>
      </c>
      <c r="Q356" s="133"/>
      <c r="R356" s="133"/>
      <c r="S356" s="133"/>
      <c r="T356" s="133"/>
      <c r="U356" s="133"/>
      <c r="V356" s="133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8"/>
      <c r="Y356" s="125" t="str" cm="1">
        <f t="array" ref="Y356">IF(
ISNUMBER(FIND("A",$C356)),
$C356 &amp; IF(ISNUMBER(FIND("A",     INDEX($C357:$C$3247,MATCH(FALSE,ISBLANK($C357:$C$3247),0)))),"", INDEX($C357:$C$3247,MATCH(FALSE,ISBLANK($C357:$C$3247),0))  ),$Y355
)</f>
        <v>GA02Z5303</v>
      </c>
      <c r="Z356" s="90" t="str" cm="1">
        <f t="array" ref="Z356">IF(
ISNUMBER(FIND("A",$D356)),
$D356 &amp; IF(ISNUMBER(FIND("A",     INDEX($D357:$D$3247,MATCH(FALSE,ISBLANK($D357:$D$3247),0)))),"", INDEX($D357:$D$3247,MATCH(FALSE,ISBLANK($D357:$D$3247),0))  ),$Z355
)</f>
        <v>MB 45A</v>
      </c>
      <c r="AA356" s="104" t="str">
        <f>MBSchedule[[#This Row],[Route]]</f>
        <v>PALOLEM-CANACONA-CANACONA</v>
      </c>
      <c r="AB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C356" s="104" t="str">
        <f>IF(MBSchedule[[#This Row],[rb-straight]]&lt;MBSchedule[[#This Row],[rb-reverse]],MBSchedule[[#This Row],[rb-straight]],MBSchedule[[#This Row],[rb-reverse]])</f>
        <v>CANACONA-CANACONA-PALOLEM</v>
      </c>
      <c r="AD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E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F356" s="203" t="str" cm="1">
        <f t="array" ref="AF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56" s="203"/>
      <c r="AH356" s="203" t="e">
        <f>MBSchedule[[#This Row],[Issuing Depot]] &amp; _xlfn.IFNA(VLOOKUP(MBSchedule[[#This Row],[ow]], ETMRouteLookup, 3, FALSE),VLOOKUP(MBSchedule[[#This Row],[re]], ETMRouteLookup, 3, FALSE))</f>
        <v>#N/A</v>
      </c>
      <c r="AI356" s="213" t="e">
        <f>VLOOKUP(MBSchedule[[#This Row],[Full ETM Route No]],ETMRoutes[[Full ETM Route No]:[StageCodes]],9,FALSE)</f>
        <v>#N/A</v>
      </c>
      <c r="AJ356" s="3"/>
    </row>
    <row r="357" spans="1:36" ht="16" thickBot="1">
      <c r="A357" s="104" t="str">
        <f t="shared" si="5"/>
        <v>MRG</v>
      </c>
      <c r="B357" s="104"/>
      <c r="C357" s="90"/>
      <c r="D357" s="90"/>
      <c r="E357" s="157"/>
      <c r="F357" s="164" t="s">
        <v>831</v>
      </c>
      <c r="G357" s="90" t="s">
        <v>996</v>
      </c>
      <c r="H357" s="90"/>
      <c r="I357" s="90"/>
      <c r="J357" s="90"/>
      <c r="K357" s="165" t="s">
        <v>1844</v>
      </c>
      <c r="L3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7" s="188">
        <v>0.41666666666666669</v>
      </c>
      <c r="N357" s="115" t="s">
        <v>3404</v>
      </c>
      <c r="O357" s="189">
        <v>0.46875</v>
      </c>
      <c r="P357" s="180">
        <v>37</v>
      </c>
      <c r="Q357" s="133"/>
      <c r="R357" s="133"/>
      <c r="S357" s="133"/>
      <c r="T357" s="133"/>
      <c r="U357" s="133"/>
      <c r="V357" s="133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92"/>
      <c r="Y357" s="103" t="str" cm="1">
        <f t="array" ref="Y357">IF(
ISNUMBER(FIND("A",$C357)),
$C357 &amp; IF(ISNUMBER(FIND("A",     INDEX($C358:$C$3247,MATCH(FALSE,ISBLANK($C358:$C$3247),0)))),"", INDEX($C358:$C$3247,MATCH(FALSE,ISBLANK($C358:$C$3247),0))  ),$Y356
)</f>
        <v>GA02Z5303</v>
      </c>
      <c r="Z357" s="90" t="str" cm="1">
        <f t="array" ref="Z357">IF(
ISNUMBER(FIND("A",$D357)),
$D357 &amp; IF(ISNUMBER(FIND("A",     INDEX($D358:$D$3247,MATCH(FALSE,ISBLANK($D358:$D$3247),0)))),"", INDEX($D358:$D$3247,MATCH(FALSE,ISBLANK($D358:$D$3247),0))  ),$Z356
)</f>
        <v>MB 45A</v>
      </c>
      <c r="AA357" s="104" t="str">
        <f>MBSchedule[[#This Row],[Route]]</f>
        <v>CANACONA-CUNCOLIM-MARGAO</v>
      </c>
      <c r="AB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7" s="104" t="str">
        <f>IF(MBSchedule[[#This Row],[rb-straight]]&lt;MBSchedule[[#This Row],[rb-reverse]],MBSchedule[[#This Row],[rb-straight]],MBSchedule[[#This Row],[rb-reverse]])</f>
        <v>CANACONA-CUNCOLIM-MARGAO</v>
      </c>
      <c r="AD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7" s="203" t="str" cm="1">
        <f t="array" ref="AF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7" s="203"/>
      <c r="AH357" s="203" t="str">
        <f>MBSchedule[[#This Row],[Issuing Depot]] &amp; _xlfn.IFNA(VLOOKUP(MBSchedule[[#This Row],[ow]], ETMRouteLookup, 3, FALSE),VLOOKUP(MBSchedule[[#This Row],[re]], ETMRouteLookup, 3, FALSE))</f>
        <v>MRG26</v>
      </c>
      <c r="AI357" s="213" t="str">
        <f>VLOOKUP(MBSchedule[[#This Row],[Full ETM Route No]],ETMRoutes[[Full ETM Route No]:[StageCodes]],9,FALSE)</f>
        <v>MRG-MRK-NVY-DRM-CNX-DDI-PZK-CUN-DMN-BLI-BNO-GOD-PDI-PSM-PKO-GLM-CST-CNC</v>
      </c>
      <c r="AJ357" s="3"/>
    </row>
    <row r="358" spans="1:36" ht="16" thickBot="1">
      <c r="A358" s="104" t="str">
        <f t="shared" si="5"/>
        <v>MRG</v>
      </c>
      <c r="B358" s="104"/>
      <c r="C358" s="90"/>
      <c r="D358" s="90"/>
      <c r="E358" s="157"/>
      <c r="F358" s="164" t="s">
        <v>1844</v>
      </c>
      <c r="G358" s="90" t="s">
        <v>996</v>
      </c>
      <c r="H358" s="90"/>
      <c r="I358" s="90"/>
      <c r="J358" s="90"/>
      <c r="K358" s="165" t="s">
        <v>831</v>
      </c>
      <c r="L3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8" s="188">
        <v>0.48958333333333331</v>
      </c>
      <c r="N358" s="115" t="s">
        <v>3404</v>
      </c>
      <c r="O358" s="189">
        <v>0.54166666666666663</v>
      </c>
      <c r="P358" s="180">
        <v>37</v>
      </c>
      <c r="Q358" s="133"/>
      <c r="R358" s="133"/>
      <c r="S358" s="133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INDEX($C359:$C$3247,MATCH(FALSE,ISBLANK($C359:$C$3247),0)))),"", INDEX($C359:$C$3247,MATCH(FALSE,ISBLANK($C359:$C$3247),0))  ),$Y357
)</f>
        <v>GA02Z5303</v>
      </c>
      <c r="Z358" s="90" t="str" cm="1">
        <f t="array" ref="Z358">IF(
ISNUMBER(FIND("A",$D358)),
$D358 &amp; IF(ISNUMBER(FIND("A",     INDEX($D359:$D$3247,MATCH(FALSE,ISBLANK($D359:$D$3247),0)))),"", INDEX($D359:$D$3247,MATCH(FALSE,ISBLANK($D359:$D$3247),0))  ),$Z357
)</f>
        <v>MB 45A</v>
      </c>
      <c r="AA358" s="104" t="str">
        <f>MBSchedule[[#This Row],[Route]]</f>
        <v>MARGAO-CUNCOLIM-CANACONA</v>
      </c>
      <c r="AB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8" s="104" t="str">
        <f>IF(MBSchedule[[#This Row],[rb-straight]]&lt;MBSchedule[[#This Row],[rb-reverse]],MBSchedule[[#This Row],[rb-straight]],MBSchedule[[#This Row],[rb-reverse]])</f>
        <v>CANACONA-CUNCOLIM-MARGAO</v>
      </c>
      <c r="AD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8" s="203" t="str" cm="1">
        <f t="array" ref="AF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8" s="203"/>
      <c r="AH358" s="203" t="str">
        <f>MBSchedule[[#This Row],[Issuing Depot]] &amp; _xlfn.IFNA(VLOOKUP(MBSchedule[[#This Row],[ow]], ETMRouteLookup, 3, FALSE),VLOOKUP(MBSchedule[[#This Row],[re]], ETMRouteLookup, 3, FALSE))</f>
        <v>MRG26</v>
      </c>
      <c r="AI358" s="213" t="str">
        <f>VLOOKUP(MBSchedule[[#This Row],[Full ETM Route No]],ETMRoutes[[Full ETM Route No]:[StageCodes]],9,FALSE)</f>
        <v>MRG-MRK-NVY-DRM-CNX-DDI-PZK-CUN-DMN-BLI-BNO-GOD-PDI-PSM-PKO-GLM-CST-CNC</v>
      </c>
      <c r="AJ358" s="3"/>
    </row>
    <row r="359" spans="1:36" ht="16" thickBot="1">
      <c r="A359" s="104" t="str">
        <f t="shared" si="5"/>
        <v>MRG</v>
      </c>
      <c r="B359" s="104"/>
      <c r="C359" s="90"/>
      <c r="D359" s="90"/>
      <c r="E359" s="157"/>
      <c r="F359" s="164" t="s">
        <v>831</v>
      </c>
      <c r="G359" s="90" t="s">
        <v>996</v>
      </c>
      <c r="H359" s="90"/>
      <c r="I359" s="90"/>
      <c r="J359" s="90"/>
      <c r="K359" s="165" t="s">
        <v>1844</v>
      </c>
      <c r="L3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9" s="188">
        <v>0.55208333333333337</v>
      </c>
      <c r="N359" s="115" t="s">
        <v>3404</v>
      </c>
      <c r="O359" s="189">
        <v>0.60416666666666663</v>
      </c>
      <c r="P359" s="180">
        <v>37</v>
      </c>
      <c r="Q359" s="133"/>
      <c r="R359" s="133"/>
      <c r="S359" s="133"/>
      <c r="T359" s="133"/>
      <c r="U359" s="133"/>
      <c r="V359" s="133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INDEX($C360:$C$3247,MATCH(FALSE,ISBLANK($C360:$C$3247),0)))),"", INDEX($C360:$C$3247,MATCH(FALSE,ISBLANK($C360:$C$3247),0))  ),$Y358
)</f>
        <v>GA02Z5303</v>
      </c>
      <c r="Z359" s="90" t="str" cm="1">
        <f t="array" ref="Z359">IF(
ISNUMBER(FIND("A",$D359)),
$D359 &amp; IF(ISNUMBER(FIND("A",     INDEX($D360:$D$3247,MATCH(FALSE,ISBLANK($D360:$D$3247),0)))),"", INDEX($D360:$D$3247,MATCH(FALSE,ISBLANK($D360:$D$3247),0))  ),$Z358
)</f>
        <v>MB 45A</v>
      </c>
      <c r="AA359" s="104" t="str">
        <f>MBSchedule[[#This Row],[Route]]</f>
        <v>CANACONA-CUNCOLIM-MARGAO</v>
      </c>
      <c r="AB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9" s="104" t="str">
        <f>IF(MBSchedule[[#This Row],[rb-straight]]&lt;MBSchedule[[#This Row],[rb-reverse]],MBSchedule[[#This Row],[rb-straight]],MBSchedule[[#This Row],[rb-reverse]])</f>
        <v>CANACONA-CUNCOLIM-MARGAO</v>
      </c>
      <c r="AD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9" s="203" t="str" cm="1">
        <f t="array" ref="AF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9" s="203"/>
      <c r="AH359" s="203" t="str">
        <f>MBSchedule[[#This Row],[Issuing Depot]] &amp; _xlfn.IFNA(VLOOKUP(MBSchedule[[#This Row],[ow]], ETMRouteLookup, 3, FALSE),VLOOKUP(MBSchedule[[#This Row],[re]], ETMRouteLookup, 3, FALSE))</f>
        <v>MRG26</v>
      </c>
      <c r="AI359" s="213" t="str">
        <f>VLOOKUP(MBSchedule[[#This Row],[Full ETM Route No]],ETMRoutes[[Full ETM Route No]:[StageCodes]],9,FALSE)</f>
        <v>MRG-MRK-NVY-DRM-CNX-DDI-PZK-CUN-DMN-BLI-BNO-GOD-PDI-PSM-PKO-GLM-CST-CNC</v>
      </c>
      <c r="AJ359" s="3"/>
    </row>
    <row r="360" spans="1:36" ht="16" thickBot="1">
      <c r="A360" s="104" t="str">
        <f t="shared" si="5"/>
        <v>MRG</v>
      </c>
      <c r="B360" s="104"/>
      <c r="C360" s="90"/>
      <c r="D360" s="90"/>
      <c r="E360" s="157"/>
      <c r="F360" s="164" t="s">
        <v>1844</v>
      </c>
      <c r="G360" s="90" t="s">
        <v>831</v>
      </c>
      <c r="H360" s="90"/>
      <c r="I360" s="90"/>
      <c r="J360" s="90"/>
      <c r="K360" s="165" t="s">
        <v>3281</v>
      </c>
      <c r="L3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60" s="188">
        <v>0.63541666666666663</v>
      </c>
      <c r="N360" s="115" t="s">
        <v>3404</v>
      </c>
      <c r="O360" s="189">
        <v>0.6875</v>
      </c>
      <c r="P360" s="180">
        <v>41</v>
      </c>
      <c r="Q360" s="133"/>
      <c r="R360" s="133"/>
      <c r="S360" s="133"/>
      <c r="T360" s="133"/>
      <c r="U360" s="133"/>
      <c r="V360" s="133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INDEX($C361:$C$3247,MATCH(FALSE,ISBLANK($C361:$C$3247),0)))),"", INDEX($C361:$C$3247,MATCH(FALSE,ISBLANK($C361:$C$3247),0))  ),$Y359
)</f>
        <v>GA02Z5303</v>
      </c>
      <c r="Z360" s="90" t="str" cm="1">
        <f t="array" ref="Z360">IF(
ISNUMBER(FIND("A",$D360)),
$D360 &amp; IF(ISNUMBER(FIND("A",     INDEX($D361:$D$3247,MATCH(FALSE,ISBLANK($D361:$D$3247),0)))),"", INDEX($D361:$D$3247,MATCH(FALSE,ISBLANK($D361:$D$3247),0))  ),$Z359
)</f>
        <v>MB 45A</v>
      </c>
      <c r="AA360" s="104" t="str">
        <f>MBSchedule[[#This Row],[Route]]</f>
        <v>MARGAO-CANACONA-PALOLEM</v>
      </c>
      <c r="AB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60" s="104" t="str">
        <f>IF(MBSchedule[[#This Row],[rb-straight]]&lt;MBSchedule[[#This Row],[rb-reverse]],MBSchedule[[#This Row],[rb-straight]],MBSchedule[[#This Row],[rb-reverse]])</f>
        <v>MARGAO-CANACONA-PALOLEM</v>
      </c>
      <c r="AD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60" s="203" t="str" cm="1">
        <f t="array" ref="AF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0" s="203"/>
      <c r="AH360" s="203" t="str">
        <f>MBSchedule[[#This Row],[Issuing Depot]] &amp; _xlfn.IFNA(VLOOKUP(MBSchedule[[#This Row],[ow]], ETMRouteLookup, 3, FALSE),VLOOKUP(MBSchedule[[#This Row],[re]], ETMRouteLookup, 3, FALSE))</f>
        <v>MRG337</v>
      </c>
      <c r="AI360" s="213" t="str">
        <f>VLOOKUP(MBSchedule[[#This Row],[Full ETM Route No]],ETMRoutes[[Full ETM Route No]:[StageCodes]],9,FALSE)</f>
        <v>MRG-MRK-NVY-DRM-CNX-DDI-PZK-CUN-DMN-BLI-BNO-GOD-PDI-PSM-PKO-GLM-CST-CNC-PSL-PAT-PLM</v>
      </c>
      <c r="AJ360" s="3"/>
    </row>
    <row r="361" spans="1:36" ht="16" thickBot="1">
      <c r="A361" s="104" t="str">
        <f t="shared" si="5"/>
        <v>MRG</v>
      </c>
      <c r="B361" s="104"/>
      <c r="C361" s="90"/>
      <c r="D361" s="90"/>
      <c r="E361" s="157"/>
      <c r="F361" s="164" t="s">
        <v>3281</v>
      </c>
      <c r="G361" s="90" t="s">
        <v>3404</v>
      </c>
      <c r="H361" s="90"/>
      <c r="I361" s="90"/>
      <c r="J361" s="90"/>
      <c r="K361" s="165" t="s">
        <v>831</v>
      </c>
      <c r="L3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1" s="188">
        <v>0.69444444444444453</v>
      </c>
      <c r="N361" s="115" t="s">
        <v>3404</v>
      </c>
      <c r="O361" s="189">
        <v>0.70486111111111116</v>
      </c>
      <c r="P361" s="180">
        <v>4</v>
      </c>
      <c r="Q361" s="133"/>
      <c r="R361" s="133"/>
      <c r="S361" s="133"/>
      <c r="T361" s="133"/>
      <c r="U361" s="133"/>
      <c r="V361" s="133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101"/>
      <c r="Y361" s="126" t="str" cm="1">
        <f t="array" ref="Y361">IF(
ISNUMBER(FIND("A",$C361)),
$C361 &amp; IF(ISNUMBER(FIND("A",     INDEX($C362:$C$3247,MATCH(FALSE,ISBLANK($C362:$C$3247),0)))),"", INDEX($C362:$C$3247,MATCH(FALSE,ISBLANK($C362:$C$3247),0))  ),$Y360
)</f>
        <v>GA02Z5303</v>
      </c>
      <c r="Z361" s="90" t="str" cm="1">
        <f t="array" ref="Z361">IF(
ISNUMBER(FIND("A",$D361)),
$D361 &amp; IF(ISNUMBER(FIND("A",     INDEX($D362:$D$3247,MATCH(FALSE,ISBLANK($D362:$D$3247),0)))),"", INDEX($D362:$D$3247,MATCH(FALSE,ISBLANK($D362:$D$3247),0))  ),$Z360
)</f>
        <v>MB 45A</v>
      </c>
      <c r="AA361" s="104" t="str">
        <f>MBSchedule[[#This Row],[Route]]</f>
        <v>PALOLEM-CANACONA</v>
      </c>
      <c r="AB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61" s="104" t="str">
        <f>IF(MBSchedule[[#This Row],[rb-straight]]&lt;MBSchedule[[#This Row],[rb-reverse]],MBSchedule[[#This Row],[rb-straight]],MBSchedule[[#This Row],[rb-reverse]])</f>
        <v>CANACONA-PALOLEM</v>
      </c>
      <c r="AD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61" s="203" t="str" cm="1">
        <f t="array" ref="AF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1" s="203"/>
      <c r="AH361" s="203" t="str">
        <f>MBSchedule[[#This Row],[Issuing Depot]] &amp; _xlfn.IFNA(VLOOKUP(MBSchedule[[#This Row],[ow]], ETMRouteLookup, 3, FALSE),VLOOKUP(MBSchedule[[#This Row],[re]], ETMRouteLookup, 3, FALSE))</f>
        <v>MRG336</v>
      </c>
      <c r="AI361" s="213" t="str">
        <f>VLOOKUP(MBSchedule[[#This Row],[Full ETM Route No]],ETMRoutes[[Full ETM Route No]:[StageCodes]],9,FALSE)</f>
        <v>CNC-PSL-PAT-PLM</v>
      </c>
      <c r="AJ361" s="3"/>
    </row>
    <row r="362" spans="1:36" ht="16" thickBot="1">
      <c r="A362" s="104" t="str">
        <f t="shared" si="5"/>
        <v>MRG</v>
      </c>
      <c r="B362" s="104"/>
      <c r="C362" s="90"/>
      <c r="D362" s="90"/>
      <c r="E362" s="157"/>
      <c r="F362" s="164" t="s">
        <v>831</v>
      </c>
      <c r="G362" s="90" t="s">
        <v>996</v>
      </c>
      <c r="H362" s="90"/>
      <c r="I362" s="90"/>
      <c r="J362" s="90"/>
      <c r="K362" s="165" t="s">
        <v>1844</v>
      </c>
      <c r="L3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2" s="188">
        <v>0.71875</v>
      </c>
      <c r="N362" s="115" t="s">
        <v>3404</v>
      </c>
      <c r="O362" s="189">
        <v>0.77083333333333337</v>
      </c>
      <c r="P362" s="180">
        <v>37</v>
      </c>
      <c r="Q362" s="133"/>
      <c r="R362" s="133"/>
      <c r="S362" s="133"/>
      <c r="T362" s="133"/>
      <c r="U362" s="133"/>
      <c r="V362" s="133"/>
      <c r="W362" s="90" t="str">
        <f>IF(MBSchedule[[#This Row],[Full Schedule No.]]&lt;&gt;Z363, SUMIFS(MBSchedule[Kms.],MBSchedule[Full Schedule No.],MBSchedule[[#This Row],[Full Schedule No.]],MBSchedule[Issuing Depot],MBSchedule[[#This Row],[Issuing Depot]]),"")</f>
        <v/>
      </c>
      <c r="X362" s="92" t="s">
        <v>45</v>
      </c>
      <c r="Y362" s="103" t="str" cm="1">
        <f t="array" ref="Y362">IF(
ISNUMBER(FIND("A",$C362)),
$C362 &amp; IF(ISNUMBER(FIND("A",     INDEX($C363:$C$3247,MATCH(FALSE,ISBLANK($C363:$C$3247),0)))),"", INDEX($C363:$C$3247,MATCH(FALSE,ISBLANK($C363:$C$3247),0))  ),$Y361
)</f>
        <v>GA02Z5303</v>
      </c>
      <c r="Z362" s="90" t="str" cm="1">
        <f t="array" ref="Z362">IF(
ISNUMBER(FIND("A",$D362)),
$D362 &amp; IF(ISNUMBER(FIND("A",     INDEX($D363:$D$3247,MATCH(FALSE,ISBLANK($D363:$D$3247),0)))),"", INDEX($D363:$D$3247,MATCH(FALSE,ISBLANK($D363:$D$3247),0))  ),$Z361
)</f>
        <v>MB 45A</v>
      </c>
      <c r="AA362" s="104" t="str">
        <f>MBSchedule[[#This Row],[Route]]</f>
        <v>CANACONA-CUNCOLIM-MARGAO</v>
      </c>
      <c r="AB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62" s="104" t="str">
        <f>IF(MBSchedule[[#This Row],[rb-straight]]&lt;MBSchedule[[#This Row],[rb-reverse]],MBSchedule[[#This Row],[rb-straight]],MBSchedule[[#This Row],[rb-reverse]])</f>
        <v>CANACONA-CUNCOLIM-MARGAO</v>
      </c>
      <c r="AD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62" s="203" t="str" cm="1">
        <f t="array" ref="AF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2" s="203"/>
      <c r="AH362" s="203" t="str">
        <f>MBSchedule[[#This Row],[Issuing Depot]] &amp; _xlfn.IFNA(VLOOKUP(MBSchedule[[#This Row],[ow]], ETMRouteLookup, 3, FALSE),VLOOKUP(MBSchedule[[#This Row],[re]], ETMRouteLookup, 3, FALSE))</f>
        <v>MRG26</v>
      </c>
      <c r="AI362" s="213" t="str">
        <f>VLOOKUP(MBSchedule[[#This Row],[Full ETM Route No]],ETMRoutes[[Full ETM Route No]:[StageCodes]],9,FALSE)</f>
        <v>MRG-MRK-NVY-DRM-CNX-DDI-PZK-CUN-DMN-BLI-BNO-GOD-PDI-PSM-PKO-GLM-CST-CNC</v>
      </c>
      <c r="AJ362" s="3"/>
    </row>
    <row r="363" spans="1:36" ht="16" thickBot="1">
      <c r="A363" s="104" t="str">
        <f t="shared" si="5"/>
        <v>MRG</v>
      </c>
      <c r="B363" s="104"/>
      <c r="C363" s="90"/>
      <c r="D363" s="90"/>
      <c r="E363" s="157"/>
      <c r="F363" s="164" t="s">
        <v>1844</v>
      </c>
      <c r="G363" s="90" t="s">
        <v>3404</v>
      </c>
      <c r="H363" s="90"/>
      <c r="I363" s="90"/>
      <c r="J363" s="90"/>
      <c r="K363" s="165" t="s">
        <v>2291</v>
      </c>
      <c r="L3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3" s="188">
        <v>0.80208333333333337</v>
      </c>
      <c r="N363" s="115" t="s">
        <v>3404</v>
      </c>
      <c r="O363" s="189">
        <v>0.83333333333333337</v>
      </c>
      <c r="P363" s="180">
        <v>20</v>
      </c>
      <c r="Q363" s="133">
        <v>1</v>
      </c>
      <c r="R363" s="133">
        <v>1</v>
      </c>
      <c r="S363" s="133"/>
      <c r="T363" s="133"/>
      <c r="U363" s="133"/>
      <c r="V363" s="133"/>
      <c r="W363" s="90">
        <f>IF(MBSchedule[[#This Row],[Full Schedule No.]]&lt;&gt;Z364, SUMIFS(MBSchedule[Kms.],MBSchedule[Full Schedule No.],MBSchedule[[#This Row],[Full Schedule No.]],MBSchedule[Issuing Depot],MBSchedule[[#This Row],[Issuing Depot]]),"")</f>
        <v>278</v>
      </c>
      <c r="X363" s="101" t="s">
        <v>196</v>
      </c>
      <c r="Y363" s="126" t="str" cm="1">
        <f t="array" ref="Y363">IF(
ISNUMBER(FIND("A",$C363)),
$C363 &amp; IF(ISNUMBER(FIND("A",     INDEX($C364:$C$3247,MATCH(FALSE,ISBLANK($C364:$C$3247),0)))),"", INDEX($C364:$C$3247,MATCH(FALSE,ISBLANK($C364:$C$3247),0))  ),$Y362
)</f>
        <v>GA02Z5303</v>
      </c>
      <c r="Z363" s="90" t="str" cm="1">
        <f t="array" ref="Z363">IF(
ISNUMBER(FIND("A",$D363)),
$D363 &amp; IF(ISNUMBER(FIND("A",     INDEX($D364:$D$3247,MATCH(FALSE,ISBLANK($D364:$D$3247),0)))),"", INDEX($D364:$D$3247,MATCH(FALSE,ISBLANK($D364:$D$3247),0))  ),$Z362
)</f>
        <v>MB 45A</v>
      </c>
      <c r="AA363" s="104" t="str">
        <f>MBSchedule[[#This Row],[Route]]</f>
        <v>MARGAO-PIRLA</v>
      </c>
      <c r="AB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C363" s="104" t="str">
        <f>IF(MBSchedule[[#This Row],[rb-straight]]&lt;MBSchedule[[#This Row],[rb-reverse]],MBSchedule[[#This Row],[rb-straight]],MBSchedule[[#This Row],[rb-reverse]])</f>
        <v>MARGAO-PIRLA</v>
      </c>
      <c r="AD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E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F363" s="203" t="str" cm="1">
        <f t="array" ref="AF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3" s="203"/>
      <c r="AH363" s="203" t="str">
        <f>MBSchedule[[#This Row],[Issuing Depot]] &amp; _xlfn.IFNA(VLOOKUP(MBSchedule[[#This Row],[ow]], ETMRouteLookup, 3, FALSE),VLOOKUP(MBSchedule[[#This Row],[re]], ETMRouteLookup, 3, FALSE))</f>
        <v>MRG67</v>
      </c>
      <c r="AI363" s="213" t="str">
        <f>VLOOKUP(MBSchedule[[#This Row],[Full ETM Route No]],ETMRoutes[[Full ETM Route No]:[StageCodes]],9,FALSE)</f>
        <v>MRG-MRK-PJF-APH-RVF-MEL-GNP-LPI-DNK-PBT-GDI-CTA-PRD-QPM-IGM-ABL-TKR-KPR-CVR-ZLA-MAN-VTO-PIR</v>
      </c>
      <c r="AJ363" s="3"/>
    </row>
    <row r="364" spans="1:36" ht="16" thickBot="1">
      <c r="A364" s="104" t="str">
        <f t="shared" si="5"/>
        <v>MRG</v>
      </c>
      <c r="B364" s="104"/>
      <c r="C364" s="90" t="s">
        <v>207</v>
      </c>
      <c r="D364" s="90" t="s">
        <v>198</v>
      </c>
      <c r="E364" s="157"/>
      <c r="F364" s="164" t="s">
        <v>2718</v>
      </c>
      <c r="G364" s="90" t="s">
        <v>3404</v>
      </c>
      <c r="H364" s="90"/>
      <c r="I364" s="90"/>
      <c r="J364" s="90"/>
      <c r="K364" s="165" t="s">
        <v>1002</v>
      </c>
      <c r="L3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4" s="188">
        <v>0.30555555555555552</v>
      </c>
      <c r="N364" s="115" t="s">
        <v>3404</v>
      </c>
      <c r="O364" s="189">
        <v>0.31597222222222221</v>
      </c>
      <c r="P364" s="180">
        <v>8</v>
      </c>
      <c r="Q364" s="133"/>
      <c r="R364" s="133"/>
      <c r="S364" s="133"/>
      <c r="T364" s="133"/>
      <c r="U364" s="133"/>
      <c r="V364" s="133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INDEX($C365:$C$3247,MATCH(FALSE,ISBLANK($C365:$C$3247),0)))),"", INDEX($C365:$C$3247,MATCH(FALSE,ISBLANK($C365:$C$3247),0))  ),$Y363
)</f>
        <v>GA09U5675</v>
      </c>
      <c r="Z364" s="90" t="str" cm="1">
        <f t="array" ref="Z364">IF(
ISNUMBER(FIND("A",$D364)),
$D364 &amp; IF(ISNUMBER(FIND("A",     INDEX($D365:$D$3247,MATCH(FALSE,ISBLANK($D365:$D$3247),0)))),"", INDEX($D365:$D$3247,MATCH(FALSE,ISBLANK($D365:$D$3247),0))  ),$Z363
)</f>
        <v>MB 46A</v>
      </c>
      <c r="AA364" s="104" t="str">
        <f>MBSchedule[[#This Row],[Route]]</f>
        <v>SOLIEM-CURCHOREM</v>
      </c>
      <c r="AB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C364" s="104" t="str">
        <f>IF(MBSchedule[[#This Row],[rb-straight]]&lt;MBSchedule[[#This Row],[rb-reverse]],MBSchedule[[#This Row],[rb-straight]],MBSchedule[[#This Row],[rb-reverse]])</f>
        <v>CURCHOREM-SOLIEM</v>
      </c>
      <c r="AD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E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F364" s="203" t="str" cm="1">
        <f t="array" ref="AF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64" s="203"/>
      <c r="AH364" s="203" t="e">
        <f>MBSchedule[[#This Row],[Issuing Depot]] &amp; _xlfn.IFNA(VLOOKUP(MBSchedule[[#This Row],[ow]], ETMRouteLookup, 3, FALSE),VLOOKUP(MBSchedule[[#This Row],[re]], ETMRouteLookup, 3, FALSE))</f>
        <v>#N/A</v>
      </c>
      <c r="AI364" s="213" t="e">
        <f>VLOOKUP(MBSchedule[[#This Row],[Full ETM Route No]],ETMRoutes[[Full ETM Route No]:[StageCodes]],9,FALSE)</f>
        <v>#N/A</v>
      </c>
      <c r="AJ364" s="3"/>
    </row>
    <row r="365" spans="1:36" ht="16" thickBot="1">
      <c r="A365" s="104" t="str">
        <f t="shared" si="5"/>
        <v>MRG</v>
      </c>
      <c r="B365" s="104"/>
      <c r="C365" s="90"/>
      <c r="D365" s="90"/>
      <c r="E365" s="157"/>
      <c r="F365" s="164" t="s">
        <v>1002</v>
      </c>
      <c r="G365" s="90" t="s">
        <v>3404</v>
      </c>
      <c r="H365" s="90"/>
      <c r="I365" s="90"/>
      <c r="J365" s="90"/>
      <c r="K365" s="165" t="s">
        <v>1844</v>
      </c>
      <c r="L3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5" s="188">
        <v>0.31944444444444448</v>
      </c>
      <c r="N365" s="115" t="s">
        <v>3404</v>
      </c>
      <c r="O365" s="189">
        <v>0.35416666666666669</v>
      </c>
      <c r="P365" s="180">
        <v>24</v>
      </c>
      <c r="Q365" s="133"/>
      <c r="R365" s="133"/>
      <c r="S365" s="133"/>
      <c r="T365" s="133"/>
      <c r="U365" s="133"/>
      <c r="V365" s="133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INDEX($C366:$C$3247,MATCH(FALSE,ISBLANK($C366:$C$3247),0)))),"", INDEX($C366:$C$3247,MATCH(FALSE,ISBLANK($C366:$C$3247),0))  ),$Y364
)</f>
        <v>GA09U5675</v>
      </c>
      <c r="Z365" s="90" t="str" cm="1">
        <f t="array" ref="Z365">IF(
ISNUMBER(FIND("A",$D365)),
$D365 &amp; IF(ISNUMBER(FIND("A",     INDEX($D366:$D$3247,MATCH(FALSE,ISBLANK($D366:$D$3247),0)))),"", INDEX($D366:$D$3247,MATCH(FALSE,ISBLANK($D366:$D$3247),0))  ),$Z364
)</f>
        <v>MB 46A</v>
      </c>
      <c r="AA365" s="104" t="str">
        <f>MBSchedule[[#This Row],[Route]]</f>
        <v>CURCHOREM-MARGAO</v>
      </c>
      <c r="AB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5" s="104" t="str">
        <f>IF(MBSchedule[[#This Row],[rb-straight]]&lt;MBSchedule[[#This Row],[rb-reverse]],MBSchedule[[#This Row],[rb-straight]],MBSchedule[[#This Row],[rb-reverse]])</f>
        <v>CURCHOREM-MARGAO</v>
      </c>
      <c r="AD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5" s="203" t="str" cm="1">
        <f t="array" ref="AF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5" s="203"/>
      <c r="AH365" s="203" t="str">
        <f>MBSchedule[[#This Row],[Issuing Depot]] &amp; _xlfn.IFNA(VLOOKUP(MBSchedule[[#This Row],[ow]], ETMRouteLookup, 3, FALSE),VLOOKUP(MBSchedule[[#This Row],[re]], ETMRouteLookup, 3, FALSE))</f>
        <v>MRG21</v>
      </c>
      <c r="AI365" s="213" t="str">
        <f>VLOOKUP(MBSchedule[[#This Row],[Full ETM Route No]],ETMRoutes[[Full ETM Route No]:[StageCodes]],9,FALSE)</f>
        <v>MRG-MRK-PJF-APH-RVF-MEL-GNP-LPI-DNK-PBT-GDI-CTA-PRD-QPM-QCT-TMO-TNK-KAK-BSI-CUR</v>
      </c>
      <c r="AJ365" s="3"/>
    </row>
    <row r="366" spans="1:36" ht="16" thickBot="1">
      <c r="A366" s="104" t="str">
        <f t="shared" si="5"/>
        <v>MRG</v>
      </c>
      <c r="B366" s="104"/>
      <c r="C366" s="90"/>
      <c r="D366" s="90"/>
      <c r="E366" s="157"/>
      <c r="F366" s="164" t="s">
        <v>1844</v>
      </c>
      <c r="G366" s="90" t="s">
        <v>3404</v>
      </c>
      <c r="H366" s="90"/>
      <c r="I366" s="90"/>
      <c r="J366" s="90"/>
      <c r="K366" s="165" t="s">
        <v>1002</v>
      </c>
      <c r="L3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6" s="188">
        <v>0.37847222222222227</v>
      </c>
      <c r="N366" s="115" t="s">
        <v>3404</v>
      </c>
      <c r="O366" s="189">
        <v>0.40972222222222227</v>
      </c>
      <c r="P366" s="180">
        <v>24</v>
      </c>
      <c r="Q366" s="133"/>
      <c r="R366" s="133"/>
      <c r="S366" s="133"/>
      <c r="T366" s="133"/>
      <c r="U366" s="133"/>
      <c r="V366" s="133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8"/>
      <c r="Y366" s="125" t="str" cm="1">
        <f t="array" ref="Y366">IF(
ISNUMBER(FIND("A",$C366)),
$C366 &amp; IF(ISNUMBER(FIND("A",     INDEX($C367:$C$3247,MATCH(FALSE,ISBLANK($C367:$C$3247),0)))),"", INDEX($C367:$C$3247,MATCH(FALSE,ISBLANK($C367:$C$3247),0))  ),$Y365
)</f>
        <v>GA09U5675</v>
      </c>
      <c r="Z366" s="90" t="str" cm="1">
        <f t="array" ref="Z366">IF(
ISNUMBER(FIND("A",$D366)),
$D366 &amp; IF(ISNUMBER(FIND("A",     INDEX($D367:$D$3247,MATCH(FALSE,ISBLANK($D367:$D$3247),0)))),"", INDEX($D367:$D$3247,MATCH(FALSE,ISBLANK($D367:$D$3247),0))  ),$Z365
)</f>
        <v>MB 46A</v>
      </c>
      <c r="AA366" s="104" t="str">
        <f>MBSchedule[[#This Row],[Route]]</f>
        <v>MARGAO-CURCHOREM</v>
      </c>
      <c r="AB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66" s="104" t="str">
        <f>IF(MBSchedule[[#This Row],[rb-straight]]&lt;MBSchedule[[#This Row],[rb-reverse]],MBSchedule[[#This Row],[rb-straight]],MBSchedule[[#This Row],[rb-reverse]])</f>
        <v>CURCHOREM-MARGAO</v>
      </c>
      <c r="AD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66" s="203" t="str" cm="1">
        <f t="array" ref="AF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6" s="203"/>
      <c r="AH366" s="203" t="str">
        <f>MBSchedule[[#This Row],[Issuing Depot]] &amp; _xlfn.IFNA(VLOOKUP(MBSchedule[[#This Row],[ow]], ETMRouteLookup, 3, FALSE),VLOOKUP(MBSchedule[[#This Row],[re]], ETMRouteLookup, 3, FALSE))</f>
        <v>MRG21</v>
      </c>
      <c r="AI366" s="213" t="str">
        <f>VLOOKUP(MBSchedule[[#This Row],[Full ETM Route No]],ETMRoutes[[Full ETM Route No]:[StageCodes]],9,FALSE)</f>
        <v>MRG-MRK-PJF-APH-RVF-MEL-GNP-LPI-DNK-PBT-GDI-CTA-PRD-QPM-QCT-TMO-TNK-KAK-BSI-CUR</v>
      </c>
      <c r="AJ366" s="3"/>
    </row>
    <row r="367" spans="1:36" ht="16" thickBot="1">
      <c r="A367" s="104" t="str">
        <f t="shared" si="5"/>
        <v>MRG</v>
      </c>
      <c r="B367" s="104"/>
      <c r="C367" s="90"/>
      <c r="D367" s="90"/>
      <c r="E367" s="157"/>
      <c r="F367" s="164" t="s">
        <v>1002</v>
      </c>
      <c r="G367" s="90" t="s">
        <v>3404</v>
      </c>
      <c r="H367" s="90"/>
      <c r="I367" s="90"/>
      <c r="J367" s="90"/>
      <c r="K367" s="165" t="s">
        <v>1489</v>
      </c>
      <c r="L3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7" s="188">
        <v>0.42708333333333331</v>
      </c>
      <c r="N367" s="115" t="s">
        <v>3404</v>
      </c>
      <c r="O367" s="189">
        <v>0.44791666666666669</v>
      </c>
      <c r="P367" s="180">
        <v>14</v>
      </c>
      <c r="Q367" s="133"/>
      <c r="R367" s="133"/>
      <c r="S367" s="133"/>
      <c r="T367" s="133"/>
      <c r="U367" s="133"/>
      <c r="V367" s="133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92"/>
      <c r="Y367" s="103" t="str" cm="1">
        <f t="array" ref="Y367">IF(
ISNUMBER(FIND("A",$C367)),
$C367 &amp; IF(ISNUMBER(FIND("A",     INDEX($C368:$C$3247,MATCH(FALSE,ISBLANK($C368:$C$3247),0)))),"", INDEX($C368:$C$3247,MATCH(FALSE,ISBLANK($C368:$C$3247),0))  ),$Y366
)</f>
        <v>GA09U5675</v>
      </c>
      <c r="Z367" s="90" t="str" cm="1">
        <f t="array" ref="Z367">IF(
ISNUMBER(FIND("A",$D367)),
$D367 &amp; IF(ISNUMBER(FIND("A",     INDEX($D368:$D$3247,MATCH(FALSE,ISBLANK($D368:$D$3247),0)))),"", INDEX($D368:$D$3247,MATCH(FALSE,ISBLANK($D368:$D$3247),0))  ),$Z366
)</f>
        <v>MB 46A</v>
      </c>
      <c r="AA367" s="104" t="str">
        <f>MBSchedule[[#This Row],[Route]]</f>
        <v>CURCHOREM-KALAY</v>
      </c>
      <c r="AB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67" s="104" t="str">
        <f>IF(MBSchedule[[#This Row],[rb-straight]]&lt;MBSchedule[[#This Row],[rb-reverse]],MBSchedule[[#This Row],[rb-straight]],MBSchedule[[#This Row],[rb-reverse]])</f>
        <v>CURCHOREM-KALAY</v>
      </c>
      <c r="AD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67" s="203" t="str" cm="1">
        <f t="array" ref="AF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7" s="203"/>
      <c r="AH367" s="203" t="str">
        <f>MBSchedule[[#This Row],[Issuing Depot]] &amp; _xlfn.IFNA(VLOOKUP(MBSchedule[[#This Row],[ow]], ETMRouteLookup, 3, FALSE),VLOOKUP(MBSchedule[[#This Row],[re]], ETMRouteLookup, 3, FALSE))</f>
        <v>MRG335</v>
      </c>
      <c r="AI367" s="213" t="str">
        <f>VLOOKUP(MBSchedule[[#This Row],[Full ETM Route No]],ETMRoutes[[Full ETM Route No]:[StageCodes]],9,FALSE)</f>
        <v>CUR-SVD-DDE-GDN-GDM-PRU-AUD-DNM-KLY</v>
      </c>
      <c r="AJ367" s="3"/>
    </row>
    <row r="368" spans="1:36" ht="16" thickBot="1">
      <c r="A368" s="104" t="str">
        <f t="shared" si="5"/>
        <v>MRG</v>
      </c>
      <c r="B368" s="104"/>
      <c r="C368" s="90"/>
      <c r="D368" s="90"/>
      <c r="E368" s="157"/>
      <c r="F368" s="164" t="s">
        <v>1489</v>
      </c>
      <c r="G368" s="90" t="s">
        <v>3404</v>
      </c>
      <c r="H368" s="90"/>
      <c r="I368" s="90"/>
      <c r="J368" s="90"/>
      <c r="K368" s="165" t="s">
        <v>1002</v>
      </c>
      <c r="L3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8" s="188">
        <v>0.4548611111111111</v>
      </c>
      <c r="N368" s="115" t="s">
        <v>3404</v>
      </c>
      <c r="O368" s="189">
        <v>0.47916666666666669</v>
      </c>
      <c r="P368" s="180">
        <v>14</v>
      </c>
      <c r="Q368" s="133"/>
      <c r="R368" s="133"/>
      <c r="S368" s="133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INDEX($C369:$C$3247,MATCH(FALSE,ISBLANK($C369:$C$3247),0)))),"", INDEX($C369:$C$3247,MATCH(FALSE,ISBLANK($C369:$C$3247),0))  ),$Y367
)</f>
        <v>GA09U5675</v>
      </c>
      <c r="Z368" s="90" t="str" cm="1">
        <f t="array" ref="Z368">IF(
ISNUMBER(FIND("A",$D368)),
$D368 &amp; IF(ISNUMBER(FIND("A",     INDEX($D369:$D$3247,MATCH(FALSE,ISBLANK($D369:$D$3247),0)))),"", INDEX($D369:$D$3247,MATCH(FALSE,ISBLANK($D369:$D$3247),0))  ),$Z367
)</f>
        <v>MB 46A</v>
      </c>
      <c r="AA368" s="104" t="str">
        <f>MBSchedule[[#This Row],[Route]]</f>
        <v>KALAY-CURCHOREM</v>
      </c>
      <c r="AB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C368" s="104" t="str">
        <f>IF(MBSchedule[[#This Row],[rb-straight]]&lt;MBSchedule[[#This Row],[rb-reverse]],MBSchedule[[#This Row],[rb-straight]],MBSchedule[[#This Row],[rb-reverse]])</f>
        <v>CURCHOREM-KALAY</v>
      </c>
      <c r="AD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E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F368" s="203" t="str" cm="1">
        <f t="array" ref="AF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8" s="203"/>
      <c r="AH368" s="203" t="str">
        <f>MBSchedule[[#This Row],[Issuing Depot]] &amp; _xlfn.IFNA(VLOOKUP(MBSchedule[[#This Row],[ow]], ETMRouteLookup, 3, FALSE),VLOOKUP(MBSchedule[[#This Row],[re]], ETMRouteLookup, 3, FALSE))</f>
        <v>MRG335</v>
      </c>
      <c r="AI368" s="213" t="str">
        <f>VLOOKUP(MBSchedule[[#This Row],[Full ETM Route No]],ETMRoutes[[Full ETM Route No]:[StageCodes]],9,FALSE)</f>
        <v>CUR-SVD-DDE-GDN-GDM-PRU-AUD-DNM-KLY</v>
      </c>
      <c r="AJ368" s="3"/>
    </row>
    <row r="369" spans="1:36" ht="16" thickBot="1">
      <c r="A369" s="104" t="str">
        <f t="shared" si="5"/>
        <v>MRG</v>
      </c>
      <c r="B369" s="104"/>
      <c r="C369" s="90"/>
      <c r="D369" s="90"/>
      <c r="E369" s="157"/>
      <c r="F369" s="164" t="s">
        <v>1002</v>
      </c>
      <c r="G369" s="90" t="s">
        <v>3404</v>
      </c>
      <c r="H369" s="90"/>
      <c r="I369" s="90"/>
      <c r="J369" s="90"/>
      <c r="K369" s="165" t="s">
        <v>1844</v>
      </c>
      <c r="L3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9" s="188">
        <v>0.49652777777777773</v>
      </c>
      <c r="N369" s="115" t="s">
        <v>3404</v>
      </c>
      <c r="O369" s="189">
        <v>0.53125</v>
      </c>
      <c r="P369" s="180">
        <v>24</v>
      </c>
      <c r="Q369" s="133"/>
      <c r="R369" s="133"/>
      <c r="S369" s="133"/>
      <c r="T369" s="133"/>
      <c r="U369" s="133"/>
      <c r="V369" s="133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INDEX($C370:$C$3247,MATCH(FALSE,ISBLANK($C370:$C$3247),0)))),"", INDEX($C370:$C$3247,MATCH(FALSE,ISBLANK($C370:$C$3247),0))  ),$Y368
)</f>
        <v>GA09U5675</v>
      </c>
      <c r="Z369" s="90" t="str" cm="1">
        <f t="array" ref="Z369">IF(
ISNUMBER(FIND("A",$D369)),
$D369 &amp; IF(ISNUMBER(FIND("A",     INDEX($D370:$D$3247,MATCH(FALSE,ISBLANK($D370:$D$3247),0)))),"", INDEX($D370:$D$3247,MATCH(FALSE,ISBLANK($D370:$D$3247),0))  ),$Z368
)</f>
        <v>MB 46A</v>
      </c>
      <c r="AA369" s="104" t="str">
        <f>MBSchedule[[#This Row],[Route]]</f>
        <v>CURCHOREM-MARGAO</v>
      </c>
      <c r="AB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9" s="104" t="str">
        <f>IF(MBSchedule[[#This Row],[rb-straight]]&lt;MBSchedule[[#This Row],[rb-reverse]],MBSchedule[[#This Row],[rb-straight]],MBSchedule[[#This Row],[rb-reverse]])</f>
        <v>CURCHOREM-MARGAO</v>
      </c>
      <c r="AD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9" s="203" t="str" cm="1">
        <f t="array" ref="AF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9" s="203"/>
      <c r="AH369" s="203" t="str">
        <f>MBSchedule[[#This Row],[Issuing Depot]] &amp; _xlfn.IFNA(VLOOKUP(MBSchedule[[#This Row],[ow]], ETMRouteLookup, 3, FALSE),VLOOKUP(MBSchedule[[#This Row],[re]], ETMRouteLookup, 3, FALSE))</f>
        <v>MRG21</v>
      </c>
      <c r="AI369" s="213" t="str">
        <f>VLOOKUP(MBSchedule[[#This Row],[Full ETM Route No]],ETMRoutes[[Full ETM Route No]:[StageCodes]],9,FALSE)</f>
        <v>MRG-MRK-PJF-APH-RVF-MEL-GNP-LPI-DNK-PBT-GDI-CTA-PRD-QPM-QCT-TMO-TNK-KAK-BSI-CUR</v>
      </c>
      <c r="AJ369" s="3"/>
    </row>
    <row r="370" spans="1:36" ht="16" thickBot="1">
      <c r="A370" s="104" t="str">
        <f t="shared" si="5"/>
        <v>MRG</v>
      </c>
      <c r="B370" s="104"/>
      <c r="C370" s="90"/>
      <c r="D370" s="90"/>
      <c r="E370" s="157"/>
      <c r="F370" s="164" t="s">
        <v>1844</v>
      </c>
      <c r="G370" s="90" t="s">
        <v>3404</v>
      </c>
      <c r="H370" s="90"/>
      <c r="I370" s="90"/>
      <c r="J370" s="90"/>
      <c r="K370" s="165" t="s">
        <v>2541</v>
      </c>
      <c r="L3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70" s="188">
        <v>0.58333333333333337</v>
      </c>
      <c r="N370" s="115" t="s">
        <v>3404</v>
      </c>
      <c r="O370" s="189">
        <v>0.625</v>
      </c>
      <c r="P370" s="180">
        <v>31</v>
      </c>
      <c r="Q370" s="133"/>
      <c r="R370" s="133"/>
      <c r="S370" s="133"/>
      <c r="T370" s="133"/>
      <c r="U370" s="133"/>
      <c r="V370" s="133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INDEX($C371:$C$3247,MATCH(FALSE,ISBLANK($C371:$C$3247),0)))),"", INDEX($C371:$C$3247,MATCH(FALSE,ISBLANK($C371:$C$3247),0))  ),$Y369
)</f>
        <v>GA09U5675</v>
      </c>
      <c r="Z370" s="90" t="str" cm="1">
        <f t="array" ref="Z370">IF(
ISNUMBER(FIND("A",$D370)),
$D370 &amp; IF(ISNUMBER(FIND("A",     INDEX($D371:$D$3247,MATCH(FALSE,ISBLANK($D371:$D$3247),0)))),"", INDEX($D371:$D$3247,MATCH(FALSE,ISBLANK($D371:$D$3247),0))  ),$Z369
)</f>
        <v>MB 46A</v>
      </c>
      <c r="AA370" s="104" t="str">
        <f>MBSchedule[[#This Row],[Route]]</f>
        <v>MARGAO-SANGUEM</v>
      </c>
      <c r="AB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70" s="104" t="str">
        <f>IF(MBSchedule[[#This Row],[rb-straight]]&lt;MBSchedule[[#This Row],[rb-reverse]],MBSchedule[[#This Row],[rb-straight]],MBSchedule[[#This Row],[rb-reverse]])</f>
        <v>MARGAO-SANGUEM</v>
      </c>
      <c r="AD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70" s="203" t="str" cm="1">
        <f t="array" ref="AF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0" s="203"/>
      <c r="AH370" s="203" t="str">
        <f>MBSchedule[[#This Row],[Issuing Depot]] &amp; _xlfn.IFNA(VLOOKUP(MBSchedule[[#This Row],[ow]], ETMRouteLookup, 3, FALSE),VLOOKUP(MBSchedule[[#This Row],[re]], ETMRouteLookup, 3, FALSE))</f>
        <v>MRG363</v>
      </c>
      <c r="AI370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70" s="3"/>
    </row>
    <row r="371" spans="1:36" ht="16" thickBot="1">
      <c r="A371" s="104" t="str">
        <f t="shared" si="5"/>
        <v>MRG</v>
      </c>
      <c r="B371" s="104"/>
      <c r="C371" s="90"/>
      <c r="D371" s="90"/>
      <c r="E371" s="157"/>
      <c r="F371" s="164" t="s">
        <v>2541</v>
      </c>
      <c r="G371" s="90" t="s">
        <v>3404</v>
      </c>
      <c r="H371" s="90"/>
      <c r="I371" s="90"/>
      <c r="J371" s="90"/>
      <c r="K371" s="165" t="s">
        <v>1002</v>
      </c>
      <c r="L3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1" s="188">
        <v>0.64930555555555558</v>
      </c>
      <c r="N371" s="115" t="s">
        <v>3404</v>
      </c>
      <c r="O371" s="189">
        <v>0.65972222222222221</v>
      </c>
      <c r="P371" s="180">
        <v>7</v>
      </c>
      <c r="Q371" s="133"/>
      <c r="R371" s="133"/>
      <c r="S371" s="133"/>
      <c r="T371" s="133"/>
      <c r="U371" s="133"/>
      <c r="V371" s="133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101"/>
      <c r="Y371" s="126" t="str" cm="1">
        <f t="array" ref="Y371">IF(
ISNUMBER(FIND("A",$C371)),
$C371 &amp; IF(ISNUMBER(FIND("A",     INDEX($C372:$C$3247,MATCH(FALSE,ISBLANK($C372:$C$3247),0)))),"", INDEX($C372:$C$3247,MATCH(FALSE,ISBLANK($C372:$C$3247),0))  ),$Y370
)</f>
        <v>GA09U5675</v>
      </c>
      <c r="Z371" s="90" t="str" cm="1">
        <f t="array" ref="Z371">IF(
ISNUMBER(FIND("A",$D371)),
$D371 &amp; IF(ISNUMBER(FIND("A",     INDEX($D372:$D$3247,MATCH(FALSE,ISBLANK($D372:$D$3247),0)))),"", INDEX($D372:$D$3247,MATCH(FALSE,ISBLANK($D372:$D$3247),0))  ),$Z370
)</f>
        <v>MB 46A</v>
      </c>
      <c r="AA371" s="104" t="str">
        <f>MBSchedule[[#This Row],[Route]]</f>
        <v>SANGUEM-CURCHOREM</v>
      </c>
      <c r="AB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1" s="104" t="str">
        <f>IF(MBSchedule[[#This Row],[rb-straight]]&lt;MBSchedule[[#This Row],[rb-reverse]],MBSchedule[[#This Row],[rb-straight]],MBSchedule[[#This Row],[rb-reverse]])</f>
        <v>CURCHOREM-SANGUEM</v>
      </c>
      <c r="AD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1" s="203" t="str" cm="1">
        <f t="array" ref="AF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1" s="203"/>
      <c r="AH371" s="203" t="str">
        <f>MBSchedule[[#This Row],[Issuing Depot]] &amp; _xlfn.IFNA(VLOOKUP(MBSchedule[[#This Row],[ow]], ETMRouteLookup, 3, FALSE),VLOOKUP(MBSchedule[[#This Row],[re]], ETMRouteLookup, 3, FALSE))</f>
        <v>MRG354</v>
      </c>
      <c r="AI371" s="213" t="str">
        <f>VLOOKUP(MBSchedule[[#This Row],[Full ETM Route No]],ETMRoutes[[Full ETM Route No]:[StageCodes]],9,FALSE)</f>
        <v>CUR-SJL-CCP-GPC-SGC-SGD-MAS-SGM</v>
      </c>
      <c r="AJ371" s="3"/>
    </row>
    <row r="372" spans="1:36" ht="16" thickBot="1">
      <c r="A372" s="104" t="str">
        <f t="shared" si="5"/>
        <v>MRG</v>
      </c>
      <c r="B372" s="104"/>
      <c r="C372" s="90"/>
      <c r="D372" s="90"/>
      <c r="E372" s="157"/>
      <c r="F372" s="164" t="s">
        <v>1002</v>
      </c>
      <c r="G372" s="90" t="s">
        <v>3404</v>
      </c>
      <c r="H372" s="90"/>
      <c r="I372" s="90"/>
      <c r="J372" s="90"/>
      <c r="K372" s="165" t="s">
        <v>1844</v>
      </c>
      <c r="L3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2" s="188">
        <v>0.66319444444444442</v>
      </c>
      <c r="N372" s="115" t="s">
        <v>3404</v>
      </c>
      <c r="O372" s="189">
        <v>0.69444444444444453</v>
      </c>
      <c r="P372" s="180">
        <v>24</v>
      </c>
      <c r="Q372" s="133"/>
      <c r="R372" s="133"/>
      <c r="S372" s="133"/>
      <c r="T372" s="133"/>
      <c r="U372" s="133"/>
      <c r="V372" s="133"/>
      <c r="W372" s="90" t="str">
        <f>IF(MBSchedule[[#This Row],[Full Schedule No.]]&lt;&gt;Z373, SUMIFS(MBSchedule[Kms.],MBSchedule[Full Schedule No.],MBSchedule[[#This Row],[Full Schedule No.]],MBSchedule[Issuing Depot],MBSchedule[[#This Row],[Issuing Depot]]),"")</f>
        <v/>
      </c>
      <c r="X372" s="92" t="s">
        <v>45</v>
      </c>
      <c r="Y372" s="103" t="str" cm="1">
        <f t="array" ref="Y372">IF(
ISNUMBER(FIND("A",$C372)),
$C372 &amp; IF(ISNUMBER(FIND("A",     INDEX($C373:$C$3247,MATCH(FALSE,ISBLANK($C373:$C$3247),0)))),"", INDEX($C373:$C$3247,MATCH(FALSE,ISBLANK($C373:$C$3247),0))  ),$Y371
)</f>
        <v>GA09U5675</v>
      </c>
      <c r="Z372" s="90" t="str" cm="1">
        <f t="array" ref="Z372">IF(
ISNUMBER(FIND("A",$D372)),
$D372 &amp; IF(ISNUMBER(FIND("A",     INDEX($D373:$D$3247,MATCH(FALSE,ISBLANK($D373:$D$3247),0)))),"", INDEX($D373:$D$3247,MATCH(FALSE,ISBLANK($D373:$D$3247),0))  ),$Z371
)</f>
        <v>MB 46A</v>
      </c>
      <c r="AA372" s="104" t="str">
        <f>MBSchedule[[#This Row],[Route]]</f>
        <v>CURCHOREM-MARGAO</v>
      </c>
      <c r="AB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2" s="104" t="str">
        <f>IF(MBSchedule[[#This Row],[rb-straight]]&lt;MBSchedule[[#This Row],[rb-reverse]],MBSchedule[[#This Row],[rb-straight]],MBSchedule[[#This Row],[rb-reverse]])</f>
        <v>CURCHOREM-MARGAO</v>
      </c>
      <c r="AD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2" s="203" t="str" cm="1">
        <f t="array" ref="AF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2" s="203"/>
      <c r="AH372" s="203" t="str">
        <f>MBSchedule[[#This Row],[Issuing Depot]] &amp; _xlfn.IFNA(VLOOKUP(MBSchedule[[#This Row],[ow]], ETMRouteLookup, 3, FALSE),VLOOKUP(MBSchedule[[#This Row],[re]], ETMRouteLookup, 3, FALSE))</f>
        <v>MRG21</v>
      </c>
      <c r="AI372" s="213" t="str">
        <f>VLOOKUP(MBSchedule[[#This Row],[Full ETM Route No]],ETMRoutes[[Full ETM Route No]:[StageCodes]],9,FALSE)</f>
        <v>MRG-MRK-PJF-APH-RVF-MEL-GNP-LPI-DNK-PBT-GDI-CTA-PRD-QPM-QCT-TMO-TNK-KAK-BSI-CUR</v>
      </c>
      <c r="AJ372" s="3"/>
    </row>
    <row r="373" spans="1:36" ht="16" thickBot="1">
      <c r="A373" s="104" t="str">
        <f t="shared" si="5"/>
        <v>MRG</v>
      </c>
      <c r="B373" s="104"/>
      <c r="C373" s="90"/>
      <c r="D373" s="90"/>
      <c r="E373" s="157"/>
      <c r="F373" s="164" t="s">
        <v>1844</v>
      </c>
      <c r="G373" s="90" t="s">
        <v>3404</v>
      </c>
      <c r="H373" s="90"/>
      <c r="I373" s="90"/>
      <c r="J373" s="90"/>
      <c r="K373" s="165" t="s">
        <v>2718</v>
      </c>
      <c r="L3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3" s="188">
        <v>0.72569444444444453</v>
      </c>
      <c r="N373" s="115" t="s">
        <v>3404</v>
      </c>
      <c r="O373" s="189">
        <v>0.77083333333333337</v>
      </c>
      <c r="P373" s="180">
        <v>32</v>
      </c>
      <c r="Q373" s="133">
        <v>1</v>
      </c>
      <c r="R373" s="133">
        <v>1</v>
      </c>
      <c r="S373" s="133"/>
      <c r="T373" s="133"/>
      <c r="U373" s="133"/>
      <c r="V373" s="133"/>
      <c r="W373" s="90">
        <f>IF(MBSchedule[[#This Row],[Full Schedule No.]]&lt;&gt;Z374, SUMIFS(MBSchedule[Kms.],MBSchedule[Full Schedule No.],MBSchedule[[#This Row],[Full Schedule No.]],MBSchedule[Issuing Depot],MBSchedule[[#This Row],[Issuing Depot]]),"")</f>
        <v>202</v>
      </c>
      <c r="X373" s="101" t="s">
        <v>3428</v>
      </c>
      <c r="Y373" s="126" t="str" cm="1">
        <f t="array" ref="Y373">IF(
ISNUMBER(FIND("A",$C373)),
$C373 &amp; IF(ISNUMBER(FIND("A",     INDEX($C374:$C$3247,MATCH(FALSE,ISBLANK($C374:$C$3247),0)))),"", INDEX($C374:$C$3247,MATCH(FALSE,ISBLANK($C374:$C$3247),0))  ),$Y372
)</f>
        <v>GA09U5675</v>
      </c>
      <c r="Z373" s="90" t="str" cm="1">
        <f t="array" ref="Z373">IF(
ISNUMBER(FIND("A",$D373)),
$D373 &amp; IF(ISNUMBER(FIND("A",     INDEX($D374:$D$3247,MATCH(FALSE,ISBLANK($D374:$D$3247),0)))),"", INDEX($D374:$D$3247,MATCH(FALSE,ISBLANK($D374:$D$3247),0))  ),$Z372
)</f>
        <v>MB 46A</v>
      </c>
      <c r="AA373" s="104" t="str">
        <f>MBSchedule[[#This Row],[Route]]</f>
        <v>MARGAO-SOLIEM</v>
      </c>
      <c r="AB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C373" s="104" t="str">
        <f>IF(MBSchedule[[#This Row],[rb-straight]]&lt;MBSchedule[[#This Row],[rb-reverse]],MBSchedule[[#This Row],[rb-straight]],MBSchedule[[#This Row],[rb-reverse]])</f>
        <v>MARGAO-SOLIEM</v>
      </c>
      <c r="AD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E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F373" s="203" t="str" cm="1">
        <f t="array" ref="AF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3" s="203"/>
      <c r="AH373" s="203" t="e">
        <f>MBSchedule[[#This Row],[Issuing Depot]] &amp; _xlfn.IFNA(VLOOKUP(MBSchedule[[#This Row],[ow]], ETMRouteLookup, 3, FALSE),VLOOKUP(MBSchedule[[#This Row],[re]], ETMRouteLookup, 3, FALSE))</f>
        <v>#N/A</v>
      </c>
      <c r="AI373" s="213" t="e">
        <f>VLOOKUP(MBSchedule[[#This Row],[Full ETM Route No]],ETMRoutes[[Full ETM Route No]:[StageCodes]],9,FALSE)</f>
        <v>#N/A</v>
      </c>
      <c r="AJ373" s="3"/>
    </row>
    <row r="374" spans="1:36" ht="16" thickBot="1">
      <c r="A374" s="104" t="str">
        <f t="shared" si="5"/>
        <v>MRG</v>
      </c>
      <c r="B374" s="104"/>
      <c r="C374" s="90" t="s">
        <v>202</v>
      </c>
      <c r="D374" s="90" t="s">
        <v>203</v>
      </c>
      <c r="E374" s="157"/>
      <c r="F374" s="164" t="s">
        <v>1844</v>
      </c>
      <c r="G374" s="90" t="s">
        <v>3404</v>
      </c>
      <c r="H374" s="90"/>
      <c r="I374" s="90"/>
      <c r="J374" s="90"/>
      <c r="K374" s="165" t="s">
        <v>1489</v>
      </c>
      <c r="L3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4" s="188">
        <v>0.27430555555555552</v>
      </c>
      <c r="N374" s="115" t="s">
        <v>3404</v>
      </c>
      <c r="O374" s="189">
        <v>0.33333333333333331</v>
      </c>
      <c r="P374" s="180">
        <v>38</v>
      </c>
      <c r="Q374" s="133"/>
      <c r="R374" s="133"/>
      <c r="S374" s="133"/>
      <c r="T374" s="133"/>
      <c r="U374" s="133"/>
      <c r="V374" s="133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INDEX($C375:$C$3247,MATCH(FALSE,ISBLANK($C375:$C$3247),0)))),"", INDEX($C375:$C$3247,MATCH(FALSE,ISBLANK($C375:$C$3247),0))  ),$Y373
)</f>
        <v>GA08U9092</v>
      </c>
      <c r="Z374" s="90" t="str" cm="1">
        <f t="array" ref="Z374">IF(
ISNUMBER(FIND("A",$D374)),
$D374 &amp; IF(ISNUMBER(FIND("A",     INDEX($D375:$D$3247,MATCH(FALSE,ISBLANK($D375:$D$3247),0)))),"", INDEX($D375:$D$3247,MATCH(FALSE,ISBLANK($D375:$D$3247),0))  ),$Z373
)</f>
        <v>MB 47A</v>
      </c>
      <c r="AA374" s="104" t="str">
        <f>MBSchedule[[#This Row],[Route]]</f>
        <v>MARGAO-KALAY</v>
      </c>
      <c r="AB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4" s="104" t="str">
        <f>IF(MBSchedule[[#This Row],[rb-straight]]&lt;MBSchedule[[#This Row],[rb-reverse]],MBSchedule[[#This Row],[rb-straight]],MBSchedule[[#This Row],[rb-reverse]])</f>
        <v>KALAY-MARGAO</v>
      </c>
      <c r="AD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4" s="203" t="str" cm="1">
        <f t="array" ref="AF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4" s="203"/>
      <c r="AH374" s="203" t="str">
        <f>MBSchedule[[#This Row],[Issuing Depot]] &amp; _xlfn.IFNA(VLOOKUP(MBSchedule[[#This Row],[ow]], ETMRouteLookup, 3, FALSE),VLOOKUP(MBSchedule[[#This Row],[re]], ETMRouteLookup, 3, FALSE))</f>
        <v>MRG65</v>
      </c>
      <c r="AI374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4" s="3"/>
    </row>
    <row r="375" spans="1:36" ht="16" thickBot="1">
      <c r="A375" s="104" t="str">
        <f t="shared" si="5"/>
        <v>MRG</v>
      </c>
      <c r="B375" s="104"/>
      <c r="C375" s="90"/>
      <c r="D375" s="90"/>
      <c r="E375" s="157"/>
      <c r="F375" s="164" t="s">
        <v>1489</v>
      </c>
      <c r="G375" s="90" t="s">
        <v>3404</v>
      </c>
      <c r="H375" s="90"/>
      <c r="I375" s="90"/>
      <c r="J375" s="90"/>
      <c r="K375" s="165" t="s">
        <v>2541</v>
      </c>
      <c r="L3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5" s="188">
        <v>0.35416666666666669</v>
      </c>
      <c r="N375" s="115" t="s">
        <v>3404</v>
      </c>
      <c r="O375" s="189">
        <v>0.36805555555555558</v>
      </c>
      <c r="P375" s="180">
        <v>7</v>
      </c>
      <c r="Q375" s="133"/>
      <c r="R375" s="133"/>
      <c r="S375" s="133"/>
      <c r="T375" s="133"/>
      <c r="U375" s="133"/>
      <c r="V375" s="133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8"/>
      <c r="Y375" s="125" t="str" cm="1">
        <f t="array" ref="Y375">IF(
ISNUMBER(FIND("A",$C375)),
$C375 &amp; IF(ISNUMBER(FIND("A",     INDEX($C376:$C$3247,MATCH(FALSE,ISBLANK($C376:$C$3247),0)))),"", INDEX($C376:$C$3247,MATCH(FALSE,ISBLANK($C376:$C$3247),0))  ),$Y374
)</f>
        <v>GA08U9092</v>
      </c>
      <c r="Z375" s="90" t="str" cm="1">
        <f t="array" ref="Z375">IF(
ISNUMBER(FIND("A",$D375)),
$D375 &amp; IF(ISNUMBER(FIND("A",     INDEX($D376:$D$3247,MATCH(FALSE,ISBLANK($D376:$D$3247),0)))),"", INDEX($D376:$D$3247,MATCH(FALSE,ISBLANK($D376:$D$3247),0))  ),$Z374
)</f>
        <v>MB 47A</v>
      </c>
      <c r="AA375" s="104" t="str">
        <f>MBSchedule[[#This Row],[Route]]</f>
        <v>KALAY-SANGUEM</v>
      </c>
      <c r="AB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5" s="104" t="str">
        <f>IF(MBSchedule[[#This Row],[rb-straight]]&lt;MBSchedule[[#This Row],[rb-reverse]],MBSchedule[[#This Row],[rb-straight]],MBSchedule[[#This Row],[rb-reverse]])</f>
        <v>KALAY-SANGUEM</v>
      </c>
      <c r="AD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5" s="203" t="str" cm="1">
        <f t="array" ref="AF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5" s="203"/>
      <c r="AH375" s="203" t="e">
        <f>MBSchedule[[#This Row],[Issuing Depot]] &amp; _xlfn.IFNA(VLOOKUP(MBSchedule[[#This Row],[ow]], ETMRouteLookup, 3, FALSE),VLOOKUP(MBSchedule[[#This Row],[re]], ETMRouteLookup, 3, FALSE))</f>
        <v>#N/A</v>
      </c>
      <c r="AI375" s="213" t="e">
        <f>VLOOKUP(MBSchedule[[#This Row],[Full ETM Route No]],ETMRoutes[[Full ETM Route No]:[StageCodes]],9,FALSE)</f>
        <v>#N/A</v>
      </c>
      <c r="AJ375" s="3"/>
    </row>
    <row r="376" spans="1:36" ht="16" thickBot="1">
      <c r="A376" s="104" t="str">
        <f t="shared" si="5"/>
        <v>MRG</v>
      </c>
      <c r="B376" s="104"/>
      <c r="C376" s="90"/>
      <c r="D376" s="90"/>
      <c r="E376" s="157"/>
      <c r="F376" s="164" t="s">
        <v>2541</v>
      </c>
      <c r="G376" s="90" t="s">
        <v>3404</v>
      </c>
      <c r="H376" s="90"/>
      <c r="I376" s="90"/>
      <c r="J376" s="90"/>
      <c r="K376" s="165" t="s">
        <v>1002</v>
      </c>
      <c r="L3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6" s="188">
        <v>0.37152777777777773</v>
      </c>
      <c r="N376" s="115" t="s">
        <v>3404</v>
      </c>
      <c r="O376" s="189">
        <v>0.37847222222222227</v>
      </c>
      <c r="P376" s="180">
        <v>7</v>
      </c>
      <c r="Q376" s="133"/>
      <c r="R376" s="133"/>
      <c r="S376" s="133"/>
      <c r="T376" s="133"/>
      <c r="U376" s="133"/>
      <c r="V376" s="133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92"/>
      <c r="Y376" s="103" t="str" cm="1">
        <f t="array" ref="Y376">IF(
ISNUMBER(FIND("A",$C376)),
$C376 &amp; IF(ISNUMBER(FIND("A",     INDEX($C377:$C$3247,MATCH(FALSE,ISBLANK($C377:$C$3247),0)))),"", INDEX($C377:$C$3247,MATCH(FALSE,ISBLANK($C377:$C$3247),0))  ),$Y375
)</f>
        <v>GA08U9092</v>
      </c>
      <c r="Z376" s="90" t="str" cm="1">
        <f t="array" ref="Z376">IF(
ISNUMBER(FIND("A",$D376)),
$D376 &amp; IF(ISNUMBER(FIND("A",     INDEX($D377:$D$3247,MATCH(FALSE,ISBLANK($D377:$D$3247),0)))),"", INDEX($D377:$D$3247,MATCH(FALSE,ISBLANK($D377:$D$3247),0))  ),$Z375
)</f>
        <v>MB 47A</v>
      </c>
      <c r="AA376" s="104" t="str">
        <f>MBSchedule[[#This Row],[Route]]</f>
        <v>SANGUEM-CURCHOREM</v>
      </c>
      <c r="AB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6" s="104" t="str">
        <f>IF(MBSchedule[[#This Row],[rb-straight]]&lt;MBSchedule[[#This Row],[rb-reverse]],MBSchedule[[#This Row],[rb-straight]],MBSchedule[[#This Row],[rb-reverse]])</f>
        <v>CURCHOREM-SANGUEM</v>
      </c>
      <c r="AD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6" s="203" t="str" cm="1">
        <f t="array" ref="AF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6" s="203"/>
      <c r="AH376" s="203" t="str">
        <f>MBSchedule[[#This Row],[Issuing Depot]] &amp; _xlfn.IFNA(VLOOKUP(MBSchedule[[#This Row],[ow]], ETMRouteLookup, 3, FALSE),VLOOKUP(MBSchedule[[#This Row],[re]], ETMRouteLookup, 3, FALSE))</f>
        <v>MRG354</v>
      </c>
      <c r="AI376" s="213" t="str">
        <f>VLOOKUP(MBSchedule[[#This Row],[Full ETM Route No]],ETMRoutes[[Full ETM Route No]:[StageCodes]],9,FALSE)</f>
        <v>CUR-SJL-CCP-GPC-SGC-SGD-MAS-SGM</v>
      </c>
      <c r="AJ376" s="3"/>
    </row>
    <row r="377" spans="1:36" ht="16" thickBot="1">
      <c r="A377" s="104" t="str">
        <f t="shared" si="5"/>
        <v>MRG</v>
      </c>
      <c r="B377" s="104"/>
      <c r="C377" s="90"/>
      <c r="D377" s="90"/>
      <c r="E377" s="157"/>
      <c r="F377" s="164" t="s">
        <v>1002</v>
      </c>
      <c r="G377" s="90" t="s">
        <v>3404</v>
      </c>
      <c r="H377" s="90"/>
      <c r="I377" s="90"/>
      <c r="J377" s="90"/>
      <c r="K377" s="165" t="s">
        <v>1844</v>
      </c>
      <c r="L3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7" s="188">
        <v>0.38194444444444442</v>
      </c>
      <c r="N377" s="115" t="s">
        <v>3404</v>
      </c>
      <c r="O377" s="189">
        <v>0.41666666666666669</v>
      </c>
      <c r="P377" s="180">
        <v>24</v>
      </c>
      <c r="Q377" s="133"/>
      <c r="R377" s="133"/>
      <c r="S377" s="133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INDEX($C378:$C$3247,MATCH(FALSE,ISBLANK($C378:$C$3247),0)))),"", INDEX($C378:$C$3247,MATCH(FALSE,ISBLANK($C378:$C$3247),0))  ),$Y376
)</f>
        <v>GA08U9092</v>
      </c>
      <c r="Z377" s="90" t="str" cm="1">
        <f t="array" ref="Z377">IF(
ISNUMBER(FIND("A",$D377)),
$D377 &amp; IF(ISNUMBER(FIND("A",     INDEX($D378:$D$3247,MATCH(FALSE,ISBLANK($D378:$D$3247),0)))),"", INDEX($D378:$D$3247,MATCH(FALSE,ISBLANK($D378:$D$3247),0))  ),$Z376
)</f>
        <v>MB 47A</v>
      </c>
      <c r="AA377" s="104" t="str">
        <f>MBSchedule[[#This Row],[Route]]</f>
        <v>CURCHOREM-MARGAO</v>
      </c>
      <c r="AB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7" s="104" t="str">
        <f>IF(MBSchedule[[#This Row],[rb-straight]]&lt;MBSchedule[[#This Row],[rb-reverse]],MBSchedule[[#This Row],[rb-straight]],MBSchedule[[#This Row],[rb-reverse]])</f>
        <v>CURCHOREM-MARGAO</v>
      </c>
      <c r="AD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7" s="203" t="str" cm="1">
        <f t="array" ref="AF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7" s="203"/>
      <c r="AH377" s="203" t="str">
        <f>MBSchedule[[#This Row],[Issuing Depot]] &amp; _xlfn.IFNA(VLOOKUP(MBSchedule[[#This Row],[ow]], ETMRouteLookup, 3, FALSE),VLOOKUP(MBSchedule[[#This Row],[re]], ETMRouteLookup, 3, FALSE))</f>
        <v>MRG21</v>
      </c>
      <c r="AI377" s="213" t="str">
        <f>VLOOKUP(MBSchedule[[#This Row],[Full ETM Route No]],ETMRoutes[[Full ETM Route No]:[StageCodes]],9,FALSE)</f>
        <v>MRG-MRK-PJF-APH-RVF-MEL-GNP-LPI-DNK-PBT-GDI-CTA-PRD-QPM-QCT-TMO-TNK-KAK-BSI-CUR</v>
      </c>
      <c r="AJ377" s="3"/>
    </row>
    <row r="378" spans="1:36" ht="16" thickBot="1">
      <c r="A378" s="104" t="str">
        <f t="shared" si="5"/>
        <v>MRG</v>
      </c>
      <c r="B378" s="104"/>
      <c r="C378" s="90"/>
      <c r="D378" s="90"/>
      <c r="E378" s="157"/>
      <c r="F378" s="164" t="s">
        <v>1844</v>
      </c>
      <c r="G378" s="90" t="s">
        <v>3404</v>
      </c>
      <c r="H378" s="90"/>
      <c r="I378" s="90"/>
      <c r="J378" s="90"/>
      <c r="K378" s="165" t="s">
        <v>1489</v>
      </c>
      <c r="L3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8" s="188">
        <v>0.44791666666666669</v>
      </c>
      <c r="N378" s="115" t="s">
        <v>3404</v>
      </c>
      <c r="O378" s="189">
        <v>0.47916666666666669</v>
      </c>
      <c r="P378" s="180">
        <v>38</v>
      </c>
      <c r="Q378" s="133"/>
      <c r="R378" s="133"/>
      <c r="S378" s="133"/>
      <c r="T378" s="133"/>
      <c r="U378" s="133"/>
      <c r="V378" s="133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INDEX($C379:$C$3247,MATCH(FALSE,ISBLANK($C379:$C$3247),0)))),"", INDEX($C379:$C$3247,MATCH(FALSE,ISBLANK($C379:$C$3247),0))  ),$Y377
)</f>
        <v>GA08U9092</v>
      </c>
      <c r="Z378" s="90" t="str" cm="1">
        <f t="array" ref="Z378">IF(
ISNUMBER(FIND("A",$D378)),
$D378 &amp; IF(ISNUMBER(FIND("A",     INDEX($D379:$D$3247,MATCH(FALSE,ISBLANK($D379:$D$3247),0)))),"", INDEX($D379:$D$3247,MATCH(FALSE,ISBLANK($D379:$D$3247),0))  ),$Z377
)</f>
        <v>MB 47A</v>
      </c>
      <c r="AA378" s="104" t="str">
        <f>MBSchedule[[#This Row],[Route]]</f>
        <v>MARGAO-KALAY</v>
      </c>
      <c r="AB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8" s="104" t="str">
        <f>IF(MBSchedule[[#This Row],[rb-straight]]&lt;MBSchedule[[#This Row],[rb-reverse]],MBSchedule[[#This Row],[rb-straight]],MBSchedule[[#This Row],[rb-reverse]])</f>
        <v>KALAY-MARGAO</v>
      </c>
      <c r="AD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8" s="203" t="str" cm="1">
        <f t="array" ref="AF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8" s="203"/>
      <c r="AH378" s="203" t="str">
        <f>MBSchedule[[#This Row],[Issuing Depot]] &amp; _xlfn.IFNA(VLOOKUP(MBSchedule[[#This Row],[ow]], ETMRouteLookup, 3, FALSE),VLOOKUP(MBSchedule[[#This Row],[re]], ETMRouteLookup, 3, FALSE))</f>
        <v>MRG65</v>
      </c>
      <c r="AI378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8" s="3"/>
    </row>
    <row r="379" spans="1:36" ht="16" thickBot="1">
      <c r="A379" s="104" t="str">
        <f t="shared" si="5"/>
        <v>MRG</v>
      </c>
      <c r="B379" s="104"/>
      <c r="C379" s="90"/>
      <c r="D379" s="90"/>
      <c r="E379" s="157"/>
      <c r="F379" s="164" t="s">
        <v>1489</v>
      </c>
      <c r="G379" s="90" t="s">
        <v>3404</v>
      </c>
      <c r="H379" s="90"/>
      <c r="I379" s="90"/>
      <c r="J379" s="90"/>
      <c r="K379" s="165" t="s">
        <v>2541</v>
      </c>
      <c r="L3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9" s="188">
        <v>0.54861111111111105</v>
      </c>
      <c r="N379" s="115" t="s">
        <v>3404</v>
      </c>
      <c r="O379" s="189">
        <v>0.5625</v>
      </c>
      <c r="P379" s="180">
        <v>7</v>
      </c>
      <c r="Q379" s="133"/>
      <c r="R379" s="133"/>
      <c r="S379" s="133"/>
      <c r="T379" s="133"/>
      <c r="U379" s="133"/>
      <c r="V379" s="133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INDEX($C380:$C$3247,MATCH(FALSE,ISBLANK($C380:$C$3247),0)))),"", INDEX($C380:$C$3247,MATCH(FALSE,ISBLANK($C380:$C$3247),0))  ),$Y378
)</f>
        <v>GA08U9092</v>
      </c>
      <c r="Z379" s="90" t="str" cm="1">
        <f t="array" ref="Z379">IF(
ISNUMBER(FIND("A",$D379)),
$D379 &amp; IF(ISNUMBER(FIND("A",     INDEX($D380:$D$3247,MATCH(FALSE,ISBLANK($D380:$D$3247),0)))),"", INDEX($D380:$D$3247,MATCH(FALSE,ISBLANK($D380:$D$3247),0))  ),$Z378
)</f>
        <v>MB 47A</v>
      </c>
      <c r="AA379" s="104" t="str">
        <f>MBSchedule[[#This Row],[Route]]</f>
        <v>KALAY-SANGUEM</v>
      </c>
      <c r="AB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9" s="104" t="str">
        <f>IF(MBSchedule[[#This Row],[rb-straight]]&lt;MBSchedule[[#This Row],[rb-reverse]],MBSchedule[[#This Row],[rb-straight]],MBSchedule[[#This Row],[rb-reverse]])</f>
        <v>KALAY-SANGUEM</v>
      </c>
      <c r="AD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9" s="203" t="str" cm="1">
        <f t="array" ref="AF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9" s="203"/>
      <c r="AH379" s="203" t="e">
        <f>MBSchedule[[#This Row],[Issuing Depot]] &amp; _xlfn.IFNA(VLOOKUP(MBSchedule[[#This Row],[ow]], ETMRouteLookup, 3, FALSE),VLOOKUP(MBSchedule[[#This Row],[re]], ETMRouteLookup, 3, FALSE))</f>
        <v>#N/A</v>
      </c>
      <c r="AI379" s="213" t="e">
        <f>VLOOKUP(MBSchedule[[#This Row],[Full ETM Route No]],ETMRoutes[[Full ETM Route No]:[StageCodes]],9,FALSE)</f>
        <v>#N/A</v>
      </c>
      <c r="AJ379" s="3"/>
    </row>
    <row r="380" spans="1:36" ht="16" thickBot="1">
      <c r="A380" s="104" t="str">
        <f t="shared" si="5"/>
        <v>MRG</v>
      </c>
      <c r="B380" s="104"/>
      <c r="C380" s="90"/>
      <c r="D380" s="90"/>
      <c r="E380" s="157"/>
      <c r="F380" s="164" t="s">
        <v>2541</v>
      </c>
      <c r="G380" s="90" t="s">
        <v>3404</v>
      </c>
      <c r="H380" s="90"/>
      <c r="I380" s="90"/>
      <c r="J380" s="90"/>
      <c r="K380" s="165" t="s">
        <v>1002</v>
      </c>
      <c r="L3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0" s="188">
        <v>0.56944444444444442</v>
      </c>
      <c r="N380" s="115" t="s">
        <v>3404</v>
      </c>
      <c r="O380" s="189">
        <v>0.57986111111111105</v>
      </c>
      <c r="P380" s="180">
        <v>7</v>
      </c>
      <c r="Q380" s="133"/>
      <c r="R380" s="133"/>
      <c r="S380" s="133"/>
      <c r="T380" s="133"/>
      <c r="U380" s="133"/>
      <c r="V380" s="133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INDEX($C381:$C$3247,MATCH(FALSE,ISBLANK($C381:$C$3247),0)))),"", INDEX($C381:$C$3247,MATCH(FALSE,ISBLANK($C381:$C$3247),0))  ),$Y379
)</f>
        <v>GA08U9092</v>
      </c>
      <c r="Z380" s="90" t="str" cm="1">
        <f t="array" ref="Z380">IF(
ISNUMBER(FIND("A",$D380)),
$D380 &amp; IF(ISNUMBER(FIND("A",     INDEX($D381:$D$3247,MATCH(FALSE,ISBLANK($D381:$D$3247),0)))),"", INDEX($D381:$D$3247,MATCH(FALSE,ISBLANK($D381:$D$3247),0))  ),$Z379
)</f>
        <v>MB 47A</v>
      </c>
      <c r="AA380" s="104" t="str">
        <f>MBSchedule[[#This Row],[Route]]</f>
        <v>SANGUEM-CURCHOREM</v>
      </c>
      <c r="AB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0" s="104" t="str">
        <f>IF(MBSchedule[[#This Row],[rb-straight]]&lt;MBSchedule[[#This Row],[rb-reverse]],MBSchedule[[#This Row],[rb-straight]],MBSchedule[[#This Row],[rb-reverse]])</f>
        <v>CURCHOREM-SANGUEM</v>
      </c>
      <c r="AD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0" s="203" t="str" cm="1">
        <f t="array" ref="AF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0" s="203"/>
      <c r="AH380" s="203" t="str">
        <f>MBSchedule[[#This Row],[Issuing Depot]] &amp; _xlfn.IFNA(VLOOKUP(MBSchedule[[#This Row],[ow]], ETMRouteLookup, 3, FALSE),VLOOKUP(MBSchedule[[#This Row],[re]], ETMRouteLookup, 3, FALSE))</f>
        <v>MRG354</v>
      </c>
      <c r="AI380" s="213" t="str">
        <f>VLOOKUP(MBSchedule[[#This Row],[Full ETM Route No]],ETMRoutes[[Full ETM Route No]:[StageCodes]],9,FALSE)</f>
        <v>CUR-SJL-CCP-GPC-SGC-SGD-MAS-SGM</v>
      </c>
      <c r="AJ380" s="3"/>
    </row>
    <row r="381" spans="1:36" ht="16" thickBot="1">
      <c r="A381" s="104" t="str">
        <f t="shared" si="5"/>
        <v>MRG</v>
      </c>
      <c r="B381" s="104"/>
      <c r="C381" s="90"/>
      <c r="D381" s="90"/>
      <c r="E381" s="157"/>
      <c r="F381" s="164" t="s">
        <v>1002</v>
      </c>
      <c r="G381" s="90" t="s">
        <v>3404</v>
      </c>
      <c r="H381" s="90"/>
      <c r="I381" s="90"/>
      <c r="J381" s="90"/>
      <c r="K381" s="165" t="s">
        <v>1844</v>
      </c>
      <c r="L3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1" s="188">
        <v>0.58680555555555558</v>
      </c>
      <c r="N381" s="115" t="s">
        <v>3404</v>
      </c>
      <c r="O381" s="189">
        <v>0.61805555555555558</v>
      </c>
      <c r="P381" s="180">
        <v>24</v>
      </c>
      <c r="Q381" s="133"/>
      <c r="R381" s="133"/>
      <c r="S381" s="133"/>
      <c r="T381" s="133"/>
      <c r="U381" s="133"/>
      <c r="V381" s="133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INDEX($C382:$C$3247,MATCH(FALSE,ISBLANK($C382:$C$3247),0)))),"", INDEX($C382:$C$3247,MATCH(FALSE,ISBLANK($C382:$C$3247),0))  ),$Y380
)</f>
        <v>GA08U9092</v>
      </c>
      <c r="Z381" s="90" t="str" cm="1">
        <f t="array" ref="Z381">IF(
ISNUMBER(FIND("A",$D381)),
$D381 &amp; IF(ISNUMBER(FIND("A",     INDEX($D382:$D$3247,MATCH(FALSE,ISBLANK($D382:$D$3247),0)))),"", INDEX($D382:$D$3247,MATCH(FALSE,ISBLANK($D382:$D$3247),0))  ),$Z380
)</f>
        <v>MB 47A</v>
      </c>
      <c r="AA381" s="104" t="str">
        <f>MBSchedule[[#This Row],[Route]]</f>
        <v>CURCHOREM-MARGAO</v>
      </c>
      <c r="AB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1" s="104" t="str">
        <f>IF(MBSchedule[[#This Row],[rb-straight]]&lt;MBSchedule[[#This Row],[rb-reverse]],MBSchedule[[#This Row],[rb-straight]],MBSchedule[[#This Row],[rb-reverse]])</f>
        <v>CURCHOREM-MARGAO</v>
      </c>
      <c r="AD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1" s="203" t="str" cm="1">
        <f t="array" ref="AF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1" s="203"/>
      <c r="AH381" s="203" t="str">
        <f>MBSchedule[[#This Row],[Issuing Depot]] &amp; _xlfn.IFNA(VLOOKUP(MBSchedule[[#This Row],[ow]], ETMRouteLookup, 3, FALSE),VLOOKUP(MBSchedule[[#This Row],[re]], ETMRouteLookup, 3, FALSE))</f>
        <v>MRG21</v>
      </c>
      <c r="AI381" s="213" t="str">
        <f>VLOOKUP(MBSchedule[[#This Row],[Full ETM Route No]],ETMRoutes[[Full ETM Route No]:[StageCodes]],9,FALSE)</f>
        <v>MRG-MRK-PJF-APH-RVF-MEL-GNP-LPI-DNK-PBT-GDI-CTA-PRD-QPM-QCT-TMO-TNK-KAK-BSI-CUR</v>
      </c>
      <c r="AJ381" s="3"/>
    </row>
    <row r="382" spans="1:36" ht="16" thickBot="1">
      <c r="A382" s="104" t="str">
        <f t="shared" si="5"/>
        <v>MRG</v>
      </c>
      <c r="B382" s="104"/>
      <c r="C382" s="90"/>
      <c r="D382" s="90"/>
      <c r="E382" s="157"/>
      <c r="F382" s="164" t="s">
        <v>1844</v>
      </c>
      <c r="G382" s="90" t="s">
        <v>3404</v>
      </c>
      <c r="H382" s="90"/>
      <c r="I382" s="90"/>
      <c r="J382" s="90"/>
      <c r="K382" s="165" t="s">
        <v>2541</v>
      </c>
      <c r="L3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2" s="188">
        <v>0.64236111111111105</v>
      </c>
      <c r="N382" s="115" t="s">
        <v>3404</v>
      </c>
      <c r="O382" s="189">
        <v>0.68402777777777779</v>
      </c>
      <c r="P382" s="180">
        <v>31</v>
      </c>
      <c r="Q382" s="133"/>
      <c r="R382" s="133"/>
      <c r="S382" s="133"/>
      <c r="T382" s="133"/>
      <c r="U382" s="133"/>
      <c r="V382" s="133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01"/>
      <c r="Y382" s="126" t="str" cm="1">
        <f t="array" ref="Y382">IF(
ISNUMBER(FIND("A",$C382)),
$C382 &amp; IF(ISNUMBER(FIND("A",     INDEX($C383:$C$3247,MATCH(FALSE,ISBLANK($C383:$C$3247),0)))),"", INDEX($C383:$C$3247,MATCH(FALSE,ISBLANK($C383:$C$3247),0))  ),$Y381
)</f>
        <v>GA08U9092</v>
      </c>
      <c r="Z382" s="90" t="str" cm="1">
        <f t="array" ref="Z382">IF(
ISNUMBER(FIND("A",$D382)),
$D382 &amp; IF(ISNUMBER(FIND("A",     INDEX($D383:$D$3247,MATCH(FALSE,ISBLANK($D383:$D$3247),0)))),"", INDEX($D383:$D$3247,MATCH(FALSE,ISBLANK($D383:$D$3247),0))  ),$Z381
)</f>
        <v>MB 47A</v>
      </c>
      <c r="AA382" s="104" t="str">
        <f>MBSchedule[[#This Row],[Route]]</f>
        <v>MARGAO-SANGUEM</v>
      </c>
      <c r="AB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82" s="104" t="str">
        <f>IF(MBSchedule[[#This Row],[rb-straight]]&lt;MBSchedule[[#This Row],[rb-reverse]],MBSchedule[[#This Row],[rb-straight]],MBSchedule[[#This Row],[rb-reverse]])</f>
        <v>MARGAO-SANGUEM</v>
      </c>
      <c r="AD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82" s="203" t="str" cm="1">
        <f t="array" ref="AF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2" s="203"/>
      <c r="AH382" s="203" t="str">
        <f>MBSchedule[[#This Row],[Issuing Depot]] &amp; _xlfn.IFNA(VLOOKUP(MBSchedule[[#This Row],[ow]], ETMRouteLookup, 3, FALSE),VLOOKUP(MBSchedule[[#This Row],[re]], ETMRouteLookup, 3, FALSE))</f>
        <v>MRG363</v>
      </c>
      <c r="AI382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82" s="3"/>
    </row>
    <row r="383" spans="1:36" ht="16" thickBot="1">
      <c r="A383" s="104" t="str">
        <f t="shared" si="5"/>
        <v>MRG</v>
      </c>
      <c r="B383" s="104"/>
      <c r="C383" s="90"/>
      <c r="D383" s="90"/>
      <c r="E383" s="157"/>
      <c r="F383" s="164" t="s">
        <v>2541</v>
      </c>
      <c r="G383" s="90" t="s">
        <v>3404</v>
      </c>
      <c r="H383" s="90"/>
      <c r="I383" s="90"/>
      <c r="J383" s="90"/>
      <c r="K383" s="165" t="s">
        <v>1002</v>
      </c>
      <c r="L3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3" s="188">
        <v>0.71527777777777779</v>
      </c>
      <c r="N383" s="115" t="s">
        <v>3404</v>
      </c>
      <c r="O383" s="189">
        <v>0.72222222222222221</v>
      </c>
      <c r="P383" s="180">
        <v>7</v>
      </c>
      <c r="Q383" s="133"/>
      <c r="R383" s="133"/>
      <c r="S383" s="133"/>
      <c r="T383" s="133"/>
      <c r="U383" s="133"/>
      <c r="V383" s="133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INDEX($C384:$C$3247,MATCH(FALSE,ISBLANK($C384:$C$3247),0)))),"", INDEX($C384:$C$3247,MATCH(FALSE,ISBLANK($C384:$C$3247),0))  ),$Y382
)</f>
        <v>GA08U9092</v>
      </c>
      <c r="Z383" s="90" t="str" cm="1">
        <f t="array" ref="Z383">IF(
ISNUMBER(FIND("A",$D383)),
$D383 &amp; IF(ISNUMBER(FIND("A",     INDEX($D384:$D$3247,MATCH(FALSE,ISBLANK($D384:$D$3247),0)))),"", INDEX($D384:$D$3247,MATCH(FALSE,ISBLANK($D384:$D$3247),0))  ),$Z382
)</f>
        <v>MB 47A</v>
      </c>
      <c r="AA383" s="104" t="str">
        <f>MBSchedule[[#This Row],[Route]]</f>
        <v>SANGUEM-CURCHOREM</v>
      </c>
      <c r="AB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3" s="104" t="str">
        <f>IF(MBSchedule[[#This Row],[rb-straight]]&lt;MBSchedule[[#This Row],[rb-reverse]],MBSchedule[[#This Row],[rb-straight]],MBSchedule[[#This Row],[rb-reverse]])</f>
        <v>CURCHOREM-SANGUEM</v>
      </c>
      <c r="AD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3" s="203" t="str" cm="1">
        <f t="array" ref="AF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3" s="203"/>
      <c r="AH383" s="203" t="str">
        <f>MBSchedule[[#This Row],[Issuing Depot]] &amp; _xlfn.IFNA(VLOOKUP(MBSchedule[[#This Row],[ow]], ETMRouteLookup, 3, FALSE),VLOOKUP(MBSchedule[[#This Row],[re]], ETMRouteLookup, 3, FALSE))</f>
        <v>MRG354</v>
      </c>
      <c r="AI383" s="213" t="str">
        <f>VLOOKUP(MBSchedule[[#This Row],[Full ETM Route No]],ETMRoutes[[Full ETM Route No]:[StageCodes]],9,FALSE)</f>
        <v>CUR-SJL-CCP-GPC-SGC-SGD-MAS-SGM</v>
      </c>
      <c r="AJ383" s="3"/>
    </row>
    <row r="384" spans="1:36" ht="16" thickBot="1">
      <c r="A384" s="104" t="str">
        <f t="shared" si="5"/>
        <v>MRG</v>
      </c>
      <c r="B384" s="104"/>
      <c r="C384" s="90"/>
      <c r="D384" s="90"/>
      <c r="E384" s="157"/>
      <c r="F384" s="164" t="s">
        <v>1002</v>
      </c>
      <c r="G384" s="90" t="s">
        <v>3404</v>
      </c>
      <c r="H384" s="90"/>
      <c r="I384" s="90"/>
      <c r="J384" s="90"/>
      <c r="K384" s="165" t="s">
        <v>1489</v>
      </c>
      <c r="L3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4" s="188">
        <v>0.72916666666666663</v>
      </c>
      <c r="N384" s="115" t="s">
        <v>3404</v>
      </c>
      <c r="O384" s="189">
        <v>0.75</v>
      </c>
      <c r="P384" s="180">
        <v>14</v>
      </c>
      <c r="Q384" s="133"/>
      <c r="R384" s="133"/>
      <c r="S384" s="133"/>
      <c r="T384" s="133"/>
      <c r="U384" s="133"/>
      <c r="V384" s="133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INDEX($C385:$C$3247,MATCH(FALSE,ISBLANK($C385:$C$3247),0)))),"", INDEX($C385:$C$3247,MATCH(FALSE,ISBLANK($C385:$C$3247),0))  ),$Y383
)</f>
        <v>GA08U9092</v>
      </c>
      <c r="Z384" s="90" t="str" cm="1">
        <f t="array" ref="Z384">IF(
ISNUMBER(FIND("A",$D384)),
$D384 &amp; IF(ISNUMBER(FIND("A",     INDEX($D385:$D$3247,MATCH(FALSE,ISBLANK($D385:$D$3247),0)))),"", INDEX($D385:$D$3247,MATCH(FALSE,ISBLANK($D385:$D$3247),0))  ),$Z383
)</f>
        <v>MB 47A</v>
      </c>
      <c r="AA384" s="104" t="str">
        <f>MBSchedule[[#This Row],[Route]]</f>
        <v>CURCHOREM-KALAY</v>
      </c>
      <c r="AB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84" s="104" t="str">
        <f>IF(MBSchedule[[#This Row],[rb-straight]]&lt;MBSchedule[[#This Row],[rb-reverse]],MBSchedule[[#This Row],[rb-straight]],MBSchedule[[#This Row],[rb-reverse]])</f>
        <v>CURCHOREM-KALAY</v>
      </c>
      <c r="AD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84" s="203" t="str" cm="1">
        <f t="array" ref="AF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4" s="203"/>
      <c r="AH384" s="203" t="str">
        <f>MBSchedule[[#This Row],[Issuing Depot]] &amp; _xlfn.IFNA(VLOOKUP(MBSchedule[[#This Row],[ow]], ETMRouteLookup, 3, FALSE),VLOOKUP(MBSchedule[[#This Row],[re]], ETMRouteLookup, 3, FALSE))</f>
        <v>MRG335</v>
      </c>
      <c r="AI384" s="213" t="str">
        <f>VLOOKUP(MBSchedule[[#This Row],[Full ETM Route No]],ETMRoutes[[Full ETM Route No]:[StageCodes]],9,FALSE)</f>
        <v>CUR-SVD-DDE-GDN-GDM-PRU-AUD-DNM-KLY</v>
      </c>
      <c r="AJ384" s="3"/>
    </row>
    <row r="385" spans="1:36" ht="16" thickBot="1">
      <c r="A385" s="104" t="str">
        <f t="shared" si="5"/>
        <v>MRG</v>
      </c>
      <c r="B385" s="104"/>
      <c r="C385" s="90"/>
      <c r="D385" s="90"/>
      <c r="E385" s="157"/>
      <c r="F385" s="164" t="s">
        <v>1489</v>
      </c>
      <c r="G385" s="90" t="s">
        <v>3404</v>
      </c>
      <c r="H385" s="90"/>
      <c r="I385" s="90"/>
      <c r="J385" s="90"/>
      <c r="K385" s="165" t="s">
        <v>2541</v>
      </c>
      <c r="L3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5" s="188">
        <v>0.76388888888888884</v>
      </c>
      <c r="N385" s="115" t="s">
        <v>3404</v>
      </c>
      <c r="O385" s="189">
        <v>0.78125</v>
      </c>
      <c r="P385" s="180">
        <v>7</v>
      </c>
      <c r="Q385" s="133"/>
      <c r="R385" s="133"/>
      <c r="S385" s="133"/>
      <c r="T385" s="133"/>
      <c r="U385" s="133"/>
      <c r="V385" s="133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INDEX($C386:$C$3247,MATCH(FALSE,ISBLANK($C386:$C$3247),0)))),"", INDEX($C386:$C$3247,MATCH(FALSE,ISBLANK($C386:$C$3247),0))  ),$Y384
)</f>
        <v>GA08U9092</v>
      </c>
      <c r="Z385" s="90" t="str" cm="1">
        <f t="array" ref="Z385">IF(
ISNUMBER(FIND("A",$D385)),
$D385 &amp; IF(ISNUMBER(FIND("A",     INDEX($D386:$D$3247,MATCH(FALSE,ISBLANK($D386:$D$3247),0)))),"", INDEX($D386:$D$3247,MATCH(FALSE,ISBLANK($D386:$D$3247),0))  ),$Z384
)</f>
        <v>MB 47A</v>
      </c>
      <c r="AA385" s="104" t="str">
        <f>MBSchedule[[#This Row],[Route]]</f>
        <v>KALAY-SANGUEM</v>
      </c>
      <c r="AB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85" s="104" t="str">
        <f>IF(MBSchedule[[#This Row],[rb-straight]]&lt;MBSchedule[[#This Row],[rb-reverse]],MBSchedule[[#This Row],[rb-straight]],MBSchedule[[#This Row],[rb-reverse]])</f>
        <v>KALAY-SANGUEM</v>
      </c>
      <c r="AD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85" s="203" t="str" cm="1">
        <f t="array" ref="AF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85" s="203"/>
      <c r="AH385" s="203" t="e">
        <f>MBSchedule[[#This Row],[Issuing Depot]] &amp; _xlfn.IFNA(VLOOKUP(MBSchedule[[#This Row],[ow]], ETMRouteLookup, 3, FALSE),VLOOKUP(MBSchedule[[#This Row],[re]], ETMRouteLookup, 3, FALSE))</f>
        <v>#N/A</v>
      </c>
      <c r="AI385" s="213" t="e">
        <f>VLOOKUP(MBSchedule[[#This Row],[Full ETM Route No]],ETMRoutes[[Full ETM Route No]:[StageCodes]],9,FALSE)</f>
        <v>#N/A</v>
      </c>
      <c r="AJ385" s="3"/>
    </row>
    <row r="386" spans="1:36" ht="16" thickBot="1">
      <c r="A386" s="104" t="str">
        <f t="shared" si="5"/>
        <v>MRG</v>
      </c>
      <c r="B386" s="104"/>
      <c r="C386" s="90"/>
      <c r="D386" s="90"/>
      <c r="E386" s="157"/>
      <c r="F386" s="164" t="s">
        <v>2541</v>
      </c>
      <c r="G386" s="90" t="s">
        <v>3404</v>
      </c>
      <c r="H386" s="90"/>
      <c r="I386" s="90"/>
      <c r="J386" s="90"/>
      <c r="K386" s="165" t="s">
        <v>1002</v>
      </c>
      <c r="L3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6" s="188">
        <v>0.78472222222222221</v>
      </c>
      <c r="N386" s="115" t="s">
        <v>3404</v>
      </c>
      <c r="O386" s="189">
        <v>0.79166666666666663</v>
      </c>
      <c r="P386" s="180">
        <v>7</v>
      </c>
      <c r="Q386" s="133"/>
      <c r="R386" s="133"/>
      <c r="S386" s="133"/>
      <c r="T386" s="133"/>
      <c r="U386" s="133"/>
      <c r="V386" s="133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118"/>
      <c r="Y386" s="128" t="str" cm="1">
        <f t="array" ref="Y386">IF(
ISNUMBER(FIND("A",$C386)),
$C386 &amp; IF(ISNUMBER(FIND("A",     INDEX($C387:$C$3247,MATCH(FALSE,ISBLANK($C387:$C$3247),0)))),"", INDEX($C387:$C$3247,MATCH(FALSE,ISBLANK($C387:$C$3247),0))  ),$Y385
)</f>
        <v>GA08U9092</v>
      </c>
      <c r="Z386" s="90" t="str" cm="1">
        <f t="array" ref="Z386">IF(
ISNUMBER(FIND("A",$D386)),
$D386 &amp; IF(ISNUMBER(FIND("A",     INDEX($D387:$D$3247,MATCH(FALSE,ISBLANK($D387:$D$3247),0)))),"", INDEX($D387:$D$3247,MATCH(FALSE,ISBLANK($D387:$D$3247),0))  ),$Z385
)</f>
        <v>MB 47A</v>
      </c>
      <c r="AA386" s="104" t="str">
        <f>MBSchedule[[#This Row],[Route]]</f>
        <v>SANGUEM-CURCHOREM</v>
      </c>
      <c r="AB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6" s="104" t="str">
        <f>IF(MBSchedule[[#This Row],[rb-straight]]&lt;MBSchedule[[#This Row],[rb-reverse]],MBSchedule[[#This Row],[rb-straight]],MBSchedule[[#This Row],[rb-reverse]])</f>
        <v>CURCHOREM-SANGUEM</v>
      </c>
      <c r="AD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6" s="203" t="str" cm="1">
        <f t="array" ref="AF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6" s="203"/>
      <c r="AH386" s="203" t="str">
        <f>MBSchedule[[#This Row],[Issuing Depot]] &amp; _xlfn.IFNA(VLOOKUP(MBSchedule[[#This Row],[ow]], ETMRouteLookup, 3, FALSE),VLOOKUP(MBSchedule[[#This Row],[re]], ETMRouteLookup, 3, FALSE))</f>
        <v>MRG354</v>
      </c>
      <c r="AI386" s="213" t="str">
        <f>VLOOKUP(MBSchedule[[#This Row],[Full ETM Route No]],ETMRoutes[[Full ETM Route No]:[StageCodes]],9,FALSE)</f>
        <v>CUR-SJL-CCP-GPC-SGC-SGD-MAS-SGM</v>
      </c>
      <c r="AJ386" s="3"/>
    </row>
    <row r="387" spans="1:36" ht="16" thickBot="1">
      <c r="A387" s="104" t="str">
        <f t="shared" ref="A387:A429" si="6">"MRG"</f>
        <v>MRG</v>
      </c>
      <c r="B387" s="104"/>
      <c r="C387" s="90"/>
      <c r="D387" s="90"/>
      <c r="E387" s="157"/>
      <c r="F387" s="164" t="s">
        <v>1002</v>
      </c>
      <c r="G387" s="90" t="s">
        <v>3404</v>
      </c>
      <c r="H387" s="90"/>
      <c r="I387" s="90"/>
      <c r="J387" s="90"/>
      <c r="K387" s="165" t="s">
        <v>1844</v>
      </c>
      <c r="L3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7" s="188">
        <v>0.80208333333333337</v>
      </c>
      <c r="N387" s="115" t="s">
        <v>3404</v>
      </c>
      <c r="O387" s="189">
        <v>0.83333333333333337</v>
      </c>
      <c r="P387" s="180">
        <v>24</v>
      </c>
      <c r="Q387" s="133"/>
      <c r="R387" s="133"/>
      <c r="S387" s="133"/>
      <c r="T387" s="133"/>
      <c r="U387" s="133"/>
      <c r="V387" s="133"/>
      <c r="W387" s="90" t="str">
        <f>IF(MBSchedule[[#This Row],[Full Schedule No.]]&lt;&gt;Z388, SUMIFS(MBSchedule[Kms.],MBSchedule[Full Schedule No.],MBSchedule[[#This Row],[Full Schedule No.]],MBSchedule[Issuing Depot],MBSchedule[[#This Row],[Issuing Depot]]),"")</f>
        <v/>
      </c>
      <c r="X387" s="92" t="s">
        <v>45</v>
      </c>
      <c r="Y387" s="103" t="str" cm="1">
        <f t="array" ref="Y387">IF(
ISNUMBER(FIND("A",$C387)),
$C387 &amp; IF(ISNUMBER(FIND("A",     INDEX($C388:$C$3247,MATCH(FALSE,ISBLANK($C388:$C$3247),0)))),"", INDEX($C388:$C$3247,MATCH(FALSE,ISBLANK($C388:$C$3247),0))  ),$Y386
)</f>
        <v>GA08U9092</v>
      </c>
      <c r="Z387" s="90" t="str" cm="1">
        <f t="array" ref="Z387">IF(
ISNUMBER(FIND("A",$D387)),
$D387 &amp; IF(ISNUMBER(FIND("A",     INDEX($D388:$D$3247,MATCH(FALSE,ISBLANK($D388:$D$3247),0)))),"", INDEX($D388:$D$3247,MATCH(FALSE,ISBLANK($D388:$D$3247),0))  ),$Z386
)</f>
        <v>MB 47A</v>
      </c>
      <c r="AA387" s="104" t="str">
        <f>MBSchedule[[#This Row],[Route]]</f>
        <v>CURCHOREM-MARGAO</v>
      </c>
      <c r="AB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7" s="104" t="str">
        <f>IF(MBSchedule[[#This Row],[rb-straight]]&lt;MBSchedule[[#This Row],[rb-reverse]],MBSchedule[[#This Row],[rb-straight]],MBSchedule[[#This Row],[rb-reverse]])</f>
        <v>CURCHOREM-MARGAO</v>
      </c>
      <c r="AD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7" s="203" t="str" cm="1">
        <f t="array" ref="AF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7" s="203"/>
      <c r="AH387" s="203" t="str">
        <f>MBSchedule[[#This Row],[Issuing Depot]] &amp; _xlfn.IFNA(VLOOKUP(MBSchedule[[#This Row],[ow]], ETMRouteLookup, 3, FALSE),VLOOKUP(MBSchedule[[#This Row],[re]], ETMRouteLookup, 3, FALSE))</f>
        <v>MRG21</v>
      </c>
      <c r="AI387" s="213" t="str">
        <f>VLOOKUP(MBSchedule[[#This Row],[Full ETM Route No]],ETMRoutes[[Full ETM Route No]:[StageCodes]],9,FALSE)</f>
        <v>MRG-MRK-PJF-APH-RVF-MEL-GNP-LPI-DNK-PBT-GDI-CTA-PRD-QPM-QCT-TMO-TNK-KAK-BSI-CUR</v>
      </c>
      <c r="AJ387" s="3"/>
    </row>
    <row r="388" spans="1:36" ht="16" thickBot="1">
      <c r="A388" s="104" t="str">
        <f t="shared" si="6"/>
        <v>MRG</v>
      </c>
      <c r="B388" s="104"/>
      <c r="C388" s="90"/>
      <c r="D388" s="90"/>
      <c r="E388" s="157"/>
      <c r="F388" s="164" t="s">
        <v>1844</v>
      </c>
      <c r="G388" s="90" t="s">
        <v>3404</v>
      </c>
      <c r="H388" s="90"/>
      <c r="I388" s="90"/>
      <c r="J388" s="90"/>
      <c r="K388" s="165" t="s">
        <v>1002</v>
      </c>
      <c r="L3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8" s="188">
        <v>0.84375</v>
      </c>
      <c r="N388" s="115" t="s">
        <v>3404</v>
      </c>
      <c r="O388" s="189">
        <v>0.875</v>
      </c>
      <c r="P388" s="180">
        <v>24</v>
      </c>
      <c r="Q388" s="133">
        <v>1</v>
      </c>
      <c r="R388" s="133">
        <v>1</v>
      </c>
      <c r="S388" s="133"/>
      <c r="T388" s="133"/>
      <c r="U388" s="133"/>
      <c r="V388" s="133"/>
      <c r="W388" s="90">
        <f>IF(MBSchedule[[#This Row],[Full Schedule No.]]&lt;&gt;Z389, SUMIFS(MBSchedule[Kms.],MBSchedule[Full Schedule No.],MBSchedule[[#This Row],[Full Schedule No.]],MBSchedule[Issuing Depot],MBSchedule[[#This Row],[Issuing Depot]]),"")</f>
        <v>266</v>
      </c>
      <c r="X388" s="118" t="s">
        <v>201</v>
      </c>
      <c r="Y388" s="128" t="str" cm="1">
        <f t="array" ref="Y388">IF(
ISNUMBER(FIND("A",$C388)),
$C388 &amp; IF(ISNUMBER(FIND("A",     INDEX($C389:$C$3247,MATCH(FALSE,ISBLANK($C389:$C$3247),0)))),"", INDEX($C389:$C$3247,MATCH(FALSE,ISBLANK($C389:$C$3247),0))  ),$Y387
)</f>
        <v>GA08U9092</v>
      </c>
      <c r="Z388" s="90" t="str" cm="1">
        <f t="array" ref="Z388">IF(
ISNUMBER(FIND("A",$D388)),
$D388 &amp; IF(ISNUMBER(FIND("A",     INDEX($D389:$D$3247,MATCH(FALSE,ISBLANK($D389:$D$3247),0)))),"", INDEX($D389:$D$3247,MATCH(FALSE,ISBLANK($D389:$D$3247),0))  ),$Z387
)</f>
        <v>MB 47A</v>
      </c>
      <c r="AA388" s="104" t="str">
        <f>MBSchedule[[#This Row],[Route]]</f>
        <v>MARGAO-CURCHOREM</v>
      </c>
      <c r="AB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88" s="104" t="str">
        <f>IF(MBSchedule[[#This Row],[rb-straight]]&lt;MBSchedule[[#This Row],[rb-reverse]],MBSchedule[[#This Row],[rb-straight]],MBSchedule[[#This Row],[rb-reverse]])</f>
        <v>CURCHOREM-MARGAO</v>
      </c>
      <c r="AD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88" s="203" t="str" cm="1">
        <f t="array" ref="AF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8" s="203"/>
      <c r="AH388" s="203" t="str">
        <f>MBSchedule[[#This Row],[Issuing Depot]] &amp; _xlfn.IFNA(VLOOKUP(MBSchedule[[#This Row],[ow]], ETMRouteLookup, 3, FALSE),VLOOKUP(MBSchedule[[#This Row],[re]], ETMRouteLookup, 3, FALSE))</f>
        <v>MRG21</v>
      </c>
      <c r="AI388" s="213" t="str">
        <f>VLOOKUP(MBSchedule[[#This Row],[Full ETM Route No]],ETMRoutes[[Full ETM Route No]:[StageCodes]],9,FALSE)</f>
        <v>MRG-MRK-PJF-APH-RVF-MEL-GNP-LPI-DNK-PBT-GDI-CTA-PRD-QPM-QCT-TMO-TNK-KAK-BSI-CUR</v>
      </c>
      <c r="AJ388" s="3"/>
    </row>
    <row r="389" spans="1:36" ht="16" thickBot="1">
      <c r="A389" s="104" t="str">
        <f t="shared" si="6"/>
        <v>MRG</v>
      </c>
      <c r="B389" s="104"/>
      <c r="C389" s="90" t="s">
        <v>326</v>
      </c>
      <c r="D389" s="90" t="s">
        <v>204</v>
      </c>
      <c r="E389" s="157"/>
      <c r="F389" s="164" t="s">
        <v>2094</v>
      </c>
      <c r="G389" s="90" t="s">
        <v>3404</v>
      </c>
      <c r="H389" s="90"/>
      <c r="I389" s="90"/>
      <c r="J389" s="90"/>
      <c r="K389" s="165" t="s">
        <v>2599</v>
      </c>
      <c r="L3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9" s="188">
        <v>0.33333333333333331</v>
      </c>
      <c r="N389" s="115" t="s">
        <v>3404</v>
      </c>
      <c r="O389" s="189">
        <v>0.39583333333333331</v>
      </c>
      <c r="P389" s="180">
        <v>45</v>
      </c>
      <c r="Q389" s="133"/>
      <c r="R389" s="133"/>
      <c r="S389" s="133"/>
      <c r="T389" s="133"/>
      <c r="U389" s="133"/>
      <c r="V389" s="133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INDEX($C390:$C$3247,MATCH(FALSE,ISBLANK($C390:$C$3247),0)))),"", INDEX($C390:$C$3247,MATCH(FALSE,ISBLANK($C390:$C$3247),0))  ),$Y388
)</f>
        <v>GA08U5147</v>
      </c>
      <c r="Z389" s="90" t="str" cm="1">
        <f t="array" ref="Z389">IF(
ISNUMBER(FIND("A",$D389)),
$D389 &amp; IF(ISNUMBER(FIND("A",     INDEX($D390:$D$3247,MATCH(FALSE,ISBLANK($D390:$D$3247),0)))),"", INDEX($D390:$D$3247,MATCH(FALSE,ISBLANK($D390:$D$3247),0))  ),$Z388
)</f>
        <v>MB 48A</v>
      </c>
      <c r="AA389" s="104" t="str">
        <f>MBSchedule[[#This Row],[Route]]</f>
        <v>NETURLIM-SAVERDEM</v>
      </c>
      <c r="AB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C389" s="104" t="str">
        <f>IF(MBSchedule[[#This Row],[rb-straight]]&lt;MBSchedule[[#This Row],[rb-reverse]],MBSchedule[[#This Row],[rb-straight]],MBSchedule[[#This Row],[rb-reverse]])</f>
        <v>NETURLIM-SAVERDEM</v>
      </c>
      <c r="AD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E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F389" s="203" t="str" cm="1">
        <f t="array" ref="AF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89" s="203"/>
      <c r="AH389" s="203" t="e">
        <f>MBSchedule[[#This Row],[Issuing Depot]] &amp; _xlfn.IFNA(VLOOKUP(MBSchedule[[#This Row],[ow]], ETMRouteLookup, 3, FALSE),VLOOKUP(MBSchedule[[#This Row],[re]], ETMRouteLookup, 3, FALSE))</f>
        <v>#N/A</v>
      </c>
      <c r="AI389" s="213" t="e">
        <f>VLOOKUP(MBSchedule[[#This Row],[Full ETM Route No]],ETMRoutes[[Full ETM Route No]:[StageCodes]],9,FALSE)</f>
        <v>#N/A</v>
      </c>
      <c r="AJ389" s="3"/>
    </row>
    <row r="390" spans="1:36" ht="16" thickBot="1">
      <c r="A390" s="104" t="str">
        <f t="shared" si="6"/>
        <v>MRG</v>
      </c>
      <c r="B390" s="104"/>
      <c r="C390" s="90"/>
      <c r="D390" s="90"/>
      <c r="E390" s="157"/>
      <c r="F390" s="164" t="s">
        <v>2599</v>
      </c>
      <c r="G390" s="90" t="s">
        <v>2329</v>
      </c>
      <c r="H390" s="90"/>
      <c r="I390" s="90"/>
      <c r="J390" s="90"/>
      <c r="K390" s="165" t="s">
        <v>2202</v>
      </c>
      <c r="L3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90" s="188">
        <v>0.40972222222222227</v>
      </c>
      <c r="N390" s="115" t="s">
        <v>3404</v>
      </c>
      <c r="O390" s="189">
        <v>0.49305555555555558</v>
      </c>
      <c r="P390" s="180">
        <v>54</v>
      </c>
      <c r="Q390" s="133"/>
      <c r="R390" s="133"/>
      <c r="S390" s="133"/>
      <c r="T390" s="133"/>
      <c r="U390" s="133"/>
      <c r="V390" s="133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8"/>
      <c r="Y390" s="125" t="str" cm="1">
        <f t="array" ref="Y390">IF(
ISNUMBER(FIND("A",$C390)),
$C390 &amp; IF(ISNUMBER(FIND("A",     INDEX($C391:$C$3247,MATCH(FALSE,ISBLANK($C391:$C$3247),0)))),"", INDEX($C391:$C$3247,MATCH(FALSE,ISBLANK($C391:$C$3247),0))  ),$Y389
)</f>
        <v>GA08U5147</v>
      </c>
      <c r="Z390" s="90" t="str" cm="1">
        <f t="array" ref="Z390">IF(
ISNUMBER(FIND("A",$D390)),
$D390 &amp; IF(ISNUMBER(FIND("A",     INDEX($D391:$D$3247,MATCH(FALSE,ISBLANK($D391:$D$3247),0)))),"", INDEX($D391:$D$3247,MATCH(FALSE,ISBLANK($D391:$D$3247),0))  ),$Z389
)</f>
        <v>MB 48A</v>
      </c>
      <c r="AA390" s="104" t="str">
        <f>MBSchedule[[#This Row],[Route]]</f>
        <v>SAVERDEM-PONDA-PANAJI</v>
      </c>
      <c r="AB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C390" s="104" t="str">
        <f>IF(MBSchedule[[#This Row],[rb-straight]]&lt;MBSchedule[[#This Row],[rb-reverse]],MBSchedule[[#This Row],[rb-straight]],MBSchedule[[#This Row],[rb-reverse]])</f>
        <v>PANAJI-PONDA-SAVERDEM</v>
      </c>
      <c r="AD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E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F390" s="203" t="str" cm="1">
        <f t="array" ref="AF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0" s="203"/>
      <c r="AH390" s="203" t="e">
        <f>MBSchedule[[#This Row],[Issuing Depot]] &amp; _xlfn.IFNA(VLOOKUP(MBSchedule[[#This Row],[ow]], ETMRouteLookup, 3, FALSE),VLOOKUP(MBSchedule[[#This Row],[re]], ETMRouteLookup, 3, FALSE))</f>
        <v>#N/A</v>
      </c>
      <c r="AI390" s="213" t="e">
        <f>VLOOKUP(MBSchedule[[#This Row],[Full ETM Route No]],ETMRoutes[[Full ETM Route No]:[StageCodes]],9,FALSE)</f>
        <v>#N/A</v>
      </c>
      <c r="AJ390" s="3"/>
    </row>
    <row r="391" spans="1:36" ht="16" thickBot="1">
      <c r="A391" s="104" t="str">
        <f t="shared" si="6"/>
        <v>MRG</v>
      </c>
      <c r="B391" s="104"/>
      <c r="C391" s="90"/>
      <c r="D391" s="90"/>
      <c r="E391" s="157"/>
      <c r="F391" s="164" t="s">
        <v>2202</v>
      </c>
      <c r="G391" s="90" t="s">
        <v>3404</v>
      </c>
      <c r="H391" s="90"/>
      <c r="I391" s="90"/>
      <c r="J391" s="90"/>
      <c r="K391" s="165" t="s">
        <v>2599</v>
      </c>
      <c r="L3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1" s="188">
        <v>0.64930555555555558</v>
      </c>
      <c r="N391" s="115" t="s">
        <v>3404</v>
      </c>
      <c r="O391" s="189">
        <v>0.72916666666666663</v>
      </c>
      <c r="P391" s="180">
        <v>54</v>
      </c>
      <c r="Q391" s="133"/>
      <c r="R391" s="133"/>
      <c r="S391" s="133"/>
      <c r="T391" s="133"/>
      <c r="U391" s="133"/>
      <c r="V391" s="133"/>
      <c r="W391" s="90" t="str">
        <f>IF(MBSchedule[[#This Row],[Full Schedule No.]]&lt;&gt;Z392, SUMIFS(MBSchedule[Kms.],MBSchedule[Full Schedule No.],MBSchedule[[#This Row],[Full Schedule No.]],MBSchedule[Issuing Depot],MBSchedule[[#This Row],[Issuing Depot]]),"")</f>
        <v/>
      </c>
      <c r="X391" s="92" t="s">
        <v>45</v>
      </c>
      <c r="Y391" s="103" t="str" cm="1">
        <f t="array" ref="Y391">IF(
ISNUMBER(FIND("A",$C391)),
$C391 &amp; IF(ISNUMBER(FIND("A",     INDEX($C392:$C$3247,MATCH(FALSE,ISBLANK($C392:$C$3247),0)))),"", INDEX($C392:$C$3247,MATCH(FALSE,ISBLANK($C392:$C$3247),0))  ),$Y390
)</f>
        <v>GA08U5147</v>
      </c>
      <c r="Z391" s="90" t="str" cm="1">
        <f t="array" ref="Z391">IF(
ISNUMBER(FIND("A",$D391)),
$D391 &amp; IF(ISNUMBER(FIND("A",     INDEX($D392:$D$3247,MATCH(FALSE,ISBLANK($D392:$D$3247),0)))),"", INDEX($D392:$D$3247,MATCH(FALSE,ISBLANK($D392:$D$3247),0))  ),$Z390
)</f>
        <v>MB 48A</v>
      </c>
      <c r="AA391" s="104" t="str">
        <f>MBSchedule[[#This Row],[Route]]</f>
        <v>PANAJI-SAVERDEM</v>
      </c>
      <c r="AB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C391" s="104" t="str">
        <f>IF(MBSchedule[[#This Row],[rb-straight]]&lt;MBSchedule[[#This Row],[rb-reverse]],MBSchedule[[#This Row],[rb-straight]],MBSchedule[[#This Row],[rb-reverse]])</f>
        <v>PANAJI-SAVERDEM</v>
      </c>
      <c r="AD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E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F391" s="203" t="str" cm="1">
        <f t="array" ref="AF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1" s="203"/>
      <c r="AH391" s="203" t="e">
        <f>MBSchedule[[#This Row],[Issuing Depot]] &amp; _xlfn.IFNA(VLOOKUP(MBSchedule[[#This Row],[ow]], ETMRouteLookup, 3, FALSE),VLOOKUP(MBSchedule[[#This Row],[re]], ETMRouteLookup, 3, FALSE))</f>
        <v>#N/A</v>
      </c>
      <c r="AI391" s="213" t="e">
        <f>VLOOKUP(MBSchedule[[#This Row],[Full ETM Route No]],ETMRoutes[[Full ETM Route No]:[StageCodes]],9,FALSE)</f>
        <v>#N/A</v>
      </c>
      <c r="AJ391" s="3"/>
    </row>
    <row r="392" spans="1:36" ht="16" thickBot="1">
      <c r="A392" s="104" t="str">
        <f t="shared" si="6"/>
        <v>MRG</v>
      </c>
      <c r="B392" s="104"/>
      <c r="C392" s="90"/>
      <c r="D392" s="90"/>
      <c r="E392" s="157"/>
      <c r="F392" s="164" t="s">
        <v>2599</v>
      </c>
      <c r="G392" s="90" t="s">
        <v>3404</v>
      </c>
      <c r="H392" s="90"/>
      <c r="I392" s="90"/>
      <c r="J392" s="90"/>
      <c r="K392" s="165" t="s">
        <v>2094</v>
      </c>
      <c r="L3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2" s="188">
        <v>0.73263888888888884</v>
      </c>
      <c r="N392" s="115" t="s">
        <v>3404</v>
      </c>
      <c r="O392" s="189">
        <v>0.79166666666666663</v>
      </c>
      <c r="P392" s="180">
        <v>45</v>
      </c>
      <c r="Q392" s="133">
        <v>1</v>
      </c>
      <c r="R392" s="133">
        <v>1</v>
      </c>
      <c r="S392" s="133"/>
      <c r="T392" s="133"/>
      <c r="U392" s="133"/>
      <c r="V392" s="133"/>
      <c r="W392" s="90">
        <f>IF(MBSchedule[[#This Row],[Full Schedule No.]]&lt;&gt;Z393, SUMIFS(MBSchedule[Kms.],MBSchedule[Full Schedule No.],MBSchedule[[#This Row],[Full Schedule No.]],MBSchedule[Issuing Depot],MBSchedule[[#This Row],[Issuing Depot]]),"")</f>
        <v>198</v>
      </c>
      <c r="X392" s="94" t="s">
        <v>223</v>
      </c>
      <c r="Y392" s="130" t="str" cm="1">
        <f t="array" ref="Y392">IF(
ISNUMBER(FIND("A",$C392)),
$C392 &amp; IF(ISNUMBER(FIND("A",     INDEX($C393:$C$3247,MATCH(FALSE,ISBLANK($C393:$C$3247),0)))),"", INDEX($C393:$C$3247,MATCH(FALSE,ISBLANK($C393:$C$3247),0))  ),$Y391
)</f>
        <v>GA08U5147</v>
      </c>
      <c r="Z392" s="90" t="str" cm="1">
        <f t="array" ref="Z392">IF(
ISNUMBER(FIND("A",$D392)),
$D392 &amp; IF(ISNUMBER(FIND("A",     INDEX($D393:$D$3247,MATCH(FALSE,ISBLANK($D393:$D$3247),0)))),"", INDEX($D393:$D$3247,MATCH(FALSE,ISBLANK($D393:$D$3247),0))  ),$Z391
)</f>
        <v>MB 48A</v>
      </c>
      <c r="AA392" s="104" t="str">
        <f>MBSchedule[[#This Row],[Route]]</f>
        <v>SAVERDEM-NETURLIM</v>
      </c>
      <c r="AB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C392" s="104" t="str">
        <f>IF(MBSchedule[[#This Row],[rb-straight]]&lt;MBSchedule[[#This Row],[rb-reverse]],MBSchedule[[#This Row],[rb-straight]],MBSchedule[[#This Row],[rb-reverse]])</f>
        <v>NETURLIM-SAVERDEM</v>
      </c>
      <c r="AD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E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F392" s="203" t="str" cm="1">
        <f t="array" ref="AF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2" s="203"/>
      <c r="AH392" s="203" t="e">
        <f>MBSchedule[[#This Row],[Issuing Depot]] &amp; _xlfn.IFNA(VLOOKUP(MBSchedule[[#This Row],[ow]], ETMRouteLookup, 3, FALSE),VLOOKUP(MBSchedule[[#This Row],[re]], ETMRouteLookup, 3, FALSE))</f>
        <v>#N/A</v>
      </c>
      <c r="AI392" s="213" t="e">
        <f>VLOOKUP(MBSchedule[[#This Row],[Full ETM Route No]],ETMRoutes[[Full ETM Route No]:[StageCodes]],9,FALSE)</f>
        <v>#N/A</v>
      </c>
      <c r="AJ392" s="3"/>
    </row>
    <row r="393" spans="1:36" ht="16" thickBot="1">
      <c r="A393" s="104" t="str">
        <f t="shared" si="6"/>
        <v>MRG</v>
      </c>
      <c r="B393" s="104"/>
      <c r="C393" s="90" t="s">
        <v>211</v>
      </c>
      <c r="D393" s="90" t="s">
        <v>206</v>
      </c>
      <c r="E393" s="157"/>
      <c r="F393" s="164" t="s">
        <v>2541</v>
      </c>
      <c r="G393" s="90" t="s">
        <v>3404</v>
      </c>
      <c r="H393" s="90"/>
      <c r="I393" s="90"/>
      <c r="J393" s="90"/>
      <c r="K393" s="165" t="s">
        <v>1002</v>
      </c>
      <c r="L3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3" s="188">
        <v>0.25694444444444448</v>
      </c>
      <c r="N393" s="115" t="s">
        <v>3404</v>
      </c>
      <c r="O393" s="189">
        <v>0.2673611111111111</v>
      </c>
      <c r="P393" s="180">
        <v>7</v>
      </c>
      <c r="Q393" s="133"/>
      <c r="R393" s="133"/>
      <c r="S393" s="133"/>
      <c r="T393" s="133"/>
      <c r="U393" s="133"/>
      <c r="V393" s="133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INDEX($C394:$C$3247,MATCH(FALSE,ISBLANK($C394:$C$3247),0)))),"", INDEX($C394:$C$3247,MATCH(FALSE,ISBLANK($C394:$C$3247),0))  ),$Y392
)</f>
        <v>GA09U5674</v>
      </c>
      <c r="Z393" s="90" t="str" cm="1">
        <f t="array" ref="Z393">IF(
ISNUMBER(FIND("A",$D393)),
$D393 &amp; IF(ISNUMBER(FIND("A",     INDEX($D394:$D$3247,MATCH(FALSE,ISBLANK($D394:$D$3247),0)))),"", INDEX($D394:$D$3247,MATCH(FALSE,ISBLANK($D394:$D$3247),0))  ),$Z392
)</f>
        <v>MB 49A</v>
      </c>
      <c r="AA393" s="104" t="str">
        <f>MBSchedule[[#This Row],[Route]]</f>
        <v>SANGUEM-CURCHOREM</v>
      </c>
      <c r="AB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3" s="104" t="str">
        <f>IF(MBSchedule[[#This Row],[rb-straight]]&lt;MBSchedule[[#This Row],[rb-reverse]],MBSchedule[[#This Row],[rb-straight]],MBSchedule[[#This Row],[rb-reverse]])</f>
        <v>CURCHOREM-SANGUEM</v>
      </c>
      <c r="AD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3" s="203" t="str" cm="1">
        <f t="array" ref="AF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3" s="203"/>
      <c r="AH393" s="203" t="str">
        <f>MBSchedule[[#This Row],[Issuing Depot]] &amp; _xlfn.IFNA(VLOOKUP(MBSchedule[[#This Row],[ow]], ETMRouteLookup, 3, FALSE),VLOOKUP(MBSchedule[[#This Row],[re]], ETMRouteLookup, 3, FALSE))</f>
        <v>MRG354</v>
      </c>
      <c r="AI393" s="213" t="str">
        <f>VLOOKUP(MBSchedule[[#This Row],[Full ETM Route No]],ETMRoutes[[Full ETM Route No]:[StageCodes]],9,FALSE)</f>
        <v>CUR-SJL-CCP-GPC-SGC-SGD-MAS-SGM</v>
      </c>
      <c r="AJ393" s="3"/>
    </row>
    <row r="394" spans="1:36" ht="16" thickBot="1">
      <c r="A394" s="104" t="str">
        <f t="shared" si="6"/>
        <v>MRG</v>
      </c>
      <c r="B394" s="104"/>
      <c r="C394" s="90"/>
      <c r="D394" s="90"/>
      <c r="E394" s="157"/>
      <c r="F394" s="164" t="s">
        <v>1002</v>
      </c>
      <c r="G394" s="90" t="s">
        <v>3404</v>
      </c>
      <c r="H394" s="90"/>
      <c r="I394" s="90"/>
      <c r="J394" s="90"/>
      <c r="K394" s="165" t="s">
        <v>1844</v>
      </c>
      <c r="L3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4" s="188">
        <v>0.27430555555555552</v>
      </c>
      <c r="N394" s="115" t="s">
        <v>3404</v>
      </c>
      <c r="O394" s="189">
        <v>0.30555555555555552</v>
      </c>
      <c r="P394" s="180">
        <v>24</v>
      </c>
      <c r="Q394" s="133"/>
      <c r="R394" s="133"/>
      <c r="S394" s="133"/>
      <c r="T394" s="133"/>
      <c r="U394" s="133"/>
      <c r="V394" s="133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INDEX($C395:$C$3247,MATCH(FALSE,ISBLANK($C395:$C$3247),0)))),"", INDEX($C395:$C$3247,MATCH(FALSE,ISBLANK($C395:$C$3247),0))  ),$Y393
)</f>
        <v>GA09U5674</v>
      </c>
      <c r="Z394" s="90" t="str" cm="1">
        <f t="array" ref="Z394">IF(
ISNUMBER(FIND("A",$D394)),
$D394 &amp; IF(ISNUMBER(FIND("A",     INDEX($D395:$D$3247,MATCH(FALSE,ISBLANK($D395:$D$3247),0)))),"", INDEX($D395:$D$3247,MATCH(FALSE,ISBLANK($D395:$D$3247),0))  ),$Z393
)</f>
        <v>MB 49A</v>
      </c>
      <c r="AA394" s="104" t="str">
        <f>MBSchedule[[#This Row],[Route]]</f>
        <v>CURCHOREM-MARGAO</v>
      </c>
      <c r="AB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4" s="104" t="str">
        <f>IF(MBSchedule[[#This Row],[rb-straight]]&lt;MBSchedule[[#This Row],[rb-reverse]],MBSchedule[[#This Row],[rb-straight]],MBSchedule[[#This Row],[rb-reverse]])</f>
        <v>CURCHOREM-MARGAO</v>
      </c>
      <c r="AD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4" s="203" t="str" cm="1">
        <f t="array" ref="AF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4" s="203"/>
      <c r="AH394" s="203" t="str">
        <f>MBSchedule[[#This Row],[Issuing Depot]] &amp; _xlfn.IFNA(VLOOKUP(MBSchedule[[#This Row],[ow]], ETMRouteLookup, 3, FALSE),VLOOKUP(MBSchedule[[#This Row],[re]], ETMRouteLookup, 3, FALSE))</f>
        <v>MRG21</v>
      </c>
      <c r="AI394" s="213" t="str">
        <f>VLOOKUP(MBSchedule[[#This Row],[Full ETM Route No]],ETMRoutes[[Full ETM Route No]:[StageCodes]],9,FALSE)</f>
        <v>MRG-MRK-PJF-APH-RVF-MEL-GNP-LPI-DNK-PBT-GDI-CTA-PRD-QPM-QCT-TMO-TNK-KAK-BSI-CUR</v>
      </c>
      <c r="AJ394" s="3"/>
    </row>
    <row r="395" spans="1:36" ht="16" thickBot="1">
      <c r="A395" s="104" t="str">
        <f t="shared" si="6"/>
        <v>MRG</v>
      </c>
      <c r="B395" s="104"/>
      <c r="C395" s="90"/>
      <c r="D395" s="90"/>
      <c r="E395" s="157"/>
      <c r="F395" s="164" t="s">
        <v>1844</v>
      </c>
      <c r="G395" s="90" t="s">
        <v>3404</v>
      </c>
      <c r="H395" s="90"/>
      <c r="I395" s="90"/>
      <c r="J395" s="90"/>
      <c r="K395" s="165" t="s">
        <v>1002</v>
      </c>
      <c r="L3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5" s="188">
        <v>0.31597222222222221</v>
      </c>
      <c r="N395" s="115" t="s">
        <v>3404</v>
      </c>
      <c r="O395" s="189">
        <v>0.34722222222222227</v>
      </c>
      <c r="P395" s="180">
        <v>24</v>
      </c>
      <c r="Q395" s="133"/>
      <c r="R395" s="133"/>
      <c r="S395" s="133"/>
      <c r="T395" s="133"/>
      <c r="U395" s="133"/>
      <c r="V395" s="133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8"/>
      <c r="Y395" s="125" t="str" cm="1">
        <f t="array" ref="Y395">IF(
ISNUMBER(FIND("A",$C395)),
$C395 &amp; IF(ISNUMBER(FIND("A",     INDEX($C396:$C$3247,MATCH(FALSE,ISBLANK($C396:$C$3247),0)))),"", INDEX($C396:$C$3247,MATCH(FALSE,ISBLANK($C396:$C$3247),0))  ),$Y394
)</f>
        <v>GA09U5674</v>
      </c>
      <c r="Z395" s="90" t="str" cm="1">
        <f t="array" ref="Z395">IF(
ISNUMBER(FIND("A",$D395)),
$D395 &amp; IF(ISNUMBER(FIND("A",     INDEX($D396:$D$3247,MATCH(FALSE,ISBLANK($D396:$D$3247),0)))),"", INDEX($D396:$D$3247,MATCH(FALSE,ISBLANK($D396:$D$3247),0))  ),$Z394
)</f>
        <v>MB 49A</v>
      </c>
      <c r="AA395" s="104" t="str">
        <f>MBSchedule[[#This Row],[Route]]</f>
        <v>MARGAO-CURCHOREM</v>
      </c>
      <c r="AB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95" s="104" t="str">
        <f>IF(MBSchedule[[#This Row],[rb-straight]]&lt;MBSchedule[[#This Row],[rb-reverse]],MBSchedule[[#This Row],[rb-straight]],MBSchedule[[#This Row],[rb-reverse]])</f>
        <v>CURCHOREM-MARGAO</v>
      </c>
      <c r="AD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95" s="203" t="str" cm="1">
        <f t="array" ref="AF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5" s="203"/>
      <c r="AH395" s="203" t="str">
        <f>MBSchedule[[#This Row],[Issuing Depot]] &amp; _xlfn.IFNA(VLOOKUP(MBSchedule[[#This Row],[ow]], ETMRouteLookup, 3, FALSE),VLOOKUP(MBSchedule[[#This Row],[re]], ETMRouteLookup, 3, FALSE))</f>
        <v>MRG21</v>
      </c>
      <c r="AI395" s="213" t="str">
        <f>VLOOKUP(MBSchedule[[#This Row],[Full ETM Route No]],ETMRoutes[[Full ETM Route No]:[StageCodes]],9,FALSE)</f>
        <v>MRG-MRK-PJF-APH-RVF-MEL-GNP-LPI-DNK-PBT-GDI-CTA-PRD-QPM-QCT-TMO-TNK-KAK-BSI-CUR</v>
      </c>
      <c r="AJ395" s="3"/>
    </row>
    <row r="396" spans="1:36" ht="16" thickBot="1">
      <c r="A396" s="104" t="str">
        <f t="shared" si="6"/>
        <v>MRG</v>
      </c>
      <c r="B396" s="104"/>
      <c r="C396" s="90"/>
      <c r="D396" s="90"/>
      <c r="E396" s="157"/>
      <c r="F396" s="164" t="s">
        <v>1002</v>
      </c>
      <c r="G396" s="90" t="s">
        <v>3404</v>
      </c>
      <c r="H396" s="90"/>
      <c r="I396" s="90"/>
      <c r="J396" s="90"/>
      <c r="K396" s="165" t="s">
        <v>2969</v>
      </c>
      <c r="L3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6" s="188">
        <v>0.375</v>
      </c>
      <c r="N396" s="115" t="s">
        <v>3404</v>
      </c>
      <c r="O396" s="189">
        <v>0.41666666666666669</v>
      </c>
      <c r="P396" s="180">
        <v>24</v>
      </c>
      <c r="Q396" s="133"/>
      <c r="R396" s="133"/>
      <c r="S396" s="133"/>
      <c r="T396" s="133"/>
      <c r="U396" s="133"/>
      <c r="V396" s="133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92"/>
      <c r="Y396" s="103" t="str" cm="1">
        <f t="array" ref="Y396">IF(
ISNUMBER(FIND("A",$C396)),
$C396 &amp; IF(ISNUMBER(FIND("A",     INDEX($C397:$C$3247,MATCH(FALSE,ISBLANK($C397:$C$3247),0)))),"", INDEX($C397:$C$3247,MATCH(FALSE,ISBLANK($C397:$C$3247),0))  ),$Y395
)</f>
        <v>GA09U5674</v>
      </c>
      <c r="Z396" s="90" t="str" cm="1">
        <f t="array" ref="Z396">IF(
ISNUMBER(FIND("A",$D396)),
$D396 &amp; IF(ISNUMBER(FIND("A",     INDEX($D397:$D$3247,MATCH(FALSE,ISBLANK($D397:$D$3247),0)))),"", INDEX($D397:$D$3247,MATCH(FALSE,ISBLANK($D397:$D$3247),0))  ),$Z395
)</f>
        <v>MB 49A</v>
      </c>
      <c r="AA396" s="104" t="str">
        <f>MBSchedule[[#This Row],[Route]]</f>
        <v>CURCHOREM-VADEM</v>
      </c>
      <c r="AB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C396" s="104" t="str">
        <f>IF(MBSchedule[[#This Row],[rb-straight]]&lt;MBSchedule[[#This Row],[rb-reverse]],MBSchedule[[#This Row],[rb-straight]],MBSchedule[[#This Row],[rb-reverse]])</f>
        <v>CURCHOREM-VADEM</v>
      </c>
      <c r="AD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E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F396" s="203" t="str" cm="1">
        <f t="array" ref="AF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6" s="203"/>
      <c r="AH396" s="203" t="e">
        <f>MBSchedule[[#This Row],[Issuing Depot]] &amp; _xlfn.IFNA(VLOOKUP(MBSchedule[[#This Row],[ow]], ETMRouteLookup, 3, FALSE),VLOOKUP(MBSchedule[[#This Row],[re]], ETMRouteLookup, 3, FALSE))</f>
        <v>#N/A</v>
      </c>
      <c r="AI396" s="213" t="e">
        <f>VLOOKUP(MBSchedule[[#This Row],[Full ETM Route No]],ETMRoutes[[Full ETM Route No]:[StageCodes]],9,FALSE)</f>
        <v>#N/A</v>
      </c>
      <c r="AJ396" s="3"/>
    </row>
    <row r="397" spans="1:36" ht="16" thickBot="1">
      <c r="A397" s="104" t="str">
        <f t="shared" si="6"/>
        <v>MRG</v>
      </c>
      <c r="B397" s="104"/>
      <c r="C397" s="90"/>
      <c r="D397" s="90"/>
      <c r="E397" s="157"/>
      <c r="F397" s="164" t="s">
        <v>2969</v>
      </c>
      <c r="G397" s="90" t="s">
        <v>3404</v>
      </c>
      <c r="H397" s="90"/>
      <c r="I397" s="90"/>
      <c r="J397" s="90"/>
      <c r="K397" s="165" t="s">
        <v>2541</v>
      </c>
      <c r="L3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7" s="188">
        <v>0.43055555555555558</v>
      </c>
      <c r="N397" s="115" t="s">
        <v>3404</v>
      </c>
      <c r="O397" s="189">
        <v>0.45833333333333331</v>
      </c>
      <c r="P397" s="180">
        <v>31</v>
      </c>
      <c r="Q397" s="133"/>
      <c r="R397" s="133"/>
      <c r="S397" s="133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INDEX($C398:$C$3247,MATCH(FALSE,ISBLANK($C398:$C$3247),0)))),"", INDEX($C398:$C$3247,MATCH(FALSE,ISBLANK($C398:$C$3247),0))  ),$Y396
)</f>
        <v>GA09U5674</v>
      </c>
      <c r="Z397" s="90" t="str" cm="1">
        <f t="array" ref="Z397">IF(
ISNUMBER(FIND("A",$D397)),
$D397 &amp; IF(ISNUMBER(FIND("A",     INDEX($D398:$D$3247,MATCH(FALSE,ISBLANK($D398:$D$3247),0)))),"", INDEX($D398:$D$3247,MATCH(FALSE,ISBLANK($D398:$D$3247),0))  ),$Z396
)</f>
        <v>MB 49A</v>
      </c>
      <c r="AA397" s="104" t="str">
        <f>MBSchedule[[#This Row],[Route]]</f>
        <v>VADEM-SANGUEM</v>
      </c>
      <c r="AB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C397" s="104" t="str">
        <f>IF(MBSchedule[[#This Row],[rb-straight]]&lt;MBSchedule[[#This Row],[rb-reverse]],MBSchedule[[#This Row],[rb-straight]],MBSchedule[[#This Row],[rb-reverse]])</f>
        <v>SANGUEM-VADEM</v>
      </c>
      <c r="AD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E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F397" s="203" t="str" cm="1">
        <f t="array" ref="AF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7" s="203"/>
      <c r="AH397" s="203" t="e">
        <f>MBSchedule[[#This Row],[Issuing Depot]] &amp; _xlfn.IFNA(VLOOKUP(MBSchedule[[#This Row],[ow]], ETMRouteLookup, 3, FALSE),VLOOKUP(MBSchedule[[#This Row],[re]], ETMRouteLookup, 3, FALSE))</f>
        <v>#N/A</v>
      </c>
      <c r="AI397" s="213" t="e">
        <f>VLOOKUP(MBSchedule[[#This Row],[Full ETM Route No]],ETMRoutes[[Full ETM Route No]:[StageCodes]],9,FALSE)</f>
        <v>#N/A</v>
      </c>
      <c r="AJ397" s="3"/>
    </row>
    <row r="398" spans="1:36" ht="16" thickBot="1">
      <c r="A398" s="104" t="str">
        <f t="shared" si="6"/>
        <v>MRG</v>
      </c>
      <c r="B398" s="104"/>
      <c r="C398" s="90"/>
      <c r="D398" s="90"/>
      <c r="E398" s="157"/>
      <c r="F398" s="164" t="s">
        <v>2541</v>
      </c>
      <c r="G398" s="90" t="s">
        <v>3404</v>
      </c>
      <c r="H398" s="90"/>
      <c r="I398" s="90"/>
      <c r="J398" s="90"/>
      <c r="K398" s="165" t="s">
        <v>1002</v>
      </c>
      <c r="L3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8" s="188">
        <v>0.46180555555555558</v>
      </c>
      <c r="N398" s="115" t="s">
        <v>3404</v>
      </c>
      <c r="O398" s="189">
        <v>0.47222222222222227</v>
      </c>
      <c r="P398" s="180">
        <v>7</v>
      </c>
      <c r="Q398" s="133"/>
      <c r="R398" s="133"/>
      <c r="S398" s="133"/>
      <c r="T398" s="133"/>
      <c r="U398" s="133"/>
      <c r="V398" s="133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INDEX($C399:$C$3247,MATCH(FALSE,ISBLANK($C399:$C$3247),0)))),"", INDEX($C399:$C$3247,MATCH(FALSE,ISBLANK($C399:$C$3247),0))  ),$Y397
)</f>
        <v>GA09U5674</v>
      </c>
      <c r="Z398" s="90" t="str" cm="1">
        <f t="array" ref="Z398">IF(
ISNUMBER(FIND("A",$D398)),
$D398 &amp; IF(ISNUMBER(FIND("A",     INDEX($D399:$D$3247,MATCH(FALSE,ISBLANK($D399:$D$3247),0)))),"", INDEX($D399:$D$3247,MATCH(FALSE,ISBLANK($D399:$D$3247),0))  ),$Z397
)</f>
        <v>MB 49A</v>
      </c>
      <c r="AA398" s="104" t="str">
        <f>MBSchedule[[#This Row],[Route]]</f>
        <v>SANGUEM-CURCHOREM</v>
      </c>
      <c r="AB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8" s="104" t="str">
        <f>IF(MBSchedule[[#This Row],[rb-straight]]&lt;MBSchedule[[#This Row],[rb-reverse]],MBSchedule[[#This Row],[rb-straight]],MBSchedule[[#This Row],[rb-reverse]])</f>
        <v>CURCHOREM-SANGUEM</v>
      </c>
      <c r="AD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8" s="203" t="str" cm="1">
        <f t="array" ref="AF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8" s="203"/>
      <c r="AH398" s="203" t="str">
        <f>MBSchedule[[#This Row],[Issuing Depot]] &amp; _xlfn.IFNA(VLOOKUP(MBSchedule[[#This Row],[ow]], ETMRouteLookup, 3, FALSE),VLOOKUP(MBSchedule[[#This Row],[re]], ETMRouteLookup, 3, FALSE))</f>
        <v>MRG354</v>
      </c>
      <c r="AI398" s="213" t="str">
        <f>VLOOKUP(MBSchedule[[#This Row],[Full ETM Route No]],ETMRoutes[[Full ETM Route No]:[StageCodes]],9,FALSE)</f>
        <v>CUR-SJL-CCP-GPC-SGC-SGD-MAS-SGM</v>
      </c>
      <c r="AJ398" s="3"/>
    </row>
    <row r="399" spans="1:36" ht="16" thickBot="1">
      <c r="A399" s="104" t="str">
        <f t="shared" si="6"/>
        <v>MRG</v>
      </c>
      <c r="B399" s="104"/>
      <c r="C399" s="90"/>
      <c r="D399" s="90"/>
      <c r="E399" s="157"/>
      <c r="F399" s="164" t="s">
        <v>1002</v>
      </c>
      <c r="G399" s="90" t="s">
        <v>3404</v>
      </c>
      <c r="H399" s="90"/>
      <c r="I399" s="90"/>
      <c r="J399" s="90"/>
      <c r="K399" s="165" t="s">
        <v>1844</v>
      </c>
      <c r="L3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9" s="188">
        <v>0.47916666666666669</v>
      </c>
      <c r="N399" s="115" t="s">
        <v>3404</v>
      </c>
      <c r="O399" s="189">
        <v>0.51041666666666663</v>
      </c>
      <c r="P399" s="180">
        <v>24</v>
      </c>
      <c r="Q399" s="133"/>
      <c r="R399" s="133"/>
      <c r="S399" s="133"/>
      <c r="T399" s="133"/>
      <c r="U399" s="133"/>
      <c r="V399" s="133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INDEX($C400:$C$3247,MATCH(FALSE,ISBLANK($C400:$C$3247),0)))),"", INDEX($C400:$C$3247,MATCH(FALSE,ISBLANK($C400:$C$3247),0))  ),$Y398
)</f>
        <v>GA09U5674</v>
      </c>
      <c r="Z399" s="90" t="str" cm="1">
        <f t="array" ref="Z399">IF(
ISNUMBER(FIND("A",$D399)),
$D399 &amp; IF(ISNUMBER(FIND("A",     INDEX($D400:$D$3247,MATCH(FALSE,ISBLANK($D400:$D$3247),0)))),"", INDEX($D400:$D$3247,MATCH(FALSE,ISBLANK($D400:$D$3247),0))  ),$Z398
)</f>
        <v>MB 49A</v>
      </c>
      <c r="AA399" s="104" t="str">
        <f>MBSchedule[[#This Row],[Route]]</f>
        <v>CURCHOREM-MARGAO</v>
      </c>
      <c r="AB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9" s="104" t="str">
        <f>IF(MBSchedule[[#This Row],[rb-straight]]&lt;MBSchedule[[#This Row],[rb-reverse]],MBSchedule[[#This Row],[rb-straight]],MBSchedule[[#This Row],[rb-reverse]])</f>
        <v>CURCHOREM-MARGAO</v>
      </c>
      <c r="AD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9" s="203" t="str" cm="1">
        <f t="array" ref="AF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9" s="203"/>
      <c r="AH399" s="203" t="str">
        <f>MBSchedule[[#This Row],[Issuing Depot]] &amp; _xlfn.IFNA(VLOOKUP(MBSchedule[[#This Row],[ow]], ETMRouteLookup, 3, FALSE),VLOOKUP(MBSchedule[[#This Row],[re]], ETMRouteLookup, 3, FALSE))</f>
        <v>MRG21</v>
      </c>
      <c r="AI399" s="213" t="str">
        <f>VLOOKUP(MBSchedule[[#This Row],[Full ETM Route No]],ETMRoutes[[Full ETM Route No]:[StageCodes]],9,FALSE)</f>
        <v>MRG-MRK-PJF-APH-RVF-MEL-GNP-LPI-DNK-PBT-GDI-CTA-PRD-QPM-QCT-TMO-TNK-KAK-BSI-CUR</v>
      </c>
      <c r="AJ399" s="3"/>
    </row>
    <row r="400" spans="1:36" ht="16" thickBot="1">
      <c r="A400" s="104" t="str">
        <f t="shared" si="6"/>
        <v>MRG</v>
      </c>
      <c r="B400" s="104"/>
      <c r="C400" s="90"/>
      <c r="D400" s="90"/>
      <c r="E400" s="157"/>
      <c r="F400" s="164" t="s">
        <v>1844</v>
      </c>
      <c r="G400" s="90" t="s">
        <v>3404</v>
      </c>
      <c r="H400" s="90"/>
      <c r="I400" s="90"/>
      <c r="J400" s="90"/>
      <c r="K400" s="165" t="s">
        <v>2541</v>
      </c>
      <c r="L4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0" s="188">
        <v>0.68055555555555547</v>
      </c>
      <c r="N400" s="115" t="s">
        <v>3404</v>
      </c>
      <c r="O400" s="189">
        <v>0.72222222222222221</v>
      </c>
      <c r="P400" s="180">
        <v>31</v>
      </c>
      <c r="Q400" s="133"/>
      <c r="R400" s="133"/>
      <c r="S400" s="133"/>
      <c r="T400" s="133"/>
      <c r="U400" s="133"/>
      <c r="V400" s="133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INDEX($C401:$C$3247,MATCH(FALSE,ISBLANK($C401:$C$3247),0)))),"", INDEX($C401:$C$3247,MATCH(FALSE,ISBLANK($C401:$C$3247),0))  ),$Y399
)</f>
        <v>GA09U5674</v>
      </c>
      <c r="Z400" s="90" t="str" cm="1">
        <f t="array" ref="Z400">IF(
ISNUMBER(FIND("A",$D400)),
$D400 &amp; IF(ISNUMBER(FIND("A",     INDEX($D401:$D$3247,MATCH(FALSE,ISBLANK($D401:$D$3247),0)))),"", INDEX($D401:$D$3247,MATCH(FALSE,ISBLANK($D401:$D$3247),0))  ),$Z399
)</f>
        <v>MB 49A</v>
      </c>
      <c r="AA400" s="104" t="str">
        <f>MBSchedule[[#This Row],[Route]]</f>
        <v>MARGAO-SANGUEM</v>
      </c>
      <c r="AB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0" s="104" t="str">
        <f>IF(MBSchedule[[#This Row],[rb-straight]]&lt;MBSchedule[[#This Row],[rb-reverse]],MBSchedule[[#This Row],[rb-straight]],MBSchedule[[#This Row],[rb-reverse]])</f>
        <v>MARGAO-SANGUEM</v>
      </c>
      <c r="AD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0" s="203" t="str" cm="1">
        <f t="array" ref="AF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0" s="203"/>
      <c r="AH400" s="203" t="str">
        <f>MBSchedule[[#This Row],[Issuing Depot]] &amp; _xlfn.IFNA(VLOOKUP(MBSchedule[[#This Row],[ow]], ETMRouteLookup, 3, FALSE),VLOOKUP(MBSchedule[[#This Row],[re]], ETMRouteLookup, 3, FALSE))</f>
        <v>MRG363</v>
      </c>
      <c r="AI400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0" s="3"/>
    </row>
    <row r="401" spans="1:36" ht="16" thickBot="1">
      <c r="A401" s="104" t="str">
        <f t="shared" si="6"/>
        <v>MRG</v>
      </c>
      <c r="B401" s="104"/>
      <c r="C401" s="90"/>
      <c r="D401" s="90"/>
      <c r="E401" s="157"/>
      <c r="F401" s="164" t="s">
        <v>2541</v>
      </c>
      <c r="G401" s="90" t="s">
        <v>3404</v>
      </c>
      <c r="H401" s="90"/>
      <c r="I401" s="90"/>
      <c r="J401" s="90"/>
      <c r="K401" s="165" t="s">
        <v>1002</v>
      </c>
      <c r="L4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1" s="188">
        <v>0.75347222222222221</v>
      </c>
      <c r="N401" s="115" t="s">
        <v>3404</v>
      </c>
      <c r="O401" s="189">
        <v>0.76388888888888884</v>
      </c>
      <c r="P401" s="180">
        <v>7</v>
      </c>
      <c r="Q401" s="133"/>
      <c r="R401" s="133"/>
      <c r="S401" s="133"/>
      <c r="T401" s="133"/>
      <c r="U401" s="133"/>
      <c r="V401" s="133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101"/>
      <c r="Y401" s="126" t="str" cm="1">
        <f t="array" ref="Y401">IF(
ISNUMBER(FIND("A",$C401)),
$C401 &amp; IF(ISNUMBER(FIND("A",     INDEX($C402:$C$3247,MATCH(FALSE,ISBLANK($C402:$C$3247),0)))),"", INDEX($C402:$C$3247,MATCH(FALSE,ISBLANK($C402:$C$3247),0))  ),$Y400
)</f>
        <v>GA09U5674</v>
      </c>
      <c r="Z401" s="90" t="str" cm="1">
        <f t="array" ref="Z401">IF(
ISNUMBER(FIND("A",$D401)),
$D401 &amp; IF(ISNUMBER(FIND("A",     INDEX($D402:$D$3247,MATCH(FALSE,ISBLANK($D402:$D$3247),0)))),"", INDEX($D402:$D$3247,MATCH(FALSE,ISBLANK($D402:$D$3247),0))  ),$Z400
)</f>
        <v>MB 49A</v>
      </c>
      <c r="AA401" s="104" t="str">
        <f>MBSchedule[[#This Row],[Route]]</f>
        <v>SANGUEM-CURCHOREM</v>
      </c>
      <c r="AB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1" s="104" t="str">
        <f>IF(MBSchedule[[#This Row],[rb-straight]]&lt;MBSchedule[[#This Row],[rb-reverse]],MBSchedule[[#This Row],[rb-straight]],MBSchedule[[#This Row],[rb-reverse]])</f>
        <v>CURCHOREM-SANGUEM</v>
      </c>
      <c r="AD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1" s="203" t="str" cm="1">
        <f t="array" ref="AF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1" s="203"/>
      <c r="AH401" s="203" t="str">
        <f>MBSchedule[[#This Row],[Issuing Depot]] &amp; _xlfn.IFNA(VLOOKUP(MBSchedule[[#This Row],[ow]], ETMRouteLookup, 3, FALSE),VLOOKUP(MBSchedule[[#This Row],[re]], ETMRouteLookup, 3, FALSE))</f>
        <v>MRG354</v>
      </c>
      <c r="AI401" s="213" t="str">
        <f>VLOOKUP(MBSchedule[[#This Row],[Full ETM Route No]],ETMRoutes[[Full ETM Route No]:[StageCodes]],9,FALSE)</f>
        <v>CUR-SJL-CCP-GPC-SGC-SGD-MAS-SGM</v>
      </c>
      <c r="AJ401" s="3"/>
    </row>
    <row r="402" spans="1:36" ht="16" thickBot="1">
      <c r="A402" s="104" t="str">
        <f t="shared" si="6"/>
        <v>MRG</v>
      </c>
      <c r="B402" s="104"/>
      <c r="C402" s="90"/>
      <c r="D402" s="90"/>
      <c r="E402" s="157"/>
      <c r="F402" s="164" t="s">
        <v>1002</v>
      </c>
      <c r="G402" s="90" t="s">
        <v>3404</v>
      </c>
      <c r="H402" s="90"/>
      <c r="I402" s="90"/>
      <c r="J402" s="90"/>
      <c r="K402" s="165" t="s">
        <v>1844</v>
      </c>
      <c r="L4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2" s="188">
        <v>0.76736111111111116</v>
      </c>
      <c r="N402" s="115" t="s">
        <v>3404</v>
      </c>
      <c r="O402" s="189">
        <v>0.79861111111111116</v>
      </c>
      <c r="P402" s="180">
        <v>24</v>
      </c>
      <c r="Q402" s="133"/>
      <c r="R402" s="133"/>
      <c r="S402" s="133"/>
      <c r="T402" s="133"/>
      <c r="U402" s="133"/>
      <c r="V402" s="133"/>
      <c r="W402" s="90" t="str">
        <f>IF(MBSchedule[[#This Row],[Full Schedule No.]]&lt;&gt;Z403, SUMIFS(MBSchedule[Kms.],MBSchedule[Full Schedule No.],MBSchedule[[#This Row],[Full Schedule No.]],MBSchedule[Issuing Depot],MBSchedule[[#This Row],[Issuing Depot]]),"")</f>
        <v/>
      </c>
      <c r="X402" s="92" t="s">
        <v>45</v>
      </c>
      <c r="Y402" s="103" t="str" cm="1">
        <f t="array" ref="Y402">IF(
ISNUMBER(FIND("A",$C402)),
$C402 &amp; IF(ISNUMBER(FIND("A",     INDEX($C403:$C$3247,MATCH(FALSE,ISBLANK($C403:$C$3247),0)))),"", INDEX($C403:$C$3247,MATCH(FALSE,ISBLANK($C403:$C$3247),0))  ),$Y401
)</f>
        <v>GA09U5674</v>
      </c>
      <c r="Z402" s="90" t="str" cm="1">
        <f t="array" ref="Z402">IF(
ISNUMBER(FIND("A",$D402)),
$D402 &amp; IF(ISNUMBER(FIND("A",     INDEX($D403:$D$3247,MATCH(FALSE,ISBLANK($D403:$D$3247),0)))),"", INDEX($D403:$D$3247,MATCH(FALSE,ISBLANK($D403:$D$3247),0))  ),$Z401
)</f>
        <v>MB 49A</v>
      </c>
      <c r="AA402" s="104" t="str">
        <f>MBSchedule[[#This Row],[Route]]</f>
        <v>CURCHOREM-MARGAO</v>
      </c>
      <c r="AB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2" s="104" t="str">
        <f>IF(MBSchedule[[#This Row],[rb-straight]]&lt;MBSchedule[[#This Row],[rb-reverse]],MBSchedule[[#This Row],[rb-straight]],MBSchedule[[#This Row],[rb-reverse]])</f>
        <v>CURCHOREM-MARGAO</v>
      </c>
      <c r="AD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2" s="203" t="str" cm="1">
        <f t="array" ref="AF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2" s="203"/>
      <c r="AH402" s="203" t="str">
        <f>MBSchedule[[#This Row],[Issuing Depot]] &amp; _xlfn.IFNA(VLOOKUP(MBSchedule[[#This Row],[ow]], ETMRouteLookup, 3, FALSE),VLOOKUP(MBSchedule[[#This Row],[re]], ETMRouteLookup, 3, FALSE))</f>
        <v>MRG21</v>
      </c>
      <c r="AI402" s="213" t="str">
        <f>VLOOKUP(MBSchedule[[#This Row],[Full ETM Route No]],ETMRoutes[[Full ETM Route No]:[StageCodes]],9,FALSE)</f>
        <v>MRG-MRK-PJF-APH-RVF-MEL-GNP-LPI-DNK-PBT-GDI-CTA-PRD-QPM-QCT-TMO-TNK-KAK-BSI-CUR</v>
      </c>
      <c r="AJ402" s="3"/>
    </row>
    <row r="403" spans="1:36" ht="16" thickBot="1">
      <c r="A403" s="104" t="str">
        <f t="shared" si="6"/>
        <v>MRG</v>
      </c>
      <c r="B403" s="104"/>
      <c r="C403" s="90"/>
      <c r="D403" s="90"/>
      <c r="E403" s="157"/>
      <c r="F403" s="164" t="s">
        <v>1844</v>
      </c>
      <c r="G403" s="90" t="s">
        <v>3404</v>
      </c>
      <c r="H403" s="90"/>
      <c r="I403" s="90"/>
      <c r="J403" s="90"/>
      <c r="K403" s="165" t="s">
        <v>2541</v>
      </c>
      <c r="L4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3" s="188">
        <v>0.82986111111111116</v>
      </c>
      <c r="N403" s="115" t="s">
        <v>3404</v>
      </c>
      <c r="O403" s="189">
        <v>0.875</v>
      </c>
      <c r="P403" s="180">
        <v>31</v>
      </c>
      <c r="Q403" s="133">
        <v>1</v>
      </c>
      <c r="R403" s="133">
        <v>1</v>
      </c>
      <c r="S403" s="133"/>
      <c r="T403" s="133"/>
      <c r="U403" s="133"/>
      <c r="V403" s="133"/>
      <c r="W403" s="90">
        <f>IF(MBSchedule[[#This Row],[Full Schedule No.]]&lt;&gt;Z404, SUMIFS(MBSchedule[Kms.],MBSchedule[Full Schedule No.],MBSchedule[[#This Row],[Full Schedule No.]],MBSchedule[Issuing Depot],MBSchedule[[#This Row],[Issuing Depot]]),"")</f>
        <v>234</v>
      </c>
      <c r="X403" s="101" t="s">
        <v>215</v>
      </c>
      <c r="Y403" s="126" t="str" cm="1">
        <f t="array" ref="Y403">IF(
ISNUMBER(FIND("A",$C403)),
$C403 &amp; IF(ISNUMBER(FIND("A",     INDEX($C404:$C$3247,MATCH(FALSE,ISBLANK($C404:$C$3247),0)))),"", INDEX($C404:$C$3247,MATCH(FALSE,ISBLANK($C404:$C$3247),0))  ),$Y402
)</f>
        <v>GA09U5674</v>
      </c>
      <c r="Z403" s="90" t="str" cm="1">
        <f t="array" ref="Z403">IF(
ISNUMBER(FIND("A",$D403)),
$D403 &amp; IF(ISNUMBER(FIND("A",     INDEX($D404:$D$3247,MATCH(FALSE,ISBLANK($D404:$D$3247),0)))),"", INDEX($D404:$D$3247,MATCH(FALSE,ISBLANK($D404:$D$3247),0))  ),$Z402
)</f>
        <v>MB 49A</v>
      </c>
      <c r="AA403" s="104" t="str">
        <f>MBSchedule[[#This Row],[Route]]</f>
        <v>MARGAO-SANGUEM</v>
      </c>
      <c r="AB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3" s="104" t="str">
        <f>IF(MBSchedule[[#This Row],[rb-straight]]&lt;MBSchedule[[#This Row],[rb-reverse]],MBSchedule[[#This Row],[rb-straight]],MBSchedule[[#This Row],[rb-reverse]])</f>
        <v>MARGAO-SANGUEM</v>
      </c>
      <c r="AD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3" s="203" t="str" cm="1">
        <f t="array" ref="AF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3" s="203"/>
      <c r="AH403" s="203" t="str">
        <f>MBSchedule[[#This Row],[Issuing Depot]] &amp; _xlfn.IFNA(VLOOKUP(MBSchedule[[#This Row],[ow]], ETMRouteLookup, 3, FALSE),VLOOKUP(MBSchedule[[#This Row],[re]], ETMRouteLookup, 3, FALSE))</f>
        <v>MRG363</v>
      </c>
      <c r="AI403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3" s="3"/>
    </row>
    <row r="404" spans="1:36" ht="16" thickBot="1">
      <c r="A404" s="104" t="str">
        <f t="shared" si="6"/>
        <v>MRG</v>
      </c>
      <c r="B404" s="104"/>
      <c r="C404" s="90" t="s">
        <v>3359</v>
      </c>
      <c r="D404" s="90" t="s">
        <v>208</v>
      </c>
      <c r="E404" s="157"/>
      <c r="F404" s="164" t="s">
        <v>2541</v>
      </c>
      <c r="G404" s="90" t="s">
        <v>3404</v>
      </c>
      <c r="H404" s="90"/>
      <c r="I404" s="90"/>
      <c r="J404" s="90"/>
      <c r="K404" s="165" t="s">
        <v>2541</v>
      </c>
      <c r="L4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SANGUEM-SANGUEM</v>
      </c>
      <c r="M404" s="188">
        <v>0.30555555555555552</v>
      </c>
      <c r="N404" s="115" t="s">
        <v>3404</v>
      </c>
      <c r="O404" s="189">
        <v>0.31597222222222221</v>
      </c>
      <c r="P404" s="180">
        <v>4</v>
      </c>
      <c r="Q404" s="133"/>
      <c r="R404" s="133"/>
      <c r="S404" s="133"/>
      <c r="T404" s="133"/>
      <c r="U404" s="133"/>
      <c r="V404" s="133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INDEX($C405:$C$3247,MATCH(FALSE,ISBLANK($C405:$C$3247),0)))),"", INDEX($C405:$C$3247,MATCH(FALSE,ISBLANK($C405:$C$3247),0))  ),$Y403
)</f>
        <v>GA09U6657/5902</v>
      </c>
      <c r="Z404" s="90" t="str" cm="1">
        <f t="array" ref="Z404">IF(
ISNUMBER(FIND("A",$D404)),
$D404 &amp; IF(ISNUMBER(FIND("A",     INDEX($D405:$D$3247,MATCH(FALSE,ISBLANK($D405:$D$3247),0)))),"", INDEX($D405:$D$3247,MATCH(FALSE,ISBLANK($D405:$D$3247),0))  ),$Z403
)</f>
        <v>MB 50A</v>
      </c>
      <c r="AA404" s="104" t="str">
        <f>MBSchedule[[#This Row],[Route]]</f>
        <v>SANGUEM-SANGUEM</v>
      </c>
      <c r="AB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SANGUEM-SANGUEM</v>
      </c>
      <c r="AC404" s="104" t="str">
        <f>IF(MBSchedule[[#This Row],[rb-straight]]&lt;MBSchedule[[#This Row],[rb-reverse]],MBSchedule[[#This Row],[rb-straight]],MBSchedule[[#This Row],[rb-reverse]])</f>
        <v>SANGUEM-SANGUEM</v>
      </c>
      <c r="AD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E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F404" s="203" t="str" cm="1">
        <f t="array" ref="AF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04" s="203"/>
      <c r="AH404" s="203" t="e">
        <f>MBSchedule[[#This Row],[Issuing Depot]] &amp; _xlfn.IFNA(VLOOKUP(MBSchedule[[#This Row],[ow]], ETMRouteLookup, 3, FALSE),VLOOKUP(MBSchedule[[#This Row],[re]], ETMRouteLookup, 3, FALSE))</f>
        <v>#N/A</v>
      </c>
      <c r="AI404" s="213" t="e">
        <f>VLOOKUP(MBSchedule[[#This Row],[Full ETM Route No]],ETMRoutes[[Full ETM Route No]:[StageCodes]],9,FALSE)</f>
        <v>#N/A</v>
      </c>
      <c r="AJ404" s="3"/>
    </row>
    <row r="405" spans="1:36" ht="16" thickBot="1">
      <c r="A405" s="104" t="str">
        <f t="shared" si="6"/>
        <v>MRG</v>
      </c>
      <c r="B405" s="104"/>
      <c r="C405" s="90"/>
      <c r="D405" s="90"/>
      <c r="E405" s="157"/>
      <c r="F405" s="164" t="s">
        <v>2541</v>
      </c>
      <c r="G405" s="90" t="s">
        <v>3404</v>
      </c>
      <c r="H405" s="90"/>
      <c r="I405" s="90"/>
      <c r="J405" s="90"/>
      <c r="K405" s="165" t="s">
        <v>1002</v>
      </c>
      <c r="L4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5" s="188">
        <v>0.32291666666666669</v>
      </c>
      <c r="N405" s="115" t="s">
        <v>3404</v>
      </c>
      <c r="O405" s="189">
        <v>0.33333333333333331</v>
      </c>
      <c r="P405" s="180">
        <v>7</v>
      </c>
      <c r="Q405" s="133"/>
      <c r="R405" s="133"/>
      <c r="S405" s="133"/>
      <c r="T405" s="133"/>
      <c r="U405" s="133"/>
      <c r="V405" s="133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INDEX($C406:$C$3247,MATCH(FALSE,ISBLANK($C406:$C$3247),0)))),"", INDEX($C406:$C$3247,MATCH(FALSE,ISBLANK($C406:$C$3247),0))  ),$Y404
)</f>
        <v>GA09U6657/5902</v>
      </c>
      <c r="Z405" s="90" t="str" cm="1">
        <f t="array" ref="Z405">IF(
ISNUMBER(FIND("A",$D405)),
$D405 &amp; IF(ISNUMBER(FIND("A",     INDEX($D406:$D$3247,MATCH(FALSE,ISBLANK($D406:$D$3247),0)))),"", INDEX($D406:$D$3247,MATCH(FALSE,ISBLANK($D406:$D$3247),0))  ),$Z404
)</f>
        <v>MB 50A</v>
      </c>
      <c r="AA405" s="104" t="str">
        <f>MBSchedule[[#This Row],[Route]]</f>
        <v>SANGUEM-CURCHOREM</v>
      </c>
      <c r="AB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5" s="104" t="str">
        <f>IF(MBSchedule[[#This Row],[rb-straight]]&lt;MBSchedule[[#This Row],[rb-reverse]],MBSchedule[[#This Row],[rb-straight]],MBSchedule[[#This Row],[rb-reverse]])</f>
        <v>CURCHOREM-SANGUEM</v>
      </c>
      <c r="AD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5" s="203" t="str" cm="1">
        <f t="array" ref="AF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5" s="203"/>
      <c r="AH405" s="203" t="str">
        <f>MBSchedule[[#This Row],[Issuing Depot]] &amp; _xlfn.IFNA(VLOOKUP(MBSchedule[[#This Row],[ow]], ETMRouteLookup, 3, FALSE),VLOOKUP(MBSchedule[[#This Row],[re]], ETMRouteLookup, 3, FALSE))</f>
        <v>MRG354</v>
      </c>
      <c r="AI405" s="213" t="str">
        <f>VLOOKUP(MBSchedule[[#This Row],[Full ETM Route No]],ETMRoutes[[Full ETM Route No]:[StageCodes]],9,FALSE)</f>
        <v>CUR-SJL-CCP-GPC-SGC-SGD-MAS-SGM</v>
      </c>
      <c r="AJ405" s="3"/>
    </row>
    <row r="406" spans="1:36" ht="16" thickBot="1">
      <c r="A406" s="104" t="str">
        <f t="shared" si="6"/>
        <v>MRG</v>
      </c>
      <c r="B406" s="104"/>
      <c r="C406" s="90"/>
      <c r="D406" s="90"/>
      <c r="E406" s="157"/>
      <c r="F406" s="164" t="s">
        <v>1002</v>
      </c>
      <c r="G406" s="90" t="s">
        <v>3404</v>
      </c>
      <c r="H406" s="90"/>
      <c r="I406" s="90"/>
      <c r="J406" s="90"/>
      <c r="K406" s="165" t="s">
        <v>1844</v>
      </c>
      <c r="L4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6" s="188">
        <v>0.34027777777777773</v>
      </c>
      <c r="N406" s="115" t="s">
        <v>3404</v>
      </c>
      <c r="O406" s="189">
        <v>0.375</v>
      </c>
      <c r="P406" s="180">
        <v>24</v>
      </c>
      <c r="Q406" s="133"/>
      <c r="R406" s="133"/>
      <c r="S406" s="133"/>
      <c r="T406" s="133"/>
      <c r="U406" s="133"/>
      <c r="V406" s="133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8"/>
      <c r="Y406" s="125" t="str" cm="1">
        <f t="array" ref="Y406">IF(
ISNUMBER(FIND("A",$C406)),
$C406 &amp; IF(ISNUMBER(FIND("A",     INDEX($C407:$C$3247,MATCH(FALSE,ISBLANK($C407:$C$3247),0)))),"", INDEX($C407:$C$3247,MATCH(FALSE,ISBLANK($C407:$C$3247),0))  ),$Y405
)</f>
        <v>GA09U6657/5902</v>
      </c>
      <c r="Z406" s="90" t="str" cm="1">
        <f t="array" ref="Z406">IF(
ISNUMBER(FIND("A",$D406)),
$D406 &amp; IF(ISNUMBER(FIND("A",     INDEX($D407:$D$3247,MATCH(FALSE,ISBLANK($D407:$D$3247),0)))),"", INDEX($D407:$D$3247,MATCH(FALSE,ISBLANK($D407:$D$3247),0))  ),$Z405
)</f>
        <v>MB 50A</v>
      </c>
      <c r="AA406" s="104" t="str">
        <f>MBSchedule[[#This Row],[Route]]</f>
        <v>CURCHOREM-MARGAO</v>
      </c>
      <c r="AB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6" s="104" t="str">
        <f>IF(MBSchedule[[#This Row],[rb-straight]]&lt;MBSchedule[[#This Row],[rb-reverse]],MBSchedule[[#This Row],[rb-straight]],MBSchedule[[#This Row],[rb-reverse]])</f>
        <v>CURCHOREM-MARGAO</v>
      </c>
      <c r="AD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6" s="203" t="str" cm="1">
        <f t="array" ref="AF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6" s="203"/>
      <c r="AH406" s="203" t="str">
        <f>MBSchedule[[#This Row],[Issuing Depot]] &amp; _xlfn.IFNA(VLOOKUP(MBSchedule[[#This Row],[ow]], ETMRouteLookup, 3, FALSE),VLOOKUP(MBSchedule[[#This Row],[re]], ETMRouteLookup, 3, FALSE))</f>
        <v>MRG21</v>
      </c>
      <c r="AI406" s="213" t="str">
        <f>VLOOKUP(MBSchedule[[#This Row],[Full ETM Route No]],ETMRoutes[[Full ETM Route No]:[StageCodes]],9,FALSE)</f>
        <v>MRG-MRK-PJF-APH-RVF-MEL-GNP-LPI-DNK-PBT-GDI-CTA-PRD-QPM-QCT-TMO-TNK-KAK-BSI-CUR</v>
      </c>
      <c r="AJ406" s="3"/>
    </row>
    <row r="407" spans="1:36" ht="16" thickBot="1">
      <c r="A407" s="104" t="str">
        <f t="shared" si="6"/>
        <v>MRG</v>
      </c>
      <c r="B407" s="104"/>
      <c r="C407" s="90"/>
      <c r="D407" s="90"/>
      <c r="E407" s="157"/>
      <c r="F407" s="164" t="s">
        <v>1844</v>
      </c>
      <c r="G407" s="90" t="s">
        <v>3404</v>
      </c>
      <c r="H407" s="90"/>
      <c r="I407" s="90"/>
      <c r="J407" s="90"/>
      <c r="K407" s="165" t="s">
        <v>2541</v>
      </c>
      <c r="L4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7" s="188">
        <v>0.43055555555555558</v>
      </c>
      <c r="N407" s="115" t="s">
        <v>3404</v>
      </c>
      <c r="O407" s="189">
        <v>0.47222222222222227</v>
      </c>
      <c r="P407" s="180">
        <v>31</v>
      </c>
      <c r="Q407" s="133"/>
      <c r="R407" s="133"/>
      <c r="S407" s="133"/>
      <c r="T407" s="133"/>
      <c r="U407" s="133"/>
      <c r="V407" s="133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92"/>
      <c r="Y407" s="103" t="str" cm="1">
        <f t="array" ref="Y407">IF(
ISNUMBER(FIND("A",$C407)),
$C407 &amp; IF(ISNUMBER(FIND("A",     INDEX($C408:$C$3247,MATCH(FALSE,ISBLANK($C408:$C$3247),0)))),"", INDEX($C408:$C$3247,MATCH(FALSE,ISBLANK($C408:$C$3247),0))  ),$Y406
)</f>
        <v>GA09U6657/5902</v>
      </c>
      <c r="Z407" s="90" t="str" cm="1">
        <f t="array" ref="Z407">IF(
ISNUMBER(FIND("A",$D407)),
$D407 &amp; IF(ISNUMBER(FIND("A",     INDEX($D408:$D$3247,MATCH(FALSE,ISBLANK($D408:$D$3247),0)))),"", INDEX($D408:$D$3247,MATCH(FALSE,ISBLANK($D408:$D$3247),0))  ),$Z406
)</f>
        <v>MB 50A</v>
      </c>
      <c r="AA407" s="104" t="str">
        <f>MBSchedule[[#This Row],[Route]]</f>
        <v>MARGAO-SANGUEM</v>
      </c>
      <c r="AB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7" s="104" t="str">
        <f>IF(MBSchedule[[#This Row],[rb-straight]]&lt;MBSchedule[[#This Row],[rb-reverse]],MBSchedule[[#This Row],[rb-straight]],MBSchedule[[#This Row],[rb-reverse]])</f>
        <v>MARGAO-SANGUEM</v>
      </c>
      <c r="AD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7" s="203" t="str" cm="1">
        <f t="array" ref="AF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7" s="203"/>
      <c r="AH407" s="203" t="str">
        <f>MBSchedule[[#This Row],[Issuing Depot]] &amp; _xlfn.IFNA(VLOOKUP(MBSchedule[[#This Row],[ow]], ETMRouteLookup, 3, FALSE),VLOOKUP(MBSchedule[[#This Row],[re]], ETMRouteLookup, 3, FALSE))</f>
        <v>MRG363</v>
      </c>
      <c r="AI407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7" s="3"/>
    </row>
    <row r="408" spans="1:36" ht="31.5" thickBot="1">
      <c r="A408" s="104" t="str">
        <f t="shared" si="6"/>
        <v>MRG</v>
      </c>
      <c r="B408" s="104"/>
      <c r="C408" s="90"/>
      <c r="D408" s="90"/>
      <c r="E408" s="157"/>
      <c r="F408" s="164" t="s">
        <v>2541</v>
      </c>
      <c r="G408" s="90" t="s">
        <v>3404</v>
      </c>
      <c r="H408" s="90"/>
      <c r="I408" s="90"/>
      <c r="J408" s="90"/>
      <c r="K408" s="165" t="s">
        <v>1002</v>
      </c>
      <c r="L4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8" s="188">
        <v>0.53819444444444442</v>
      </c>
      <c r="N408" s="115" t="s">
        <v>3404</v>
      </c>
      <c r="O408" s="189">
        <v>0.54861111111111105</v>
      </c>
      <c r="P408" s="180">
        <v>7</v>
      </c>
      <c r="Q408" s="133"/>
      <c r="R408" s="133"/>
      <c r="S408" s="133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INDEX($C409:$C$3247,MATCH(FALSE,ISBLANK($C409:$C$3247),0)))),"", INDEX($C409:$C$3247,MATCH(FALSE,ISBLANK($C409:$C$3247),0))  ),$Y407
)</f>
        <v>GA09U6657/5902</v>
      </c>
      <c r="Z408" s="90" t="str" cm="1">
        <f t="array" ref="Z408">IF(
ISNUMBER(FIND("A",$D408)),
$D408 &amp; IF(ISNUMBER(FIND("A",     INDEX($D409:$D$3247,MATCH(FALSE,ISBLANK($D409:$D$3247),0)))),"", INDEX($D409:$D$3247,MATCH(FALSE,ISBLANK($D409:$D$3247),0))  ),$Z407
)</f>
        <v>MB 50A</v>
      </c>
      <c r="AA408" s="104" t="str">
        <f>MBSchedule[[#This Row],[Route]]</f>
        <v>SANGUEM-CURCHOREM</v>
      </c>
      <c r="AB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8" s="104" t="str">
        <f>IF(MBSchedule[[#This Row],[rb-straight]]&lt;MBSchedule[[#This Row],[rb-reverse]],MBSchedule[[#This Row],[rb-straight]],MBSchedule[[#This Row],[rb-reverse]])</f>
        <v>CURCHOREM-SANGUEM</v>
      </c>
      <c r="AD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8" s="203" t="str" cm="1">
        <f t="array" ref="AF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8" s="203"/>
      <c r="AH408" s="203" t="str">
        <f>MBSchedule[[#This Row],[Issuing Depot]] &amp; _xlfn.IFNA(VLOOKUP(MBSchedule[[#This Row],[ow]], ETMRouteLookup, 3, FALSE),VLOOKUP(MBSchedule[[#This Row],[re]], ETMRouteLookup, 3, FALSE))</f>
        <v>MRG354</v>
      </c>
      <c r="AI408" s="213" t="str">
        <f>VLOOKUP(MBSchedule[[#This Row],[Full ETM Route No]],ETMRoutes[[Full ETM Route No]:[StageCodes]],9,FALSE)</f>
        <v>CUR-SJL-CCP-GPC-SGC-SGD-MAS-SGM</v>
      </c>
      <c r="AJ408" s="3"/>
    </row>
    <row r="409" spans="1:36" ht="31.5" thickBot="1">
      <c r="A409" s="104" t="str">
        <f t="shared" si="6"/>
        <v>MRG</v>
      </c>
      <c r="B409" s="104"/>
      <c r="C409" s="90"/>
      <c r="D409" s="90"/>
      <c r="E409" s="157"/>
      <c r="F409" s="164" t="s">
        <v>1002</v>
      </c>
      <c r="G409" s="90" t="s">
        <v>3404</v>
      </c>
      <c r="H409" s="90"/>
      <c r="I409" s="90"/>
      <c r="J409" s="90"/>
      <c r="K409" s="165" t="s">
        <v>1844</v>
      </c>
      <c r="L4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9" s="188">
        <v>0.55555555555555558</v>
      </c>
      <c r="N409" s="115" t="s">
        <v>3404</v>
      </c>
      <c r="O409" s="189">
        <v>0.58333333333333337</v>
      </c>
      <c r="P409" s="180">
        <v>24</v>
      </c>
      <c r="Q409" s="133"/>
      <c r="R409" s="133"/>
      <c r="S409" s="133"/>
      <c r="T409" s="133"/>
      <c r="U409" s="133"/>
      <c r="V409" s="133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INDEX($C410:$C$3247,MATCH(FALSE,ISBLANK($C410:$C$3247),0)))),"", INDEX($C410:$C$3247,MATCH(FALSE,ISBLANK($C410:$C$3247),0))  ),$Y408
)</f>
        <v>GA09U6657/5902</v>
      </c>
      <c r="Z409" s="90" t="str" cm="1">
        <f t="array" ref="Z409">IF(
ISNUMBER(FIND("A",$D409)),
$D409 &amp; IF(ISNUMBER(FIND("A",     INDEX($D410:$D$3247,MATCH(FALSE,ISBLANK($D410:$D$3247),0)))),"", INDEX($D410:$D$3247,MATCH(FALSE,ISBLANK($D410:$D$3247),0))  ),$Z408
)</f>
        <v>MB 50A</v>
      </c>
      <c r="AA409" s="104" t="str">
        <f>MBSchedule[[#This Row],[Route]]</f>
        <v>CURCHOREM-MARGAO</v>
      </c>
      <c r="AB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9" s="104" t="str">
        <f>IF(MBSchedule[[#This Row],[rb-straight]]&lt;MBSchedule[[#This Row],[rb-reverse]],MBSchedule[[#This Row],[rb-straight]],MBSchedule[[#This Row],[rb-reverse]])</f>
        <v>CURCHOREM-MARGAO</v>
      </c>
      <c r="AD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9" s="203" t="str" cm="1">
        <f t="array" ref="AF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9" s="203"/>
      <c r="AH409" s="203" t="str">
        <f>MBSchedule[[#This Row],[Issuing Depot]] &amp; _xlfn.IFNA(VLOOKUP(MBSchedule[[#This Row],[ow]], ETMRouteLookup, 3, FALSE),VLOOKUP(MBSchedule[[#This Row],[re]], ETMRouteLookup, 3, FALSE))</f>
        <v>MRG21</v>
      </c>
      <c r="AI409" s="213" t="str">
        <f>VLOOKUP(MBSchedule[[#This Row],[Full ETM Route No]],ETMRoutes[[Full ETM Route No]:[StageCodes]],9,FALSE)</f>
        <v>MRG-MRK-PJF-APH-RVF-MEL-GNP-LPI-DNK-PBT-GDI-CTA-PRD-QPM-QCT-TMO-TNK-KAK-BSI-CUR</v>
      </c>
      <c r="AJ409" s="3"/>
    </row>
    <row r="410" spans="1:36" ht="31.5" thickBot="1">
      <c r="A410" s="104" t="str">
        <f t="shared" si="6"/>
        <v>MRG</v>
      </c>
      <c r="B410" s="104"/>
      <c r="C410" s="90"/>
      <c r="D410" s="90"/>
      <c r="E410" s="157"/>
      <c r="F410" s="164" t="s">
        <v>1844</v>
      </c>
      <c r="G410" s="90" t="s">
        <v>3404</v>
      </c>
      <c r="H410" s="90"/>
      <c r="I410" s="90"/>
      <c r="J410" s="90"/>
      <c r="K410" s="165" t="s">
        <v>2541</v>
      </c>
      <c r="L4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10" s="188">
        <v>0.60069444444444442</v>
      </c>
      <c r="N410" s="115" t="s">
        <v>3404</v>
      </c>
      <c r="O410" s="189">
        <v>0.64236111111111105</v>
      </c>
      <c r="P410" s="180">
        <v>31</v>
      </c>
      <c r="Q410" s="133"/>
      <c r="R410" s="133"/>
      <c r="S410" s="133"/>
      <c r="T410" s="133"/>
      <c r="U410" s="133"/>
      <c r="V410" s="133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INDEX($C411:$C$3247,MATCH(FALSE,ISBLANK($C411:$C$3247),0)))),"", INDEX($C411:$C$3247,MATCH(FALSE,ISBLANK($C411:$C$3247),0))  ),$Y409
)</f>
        <v>GA09U6657/5902</v>
      </c>
      <c r="Z410" s="90" t="str" cm="1">
        <f t="array" ref="Z410">IF(
ISNUMBER(FIND("A",$D410)),
$D410 &amp; IF(ISNUMBER(FIND("A",     INDEX($D411:$D$3247,MATCH(FALSE,ISBLANK($D411:$D$3247),0)))),"", INDEX($D411:$D$3247,MATCH(FALSE,ISBLANK($D411:$D$3247),0))  ),$Z409
)</f>
        <v>MB 50A</v>
      </c>
      <c r="AA410" s="104" t="str">
        <f>MBSchedule[[#This Row],[Route]]</f>
        <v>MARGAO-SANGUEM</v>
      </c>
      <c r="AB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10" s="104" t="str">
        <f>IF(MBSchedule[[#This Row],[rb-straight]]&lt;MBSchedule[[#This Row],[rb-reverse]],MBSchedule[[#This Row],[rb-straight]],MBSchedule[[#This Row],[rb-reverse]])</f>
        <v>MARGAO-SANGUEM</v>
      </c>
      <c r="AD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10" s="203" t="str" cm="1">
        <f t="array" ref="AF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0" s="203"/>
      <c r="AH410" s="203" t="str">
        <f>MBSchedule[[#This Row],[Issuing Depot]] &amp; _xlfn.IFNA(VLOOKUP(MBSchedule[[#This Row],[ow]], ETMRouteLookup, 3, FALSE),VLOOKUP(MBSchedule[[#This Row],[re]], ETMRouteLookup, 3, FALSE))</f>
        <v>MRG363</v>
      </c>
      <c r="AI410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10" s="3"/>
    </row>
    <row r="411" spans="1:36" ht="31.5" thickBot="1">
      <c r="A411" s="104" t="str">
        <f t="shared" si="6"/>
        <v>MRG</v>
      </c>
      <c r="B411" s="104"/>
      <c r="C411" s="90"/>
      <c r="D411" s="90"/>
      <c r="E411" s="157"/>
      <c r="F411" s="164" t="s">
        <v>2541</v>
      </c>
      <c r="G411" s="90" t="s">
        <v>3404</v>
      </c>
      <c r="H411" s="90"/>
      <c r="I411" s="90"/>
      <c r="J411" s="90"/>
      <c r="K411" s="165" t="s">
        <v>1002</v>
      </c>
      <c r="L4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1" s="188">
        <v>0.70138888888888884</v>
      </c>
      <c r="N411" s="115" t="s">
        <v>3404</v>
      </c>
      <c r="O411" s="189">
        <v>0.71527777777777779</v>
      </c>
      <c r="P411" s="180">
        <v>7</v>
      </c>
      <c r="Q411" s="133"/>
      <c r="R411" s="133"/>
      <c r="S411" s="133"/>
      <c r="T411" s="133"/>
      <c r="U411" s="133"/>
      <c r="V411" s="133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101"/>
      <c r="Y411" s="126" t="str" cm="1">
        <f t="array" ref="Y411">IF(
ISNUMBER(FIND("A",$C411)),
$C411 &amp; IF(ISNUMBER(FIND("A",     INDEX($C412:$C$3247,MATCH(FALSE,ISBLANK($C412:$C$3247),0)))),"", INDEX($C412:$C$3247,MATCH(FALSE,ISBLANK($C412:$C$3247),0))  ),$Y410
)</f>
        <v>GA09U6657/5902</v>
      </c>
      <c r="Z411" s="90" t="str" cm="1">
        <f t="array" ref="Z411">IF(
ISNUMBER(FIND("A",$D411)),
$D411 &amp; IF(ISNUMBER(FIND("A",     INDEX($D412:$D$3247,MATCH(FALSE,ISBLANK($D412:$D$3247),0)))),"", INDEX($D412:$D$3247,MATCH(FALSE,ISBLANK($D412:$D$3247),0))  ),$Z410
)</f>
        <v>MB 50A</v>
      </c>
      <c r="AA411" s="104" t="str">
        <f>MBSchedule[[#This Row],[Route]]</f>
        <v>SANGUEM-CURCHOREM</v>
      </c>
      <c r="AB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11" s="104" t="str">
        <f>IF(MBSchedule[[#This Row],[rb-straight]]&lt;MBSchedule[[#This Row],[rb-reverse]],MBSchedule[[#This Row],[rb-straight]],MBSchedule[[#This Row],[rb-reverse]])</f>
        <v>CURCHOREM-SANGUEM</v>
      </c>
      <c r="AD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11" s="203" t="str" cm="1">
        <f t="array" ref="AF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1" s="203"/>
      <c r="AH411" s="203" t="str">
        <f>MBSchedule[[#This Row],[Issuing Depot]] &amp; _xlfn.IFNA(VLOOKUP(MBSchedule[[#This Row],[ow]], ETMRouteLookup, 3, FALSE),VLOOKUP(MBSchedule[[#This Row],[re]], ETMRouteLookup, 3, FALSE))</f>
        <v>MRG354</v>
      </c>
      <c r="AI411" s="213" t="str">
        <f>VLOOKUP(MBSchedule[[#This Row],[Full ETM Route No]],ETMRoutes[[Full ETM Route No]:[StageCodes]],9,FALSE)</f>
        <v>CUR-SJL-CCP-GPC-SGC-SGD-MAS-SGM</v>
      </c>
      <c r="AJ411" s="3"/>
    </row>
    <row r="412" spans="1:36" ht="16" thickBot="1">
      <c r="A412" s="104" t="str">
        <f t="shared" si="6"/>
        <v>MRG</v>
      </c>
      <c r="B412" s="104"/>
      <c r="C412" s="90"/>
      <c r="D412" s="90"/>
      <c r="E412" s="157"/>
      <c r="F412" s="164" t="s">
        <v>1002</v>
      </c>
      <c r="G412" s="90" t="s">
        <v>3404</v>
      </c>
      <c r="H412" s="90"/>
      <c r="I412" s="90"/>
      <c r="J412" s="90"/>
      <c r="K412" s="165" t="s">
        <v>1844</v>
      </c>
      <c r="L4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2" s="188">
        <v>0.74305555555555547</v>
      </c>
      <c r="N412" s="115" t="s">
        <v>3404</v>
      </c>
      <c r="O412" s="189">
        <v>0.75</v>
      </c>
      <c r="P412" s="180">
        <v>24</v>
      </c>
      <c r="Q412" s="133"/>
      <c r="R412" s="133"/>
      <c r="S412" s="133"/>
      <c r="T412" s="133"/>
      <c r="U412" s="133"/>
      <c r="V412" s="133"/>
      <c r="W412" s="90" t="str">
        <f>IF(MBSchedule[[#This Row],[Full Schedule No.]]&lt;&gt;Z413, SUMIFS(MBSchedule[Kms.],MBSchedule[Full Schedule No.],MBSchedule[[#This Row],[Full Schedule No.]],MBSchedule[Issuing Depot],MBSchedule[[#This Row],[Issuing Depot]]),"")</f>
        <v/>
      </c>
      <c r="X412" s="92" t="s">
        <v>45</v>
      </c>
      <c r="Y412" s="103" t="str" cm="1">
        <f t="array" ref="Y412">IF(
ISNUMBER(FIND("A",$C412)),
$C412 &amp; IF(ISNUMBER(FIND("A",     INDEX($C413:$C$3247,MATCH(FALSE,ISBLANK($C413:$C$3247),0)))),"", INDEX($C413:$C$3247,MATCH(FALSE,ISBLANK($C413:$C$3247),0))  ),$Y411
)</f>
        <v>GA09U6657/5902</v>
      </c>
      <c r="Z412" s="90" t="str" cm="1">
        <f t="array" ref="Z412">IF(
ISNUMBER(FIND("A",$D412)),
$D412 &amp; IF(ISNUMBER(FIND("A",     INDEX($D413:$D$3247,MATCH(FALSE,ISBLANK($D413:$D$3247),0)))),"", INDEX($D413:$D$3247,MATCH(FALSE,ISBLANK($D413:$D$3247),0))  ),$Z411
)</f>
        <v>MB 50A</v>
      </c>
      <c r="AA412" s="104" t="str">
        <f>MBSchedule[[#This Row],[Route]]</f>
        <v>CURCHOREM-MARGAO</v>
      </c>
      <c r="AB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12" s="104" t="str">
        <f>IF(MBSchedule[[#This Row],[rb-straight]]&lt;MBSchedule[[#This Row],[rb-reverse]],MBSchedule[[#This Row],[rb-straight]],MBSchedule[[#This Row],[rb-reverse]])</f>
        <v>CURCHOREM-MARGAO</v>
      </c>
      <c r="AD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12" s="203" t="str" cm="1">
        <f t="array" ref="AF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2" s="203"/>
      <c r="AH412" s="203" t="str">
        <f>MBSchedule[[#This Row],[Issuing Depot]] &amp; _xlfn.IFNA(VLOOKUP(MBSchedule[[#This Row],[ow]], ETMRouteLookup, 3, FALSE),VLOOKUP(MBSchedule[[#This Row],[re]], ETMRouteLookup, 3, FALSE))</f>
        <v>MRG21</v>
      </c>
      <c r="AI412" s="213" t="str">
        <f>VLOOKUP(MBSchedule[[#This Row],[Full ETM Route No]],ETMRoutes[[Full ETM Route No]:[StageCodes]],9,FALSE)</f>
        <v>MRG-MRK-PJF-APH-RVF-MEL-GNP-LPI-DNK-PBT-GDI-CTA-PRD-QPM-QCT-TMO-TNK-KAK-BSI-CUR</v>
      </c>
      <c r="AJ412" s="3"/>
    </row>
    <row r="413" spans="1:36" ht="31.5" thickBot="1">
      <c r="A413" s="145" t="str">
        <f t="shared" si="6"/>
        <v>MRG</v>
      </c>
      <c r="B413" s="145"/>
      <c r="C413" s="108"/>
      <c r="D413" s="108"/>
      <c r="E413" s="160"/>
      <c r="F413" s="168" t="s">
        <v>1844</v>
      </c>
      <c r="G413" s="108" t="s">
        <v>3404</v>
      </c>
      <c r="H413" s="108"/>
      <c r="I413" s="108"/>
      <c r="J413" s="108"/>
      <c r="K413" s="169" t="s">
        <v>2933</v>
      </c>
      <c r="L413" s="27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3" s="192">
        <v>0.76041666666666663</v>
      </c>
      <c r="N413" s="120" t="s">
        <v>3404</v>
      </c>
      <c r="O413" s="193">
        <v>0.8125</v>
      </c>
      <c r="P413" s="182">
        <v>35</v>
      </c>
      <c r="Q413" s="135">
        <v>1</v>
      </c>
      <c r="R413" s="135">
        <v>1</v>
      </c>
      <c r="S413" s="135"/>
      <c r="T413" s="135"/>
      <c r="U413" s="135"/>
      <c r="V413" s="135"/>
      <c r="W413" s="108">
        <f>IF(MBSchedule[[#This Row],[Full Schedule No.]]&lt;&gt;Z414, SUMIFS(MBSchedule[Kms.],MBSchedule[Full Schedule No.],MBSchedule[[#This Row],[Full Schedule No.]],MBSchedule[Issuing Depot],MBSchedule[[#This Row],[Issuing Depot]]),"")</f>
        <v>194</v>
      </c>
      <c r="X413" s="121" t="s">
        <v>219</v>
      </c>
      <c r="Y413" s="126" t="str" cm="1">
        <f t="array" ref="Y413">IF(
ISNUMBER(FIND("A",$C413)),
$C413 &amp; IF(ISNUMBER(FIND("A",     INDEX($C414:$C$3247,MATCH(FALSE,ISBLANK($C414:$C$3247),0)))),"", INDEX($C414:$C$3247,MATCH(FALSE,ISBLANK($C414:$C$3247),0))  ),$Y412
)</f>
        <v>GA09U6657/5902</v>
      </c>
      <c r="Z413" s="108" t="str" cm="1">
        <f t="array" ref="Z413">IF(
ISNUMBER(FIND("A",$D413)),
$D413 &amp; IF(ISNUMBER(FIND("A",     INDEX($D414:$D$3247,MATCH(FALSE,ISBLANK($D414:$D$3247),0)))),"", INDEX($D414:$D$3247,MATCH(FALSE,ISBLANK($D414:$D$3247),0))  ),$Z412
)</f>
        <v>MB 50A</v>
      </c>
      <c r="AA413" s="145" t="str">
        <f>MBSchedule[[#This Row],[Route]]</f>
        <v>MARGAO-UGVE</v>
      </c>
      <c r="AB413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C413" s="145" t="str">
        <f>IF(MBSchedule[[#This Row],[rb-straight]]&lt;MBSchedule[[#This Row],[rb-reverse]],MBSchedule[[#This Row],[rb-straight]],MBSchedule[[#This Row],[rb-reverse]])</f>
        <v>MARGAO-UGVE</v>
      </c>
      <c r="AD413" s="14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E413" s="14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F413" s="274" t="str" cm="1">
        <f t="array" ref="AF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13" s="274"/>
      <c r="AH413" s="274" t="e">
        <f>MBSchedule[[#This Row],[Issuing Depot]] &amp; _xlfn.IFNA(VLOOKUP(MBSchedule[[#This Row],[ow]], ETMRouteLookup, 3, FALSE),VLOOKUP(MBSchedule[[#This Row],[re]], ETMRouteLookup, 3, FALSE))</f>
        <v>#N/A</v>
      </c>
      <c r="AI413" s="275" t="e">
        <f>VLOOKUP(MBSchedule[[#This Row],[Full ETM Route No]],ETMRoutes[[Full ETM Route No]:[StageCodes]],9,FALSE)</f>
        <v>#N/A</v>
      </c>
      <c r="AJ413" s="3"/>
    </row>
    <row r="414" spans="1:36" s="214" customFormat="1" ht="16" thickBot="1">
      <c r="A414" s="202" t="str">
        <f t="shared" si="6"/>
        <v>MRG</v>
      </c>
      <c r="B414" s="203"/>
      <c r="C414" s="203" t="s">
        <v>220</v>
      </c>
      <c r="D414" s="203" t="s">
        <v>212</v>
      </c>
      <c r="E414" s="204"/>
      <c r="F414" s="202" t="s">
        <v>1581</v>
      </c>
      <c r="G414" s="203" t="s">
        <v>3404</v>
      </c>
      <c r="H414" s="203"/>
      <c r="I414" s="203"/>
      <c r="J414" s="203"/>
      <c r="K414" s="205" t="s">
        <v>1844</v>
      </c>
      <c r="L414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4" s="207">
        <v>0.22916666666666666</v>
      </c>
      <c r="N414" s="208" t="s">
        <v>3404</v>
      </c>
      <c r="O414" s="209">
        <v>0.27083333333333331</v>
      </c>
      <c r="P414" s="210">
        <v>33</v>
      </c>
      <c r="Q414" s="211"/>
      <c r="R414" s="211"/>
      <c r="S414" s="211"/>
      <c r="T414" s="211"/>
      <c r="U414" s="211"/>
      <c r="V414" s="211"/>
      <c r="W414" s="203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212"/>
      <c r="Y414" s="277" t="str" cm="1">
        <f t="array" ref="Y414">IF(
ISNUMBER(FIND("A",$C414)),
$C414 &amp; IF(ISNUMBER(FIND("A",     INDEX($C415:$C$3247,MATCH(FALSE,ISBLANK($C415:$C$3247),0)))),"", INDEX($C415:$C$3247,MATCH(FALSE,ISBLANK($C415:$C$3247),0))  ),$Y413
)</f>
        <v>GA09U0173</v>
      </c>
      <c r="Z414" s="203" t="str" cm="1">
        <f t="array" ref="Z414">IF(
ISNUMBER(FIND("A",$D414)),
$D414 &amp; IF(ISNUMBER(FIND("A",     INDEX($D415:$D$3247,MATCH(FALSE,ISBLANK($D415:$D$3247),0)))),"", INDEX($D415:$D$3247,MATCH(FALSE,ISBLANK($D415:$D$3247),0))  ),$Z413
)</f>
        <v>MB 51A</v>
      </c>
      <c r="AA414" s="203" t="str">
        <f>MBSchedule[[#This Row],[Route]]</f>
        <v>KELVONA-MARGAO</v>
      </c>
      <c r="AB414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C414" s="203" t="str">
        <f>IF(MBSchedule[[#This Row],[rb-straight]]&lt;MBSchedule[[#This Row],[rb-reverse]],MBSchedule[[#This Row],[rb-straight]],MBSchedule[[#This Row],[rb-reverse]])</f>
        <v>KELVONA-MARGAO</v>
      </c>
      <c r="AD414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E414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F414" s="203" t="str" cm="1">
        <f t="array" ref="AF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4" s="203"/>
      <c r="AH414" s="203" t="str">
        <f>MBSchedule[[#This Row],[Issuing Depot]] &amp; _xlfn.IFNA(VLOOKUP(MBSchedule[[#This Row],[ow]], ETMRouteLookup, 3, FALSE),VLOOKUP(MBSchedule[[#This Row],[re]], ETMRouteLookup, 3, FALSE))</f>
        <v>MRG338</v>
      </c>
      <c r="AI414" s="213" t="str">
        <f>VLOOKUP(MBSchedule[[#This Row],[Full ETM Route No]],ETMRoutes[[Full ETM Route No]:[StageCodes]],9,FALSE)</f>
        <v>MRG-MRK-PJF-APH-RVF-MEL-GNP-LPI-DNK-PBT-GDI-CTA-PRD-QPM-QCT-TMO-SOM-SVO-ZMB-RVC-RVN-CLO-KVN</v>
      </c>
    </row>
    <row r="415" spans="1:36" ht="16" thickBot="1">
      <c r="A415" s="166" t="str">
        <f t="shared" si="6"/>
        <v>MRG</v>
      </c>
      <c r="B415" s="104"/>
      <c r="C415" s="90"/>
      <c r="D415" s="90"/>
      <c r="E415" s="157"/>
      <c r="F415" s="164" t="s">
        <v>1844</v>
      </c>
      <c r="G415" s="90" t="s">
        <v>3404</v>
      </c>
      <c r="H415" s="90"/>
      <c r="I415" s="90"/>
      <c r="J415" s="90"/>
      <c r="K415" s="165" t="s">
        <v>2094</v>
      </c>
      <c r="L4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5" s="188">
        <v>0.27430555555555552</v>
      </c>
      <c r="N415" s="115" t="s">
        <v>3404</v>
      </c>
      <c r="O415" s="189">
        <v>0.36458333333333331</v>
      </c>
      <c r="P415" s="180">
        <v>45</v>
      </c>
      <c r="Q415" s="133"/>
      <c r="R415" s="133"/>
      <c r="S415" s="133"/>
      <c r="T415" s="133"/>
      <c r="U415" s="133"/>
      <c r="V415" s="133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107" t="s">
        <v>355</v>
      </c>
      <c r="Y415" s="278" t="str" cm="1">
        <f t="array" ref="Y415">IF(
ISNUMBER(FIND("A",$C415)),
$C415 &amp; IF(ISNUMBER(FIND("A",     INDEX($C416:$C$3247,MATCH(FALSE,ISBLANK($C416:$C$3247),0)))),"", INDEX($C416:$C$3247,MATCH(FALSE,ISBLANK($C416:$C$3247),0))  ),$Y414
)</f>
        <v>GA09U0173</v>
      </c>
      <c r="Z415" s="90" t="str" cm="1">
        <f t="array" ref="Z415">IF(
ISNUMBER(FIND("A",$D415)),
$D415 &amp; IF(ISNUMBER(FIND("A",     INDEX($D416:$D$3247,MATCH(FALSE,ISBLANK($D416:$D$3247),0)))),"", INDEX($D416:$D$3247,MATCH(FALSE,ISBLANK($D416:$D$3247),0))  ),$Z414
)</f>
        <v>MB 51A</v>
      </c>
      <c r="AA415" s="104" t="str">
        <f>MBSchedule[[#This Row],[Route]]</f>
        <v>MARGAO-NETURLIM</v>
      </c>
      <c r="AB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C415" s="104" t="str">
        <f>IF(MBSchedule[[#This Row],[rb-straight]]&lt;MBSchedule[[#This Row],[rb-reverse]],MBSchedule[[#This Row],[rb-straight]],MBSchedule[[#This Row],[rb-reverse]])</f>
        <v>MARGAO-NETURLIM</v>
      </c>
      <c r="AD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E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F415" s="203" t="str" cm="1">
        <f t="array" ref="AF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5" s="203"/>
      <c r="AH415" s="203" t="str">
        <f>MBSchedule[[#This Row],[Issuing Depot]] &amp; _xlfn.IFNA(VLOOKUP(MBSchedule[[#This Row],[ow]], ETMRouteLookup, 3, FALSE),VLOOKUP(MBSchedule[[#This Row],[re]], ETMRouteLookup, 3, FALSE))</f>
        <v>MRG60</v>
      </c>
      <c r="AI415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5" s="3"/>
    </row>
    <row r="416" spans="1:36" ht="16" thickBot="1">
      <c r="A416" s="166" t="str">
        <f t="shared" si="6"/>
        <v>MRG</v>
      </c>
      <c r="B416" s="104"/>
      <c r="C416" s="90"/>
      <c r="D416" s="90"/>
      <c r="E416" s="157"/>
      <c r="F416" s="164" t="s">
        <v>2094</v>
      </c>
      <c r="G416" s="90" t="s">
        <v>3404</v>
      </c>
      <c r="H416" s="90"/>
      <c r="I416" s="90"/>
      <c r="J416" s="90"/>
      <c r="K416" s="165" t="s">
        <v>1002</v>
      </c>
      <c r="L4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6" s="188">
        <v>0.375</v>
      </c>
      <c r="N416" s="115" t="s">
        <v>3404</v>
      </c>
      <c r="O416" s="189">
        <v>0.4375</v>
      </c>
      <c r="P416" s="180">
        <v>20</v>
      </c>
      <c r="Q416" s="133"/>
      <c r="R416" s="133"/>
      <c r="S416" s="133"/>
      <c r="T416" s="133"/>
      <c r="U416" s="133"/>
      <c r="V416" s="133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98"/>
      <c r="Y416" s="125" t="str" cm="1">
        <f t="array" ref="Y416">IF(
ISNUMBER(FIND("A",$C416)),
$C416 &amp; IF(ISNUMBER(FIND("A",     INDEX($C417:$C$3247,MATCH(FALSE,ISBLANK($C417:$C$3247),0)))),"", INDEX($C417:$C$3247,MATCH(FALSE,ISBLANK($C417:$C$3247),0))  ),$Y415
)</f>
        <v>GA09U0173</v>
      </c>
      <c r="Z416" s="90" t="str" cm="1">
        <f t="array" ref="Z416">IF(
ISNUMBER(FIND("A",$D416)),
$D416 &amp; IF(ISNUMBER(FIND("A",     INDEX($D417:$D$3247,MATCH(FALSE,ISBLANK($D417:$D$3247),0)))),"", INDEX($D417:$D$3247,MATCH(FALSE,ISBLANK($D417:$D$3247),0))  ),$Z415
)</f>
        <v>MB 51A</v>
      </c>
      <c r="AA416" s="104" t="str">
        <f>MBSchedule[[#This Row],[Route]]</f>
        <v>NETURLIM-CURCHOREM</v>
      </c>
      <c r="AB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6" s="104" t="str">
        <f>IF(MBSchedule[[#This Row],[rb-straight]]&lt;MBSchedule[[#This Row],[rb-reverse]],MBSchedule[[#This Row],[rb-straight]],MBSchedule[[#This Row],[rb-reverse]])</f>
        <v>CURCHOREM-NETURLIM</v>
      </c>
      <c r="AD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6" s="203" t="str" cm="1">
        <f t="array" ref="AF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6" s="203"/>
      <c r="AH416" s="203" t="str">
        <f>MBSchedule[[#This Row],[Issuing Depot]] &amp; _xlfn.IFNA(VLOOKUP(MBSchedule[[#This Row],[ow]], ETMRouteLookup, 3, FALSE),VLOOKUP(MBSchedule[[#This Row],[re]], ETMRouteLookup, 3, FALSE))</f>
        <v>MRG331</v>
      </c>
      <c r="AI416" s="213" t="str">
        <f>VLOOKUP(MBSchedule[[#This Row],[Full ETM Route No]],ETMRoutes[[Full ETM Route No]:[StageCodes]],9,FALSE)</f>
        <v>CUR-SJL-CCP-GPC-SGC-SGD-MAS-SGM-PGM-UGE-DSW-VLK-BAR-BHT-MLK-VLN-VLS-VDC-PRT-HNT-VCX-NTL</v>
      </c>
      <c r="AJ416" s="3"/>
    </row>
    <row r="417" spans="1:36" ht="16" thickBot="1">
      <c r="A417" s="166" t="str">
        <f t="shared" si="6"/>
        <v>MRG</v>
      </c>
      <c r="B417" s="104"/>
      <c r="C417" s="90"/>
      <c r="D417" s="90"/>
      <c r="E417" s="157"/>
      <c r="F417" s="164" t="s">
        <v>1002</v>
      </c>
      <c r="G417" s="90" t="s">
        <v>3404</v>
      </c>
      <c r="H417" s="90"/>
      <c r="I417" s="90"/>
      <c r="J417" s="90"/>
      <c r="K417" s="165" t="s">
        <v>2094</v>
      </c>
      <c r="L4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7" s="188">
        <v>0.47569444444444442</v>
      </c>
      <c r="N417" s="115" t="s">
        <v>3404</v>
      </c>
      <c r="O417" s="189">
        <v>0.52083333333333337</v>
      </c>
      <c r="P417" s="180">
        <v>20</v>
      </c>
      <c r="Q417" s="133"/>
      <c r="R417" s="133"/>
      <c r="S417" s="133"/>
      <c r="T417" s="133"/>
      <c r="U417" s="133"/>
      <c r="V417" s="133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7" t="s">
        <v>355</v>
      </c>
      <c r="Y417" s="278" t="str" cm="1">
        <f t="array" ref="Y417">IF(
ISNUMBER(FIND("A",$C417)),
$C417 &amp; IF(ISNUMBER(FIND("A",     INDEX($C418:$C$3247,MATCH(FALSE,ISBLANK($C418:$C$3247),0)))),"", INDEX($C418:$C$3247,MATCH(FALSE,ISBLANK($C418:$C$3247),0))  ),$Y416
)</f>
        <v>GA09U0173</v>
      </c>
      <c r="Z417" s="90" t="str" cm="1">
        <f t="array" ref="Z417">IF(
ISNUMBER(FIND("A",$D417)),
$D417 &amp; IF(ISNUMBER(FIND("A",     INDEX($D418:$D$3247,MATCH(FALSE,ISBLANK($D418:$D$3247),0)))),"", INDEX($D418:$D$3247,MATCH(FALSE,ISBLANK($D418:$D$3247),0))  ),$Z416
)</f>
        <v>MB 51A</v>
      </c>
      <c r="AA417" s="104" t="str">
        <f>MBSchedule[[#This Row],[Route]]</f>
        <v>CURCHOREM-NETURLIM</v>
      </c>
      <c r="AB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7" s="104" t="str">
        <f>IF(MBSchedule[[#This Row],[rb-straight]]&lt;MBSchedule[[#This Row],[rb-reverse]],MBSchedule[[#This Row],[rb-straight]],MBSchedule[[#This Row],[rb-reverse]])</f>
        <v>CURCHOREM-NETURLIM</v>
      </c>
      <c r="AD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7" s="203" t="str" cm="1">
        <f t="array" ref="AF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7" s="203"/>
      <c r="AH417" s="203" t="str">
        <f>MBSchedule[[#This Row],[Issuing Depot]] &amp; _xlfn.IFNA(VLOOKUP(MBSchedule[[#This Row],[ow]], ETMRouteLookup, 3, FALSE),VLOOKUP(MBSchedule[[#This Row],[re]], ETMRouteLookup, 3, FALSE))</f>
        <v>MRG331</v>
      </c>
      <c r="AI417" s="213" t="str">
        <f>VLOOKUP(MBSchedule[[#This Row],[Full ETM Route No]],ETMRoutes[[Full ETM Route No]:[StageCodes]],9,FALSE)</f>
        <v>CUR-SJL-CCP-GPC-SGC-SGD-MAS-SGM-PGM-UGE-DSW-VLK-BAR-BHT-MLK-VLN-VLS-VDC-PRT-HNT-VCX-NTL</v>
      </c>
      <c r="AJ417" s="3"/>
    </row>
    <row r="418" spans="1:36" ht="16" thickBot="1">
      <c r="A418" s="166" t="str">
        <f t="shared" si="6"/>
        <v>MRG</v>
      </c>
      <c r="B418" s="104"/>
      <c r="C418" s="90"/>
      <c r="D418" s="90"/>
      <c r="E418" s="157"/>
      <c r="F418" s="164" t="s">
        <v>2094</v>
      </c>
      <c r="G418" s="90" t="s">
        <v>3404</v>
      </c>
      <c r="H418" s="90"/>
      <c r="I418" s="90"/>
      <c r="J418" s="90"/>
      <c r="K418" s="165" t="s">
        <v>1002</v>
      </c>
      <c r="L4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8" s="188">
        <v>0.55555555555555558</v>
      </c>
      <c r="N418" s="115" t="s">
        <v>3404</v>
      </c>
      <c r="O418" s="189">
        <v>0.59722222222222221</v>
      </c>
      <c r="P418" s="180">
        <v>20</v>
      </c>
      <c r="Q418" s="133"/>
      <c r="R418" s="133"/>
      <c r="S418" s="133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INDEX($C419:$C$3247,MATCH(FALSE,ISBLANK($C419:$C$3247),0)))),"", INDEX($C419:$C$3247,MATCH(FALSE,ISBLANK($C419:$C$3247),0))  ),$Y417
)</f>
        <v>GA09U0173</v>
      </c>
      <c r="Z418" s="90" t="str" cm="1">
        <f t="array" ref="Z418">IF(
ISNUMBER(FIND("A",$D418)),
$D418 &amp; IF(ISNUMBER(FIND("A",     INDEX($D419:$D$3247,MATCH(FALSE,ISBLANK($D419:$D$3247),0)))),"", INDEX($D419:$D$3247,MATCH(FALSE,ISBLANK($D419:$D$3247),0))  ),$Z417
)</f>
        <v>MB 51A</v>
      </c>
      <c r="AA418" s="104" t="str">
        <f>MBSchedule[[#This Row],[Route]]</f>
        <v>NETURLIM-CURCHOREM</v>
      </c>
      <c r="AB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8" s="104" t="str">
        <f>IF(MBSchedule[[#This Row],[rb-straight]]&lt;MBSchedule[[#This Row],[rb-reverse]],MBSchedule[[#This Row],[rb-straight]],MBSchedule[[#This Row],[rb-reverse]])</f>
        <v>CURCHOREM-NETURLIM</v>
      </c>
      <c r="AD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8" s="203" t="str" cm="1">
        <f t="array" ref="AF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8" s="203"/>
      <c r="AH418" s="203" t="str">
        <f>MBSchedule[[#This Row],[Issuing Depot]] &amp; _xlfn.IFNA(VLOOKUP(MBSchedule[[#This Row],[ow]], ETMRouteLookup, 3, FALSE),VLOOKUP(MBSchedule[[#This Row],[re]], ETMRouteLookup, 3, FALSE))</f>
        <v>MRG331</v>
      </c>
      <c r="AI418" s="213" t="str">
        <f>VLOOKUP(MBSchedule[[#This Row],[Full ETM Route No]],ETMRoutes[[Full ETM Route No]:[StageCodes]],9,FALSE)</f>
        <v>CUR-SJL-CCP-GPC-SGC-SGD-MAS-SGM-PGM-UGE-DSW-VLK-BAR-BHT-MLK-VLN-VLS-VDC-PRT-HNT-VCX-NTL</v>
      </c>
      <c r="AJ418" s="3"/>
    </row>
    <row r="419" spans="1:36" ht="16" thickBot="1">
      <c r="A419" s="166" t="str">
        <f t="shared" si="6"/>
        <v>MRG</v>
      </c>
      <c r="B419" s="104"/>
      <c r="C419" s="90"/>
      <c r="D419" s="90"/>
      <c r="E419" s="157"/>
      <c r="F419" s="164" t="s">
        <v>1002</v>
      </c>
      <c r="G419" s="90" t="s">
        <v>3404</v>
      </c>
      <c r="H419" s="90"/>
      <c r="I419" s="90"/>
      <c r="J419" s="90"/>
      <c r="K419" s="165" t="s">
        <v>2094</v>
      </c>
      <c r="L4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9" s="188">
        <v>0.625</v>
      </c>
      <c r="N419" s="115" t="s">
        <v>3404</v>
      </c>
      <c r="O419" s="189">
        <v>0.66666666666666663</v>
      </c>
      <c r="P419" s="180">
        <v>20</v>
      </c>
      <c r="Q419" s="133"/>
      <c r="R419" s="133"/>
      <c r="S419" s="133"/>
      <c r="T419" s="133"/>
      <c r="U419" s="133"/>
      <c r="V419" s="133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101"/>
      <c r="Y419" s="126" t="str" cm="1">
        <f t="array" ref="Y419">IF(
ISNUMBER(FIND("A",$C419)),
$C419 &amp; IF(ISNUMBER(FIND("A",     INDEX($C420:$C$3247,MATCH(FALSE,ISBLANK($C420:$C$3247),0)))),"", INDEX($C420:$C$3247,MATCH(FALSE,ISBLANK($C420:$C$3247),0))  ),$Y418
)</f>
        <v>GA09U0173</v>
      </c>
      <c r="Z419" s="90" t="str" cm="1">
        <f t="array" ref="Z419">IF(
ISNUMBER(FIND("A",$D419)),
$D419 &amp; IF(ISNUMBER(FIND("A",     INDEX($D420:$D$3247,MATCH(FALSE,ISBLANK($D420:$D$3247),0)))),"", INDEX($D420:$D$3247,MATCH(FALSE,ISBLANK($D420:$D$3247),0))  ),$Z418
)</f>
        <v>MB 51A</v>
      </c>
      <c r="AA419" s="104" t="str">
        <f>MBSchedule[[#This Row],[Route]]</f>
        <v>CURCHOREM-NETURLIM</v>
      </c>
      <c r="AB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9" s="104" t="str">
        <f>IF(MBSchedule[[#This Row],[rb-straight]]&lt;MBSchedule[[#This Row],[rb-reverse]],MBSchedule[[#This Row],[rb-straight]],MBSchedule[[#This Row],[rb-reverse]])</f>
        <v>CURCHOREM-NETURLIM</v>
      </c>
      <c r="AD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9" s="203" t="str" cm="1">
        <f t="array" ref="AF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9" s="203"/>
      <c r="AH419" s="203" t="str">
        <f>MBSchedule[[#This Row],[Issuing Depot]] &amp; _xlfn.IFNA(VLOOKUP(MBSchedule[[#This Row],[ow]], ETMRouteLookup, 3, FALSE),VLOOKUP(MBSchedule[[#This Row],[re]], ETMRouteLookup, 3, FALSE))</f>
        <v>MRG331</v>
      </c>
      <c r="AI419" s="213" t="str">
        <f>VLOOKUP(MBSchedule[[#This Row],[Full ETM Route No]],ETMRoutes[[Full ETM Route No]:[StageCodes]],9,FALSE)</f>
        <v>CUR-SJL-CCP-GPC-SGC-SGD-MAS-SGM-PGM-UGE-DSW-VLK-BAR-BHT-MLK-VLN-VLS-VDC-PRT-HNT-VCX-NTL</v>
      </c>
      <c r="AJ419" s="3"/>
    </row>
    <row r="420" spans="1:36" ht="16" thickBot="1">
      <c r="A420" s="166" t="str">
        <f t="shared" si="6"/>
        <v>MRG</v>
      </c>
      <c r="B420" s="104"/>
      <c r="C420" s="90"/>
      <c r="D420" s="90"/>
      <c r="E420" s="157"/>
      <c r="F420" s="164" t="s">
        <v>2094</v>
      </c>
      <c r="G420" s="90" t="s">
        <v>3404</v>
      </c>
      <c r="H420" s="90"/>
      <c r="I420" s="90"/>
      <c r="J420" s="90"/>
      <c r="K420" s="165" t="s">
        <v>1844</v>
      </c>
      <c r="L4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20" s="188">
        <v>0.6875</v>
      </c>
      <c r="N420" s="115" t="s">
        <v>3404</v>
      </c>
      <c r="O420" s="189">
        <v>0.75</v>
      </c>
      <c r="P420" s="180">
        <v>45</v>
      </c>
      <c r="Q420" s="133"/>
      <c r="R420" s="133"/>
      <c r="S420" s="133"/>
      <c r="T420" s="133"/>
      <c r="U420" s="133"/>
      <c r="V420" s="133"/>
      <c r="W420" s="90" t="str">
        <f>IF(MBSchedule[[#This Row],[Full Schedule No.]]&lt;&gt;Z421, SUMIFS(MBSchedule[Kms.],MBSchedule[Full Schedule No.],MBSchedule[[#This Row],[Full Schedule No.]],MBSchedule[Issuing Depot],MBSchedule[[#This Row],[Issuing Depot]]),"")</f>
        <v/>
      </c>
      <c r="X420" s="92" t="s">
        <v>45</v>
      </c>
      <c r="Y420" s="103" t="str" cm="1">
        <f t="array" ref="Y420">IF(
ISNUMBER(FIND("A",$D420)),
$C420 &amp; IF(ISNUMBER(FIND("A",     INDEX($C421:$C$3247,MATCH(FALSE,ISBLANK($C421:$C$3247),0)))),"", INDEX($C421:$C$3247,MATCH(FALSE,ISBLANK($C421:$C$3247),0))  ),$Y419
)</f>
        <v>GA09U0173</v>
      </c>
      <c r="Z420" s="90" t="str" cm="1">
        <f t="array" ref="Z420">IF(
ISNUMBER(FIND("A",$D420)),
$D420 &amp; IF(ISNUMBER(FIND("A",     INDEX($D421:$D$3247,MATCH(FALSE,ISBLANK($D421:$D$3247),0)))),"", INDEX($D421:$D$3247,MATCH(FALSE,ISBLANK($D421:$D$3247),0))  ),$Z419
)</f>
        <v>MB 51A</v>
      </c>
      <c r="AA420" s="104" t="str">
        <f>MBSchedule[[#This Row],[Route]]</f>
        <v>NETURLIM-MARGAO</v>
      </c>
      <c r="AB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C420" s="104" t="str">
        <f>IF(MBSchedule[[#This Row],[rb-straight]]&lt;MBSchedule[[#This Row],[rb-reverse]],MBSchedule[[#This Row],[rb-straight]],MBSchedule[[#This Row],[rb-reverse]])</f>
        <v>MARGAO-NETURLIM</v>
      </c>
      <c r="AD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E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F420" s="203" t="str" cm="1">
        <f t="array" ref="AF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0" s="203"/>
      <c r="AH420" s="203" t="str">
        <f>MBSchedule[[#This Row],[Issuing Depot]] &amp; _xlfn.IFNA(VLOOKUP(MBSchedule[[#This Row],[ow]], ETMRouteLookup, 3, FALSE),VLOOKUP(MBSchedule[[#This Row],[re]], ETMRouteLookup, 3, FALSE))</f>
        <v>MRG60</v>
      </c>
      <c r="AI420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20" s="3"/>
    </row>
    <row r="421" spans="1:36" s="227" customFormat="1" ht="16" thickBot="1">
      <c r="A421" s="215" t="str">
        <f t="shared" si="6"/>
        <v>MRG</v>
      </c>
      <c r="B421" s="216"/>
      <c r="C421" s="217"/>
      <c r="D421" s="217"/>
      <c r="E421" s="218"/>
      <c r="F421" s="219" t="s">
        <v>1844</v>
      </c>
      <c r="G421" s="217" t="s">
        <v>3404</v>
      </c>
      <c r="H421" s="217"/>
      <c r="I421" s="217"/>
      <c r="J421" s="217"/>
      <c r="K421" s="220" t="s">
        <v>1581</v>
      </c>
      <c r="L421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1" s="222">
        <v>0.77083333333333337</v>
      </c>
      <c r="N421" s="223" t="s">
        <v>3404</v>
      </c>
      <c r="O421" s="224">
        <v>0.80208333333333337</v>
      </c>
      <c r="P421" s="225">
        <v>33</v>
      </c>
      <c r="Q421" s="137">
        <v>1</v>
      </c>
      <c r="R421" s="137">
        <v>1</v>
      </c>
      <c r="S421" s="137"/>
      <c r="T421" s="137"/>
      <c r="U421" s="137"/>
      <c r="V421" s="137"/>
      <c r="W421" s="217">
        <f>IF(MBSchedule[[#This Row],[Full Schedule No.]]&lt;&gt;Z422, SUMIFS(MBSchedule[Kms.],MBSchedule[Full Schedule No.],MBSchedule[[#This Row],[Full Schedule No.]],MBSchedule[Issuing Depot],MBSchedule[[#This Row],[Issuing Depot]]),"")</f>
        <v>236</v>
      </c>
      <c r="X421" s="228"/>
      <c r="Y421" s="279" t="str" cm="1">
        <f t="array" ref="Y421">IF(
ISNUMBER(FIND("A",$C421)),
$C421 &amp; IF(ISNUMBER(FIND("A",     INDEX($C422:$C$3247,MATCH(FALSE,ISBLANK($C422:$C$3247),0)))),"", INDEX($C422:$C$3247,MATCH(FALSE,ISBLANK($C422:$C$3247),0))  ),$Y420
)</f>
        <v>GA09U0173</v>
      </c>
      <c r="Z421" s="217" t="str" cm="1">
        <f t="array" ref="Z421">IF(
ISNUMBER(FIND("A",$D421)),
$D421 &amp; IF(ISNUMBER(FIND("A",     INDEX($D422:$D$3247,MATCH(FALSE,ISBLANK($D422:$D$3247),0)))),"", INDEX($D422:$D$3247,MATCH(FALSE,ISBLANK($D422:$D$3247),0))  ),$Z420
)</f>
        <v>MB 51A</v>
      </c>
      <c r="AA421" s="216" t="str">
        <f>MBSchedule[[#This Row],[Route]]</f>
        <v>MARGAO-KELVONA</v>
      </c>
      <c r="AB421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C421" s="216" t="str">
        <f>IF(MBSchedule[[#This Row],[rb-straight]]&lt;MBSchedule[[#This Row],[rb-reverse]],MBSchedule[[#This Row],[rb-straight]],MBSchedule[[#This Row],[rb-reverse]])</f>
        <v>KELVONA-MARGAO</v>
      </c>
      <c r="AD421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E421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F421" s="280" t="str" cm="1">
        <f t="array" ref="AF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1" s="280"/>
      <c r="AH421" s="280" t="str">
        <f>MBSchedule[[#This Row],[Issuing Depot]] &amp; _xlfn.IFNA(VLOOKUP(MBSchedule[[#This Row],[ow]], ETMRouteLookup, 3, FALSE),VLOOKUP(MBSchedule[[#This Row],[re]], ETMRouteLookup, 3, FALSE))</f>
        <v>MRG338</v>
      </c>
      <c r="AI421" s="281" t="str">
        <f>VLOOKUP(MBSchedule[[#This Row],[Full ETM Route No]],ETMRoutes[[Full ETM Route No]:[StageCodes]],9,FALSE)</f>
        <v>MRG-MRK-PJF-APH-RVF-MEL-GNP-LPI-DNK-PBT-GDI-CTA-PRD-QPM-QCT-TMO-SOM-SVO-ZMB-RVC-RVN-CLO-KVN</v>
      </c>
    </row>
    <row r="422" spans="1:36" s="214" customFormat="1" ht="16" thickBot="1">
      <c r="A422" s="202" t="str">
        <f t="shared" si="6"/>
        <v>MRG</v>
      </c>
      <c r="B422" s="203"/>
      <c r="C422" s="203" t="s">
        <v>3413</v>
      </c>
      <c r="D422" s="203" t="s">
        <v>217</v>
      </c>
      <c r="E422" s="204"/>
      <c r="F422" s="202" t="s">
        <v>2319</v>
      </c>
      <c r="G422" s="203" t="s">
        <v>3404</v>
      </c>
      <c r="H422" s="203"/>
      <c r="I422" s="203"/>
      <c r="J422" s="203"/>
      <c r="K422" s="205" t="s">
        <v>1844</v>
      </c>
      <c r="L422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2" s="207">
        <v>0.30208333333333331</v>
      </c>
      <c r="N422" s="208" t="s">
        <v>3404</v>
      </c>
      <c r="O422" s="209">
        <v>0.38541666666666669</v>
      </c>
      <c r="P422" s="210">
        <v>65</v>
      </c>
      <c r="Q422" s="211"/>
      <c r="R422" s="211"/>
      <c r="S422" s="211"/>
      <c r="T422" s="211"/>
      <c r="U422" s="211"/>
      <c r="V422" s="211"/>
      <c r="W422" s="203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212"/>
      <c r="Y422" s="277" t="str" cm="1">
        <f t="array" ref="Y422">IF(
ISNUMBER(FIND("A",$C422)),
$C422 &amp; IF(ISNUMBER(FIND("A",     INDEX($C423:$C$3247,MATCH(FALSE,ISBLANK($C423:$C$3247),0)))),"", INDEX($C423:$C$3247,MATCH(FALSE,ISBLANK($C423:$C$3247),0))  ),$Y421
)</f>
        <v>GA10T0425</v>
      </c>
      <c r="Z422" s="203" t="str" cm="1">
        <f t="array" ref="Z422">IF(
ISNUMBER(FIND("A",$D422)),
$D422 &amp; IF(ISNUMBER(FIND("A",     INDEX($D423:$D$3247,MATCH(FALSE,ISBLANK($D423:$D$3247),0)))),"", INDEX($D423:$D$3247,MATCH(FALSE,ISBLANK($D423:$D$3247),0))  ),$Z421
)</f>
        <v>MB 52A</v>
      </c>
      <c r="AA422" s="203" t="str">
        <f>MBSchedule[[#This Row],[Route]]</f>
        <v>POLLEM-MARGAO</v>
      </c>
      <c r="AB422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2" s="203" t="str">
        <f>IF(MBSchedule[[#This Row],[rb-straight]]&lt;MBSchedule[[#This Row],[rb-reverse]],MBSchedule[[#This Row],[rb-straight]],MBSchedule[[#This Row],[rb-reverse]])</f>
        <v>MARGAO-POLLEM</v>
      </c>
      <c r="AD422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2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2" s="203" t="str" cm="1">
        <f t="array" ref="AF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2" s="203"/>
      <c r="AH422" s="203" t="str">
        <f>MBSchedule[[#This Row],[Issuing Depot]] &amp; _xlfn.IFNA(VLOOKUP(MBSchedule[[#This Row],[ow]], ETMRouteLookup, 3, FALSE),VLOOKUP(MBSchedule[[#This Row],[re]], ETMRouteLookup, 3, FALSE))</f>
        <v>MRG142</v>
      </c>
      <c r="AI42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3" spans="1:36" ht="16" thickBot="1">
      <c r="A423" s="166" t="str">
        <f t="shared" si="6"/>
        <v>MRG</v>
      </c>
      <c r="B423" s="104"/>
      <c r="C423" s="90"/>
      <c r="D423" s="90"/>
      <c r="E423" s="157"/>
      <c r="F423" s="164" t="s">
        <v>1844</v>
      </c>
      <c r="G423" s="90" t="s">
        <v>3404</v>
      </c>
      <c r="H423" s="90"/>
      <c r="I423" s="90"/>
      <c r="J423" s="90"/>
      <c r="K423" s="165" t="s">
        <v>2319</v>
      </c>
      <c r="L4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3" s="188">
        <v>0.40625</v>
      </c>
      <c r="N423" s="115" t="s">
        <v>3404</v>
      </c>
      <c r="O423" s="189">
        <v>0.48958333333333331</v>
      </c>
      <c r="P423" s="180">
        <v>65</v>
      </c>
      <c r="Q423" s="133"/>
      <c r="R423" s="133"/>
      <c r="S423" s="133"/>
      <c r="T423" s="133"/>
      <c r="U423" s="133"/>
      <c r="V423" s="133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/>
      <c r="Y423" s="125" t="str" cm="1">
        <f t="array" ref="Y423">IF(
ISNUMBER(FIND("A",$C423)),
$C423 &amp; IF(ISNUMBER(FIND("A",     INDEX($C424:$C$3247,MATCH(FALSE,ISBLANK($C424:$C$3247),0)))),"", INDEX($C424:$C$3247,MATCH(FALSE,ISBLANK($C424:$C$3247),0))  ),$Y422
)</f>
        <v>GA10T0425</v>
      </c>
      <c r="Z423" s="90" t="str" cm="1">
        <f t="array" ref="Z423">IF(
ISNUMBER(FIND("A",$D423)),
$D423 &amp; IF(ISNUMBER(FIND("A",     INDEX($D424:$D$3247,MATCH(FALSE,ISBLANK($D424:$D$3247),0)))),"", INDEX($D424:$D$3247,MATCH(FALSE,ISBLANK($D424:$D$3247),0))  ),$Z422
)</f>
        <v>MB 52A</v>
      </c>
      <c r="AA423" s="104" t="str">
        <f>MBSchedule[[#This Row],[Route]]</f>
        <v>MARGAO-POLLEM</v>
      </c>
      <c r="AB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3" s="104" t="str">
        <f>IF(MBSchedule[[#This Row],[rb-straight]]&lt;MBSchedule[[#This Row],[rb-reverse]],MBSchedule[[#This Row],[rb-straight]],MBSchedule[[#This Row],[rb-reverse]])</f>
        <v>MARGAO-POLLEM</v>
      </c>
      <c r="AD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3" s="203" t="str" cm="1">
        <f t="array" ref="AF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3" s="203"/>
      <c r="AH423" s="203" t="str">
        <f>MBSchedule[[#This Row],[Issuing Depot]] &amp; _xlfn.IFNA(VLOOKUP(MBSchedule[[#This Row],[ow]], ETMRouteLookup, 3, FALSE),VLOOKUP(MBSchedule[[#This Row],[re]], ETMRouteLookup, 3, FALSE))</f>
        <v>MRG142</v>
      </c>
      <c r="AI42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3" s="3"/>
    </row>
    <row r="424" spans="1:36" ht="16" thickBot="1">
      <c r="A424" s="166" t="str">
        <f t="shared" si="6"/>
        <v>MRG</v>
      </c>
      <c r="B424" s="104"/>
      <c r="C424" s="90"/>
      <c r="D424" s="90"/>
      <c r="E424" s="157"/>
      <c r="F424" s="164" t="s">
        <v>2319</v>
      </c>
      <c r="G424" s="90" t="s">
        <v>3404</v>
      </c>
      <c r="H424" s="90"/>
      <c r="I424" s="90"/>
      <c r="J424" s="90"/>
      <c r="K424" s="165" t="s">
        <v>1844</v>
      </c>
      <c r="L4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4" s="188">
        <v>0.50347222222222221</v>
      </c>
      <c r="N424" s="115" t="s">
        <v>3404</v>
      </c>
      <c r="O424" s="189">
        <v>0.58680555555555558</v>
      </c>
      <c r="P424" s="180">
        <v>65</v>
      </c>
      <c r="Q424" s="133"/>
      <c r="R424" s="133"/>
      <c r="S424" s="133"/>
      <c r="T424" s="133"/>
      <c r="U424" s="133"/>
      <c r="V424" s="133"/>
      <c r="W424" s="90" t="str">
        <f>IF(MBSchedule[[#This Row],[Full Schedule No.]]&lt;&gt;Z425, SUMIFS(MBSchedule[Kms.],MBSchedule[Full Schedule No.],MBSchedule[[#This Row],[Full Schedule No.]],MBSchedule[Issuing Depot],MBSchedule[[#This Row],[Issuing Depot]]),"")</f>
        <v/>
      </c>
      <c r="X424" s="98" t="s">
        <v>45</v>
      </c>
      <c r="Y424" s="125" t="str" cm="1">
        <f t="array" ref="Y424">IF(
ISNUMBER(FIND("A",$C424)),
$C424 &amp; IF(ISNUMBER(FIND("A",     INDEX($C425:$C$3247,MATCH(FALSE,ISBLANK($C425:$C$3247),0)))),"", INDEX($C425:$C$3247,MATCH(FALSE,ISBLANK($C425:$C$3247),0))  ),$Y423
)</f>
        <v>GA10T0425</v>
      </c>
      <c r="Z424" s="90" t="str" cm="1">
        <f t="array" ref="Z424">IF(
ISNUMBER(FIND("A",$D424)),
$D424 &amp; IF(ISNUMBER(FIND("A",     INDEX($D425:$D$3247,MATCH(FALSE,ISBLANK($D425:$D$3247),0)))),"", INDEX($D425:$D$3247,MATCH(FALSE,ISBLANK($D425:$D$3247),0))  ),$Z423
)</f>
        <v>MB 52A</v>
      </c>
      <c r="AA424" s="104" t="str">
        <f>MBSchedule[[#This Row],[Route]]</f>
        <v>POLLEM-MARGAO</v>
      </c>
      <c r="AB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4" s="104" t="str">
        <f>IF(MBSchedule[[#This Row],[rb-straight]]&lt;MBSchedule[[#This Row],[rb-reverse]],MBSchedule[[#This Row],[rb-straight]],MBSchedule[[#This Row],[rb-reverse]])</f>
        <v>MARGAO-POLLEM</v>
      </c>
      <c r="AD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4" s="203" t="str" cm="1">
        <f t="array" ref="AF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4" s="203"/>
      <c r="AH424" s="203" t="str">
        <f>MBSchedule[[#This Row],[Issuing Depot]] &amp; _xlfn.IFNA(VLOOKUP(MBSchedule[[#This Row],[ow]], ETMRouteLookup, 3, FALSE),VLOOKUP(MBSchedule[[#This Row],[re]], ETMRouteLookup, 3, FALSE))</f>
        <v>MRG142</v>
      </c>
      <c r="AI42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4" s="3"/>
    </row>
    <row r="425" spans="1:36" s="227" customFormat="1" ht="16" thickBot="1">
      <c r="A425" s="215" t="str">
        <f t="shared" si="6"/>
        <v>MRG</v>
      </c>
      <c r="B425" s="216"/>
      <c r="C425" s="217"/>
      <c r="D425" s="217"/>
      <c r="E425" s="218"/>
      <c r="F425" s="219" t="s">
        <v>1844</v>
      </c>
      <c r="G425" s="217" t="s">
        <v>3404</v>
      </c>
      <c r="H425" s="217"/>
      <c r="I425" s="217"/>
      <c r="J425" s="217"/>
      <c r="K425" s="220" t="s">
        <v>2319</v>
      </c>
      <c r="L42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5" s="222">
        <v>0.71875</v>
      </c>
      <c r="N425" s="223" t="s">
        <v>3404</v>
      </c>
      <c r="O425" s="224">
        <v>0.80208333333333337</v>
      </c>
      <c r="P425" s="225">
        <v>65</v>
      </c>
      <c r="Q425" s="137">
        <v>1</v>
      </c>
      <c r="R425" s="137">
        <v>1</v>
      </c>
      <c r="S425" s="137"/>
      <c r="T425" s="137"/>
      <c r="U425" s="137"/>
      <c r="V425" s="137"/>
      <c r="W425" s="217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284"/>
      <c r="Y425" s="285" t="str" cm="1">
        <f t="array" ref="Y425">IF(
ISNUMBER(FIND("A",$C425)),
$C425 &amp; IF(ISNUMBER(FIND("A",     INDEX($C426:$C$3247,MATCH(FALSE,ISBLANK($C426:$C$3247),0)))),"", INDEX($C426:$C$3247,MATCH(FALSE,ISBLANK($C426:$C$3247),0))  ),$Y424
)</f>
        <v>GA10T0425</v>
      </c>
      <c r="Z425" s="217" t="str" cm="1">
        <f t="array" ref="Z425">IF(
ISNUMBER(FIND("A",$D425)),
$D425 &amp; IF(ISNUMBER(FIND("A",     INDEX($D426:$D$3247,MATCH(FALSE,ISBLANK($D426:$D$3247),0)))),"", INDEX($D426:$D$3247,MATCH(FALSE,ISBLANK($D426:$D$3247),0))  ),$Z424
)</f>
        <v>MB 52A</v>
      </c>
      <c r="AA425" s="216" t="str">
        <f>MBSchedule[[#This Row],[Route]]</f>
        <v>MARGAO-POLLEM</v>
      </c>
      <c r="AB42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5" s="216" t="str">
        <f>IF(MBSchedule[[#This Row],[rb-straight]]&lt;MBSchedule[[#This Row],[rb-reverse]],MBSchedule[[#This Row],[rb-straight]],MBSchedule[[#This Row],[rb-reverse]])</f>
        <v>MARGAO-POLLEM</v>
      </c>
      <c r="AD42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5" s="280" t="str" cm="1">
        <f t="array" ref="AF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5" s="280"/>
      <c r="AH425" s="280" t="str">
        <f>MBSchedule[[#This Row],[Issuing Depot]] &amp; _xlfn.IFNA(VLOOKUP(MBSchedule[[#This Row],[ow]], ETMRouteLookup, 3, FALSE),VLOOKUP(MBSchedule[[#This Row],[re]], ETMRouteLookup, 3, FALSE))</f>
        <v>MRG142</v>
      </c>
      <c r="AI425" s="281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6" spans="1:36" ht="16" thickBot="1">
      <c r="A426" s="104" t="str">
        <f t="shared" si="6"/>
        <v>MRG</v>
      </c>
      <c r="B426" s="104"/>
      <c r="C426" s="104" t="s">
        <v>352</v>
      </c>
      <c r="D426" s="104" t="s">
        <v>3414</v>
      </c>
      <c r="E426" s="158"/>
      <c r="F426" s="166" t="s">
        <v>831</v>
      </c>
      <c r="G426" s="104" t="s">
        <v>3404</v>
      </c>
      <c r="H426" s="104"/>
      <c r="I426" s="104"/>
      <c r="J426" s="104"/>
      <c r="K426" s="167" t="s">
        <v>2307</v>
      </c>
      <c r="L426" s="20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6" s="190">
        <v>0.2986111111111111</v>
      </c>
      <c r="N426" s="117" t="s">
        <v>3404</v>
      </c>
      <c r="O426" s="191">
        <v>0.3298611111111111</v>
      </c>
      <c r="P426" s="181">
        <v>21</v>
      </c>
      <c r="Q426" s="134"/>
      <c r="R426" s="134"/>
      <c r="S426" s="134"/>
      <c r="T426" s="282"/>
      <c r="U426" s="282"/>
      <c r="V426" s="282"/>
      <c r="W426" s="104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283"/>
      <c r="Y426" s="103" t="e" cm="1">
        <f t="array" ref="Y426">IF(
ISNUMBER(FIND("A",$C426)),
$C426 &amp; IF(ISNUMBER(FIND("A",     INDEX($C427:$C$3247,MATCH(FALSE,ISBLANK($C427:$C$3247),0)))),"", INDEX($C427:$C$3247,MATCH(FALSE,ISBLANK($C427:$C$3247),0))  ),$Y425
)</f>
        <v>#N/A</v>
      </c>
      <c r="Z426" s="104" t="e" cm="1">
        <f t="array" ref="Z426">IF(
ISNUMBER(FIND("A",$D426)),
$D426 &amp; IF(ISNUMBER(FIND("A",     INDEX($D427:$D$3247,MATCH(FALSE,ISBLANK($D427:$D$3247),0)))),"", INDEX($D427:$D$3247,MATCH(FALSE,ISBLANK($D427:$D$3247),0))  ),$Z425
)</f>
        <v>#N/A</v>
      </c>
      <c r="AA426" s="104" t="str">
        <f>MBSchedule[[#This Row],[Route]]</f>
        <v>CANACONA-POIGUINIM</v>
      </c>
      <c r="AB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6" s="104" t="str">
        <f>IF(MBSchedule[[#This Row],[rb-straight]]&lt;MBSchedule[[#This Row],[rb-reverse]],MBSchedule[[#This Row],[rb-straight]],MBSchedule[[#This Row],[rb-reverse]])</f>
        <v>CANACONA-POIGUINIM</v>
      </c>
      <c r="AD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6" s="104" t="str" cm="1">
        <f t="array" ref="AF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6" s="104"/>
      <c r="AH426" s="104" t="str">
        <f>MBSchedule[[#This Row],[Issuing Depot]] &amp; _xlfn.IFNA(VLOOKUP(MBSchedule[[#This Row],[ow]], ETMRouteLookup, 3, FALSE),VLOOKUP(MBSchedule[[#This Row],[re]], ETMRouteLookup, 3, FALSE))</f>
        <v>MRG342</v>
      </c>
      <c r="AI426" s="276" t="str">
        <f>VLOOKUP(MBSchedule[[#This Row],[Full ETM Route No]],ETMRoutes[[Full ETM Route No]:[StageCodes]],9,FALSE)</f>
        <v>CNC-SRI-MKD-BPL-AFD-GKM-SDX-MTH-TLP-GTP-BAG-MHW-PGN</v>
      </c>
      <c r="AJ426" s="3"/>
    </row>
    <row r="427" spans="1:36" ht="16" thickBot="1">
      <c r="A427" s="104" t="str">
        <f t="shared" si="6"/>
        <v>MRG</v>
      </c>
      <c r="B427" s="104"/>
      <c r="C427" s="90"/>
      <c r="D427" s="90"/>
      <c r="E427" s="157"/>
      <c r="F427" s="164" t="s">
        <v>2307</v>
      </c>
      <c r="G427" s="90" t="s">
        <v>3404</v>
      </c>
      <c r="H427" s="90"/>
      <c r="I427" s="90"/>
      <c r="J427" s="90"/>
      <c r="K427" s="165" t="s">
        <v>831</v>
      </c>
      <c r="L4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7" s="188">
        <v>0.35416666666666669</v>
      </c>
      <c r="N427" s="115" t="s">
        <v>3404</v>
      </c>
      <c r="O427" s="189">
        <v>0.38541666666666669</v>
      </c>
      <c r="P427" s="180">
        <v>21</v>
      </c>
      <c r="Q427" s="133"/>
      <c r="R427" s="133"/>
      <c r="S427" s="133"/>
      <c r="T427" s="139"/>
      <c r="U427" s="139"/>
      <c r="V427" s="139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INDEX($C428:$C$3247,MATCH(FALSE,ISBLANK($C428:$C$3247),0)))),"", INDEX($C428:$C$3247,MATCH(FALSE,ISBLANK($C428:$C$3247),0))  ),$Y426
)</f>
        <v>#N/A</v>
      </c>
      <c r="Z427" s="90" t="e" cm="1">
        <f t="array" ref="Z427">IF(
ISNUMBER(FIND("A",$D427)),
$D427 &amp; IF(ISNUMBER(FIND("A",     INDEX($D428:$D$3247,MATCH(FALSE,ISBLANK($D428:$D$3247),0)))),"", INDEX($D428:$D$3247,MATCH(FALSE,ISBLANK($D428:$D$3247),0))  ),$Z426
)</f>
        <v>#N/A</v>
      </c>
      <c r="AA427" s="104" t="str">
        <f>MBSchedule[[#This Row],[Route]]</f>
        <v>POIGUINIM-CANACONA</v>
      </c>
      <c r="AB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27" s="104" t="str">
        <f>IF(MBSchedule[[#This Row],[rb-straight]]&lt;MBSchedule[[#This Row],[rb-reverse]],MBSchedule[[#This Row],[rb-straight]],MBSchedule[[#This Row],[rb-reverse]])</f>
        <v>CANACONA-POIGUINIM</v>
      </c>
      <c r="AD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27" s="203" t="str" cm="1">
        <f t="array" ref="AF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7" s="203"/>
      <c r="AH427" s="203" t="str">
        <f>MBSchedule[[#This Row],[Issuing Depot]] &amp; _xlfn.IFNA(VLOOKUP(MBSchedule[[#This Row],[ow]], ETMRouteLookup, 3, FALSE),VLOOKUP(MBSchedule[[#This Row],[re]], ETMRouteLookup, 3, FALSE))</f>
        <v>MRG342</v>
      </c>
      <c r="AI427" s="213" t="str">
        <f>VLOOKUP(MBSchedule[[#This Row],[Full ETM Route No]],ETMRoutes[[Full ETM Route No]:[StageCodes]],9,FALSE)</f>
        <v>CNC-SRI-MKD-BPL-AFD-GKM-SDX-MTH-TLP-GTP-BAG-MHW-PGN</v>
      </c>
      <c r="AJ427" s="3"/>
    </row>
    <row r="428" spans="1:36" ht="16" thickBot="1">
      <c r="A428" s="104" t="str">
        <f t="shared" si="6"/>
        <v>MRG</v>
      </c>
      <c r="B428" s="104"/>
      <c r="C428" s="90"/>
      <c r="D428" s="90"/>
      <c r="E428" s="157"/>
      <c r="F428" s="164" t="s">
        <v>831</v>
      </c>
      <c r="G428" s="90" t="s">
        <v>3404</v>
      </c>
      <c r="H428" s="90"/>
      <c r="I428" s="90"/>
      <c r="J428" s="90"/>
      <c r="K428" s="165" t="s">
        <v>3235</v>
      </c>
      <c r="L4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8" s="188">
        <v>0.39583333333333331</v>
      </c>
      <c r="N428" s="115" t="s">
        <v>3404</v>
      </c>
      <c r="O428" s="189">
        <v>0.4236111111111111</v>
      </c>
      <c r="P428" s="180">
        <v>17</v>
      </c>
      <c r="Q428" s="133"/>
      <c r="R428" s="133"/>
      <c r="S428" s="133"/>
      <c r="T428" s="139"/>
      <c r="U428" s="139"/>
      <c r="V428" s="139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92"/>
      <c r="Y428" s="103" t="e" cm="1">
        <f t="array" ref="Y428">IF(
ISNUMBER(FIND("A",$C428)),
$C428 &amp; IF(ISNUMBER(FIND("A",     INDEX($C429:$C$3247,MATCH(FALSE,ISBLANK($C429:$C$3247),0)))),"", INDEX($C429:$C$3247,MATCH(FALSE,ISBLANK($C429:$C$3247),0))  ),$Y427
)</f>
        <v>#N/A</v>
      </c>
      <c r="Z428" s="90" t="e" cm="1">
        <f t="array" ref="Z428">IF(
ISNUMBER(FIND("A",$D428)),
$D428 &amp; IF(ISNUMBER(FIND("A",     INDEX($D429:$D$3247,MATCH(FALSE,ISBLANK($D429:$D$3247),0)))),"", INDEX($D429:$D$3247,MATCH(FALSE,ISBLANK($D429:$D$3247),0))  ),$Z427
)</f>
        <v>#N/A</v>
      </c>
      <c r="AA428" s="104" t="str">
        <f>MBSchedule[[#This Row],[Route]]</f>
        <v>CANACONA-KHOLA</v>
      </c>
      <c r="AB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28" s="104" t="str">
        <f>IF(MBSchedule[[#This Row],[rb-straight]]&lt;MBSchedule[[#This Row],[rb-reverse]],MBSchedule[[#This Row],[rb-straight]],MBSchedule[[#This Row],[rb-reverse]])</f>
        <v>CANACONA-KHOLA</v>
      </c>
      <c r="AD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28" s="203" t="str" cm="1">
        <f t="array" ref="AF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8" s="203"/>
      <c r="AH428" s="203" t="str">
        <f>MBSchedule[[#This Row],[Issuing Depot]] &amp; _xlfn.IFNA(VLOOKUP(MBSchedule[[#This Row],[ow]], ETMRouteLookup, 3, FALSE),VLOOKUP(MBSchedule[[#This Row],[re]], ETMRouteLookup, 3, FALSE))</f>
        <v>MRG317</v>
      </c>
      <c r="AI428" s="213" t="str">
        <f>VLOOKUP(MBSchedule[[#This Row],[Full ETM Route No]],ETMRoutes[[Full ETM Route No]:[StageCodes]],9,FALSE)</f>
        <v>CNC-CST-DBG-DUM-PNN-PRM-SLR-VAG-KOA</v>
      </c>
      <c r="AJ428" s="3"/>
    </row>
    <row r="429" spans="1:36" ht="16" thickBot="1">
      <c r="A429" s="145" t="str">
        <f t="shared" si="6"/>
        <v>MRG</v>
      </c>
      <c r="B429" s="145"/>
      <c r="C429" s="108"/>
      <c r="D429" s="108"/>
      <c r="E429" s="160"/>
      <c r="F429" s="168" t="s">
        <v>3235</v>
      </c>
      <c r="G429" s="108" t="s">
        <v>3404</v>
      </c>
      <c r="H429" s="108"/>
      <c r="I429" s="108"/>
      <c r="J429" s="108"/>
      <c r="K429" s="169" t="s">
        <v>831</v>
      </c>
      <c r="L4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9" s="192">
        <v>0.4236111111111111</v>
      </c>
      <c r="N429" s="120" t="s">
        <v>3404</v>
      </c>
      <c r="O429" s="193">
        <v>0.4513888888888889</v>
      </c>
      <c r="P429" s="182">
        <v>17</v>
      </c>
      <c r="Q429" s="135"/>
      <c r="R429" s="135"/>
      <c r="S429" s="135"/>
      <c r="T429" s="140"/>
      <c r="U429" s="140"/>
      <c r="V429" s="140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1"/>
      <c r="Y429" s="103" t="e" cm="1">
        <f t="array" ref="Y429">IF(
ISNUMBER(FIND("A",$C429)),
$C429 &amp; IF(ISNUMBER(FIND("A",     INDEX($C430:$C$3247,MATCH(FALSE,ISBLANK($C430:$C$3247),0)))),"", INDEX($C430:$C$3247,MATCH(FALSE,ISBLANK($C430:$C$3247),0))  ),$Y428
)</f>
        <v>#N/A</v>
      </c>
      <c r="Z429" s="90" t="e" cm="1">
        <f t="array" ref="Z429">IF(
ISNUMBER(FIND("A",$D429)),
$D429 &amp; IF(ISNUMBER(FIND("A",     INDEX($D430:$D$3247,MATCH(FALSE,ISBLANK($D430:$D$3247),0)))),"", INDEX($D430:$D$3247,MATCH(FALSE,ISBLANK($D430:$D$3247),0))  ),$Z428
)</f>
        <v>#N/A</v>
      </c>
      <c r="AA429" s="104" t="str">
        <f>MBSchedule[[#This Row],[Route]]</f>
        <v>KHOLA-CANACONA</v>
      </c>
      <c r="AB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29" s="104" t="str">
        <f>IF(MBSchedule[[#This Row],[rb-straight]]&lt;MBSchedule[[#This Row],[rb-reverse]],MBSchedule[[#This Row],[rb-straight]],MBSchedule[[#This Row],[rb-reverse]])</f>
        <v>CANACONA-KHOLA</v>
      </c>
      <c r="AD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29" s="203" t="str" cm="1">
        <f t="array" ref="AF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9" s="203"/>
      <c r="AH429" s="203" t="str">
        <f>MBSchedule[[#This Row],[Issuing Depot]] &amp; _xlfn.IFNA(VLOOKUP(MBSchedule[[#This Row],[ow]], ETMRouteLookup, 3, FALSE),VLOOKUP(MBSchedule[[#This Row],[re]], ETMRouteLookup, 3, FALSE))</f>
        <v>MRG317</v>
      </c>
      <c r="AI429" s="213" t="str">
        <f>VLOOKUP(MBSchedule[[#This Row],[Full ETM Route No]],ETMRoutes[[Full ETM Route No]:[StageCodes]],9,FALSE)</f>
        <v>CNC-CST-DBG-DUM-PNN-PRM-SLR-VAG-KOA</v>
      </c>
      <c r="AJ429" s="3"/>
    </row>
    <row r="430" spans="1:36" ht="16" thickBot="1">
      <c r="A430" s="145" t="str">
        <f t="shared" ref="A430:A435" si="7">"MRG"</f>
        <v>MRG</v>
      </c>
      <c r="B430" s="145"/>
      <c r="C430" s="48"/>
      <c r="D430" s="48"/>
      <c r="E430" s="160"/>
      <c r="F430" s="170" t="s">
        <v>831</v>
      </c>
      <c r="G430" s="48" t="s">
        <v>3404</v>
      </c>
      <c r="H430" s="48"/>
      <c r="I430" s="48"/>
      <c r="J430" s="48"/>
      <c r="K430" s="171" t="s">
        <v>2307</v>
      </c>
      <c r="L4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0" s="194">
        <v>0.45833333333333331</v>
      </c>
      <c r="N430" s="147" t="s">
        <v>3404</v>
      </c>
      <c r="O430" s="195">
        <v>0.48958333333333331</v>
      </c>
      <c r="P430" s="183">
        <v>21</v>
      </c>
      <c r="Q430" s="148"/>
      <c r="R430" s="148"/>
      <c r="S430" s="148"/>
      <c r="T430" s="140"/>
      <c r="U430" s="140"/>
      <c r="V430" s="140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1"/>
      <c r="Y430" s="103" t="e" cm="1">
        <f t="array" ref="Y430">IF(
ISNUMBER(FIND("A",$C430)),
$C430 &amp; IF(ISNUMBER(FIND("A",     INDEX($C431:$C$3247,MATCH(FALSE,ISBLANK($C431:$C$3247),0)))),"", INDEX($C431:$C$3247,MATCH(FALSE,ISBLANK($C431:$C$3247),0))  ),$Y429
)</f>
        <v>#N/A</v>
      </c>
      <c r="Z430" s="90" t="e" cm="1">
        <f t="array" ref="Z430">IF(
ISNUMBER(FIND("A",$D430)),
$D430 &amp; IF(ISNUMBER(FIND("A",     INDEX($D431:$D$3247,MATCH(FALSE,ISBLANK($D431:$D$3247),0)))),"", INDEX($D431:$D$3247,MATCH(FALSE,ISBLANK($D431:$D$3247),0))  ),$Z429
)</f>
        <v>#N/A</v>
      </c>
      <c r="AA430" s="104" t="str">
        <f>MBSchedule[[#This Row],[Route]]</f>
        <v>CANACONA-POIGUINIM</v>
      </c>
      <c r="AB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0" s="104" t="str">
        <f>IF(MBSchedule[[#This Row],[rb-straight]]&lt;MBSchedule[[#This Row],[rb-reverse]],MBSchedule[[#This Row],[rb-straight]],MBSchedule[[#This Row],[rb-reverse]])</f>
        <v>CANACONA-POIGUINIM</v>
      </c>
      <c r="AD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0" s="203" t="str" cm="1">
        <f t="array" ref="AF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0" s="203"/>
      <c r="AH430" s="203" t="str">
        <f>MBSchedule[[#This Row],[Issuing Depot]] &amp; _xlfn.IFNA(VLOOKUP(MBSchedule[[#This Row],[ow]], ETMRouteLookup, 3, FALSE),VLOOKUP(MBSchedule[[#This Row],[re]], ETMRouteLookup, 3, FALSE))</f>
        <v>MRG342</v>
      </c>
      <c r="AI430" s="213" t="str">
        <f>VLOOKUP(MBSchedule[[#This Row],[Full ETM Route No]],ETMRoutes[[Full ETM Route No]:[StageCodes]],9,FALSE)</f>
        <v>CNC-SRI-MKD-BPL-AFD-GKM-SDX-MTH-TLP-GTP-BAG-MHW-PGN</v>
      </c>
      <c r="AJ430" s="3"/>
    </row>
    <row r="431" spans="1:36" ht="16" thickBot="1">
      <c r="A431" s="145" t="str">
        <f t="shared" si="7"/>
        <v>MRG</v>
      </c>
      <c r="B431" s="145"/>
      <c r="C431" s="48"/>
      <c r="D431" s="48"/>
      <c r="E431" s="160"/>
      <c r="F431" s="170" t="s">
        <v>2307</v>
      </c>
      <c r="G431" s="48" t="s">
        <v>3404</v>
      </c>
      <c r="H431" s="48"/>
      <c r="I431" s="48"/>
      <c r="J431" s="48"/>
      <c r="K431" s="171" t="s">
        <v>831</v>
      </c>
      <c r="L4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1" s="194">
        <v>0.51736111111111105</v>
      </c>
      <c r="N431" s="147" t="s">
        <v>3404</v>
      </c>
      <c r="O431" s="195">
        <v>0.54861111111111105</v>
      </c>
      <c r="P431" s="183">
        <v>21</v>
      </c>
      <c r="Q431" s="148"/>
      <c r="R431" s="148"/>
      <c r="S431" s="148"/>
      <c r="T431" s="140"/>
      <c r="U431" s="140"/>
      <c r="V431" s="140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1"/>
      <c r="Y431" s="103" t="e" cm="1">
        <f t="array" ref="Y431">IF(
ISNUMBER(FIND("A",$C431)),
$C431 &amp; IF(ISNUMBER(FIND("A",     INDEX($C432:$C$3247,MATCH(FALSE,ISBLANK($C432:$C$3247),0)))),"", INDEX($C432:$C$3247,MATCH(FALSE,ISBLANK($C432:$C$3247),0))  ),$Y430
)</f>
        <v>#N/A</v>
      </c>
      <c r="Z431" s="90" t="e" cm="1">
        <f t="array" ref="Z431">IF(
ISNUMBER(FIND("A",$D431)),
$D431 &amp; IF(ISNUMBER(FIND("A",     INDEX($D432:$D$3247,MATCH(FALSE,ISBLANK($D432:$D$3247),0)))),"", INDEX($D432:$D$3247,MATCH(FALSE,ISBLANK($D432:$D$3247),0))  ),$Z430
)</f>
        <v>#N/A</v>
      </c>
      <c r="AA431" s="104" t="str">
        <f>MBSchedule[[#This Row],[Route]]</f>
        <v>POIGUINIM-CANACONA</v>
      </c>
      <c r="AB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1" s="104" t="str">
        <f>IF(MBSchedule[[#This Row],[rb-straight]]&lt;MBSchedule[[#This Row],[rb-reverse]],MBSchedule[[#This Row],[rb-straight]],MBSchedule[[#This Row],[rb-reverse]])</f>
        <v>CANACONA-POIGUINIM</v>
      </c>
      <c r="AD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1" s="203" t="str" cm="1">
        <f t="array" ref="AF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1" s="203"/>
      <c r="AH431" s="203" t="str">
        <f>MBSchedule[[#This Row],[Issuing Depot]] &amp; _xlfn.IFNA(VLOOKUP(MBSchedule[[#This Row],[ow]], ETMRouteLookup, 3, FALSE),VLOOKUP(MBSchedule[[#This Row],[re]], ETMRouteLookup, 3, FALSE))</f>
        <v>MRG342</v>
      </c>
      <c r="AI431" s="213" t="str">
        <f>VLOOKUP(MBSchedule[[#This Row],[Full ETM Route No]],ETMRoutes[[Full ETM Route No]:[StageCodes]],9,FALSE)</f>
        <v>CNC-SRI-MKD-BPL-AFD-GKM-SDX-MTH-TLP-GTP-BAG-MHW-PGN</v>
      </c>
      <c r="AJ431" s="3"/>
    </row>
    <row r="432" spans="1:36" ht="16" thickBot="1">
      <c r="A432" s="145" t="str">
        <f t="shared" si="7"/>
        <v>MRG</v>
      </c>
      <c r="B432" s="145"/>
      <c r="C432" s="48"/>
      <c r="D432" s="48"/>
      <c r="E432" s="160"/>
      <c r="F432" s="170" t="s">
        <v>831</v>
      </c>
      <c r="G432" s="48" t="s">
        <v>3404</v>
      </c>
      <c r="H432" s="48"/>
      <c r="I432" s="48"/>
      <c r="J432" s="48"/>
      <c r="K432" s="171" t="s">
        <v>3235</v>
      </c>
      <c r="L4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2" s="194">
        <v>0.5625</v>
      </c>
      <c r="N432" s="147" t="s">
        <v>3404</v>
      </c>
      <c r="O432" s="195">
        <v>0.62847222222222221</v>
      </c>
      <c r="P432" s="183">
        <v>17</v>
      </c>
      <c r="Q432" s="148"/>
      <c r="R432" s="148"/>
      <c r="S432" s="148"/>
      <c r="T432" s="140"/>
      <c r="U432" s="140"/>
      <c r="V432" s="140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1"/>
      <c r="Y432" s="103" t="e" cm="1">
        <f t="array" ref="Y432">IF(
ISNUMBER(FIND("A",$C432)),
$C432 &amp; IF(ISNUMBER(FIND("A",     INDEX($C433:$C$3247,MATCH(FALSE,ISBLANK($C433:$C$3247),0)))),"", INDEX($C433:$C$3247,MATCH(FALSE,ISBLANK($C433:$C$3247),0))  ),$Y431
)</f>
        <v>#N/A</v>
      </c>
      <c r="Z432" s="90" t="e" cm="1">
        <f t="array" ref="Z432">IF(
ISNUMBER(FIND("A",$D432)),
$D432 &amp; IF(ISNUMBER(FIND("A",     INDEX($D433:$D$3247,MATCH(FALSE,ISBLANK($D433:$D$3247),0)))),"", INDEX($D433:$D$3247,MATCH(FALSE,ISBLANK($D433:$D$3247),0))  ),$Z431
)</f>
        <v>#N/A</v>
      </c>
      <c r="AA432" s="104" t="str">
        <f>MBSchedule[[#This Row],[Route]]</f>
        <v>CANACONA-KHOLA</v>
      </c>
      <c r="AB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32" s="104" t="str">
        <f>IF(MBSchedule[[#This Row],[rb-straight]]&lt;MBSchedule[[#This Row],[rb-reverse]],MBSchedule[[#This Row],[rb-straight]],MBSchedule[[#This Row],[rb-reverse]])</f>
        <v>CANACONA-KHOLA</v>
      </c>
      <c r="AD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32" s="203" t="str" cm="1">
        <f t="array" ref="AF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2" s="203"/>
      <c r="AH432" s="203" t="str">
        <f>MBSchedule[[#This Row],[Issuing Depot]] &amp; _xlfn.IFNA(VLOOKUP(MBSchedule[[#This Row],[ow]], ETMRouteLookup, 3, FALSE),VLOOKUP(MBSchedule[[#This Row],[re]], ETMRouteLookup, 3, FALSE))</f>
        <v>MRG317</v>
      </c>
      <c r="AI432" s="213" t="str">
        <f>VLOOKUP(MBSchedule[[#This Row],[Full ETM Route No]],ETMRoutes[[Full ETM Route No]:[StageCodes]],9,FALSE)</f>
        <v>CNC-CST-DBG-DUM-PNN-PRM-SLR-VAG-KOA</v>
      </c>
      <c r="AJ432" s="3"/>
    </row>
    <row r="433" spans="1:36" ht="16" thickBot="1">
      <c r="A433" s="145" t="str">
        <f t="shared" si="7"/>
        <v>MRG</v>
      </c>
      <c r="B433" s="145"/>
      <c r="C433" s="48"/>
      <c r="D433" s="48"/>
      <c r="E433" s="160"/>
      <c r="F433" s="170" t="s">
        <v>3235</v>
      </c>
      <c r="G433" s="48" t="s">
        <v>3404</v>
      </c>
      <c r="H433" s="48"/>
      <c r="I433" s="48"/>
      <c r="J433" s="48"/>
      <c r="K433" s="171" t="s">
        <v>831</v>
      </c>
      <c r="L4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3" s="194">
        <v>0.62847222222222221</v>
      </c>
      <c r="N433" s="147" t="s">
        <v>3404</v>
      </c>
      <c r="O433" s="195">
        <v>0.65625</v>
      </c>
      <c r="P433" s="183">
        <v>17</v>
      </c>
      <c r="Q433" s="148"/>
      <c r="R433" s="148"/>
      <c r="S433" s="148"/>
      <c r="T433" s="140"/>
      <c r="U433" s="140"/>
      <c r="V433" s="140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1"/>
      <c r="Y433" s="103" t="e" cm="1">
        <f t="array" ref="Y433">IF(
ISNUMBER(FIND("A",$C433)),
$C433 &amp; IF(ISNUMBER(FIND("A",     INDEX($C434:$C$3247,MATCH(FALSE,ISBLANK($C434:$C$3247),0)))),"", INDEX($C434:$C$3247,MATCH(FALSE,ISBLANK($C434:$C$3247),0))  ),$Y432
)</f>
        <v>#N/A</v>
      </c>
      <c r="Z433" s="90" t="e" cm="1">
        <f t="array" ref="Z433">IF(
ISNUMBER(FIND("A",$D433)),
$D433 &amp; IF(ISNUMBER(FIND("A",     INDEX($D434:$D$3247,MATCH(FALSE,ISBLANK($D434:$D$3247),0)))),"", INDEX($D434:$D$3247,MATCH(FALSE,ISBLANK($D434:$D$3247),0))  ),$Z432
)</f>
        <v>#N/A</v>
      </c>
      <c r="AA433" s="104" t="str">
        <f>MBSchedule[[#This Row],[Route]]</f>
        <v>KHOLA-CANACONA</v>
      </c>
      <c r="AB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33" s="104" t="str">
        <f>IF(MBSchedule[[#This Row],[rb-straight]]&lt;MBSchedule[[#This Row],[rb-reverse]],MBSchedule[[#This Row],[rb-straight]],MBSchedule[[#This Row],[rb-reverse]])</f>
        <v>CANACONA-KHOLA</v>
      </c>
      <c r="AD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33" s="203" t="str" cm="1">
        <f t="array" ref="AF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3" s="203"/>
      <c r="AH433" s="203" t="str">
        <f>MBSchedule[[#This Row],[Issuing Depot]] &amp; _xlfn.IFNA(VLOOKUP(MBSchedule[[#This Row],[ow]], ETMRouteLookup, 3, FALSE),VLOOKUP(MBSchedule[[#This Row],[re]], ETMRouteLookup, 3, FALSE))</f>
        <v>MRG317</v>
      </c>
      <c r="AI433" s="213" t="str">
        <f>VLOOKUP(MBSchedule[[#This Row],[Full ETM Route No]],ETMRoutes[[Full ETM Route No]:[StageCodes]],9,FALSE)</f>
        <v>CNC-CST-DBG-DUM-PNN-PRM-SLR-VAG-KOA</v>
      </c>
      <c r="AJ433" s="3"/>
    </row>
    <row r="434" spans="1:36" ht="16" thickBot="1">
      <c r="A434" s="145" t="str">
        <f t="shared" si="7"/>
        <v>MRG</v>
      </c>
      <c r="B434" s="145"/>
      <c r="C434" s="48"/>
      <c r="D434" s="48"/>
      <c r="E434" s="160"/>
      <c r="F434" s="170" t="s">
        <v>831</v>
      </c>
      <c r="G434" s="48" t="s">
        <v>3404</v>
      </c>
      <c r="H434" s="48"/>
      <c r="I434" s="48"/>
      <c r="J434" s="48"/>
      <c r="K434" s="171" t="s">
        <v>2307</v>
      </c>
      <c r="L4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4" s="194">
        <v>0.70138888888888884</v>
      </c>
      <c r="N434" s="147" t="s">
        <v>3404</v>
      </c>
      <c r="O434" s="195">
        <v>0.73263888888888884</v>
      </c>
      <c r="P434" s="183">
        <v>21</v>
      </c>
      <c r="Q434" s="148"/>
      <c r="R434" s="148"/>
      <c r="S434" s="148"/>
      <c r="T434" s="140"/>
      <c r="U434" s="140"/>
      <c r="V434" s="140"/>
      <c r="W434" s="90" t="e">
        <f>IF(MBSchedule[[#This Row],[Full Schedule No.]]&lt;&gt;Z435, SUMIFS(MBSchedule[Kms.],MBSchedule[Full Schedule No.],MBSchedule[[#This Row],[Full Schedule No.]],MBSchedule[Issuing Depot],MBSchedule[[#This Row],[Issuing Depot]]),"")</f>
        <v>#N/A</v>
      </c>
      <c r="X434" s="131"/>
      <c r="Y434" s="103" t="e" cm="1">
        <f t="array" ref="Y434">IF(
ISNUMBER(FIND("A",$C434)),
$C434 &amp; IF(ISNUMBER(FIND("A",     INDEX($C435:$C$3247,MATCH(FALSE,ISBLANK($C435:$C$3247),0)))),"", INDEX($C435:$C$3247,MATCH(FALSE,ISBLANK($C435:$C$3247),0))  ),$Y433
)</f>
        <v>#N/A</v>
      </c>
      <c r="Z434" s="90" t="e" cm="1">
        <f t="array" ref="Z434">IF(
ISNUMBER(FIND("A",$D434)),
$D434 &amp; IF(ISNUMBER(FIND("A",     INDEX($D435:$D$3247,MATCH(FALSE,ISBLANK($D435:$D$3247),0)))),"", INDEX($D435:$D$3247,MATCH(FALSE,ISBLANK($D435:$D$3247),0))  ),$Z433
)</f>
        <v>#N/A</v>
      </c>
      <c r="AA434" s="104" t="str">
        <f>MBSchedule[[#This Row],[Route]]</f>
        <v>CANACONA-POIGUINIM</v>
      </c>
      <c r="AB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4" s="104" t="str">
        <f>IF(MBSchedule[[#This Row],[rb-straight]]&lt;MBSchedule[[#This Row],[rb-reverse]],MBSchedule[[#This Row],[rb-straight]],MBSchedule[[#This Row],[rb-reverse]])</f>
        <v>CANACONA-POIGUINIM</v>
      </c>
      <c r="AD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4" s="203" t="str" cm="1">
        <f t="array" ref="AF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4" s="203"/>
      <c r="AH434" s="203" t="str">
        <f>MBSchedule[[#This Row],[Issuing Depot]] &amp; _xlfn.IFNA(VLOOKUP(MBSchedule[[#This Row],[ow]], ETMRouteLookup, 3, FALSE),VLOOKUP(MBSchedule[[#This Row],[re]], ETMRouteLookup, 3, FALSE))</f>
        <v>MRG342</v>
      </c>
      <c r="AI434" s="213" t="str">
        <f>VLOOKUP(MBSchedule[[#This Row],[Full ETM Route No]],ETMRoutes[[Full ETM Route No]:[StageCodes]],9,FALSE)</f>
        <v>CNC-SRI-MKD-BPL-AFD-GKM-SDX-MTH-TLP-GTP-BAG-MHW-PGN</v>
      </c>
      <c r="AJ434" s="3"/>
    </row>
    <row r="435" spans="1:36">
      <c r="A435" s="145" t="str">
        <f t="shared" si="7"/>
        <v>MRG</v>
      </c>
      <c r="B435" s="145"/>
      <c r="C435" s="48"/>
      <c r="D435" s="48"/>
      <c r="E435" s="160"/>
      <c r="F435" s="170" t="s">
        <v>2307</v>
      </c>
      <c r="G435" s="48" t="s">
        <v>3404</v>
      </c>
      <c r="H435" s="48"/>
      <c r="I435" s="48"/>
      <c r="J435" s="48"/>
      <c r="K435" s="171" t="s">
        <v>831</v>
      </c>
      <c r="L4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5" s="194">
        <v>0.73958333333333337</v>
      </c>
      <c r="N435" s="147" t="s">
        <v>3404</v>
      </c>
      <c r="O435" s="195">
        <v>0.77083333333333337</v>
      </c>
      <c r="P435" s="183">
        <v>21</v>
      </c>
      <c r="Q435" s="148">
        <v>1</v>
      </c>
      <c r="R435" s="148">
        <v>1</v>
      </c>
      <c r="S435" s="148"/>
      <c r="T435" s="140"/>
      <c r="U435" s="140"/>
      <c r="V435" s="140"/>
      <c r="W435" s="90" t="e">
        <f>IF(MBSchedule[[#This Row],[Full Schedule No.]]&lt;&gt;Z436, SUMIFS(MBSchedule[Kms.],MBSchedule[Full Schedule No.],MBSchedule[[#This Row],[Full Schedule No.]],MBSchedule[Issuing Depot],MBSchedule[[#This Row],[Issuing Depot]]),"")</f>
        <v>#N/A</v>
      </c>
      <c r="X435" s="131" t="s">
        <v>45</v>
      </c>
      <c r="Y435" s="103" t="e" cm="1">
        <f t="array" ref="Y435">IF(
ISNUMBER(FIND("A",$C435)),
$C435 &amp; IF(ISNUMBER(FIND("A",     INDEX($C436:$C$3247,MATCH(FALSE,ISBLANK($C436:$C$3247),0)))),"", INDEX($C436:$C$3247,MATCH(FALSE,ISBLANK($C436:$C$3247),0))  ),$Y434
)</f>
        <v>#N/A</v>
      </c>
      <c r="Z435" s="90" t="e" cm="1">
        <f t="array" ref="Z435">IF(
ISNUMBER(FIND("A",$D435)),
$D435 &amp; IF(ISNUMBER(FIND("A",     INDEX($D436:$D$3247,MATCH(FALSE,ISBLANK($D436:$D$3247),0)))),"", INDEX($D436:$D$3247,MATCH(FALSE,ISBLANK($D436:$D$3247),0))  ),$Z434
)</f>
        <v>#N/A</v>
      </c>
      <c r="AA435" s="104" t="str">
        <f>MBSchedule[[#This Row],[Route]]</f>
        <v>POIGUINIM-CANACONA</v>
      </c>
      <c r="AB4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5" s="104" t="str">
        <f>IF(MBSchedule[[#This Row],[rb-straight]]&lt;MBSchedule[[#This Row],[rb-reverse]],MBSchedule[[#This Row],[rb-straight]],MBSchedule[[#This Row],[rb-reverse]])</f>
        <v>CANACONA-POIGUINIM</v>
      </c>
      <c r="AD4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5" s="203" t="str" cm="1">
        <f t="array" ref="AF4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5" s="203"/>
      <c r="AH435" s="203" t="str">
        <f>MBSchedule[[#This Row],[Issuing Depot]] &amp; _xlfn.IFNA(VLOOKUP(MBSchedule[[#This Row],[ow]], ETMRouteLookup, 3, FALSE),VLOOKUP(MBSchedule[[#This Row],[re]], ETMRouteLookup, 3, FALSE))</f>
        <v>MRG342</v>
      </c>
      <c r="AI435" s="213" t="str">
        <f>VLOOKUP(MBSchedule[[#This Row],[Full ETM Route No]],ETMRoutes[[Full ETM Route No]:[StageCodes]],9,FALSE)</f>
        <v>CNC-SRI-MKD-BPL-AFD-GKM-SDX-MTH-TLP-GTP-BAG-MHW-PGN</v>
      </c>
      <c r="AJ435" s="3"/>
    </row>
    <row r="436" spans="1:36">
      <c r="A436" s="92"/>
      <c r="B436" s="92"/>
      <c r="C436" s="92"/>
      <c r="D436" s="92"/>
      <c r="E436" s="161"/>
      <c r="F436" s="172"/>
      <c r="G436" s="92"/>
      <c r="H436" s="92"/>
      <c r="I436" s="92"/>
      <c r="J436" s="92"/>
      <c r="K436" s="173"/>
      <c r="L436" s="179"/>
      <c r="M436" s="196"/>
      <c r="N436" s="146"/>
      <c r="O436" s="197"/>
      <c r="P436" s="184"/>
      <c r="Q436" s="139"/>
      <c r="R436" s="139"/>
      <c r="S436" s="139"/>
      <c r="T436" s="139"/>
      <c r="U436" s="139"/>
      <c r="V436" s="139"/>
      <c r="W436" s="92"/>
      <c r="X436" s="92"/>
    </row>
    <row r="437" spans="1:36">
      <c r="A437" s="92"/>
      <c r="B437" s="92"/>
      <c r="C437" s="92"/>
      <c r="D437" s="92"/>
      <c r="E437" s="161"/>
      <c r="F437" s="172"/>
      <c r="G437" s="92"/>
      <c r="H437" s="92"/>
      <c r="I437" s="92"/>
      <c r="J437" s="92"/>
      <c r="K437" s="173"/>
      <c r="L437" s="179"/>
      <c r="M437" s="196"/>
      <c r="N437" s="146"/>
      <c r="O437" s="197"/>
      <c r="P437" s="184"/>
      <c r="Q437" s="139"/>
      <c r="R437" s="139"/>
      <c r="S437" s="139"/>
      <c r="T437" s="139"/>
      <c r="U437" s="139"/>
      <c r="V437" s="139"/>
      <c r="W437" s="92"/>
      <c r="X437" s="92"/>
    </row>
    <row r="438" spans="1:36">
      <c r="A438" s="92"/>
      <c r="B438" s="92"/>
      <c r="C438" s="92"/>
      <c r="D438" s="92"/>
      <c r="E438" s="161"/>
      <c r="F438" s="172"/>
      <c r="G438" s="92"/>
      <c r="H438" s="92"/>
      <c r="I438" s="92"/>
      <c r="J438" s="92"/>
      <c r="K438" s="173"/>
      <c r="L438" s="179"/>
      <c r="M438" s="196"/>
      <c r="N438" s="146"/>
      <c r="O438" s="197"/>
      <c r="P438" s="184"/>
      <c r="Q438" s="139"/>
      <c r="R438" s="139"/>
      <c r="S438" s="139"/>
      <c r="T438" s="139"/>
      <c r="U438" s="139"/>
      <c r="V438" s="139"/>
      <c r="W438" s="92"/>
      <c r="X438" s="92"/>
    </row>
    <row r="439" spans="1:36">
      <c r="A439" s="92"/>
      <c r="B439" s="92"/>
      <c r="C439" s="92"/>
      <c r="D439" s="92"/>
      <c r="E439" s="161"/>
      <c r="F439" s="172"/>
      <c r="G439" s="92"/>
      <c r="H439" s="92"/>
      <c r="I439" s="92"/>
      <c r="J439" s="92"/>
      <c r="K439" s="173"/>
      <c r="L439" s="179"/>
      <c r="M439" s="196"/>
      <c r="N439" s="146"/>
      <c r="O439" s="197"/>
      <c r="P439" s="184"/>
      <c r="Q439" s="139"/>
      <c r="R439" s="139"/>
      <c r="S439" s="139"/>
      <c r="T439" s="139"/>
      <c r="U439" s="139"/>
      <c r="V439" s="139"/>
      <c r="W439" s="92"/>
      <c r="X439" s="92"/>
    </row>
    <row r="440" spans="1:36">
      <c r="A440" s="92"/>
      <c r="B440" s="92"/>
      <c r="C440" s="92"/>
      <c r="D440" s="92"/>
      <c r="E440" s="161"/>
      <c r="F440" s="172"/>
      <c r="G440" s="92"/>
      <c r="H440" s="92"/>
      <c r="I440" s="92"/>
      <c r="J440" s="92"/>
      <c r="K440" s="173"/>
      <c r="L440" s="179"/>
      <c r="M440" s="196"/>
      <c r="N440" s="146"/>
      <c r="O440" s="197"/>
      <c r="P440" s="184"/>
      <c r="Q440" s="139"/>
      <c r="R440" s="139"/>
      <c r="S440" s="139"/>
      <c r="T440" s="139"/>
      <c r="U440" s="139"/>
      <c r="V440" s="139"/>
      <c r="W440" s="92"/>
      <c r="X440" s="92"/>
    </row>
    <row r="441" spans="1:36">
      <c r="A441" s="92"/>
      <c r="B441" s="92"/>
      <c r="C441" s="92"/>
      <c r="D441" s="92"/>
      <c r="E441" s="161"/>
      <c r="F441" s="172"/>
      <c r="G441" s="92"/>
      <c r="H441" s="92"/>
      <c r="I441" s="92"/>
      <c r="J441" s="92"/>
      <c r="K441" s="173"/>
      <c r="L441" s="179"/>
      <c r="M441" s="196"/>
      <c r="N441" s="146"/>
      <c r="O441" s="197"/>
      <c r="P441" s="184"/>
      <c r="Q441" s="139"/>
      <c r="R441" s="139"/>
      <c r="S441" s="139"/>
      <c r="T441" s="139"/>
      <c r="U441" s="139"/>
      <c r="V441" s="139"/>
      <c r="W441" s="92"/>
      <c r="X441" s="92"/>
    </row>
    <row r="442" spans="1:36">
      <c r="A442" s="92"/>
      <c r="B442" s="92"/>
      <c r="C442" s="92"/>
      <c r="D442" s="92"/>
      <c r="E442" s="161"/>
      <c r="F442" s="172"/>
      <c r="G442" s="92"/>
      <c r="H442" s="92"/>
      <c r="I442" s="92"/>
      <c r="J442" s="92"/>
      <c r="K442" s="173"/>
      <c r="L442" s="179"/>
      <c r="M442" s="196"/>
      <c r="N442" s="146"/>
      <c r="O442" s="197"/>
      <c r="P442" s="184"/>
      <c r="Q442" s="139"/>
      <c r="R442" s="139"/>
      <c r="S442" s="139"/>
      <c r="T442" s="139"/>
      <c r="U442" s="139"/>
      <c r="V442" s="139"/>
      <c r="W442" s="92"/>
      <c r="X442" s="92"/>
    </row>
    <row r="443" spans="1:36">
      <c r="A443" s="92"/>
      <c r="B443" s="92"/>
      <c r="C443" s="92"/>
      <c r="D443" s="92"/>
      <c r="E443" s="161"/>
      <c r="F443" s="172"/>
      <c r="G443" s="92"/>
      <c r="H443" s="92"/>
      <c r="I443" s="92"/>
      <c r="J443" s="92"/>
      <c r="K443" s="173"/>
      <c r="L443" s="179"/>
      <c r="M443" s="196"/>
      <c r="N443" s="146"/>
      <c r="O443" s="197"/>
      <c r="P443" s="184"/>
      <c r="Q443" s="139"/>
      <c r="R443" s="139"/>
      <c r="S443" s="139"/>
      <c r="T443" s="139"/>
      <c r="U443" s="139"/>
      <c r="V443" s="139"/>
      <c r="W443" s="92"/>
      <c r="X443" s="92"/>
    </row>
  </sheetData>
  <phoneticPr fontId="24" type="noConversion"/>
  <conditionalFormatting sqref="F2:F346">
    <cfRule type="expression" dxfId="0" priority="1" stopIfTrue="1">
      <formula>"NOT(ISFORMULA(D2)"</formula>
    </cfRule>
  </conditionalFormatting>
  <dataValidations count="3">
    <dataValidation type="list" allowBlank="1" showInputMessage="1" showErrorMessage="1" sqref="F1:K1048576 V1:V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207" workbookViewId="0">
      <selection activeCell="A221" sqref="A221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3418</v>
      </c>
      <c r="B543" t="s">
        <v>3419</v>
      </c>
      <c r="C543" t="s">
        <v>3418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3422</v>
      </c>
      <c r="B1169" t="s">
        <v>3424</v>
      </c>
      <c r="C1169" t="s">
        <v>3422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3423</v>
      </c>
      <c r="B1170" t="s">
        <v>3425</v>
      </c>
      <c r="C1170" t="s">
        <v>3423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3415</v>
      </c>
      <c r="B1361" t="s">
        <v>3416</v>
      </c>
      <c r="C1361" t="s">
        <v>3415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2" bestFit="1" customWidth="1"/>
    <col min="2" max="3" width="15" customWidth="1"/>
    <col min="4" max="7" width="10.26953125" customWidth="1"/>
    <col min="8" max="8" width="13.453125" style="153" customWidth="1"/>
  </cols>
  <sheetData>
    <row r="1" spans="1:9">
      <c r="A1" s="152" t="s">
        <v>3444</v>
      </c>
      <c r="B1" t="s">
        <v>3445</v>
      </c>
      <c r="C1" t="s">
        <v>3450</v>
      </c>
      <c r="D1" t="s">
        <v>3356</v>
      </c>
      <c r="E1" t="s">
        <v>3454</v>
      </c>
      <c r="F1" t="s">
        <v>3452</v>
      </c>
      <c r="G1" t="s">
        <v>3451</v>
      </c>
      <c r="H1" s="153" t="s">
        <v>3446</v>
      </c>
      <c r="I1" t="s">
        <v>3453</v>
      </c>
    </row>
    <row r="2" spans="1:9">
      <c r="A2" s="152">
        <v>45213</v>
      </c>
      <c r="D2" t="s">
        <v>3449</v>
      </c>
      <c r="E2" s="143">
        <v>0.28125</v>
      </c>
      <c r="G2">
        <v>40</v>
      </c>
      <c r="H2" s="153">
        <v>400</v>
      </c>
      <c r="I2">
        <f>Table4[[#This Row],[Trip Amount]]/Table4[[#This Row],[Trip Km]]</f>
        <v>10</v>
      </c>
    </row>
    <row r="3" spans="1:9">
      <c r="A3" s="152">
        <v>45213</v>
      </c>
      <c r="D3" t="s">
        <v>3449</v>
      </c>
      <c r="E3" s="143">
        <v>0.33333333333333331</v>
      </c>
      <c r="G3">
        <v>40</v>
      </c>
      <c r="H3" s="153">
        <v>500</v>
      </c>
      <c r="I3">
        <f>Table4[[#This Row],[Trip Amount]]/Table4[[#This Row],[Trip Km]]</f>
        <v>12.5</v>
      </c>
    </row>
    <row r="4" spans="1:9">
      <c r="A4" s="152">
        <v>45213</v>
      </c>
      <c r="D4" t="s">
        <v>3449</v>
      </c>
      <c r="G4">
        <v>20</v>
      </c>
      <c r="H4" s="153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1" bestFit="1" customWidth="1"/>
    <col min="3" max="3" width="4.453125" bestFit="1" customWidth="1"/>
    <col min="4" max="4" width="5" bestFit="1" customWidth="1"/>
    <col min="5" max="5" width="13.0898437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>
        <v>194</v>
      </c>
      <c r="D4" s="143">
        <v>10</v>
      </c>
    </row>
    <row r="5" spans="1:5">
      <c r="A5" t="s">
        <v>3361</v>
      </c>
      <c r="C5">
        <v>194</v>
      </c>
      <c r="D5" s="143">
        <v>10</v>
      </c>
    </row>
    <row r="6" spans="1:5">
      <c r="A6" t="s">
        <v>181</v>
      </c>
      <c r="B6" t="s">
        <v>182</v>
      </c>
      <c r="C6">
        <v>212</v>
      </c>
      <c r="D6" s="143">
        <v>6</v>
      </c>
      <c r="E6" t="s">
        <v>3420</v>
      </c>
    </row>
    <row r="7" spans="1:5">
      <c r="A7" t="s">
        <v>3362</v>
      </c>
      <c r="C7">
        <v>212</v>
      </c>
      <c r="D7" s="143">
        <v>6</v>
      </c>
      <c r="E7" t="s">
        <v>3420</v>
      </c>
    </row>
    <row r="8" spans="1:5">
      <c r="A8" t="s">
        <v>70</v>
      </c>
      <c r="B8" t="s">
        <v>71</v>
      </c>
      <c r="C8">
        <v>204</v>
      </c>
      <c r="D8" s="143">
        <v>10</v>
      </c>
      <c r="E8" t="s">
        <v>58</v>
      </c>
    </row>
    <row r="9" spans="1:5">
      <c r="A9" t="s">
        <v>3327</v>
      </c>
      <c r="C9">
        <v>204</v>
      </c>
      <c r="D9" s="143">
        <v>10</v>
      </c>
      <c r="E9" t="s">
        <v>58</v>
      </c>
    </row>
    <row r="10" spans="1:5">
      <c r="A10" t="s">
        <v>29</v>
      </c>
      <c r="B10" t="s">
        <v>30</v>
      </c>
      <c r="C10">
        <v>275</v>
      </c>
      <c r="D10" s="143">
        <v>7</v>
      </c>
      <c r="E10" t="s">
        <v>23</v>
      </c>
    </row>
    <row r="11" spans="1:5">
      <c r="A11" t="s">
        <v>3328</v>
      </c>
      <c r="C11">
        <v>275</v>
      </c>
      <c r="D11" s="143">
        <v>7</v>
      </c>
      <c r="E11" t="s">
        <v>23</v>
      </c>
    </row>
    <row r="12" spans="1:5">
      <c r="A12" t="s">
        <v>177</v>
      </c>
      <c r="B12" t="s">
        <v>3308</v>
      </c>
      <c r="C12">
        <v>113</v>
      </c>
      <c r="D12" s="143">
        <v>3</v>
      </c>
      <c r="E12" t="s">
        <v>107</v>
      </c>
    </row>
    <row r="13" spans="1:5">
      <c r="B13" t="s">
        <v>178</v>
      </c>
      <c r="C13">
        <v>87</v>
      </c>
      <c r="D13" s="143">
        <v>2</v>
      </c>
    </row>
    <row r="14" spans="1:5">
      <c r="A14" t="s">
        <v>3363</v>
      </c>
      <c r="C14">
        <v>200</v>
      </c>
      <c r="D14" s="143">
        <v>5</v>
      </c>
      <c r="E14" t="s">
        <v>107</v>
      </c>
    </row>
    <row r="15" spans="1:5">
      <c r="A15" t="s">
        <v>21</v>
      </c>
      <c r="B15" t="s">
        <v>22</v>
      </c>
      <c r="C15">
        <v>256</v>
      </c>
      <c r="D15" s="143">
        <v>8</v>
      </c>
      <c r="E15" t="s">
        <v>23</v>
      </c>
    </row>
    <row r="16" spans="1:5">
      <c r="A16" t="s">
        <v>3329</v>
      </c>
      <c r="C16">
        <v>256</v>
      </c>
      <c r="D16" s="143">
        <v>8</v>
      </c>
      <c r="E16" t="s">
        <v>23</v>
      </c>
    </row>
    <row r="17" spans="1:5">
      <c r="A17" t="s">
        <v>146</v>
      </c>
      <c r="B17" t="s">
        <v>147</v>
      </c>
      <c r="C17">
        <v>186</v>
      </c>
      <c r="D17" s="143">
        <v>10</v>
      </c>
      <c r="E17" t="s">
        <v>148</v>
      </c>
    </row>
    <row r="18" spans="1:5">
      <c r="A18" t="s">
        <v>3364</v>
      </c>
      <c r="C18">
        <v>186</v>
      </c>
      <c r="D18" s="143">
        <v>10</v>
      </c>
      <c r="E18" t="s">
        <v>148</v>
      </c>
    </row>
    <row r="19" spans="1:5">
      <c r="A19" t="s">
        <v>135</v>
      </c>
      <c r="B19" t="s">
        <v>136</v>
      </c>
      <c r="C19">
        <v>288</v>
      </c>
      <c r="D19" s="143">
        <v>6</v>
      </c>
      <c r="E19" t="s">
        <v>25</v>
      </c>
    </row>
    <row r="20" spans="1:5">
      <c r="A20" t="s">
        <v>3365</v>
      </c>
      <c r="C20">
        <v>288</v>
      </c>
      <c r="D20" s="143">
        <v>6</v>
      </c>
      <c r="E20" t="s">
        <v>25</v>
      </c>
    </row>
    <row r="21" spans="1:5">
      <c r="A21" t="s">
        <v>38</v>
      </c>
      <c r="B21" t="s">
        <v>39</v>
      </c>
      <c r="C21">
        <v>172</v>
      </c>
      <c r="D21" s="143">
        <v>10</v>
      </c>
      <c r="E21" t="s">
        <v>49</v>
      </c>
    </row>
    <row r="22" spans="1:5">
      <c r="A22" t="s">
        <v>3330</v>
      </c>
      <c r="C22">
        <v>172</v>
      </c>
      <c r="D22" s="143">
        <v>10</v>
      </c>
      <c r="E22" t="s">
        <v>49</v>
      </c>
    </row>
    <row r="23" spans="1:5">
      <c r="A23" t="s">
        <v>61</v>
      </c>
      <c r="B23" t="s">
        <v>62</v>
      </c>
      <c r="C23">
        <v>358</v>
      </c>
      <c r="D23" s="143">
        <v>6</v>
      </c>
    </row>
    <row r="24" spans="1:5">
      <c r="A24" t="s">
        <v>3331</v>
      </c>
      <c r="C24">
        <v>358</v>
      </c>
      <c r="D24" s="143">
        <v>6</v>
      </c>
    </row>
    <row r="25" spans="1:5">
      <c r="A25" t="s">
        <v>193</v>
      </c>
      <c r="B25" t="s">
        <v>194</v>
      </c>
      <c r="C25">
        <v>278</v>
      </c>
      <c r="D25" s="143">
        <v>10</v>
      </c>
      <c r="E25" t="s">
        <v>195</v>
      </c>
    </row>
    <row r="26" spans="1:5">
      <c r="A26" t="s">
        <v>3367</v>
      </c>
      <c r="C26">
        <v>278</v>
      </c>
      <c r="D26" s="143">
        <v>10</v>
      </c>
      <c r="E26" t="s">
        <v>195</v>
      </c>
    </row>
    <row r="27" spans="1:5">
      <c r="A27" t="s">
        <v>166</v>
      </c>
      <c r="B27" t="s">
        <v>167</v>
      </c>
      <c r="C27">
        <v>274</v>
      </c>
      <c r="D27" s="143">
        <v>8</v>
      </c>
      <c r="E27" t="s">
        <v>169</v>
      </c>
    </row>
    <row r="28" spans="1:5">
      <c r="A28" t="s">
        <v>3368</v>
      </c>
      <c r="C28">
        <v>274</v>
      </c>
      <c r="D28" s="143">
        <v>8</v>
      </c>
      <c r="E28" t="s">
        <v>169</v>
      </c>
    </row>
    <row r="29" spans="1:5">
      <c r="A29" t="s">
        <v>78</v>
      </c>
      <c r="B29" t="s">
        <v>79</v>
      </c>
      <c r="C29">
        <v>207</v>
      </c>
      <c r="D29" s="143">
        <v>12</v>
      </c>
      <c r="E29" t="s">
        <v>58</v>
      </c>
    </row>
    <row r="30" spans="1:5">
      <c r="A30" t="s">
        <v>3332</v>
      </c>
      <c r="C30">
        <v>207</v>
      </c>
      <c r="D30" s="143">
        <v>12</v>
      </c>
      <c r="E30" t="s">
        <v>58</v>
      </c>
    </row>
    <row r="31" spans="1:5">
      <c r="A31" t="s">
        <v>81</v>
      </c>
      <c r="B31" t="s">
        <v>82</v>
      </c>
      <c r="C31">
        <v>228</v>
      </c>
      <c r="D31" s="143">
        <v>8</v>
      </c>
      <c r="E31" t="s">
        <v>58</v>
      </c>
    </row>
    <row r="32" spans="1:5">
      <c r="A32" t="s">
        <v>3333</v>
      </c>
      <c r="C32">
        <v>228</v>
      </c>
      <c r="D32" s="143">
        <v>8</v>
      </c>
      <c r="E32" t="s">
        <v>58</v>
      </c>
    </row>
    <row r="33" spans="1:5">
      <c r="A33" t="s">
        <v>171</v>
      </c>
      <c r="B33" t="s">
        <v>172</v>
      </c>
      <c r="C33">
        <v>273</v>
      </c>
      <c r="D33" s="143">
        <v>7</v>
      </c>
      <c r="E33" t="s">
        <v>140</v>
      </c>
    </row>
    <row r="34" spans="1:5">
      <c r="A34" t="s">
        <v>3370</v>
      </c>
      <c r="C34">
        <v>273</v>
      </c>
      <c r="D34" s="143">
        <v>7</v>
      </c>
      <c r="E34" t="s">
        <v>140</v>
      </c>
    </row>
    <row r="35" spans="1:5">
      <c r="A35" t="s">
        <v>117</v>
      </c>
      <c r="B35" t="s">
        <v>118</v>
      </c>
      <c r="C35">
        <v>198</v>
      </c>
      <c r="D35" s="143">
        <v>7</v>
      </c>
      <c r="E35" t="s">
        <v>331</v>
      </c>
    </row>
    <row r="36" spans="1:5">
      <c r="A36" t="s">
        <v>3371</v>
      </c>
      <c r="C36">
        <v>198</v>
      </c>
      <c r="D36" s="143">
        <v>7</v>
      </c>
      <c r="E36" t="s">
        <v>331</v>
      </c>
    </row>
    <row r="37" spans="1:5">
      <c r="A37" t="s">
        <v>103</v>
      </c>
      <c r="B37" t="s">
        <v>104</v>
      </c>
      <c r="C37">
        <v>186</v>
      </c>
      <c r="D37" s="143">
        <v>6</v>
      </c>
      <c r="E37" t="s">
        <v>105</v>
      </c>
    </row>
    <row r="38" spans="1:5">
      <c r="A38" t="s">
        <v>3334</v>
      </c>
      <c r="C38">
        <v>186</v>
      </c>
      <c r="D38" s="143">
        <v>6</v>
      </c>
      <c r="E38" t="s">
        <v>105</v>
      </c>
    </row>
    <row r="39" spans="1:5">
      <c r="A39" t="s">
        <v>122</v>
      </c>
      <c r="B39" t="s">
        <v>123</v>
      </c>
      <c r="C39">
        <v>242</v>
      </c>
      <c r="D39" s="143">
        <v>16</v>
      </c>
      <c r="E39" t="s">
        <v>124</v>
      </c>
    </row>
    <row r="40" spans="1:5">
      <c r="A40" t="s">
        <v>3372</v>
      </c>
      <c r="C40">
        <v>242</v>
      </c>
      <c r="D40" s="143">
        <v>16</v>
      </c>
      <c r="E40" t="s">
        <v>124</v>
      </c>
    </row>
    <row r="41" spans="1:5">
      <c r="A41" t="s">
        <v>56</v>
      </c>
      <c r="B41" t="s">
        <v>57</v>
      </c>
      <c r="C41">
        <v>258</v>
      </c>
      <c r="D41" s="143">
        <v>7</v>
      </c>
      <c r="E41" t="s">
        <v>33</v>
      </c>
    </row>
    <row r="42" spans="1:5">
      <c r="A42" t="s">
        <v>3335</v>
      </c>
      <c r="C42">
        <v>258</v>
      </c>
      <c r="D42" s="143">
        <v>7</v>
      </c>
      <c r="E42" t="s">
        <v>33</v>
      </c>
    </row>
    <row r="43" spans="1:5">
      <c r="A43" t="s">
        <v>151</v>
      </c>
      <c r="B43" t="s">
        <v>152</v>
      </c>
      <c r="C43">
        <v>156</v>
      </c>
      <c r="D43" s="143">
        <v>10</v>
      </c>
      <c r="E43" t="s">
        <v>353</v>
      </c>
    </row>
    <row r="44" spans="1:5">
      <c r="A44" t="s">
        <v>3373</v>
      </c>
      <c r="C44">
        <v>156</v>
      </c>
      <c r="D44" s="143">
        <v>10</v>
      </c>
      <c r="E44" t="s">
        <v>353</v>
      </c>
    </row>
    <row r="45" spans="1:5">
      <c r="A45" t="s">
        <v>100</v>
      </c>
      <c r="B45" t="s">
        <v>101</v>
      </c>
      <c r="C45">
        <v>290</v>
      </c>
      <c r="D45" s="143">
        <v>9</v>
      </c>
      <c r="E45" t="s">
        <v>24</v>
      </c>
    </row>
    <row r="46" spans="1:5">
      <c r="A46" t="s">
        <v>3336</v>
      </c>
      <c r="C46">
        <v>290</v>
      </c>
      <c r="D46" s="143">
        <v>9</v>
      </c>
      <c r="E46" t="s">
        <v>24</v>
      </c>
    </row>
    <row r="47" spans="1:5">
      <c r="A47" t="s">
        <v>109</v>
      </c>
      <c r="B47" t="s">
        <v>110</v>
      </c>
      <c r="C47">
        <v>160</v>
      </c>
      <c r="D47" s="143">
        <v>4</v>
      </c>
    </row>
    <row r="48" spans="1:5">
      <c r="A48" t="s">
        <v>3375</v>
      </c>
      <c r="C48">
        <v>160</v>
      </c>
      <c r="D48" s="143">
        <v>4</v>
      </c>
    </row>
    <row r="49" spans="1:5">
      <c r="A49" t="s">
        <v>346</v>
      </c>
      <c r="B49" t="s">
        <v>147</v>
      </c>
      <c r="C49">
        <v>16</v>
      </c>
      <c r="D49" s="143">
        <v>1</v>
      </c>
    </row>
    <row r="50" spans="1:5">
      <c r="A50" t="s">
        <v>3376</v>
      </c>
      <c r="C50">
        <v>16</v>
      </c>
      <c r="D50" s="143">
        <v>1</v>
      </c>
    </row>
    <row r="51" spans="1:5">
      <c r="A51" t="s">
        <v>326</v>
      </c>
      <c r="B51" t="s">
        <v>204</v>
      </c>
      <c r="C51">
        <v>198</v>
      </c>
      <c r="D51" s="143">
        <v>4</v>
      </c>
    </row>
    <row r="52" spans="1:5">
      <c r="A52" t="s">
        <v>3377</v>
      </c>
      <c r="C52">
        <v>198</v>
      </c>
      <c r="D52" s="143">
        <v>4</v>
      </c>
    </row>
    <row r="53" spans="1:5">
      <c r="A53" t="s">
        <v>202</v>
      </c>
      <c r="B53" t="s">
        <v>203</v>
      </c>
      <c r="C53">
        <v>266</v>
      </c>
      <c r="D53" s="143">
        <v>15</v>
      </c>
      <c r="E53" t="s">
        <v>96</v>
      </c>
    </row>
    <row r="54" spans="1:5">
      <c r="A54" t="s">
        <v>3378</v>
      </c>
      <c r="C54">
        <v>266</v>
      </c>
      <c r="D54" s="143">
        <v>15</v>
      </c>
      <c r="E54" t="s">
        <v>96</v>
      </c>
    </row>
    <row r="55" spans="1:5">
      <c r="A55" t="s">
        <v>174</v>
      </c>
      <c r="B55" t="s">
        <v>175</v>
      </c>
      <c r="C55">
        <v>238</v>
      </c>
      <c r="D55" s="143">
        <v>9</v>
      </c>
      <c r="E55" t="s">
        <v>65</v>
      </c>
    </row>
    <row r="56" spans="1:5">
      <c r="A56" t="s">
        <v>3379</v>
      </c>
      <c r="C56">
        <v>238</v>
      </c>
      <c r="D56" s="143">
        <v>9</v>
      </c>
      <c r="E56" t="s">
        <v>65</v>
      </c>
    </row>
    <row r="57" spans="1:5">
      <c r="A57" t="s">
        <v>66</v>
      </c>
      <c r="B57" t="s">
        <v>67</v>
      </c>
      <c r="C57">
        <v>260</v>
      </c>
      <c r="D57" s="143">
        <v>5</v>
      </c>
      <c r="E57" t="s">
        <v>33</v>
      </c>
    </row>
    <row r="58" spans="1:5">
      <c r="A58" t="s">
        <v>3337</v>
      </c>
      <c r="C58">
        <v>260</v>
      </c>
      <c r="D58" s="143">
        <v>5</v>
      </c>
      <c r="E58" t="s">
        <v>33</v>
      </c>
    </row>
    <row r="59" spans="1:5">
      <c r="A59" t="s">
        <v>137</v>
      </c>
      <c r="B59" t="s">
        <v>138</v>
      </c>
      <c r="C59">
        <v>174</v>
      </c>
      <c r="D59" s="143">
        <v>9</v>
      </c>
      <c r="E59" t="s">
        <v>344</v>
      </c>
    </row>
    <row r="60" spans="1:5">
      <c r="A60" t="s">
        <v>3381</v>
      </c>
      <c r="C60">
        <v>174</v>
      </c>
      <c r="D60" s="143">
        <v>9</v>
      </c>
      <c r="E60" t="s">
        <v>344</v>
      </c>
    </row>
    <row r="61" spans="1:5">
      <c r="A61" t="s">
        <v>220</v>
      </c>
      <c r="B61" t="s">
        <v>212</v>
      </c>
      <c r="C61">
        <v>236</v>
      </c>
      <c r="D61" s="143">
        <v>8</v>
      </c>
    </row>
    <row r="62" spans="1:5">
      <c r="A62" t="s">
        <v>3382</v>
      </c>
      <c r="C62">
        <v>236</v>
      </c>
      <c r="D62" s="143">
        <v>8</v>
      </c>
    </row>
    <row r="63" spans="1:5">
      <c r="A63" t="s">
        <v>84</v>
      </c>
      <c r="B63" t="s">
        <v>85</v>
      </c>
      <c r="C63">
        <v>202</v>
      </c>
      <c r="D63" s="143">
        <v>6</v>
      </c>
      <c r="E63" t="s">
        <v>24</v>
      </c>
    </row>
    <row r="64" spans="1:5">
      <c r="A64" t="s">
        <v>3338</v>
      </c>
      <c r="C64">
        <v>202</v>
      </c>
      <c r="D64" s="143">
        <v>6</v>
      </c>
      <c r="E64" t="s">
        <v>24</v>
      </c>
    </row>
    <row r="65" spans="1:5">
      <c r="A65" t="s">
        <v>154</v>
      </c>
      <c r="B65" t="s">
        <v>155</v>
      </c>
      <c r="C65">
        <v>234</v>
      </c>
      <c r="D65" s="143">
        <v>8</v>
      </c>
      <c r="E65" t="s">
        <v>156</v>
      </c>
    </row>
    <row r="66" spans="1:5">
      <c r="A66" t="s">
        <v>3383</v>
      </c>
      <c r="C66">
        <v>234</v>
      </c>
      <c r="D66" s="143">
        <v>8</v>
      </c>
      <c r="E66" t="s">
        <v>156</v>
      </c>
    </row>
    <row r="67" spans="1:5">
      <c r="A67" t="s">
        <v>98</v>
      </c>
      <c r="B67" t="s">
        <v>99</v>
      </c>
      <c r="C67">
        <v>190</v>
      </c>
      <c r="D67" s="143">
        <v>5</v>
      </c>
      <c r="E67" t="s">
        <v>24</v>
      </c>
    </row>
    <row r="68" spans="1:5">
      <c r="A68" t="s">
        <v>3339</v>
      </c>
      <c r="C68">
        <v>190</v>
      </c>
      <c r="D68" s="143">
        <v>5</v>
      </c>
      <c r="E68" t="s">
        <v>24</v>
      </c>
    </row>
    <row r="69" spans="1:5">
      <c r="A69" t="s">
        <v>113</v>
      </c>
      <c r="B69" t="s">
        <v>114</v>
      </c>
      <c r="C69">
        <v>254</v>
      </c>
      <c r="D69" s="143">
        <v>6</v>
      </c>
      <c r="E69" t="s">
        <v>111</v>
      </c>
    </row>
    <row r="70" spans="1:5">
      <c r="A70" t="s">
        <v>3384</v>
      </c>
      <c r="C70">
        <v>254</v>
      </c>
      <c r="D70" s="143">
        <v>6</v>
      </c>
      <c r="E70" t="s">
        <v>111</v>
      </c>
    </row>
    <row r="71" spans="1:5">
      <c r="A71" t="s">
        <v>130</v>
      </c>
      <c r="B71" t="s">
        <v>131</v>
      </c>
      <c r="C71">
        <v>282</v>
      </c>
      <c r="D71" s="143">
        <v>9</v>
      </c>
      <c r="E71" t="s">
        <v>124</v>
      </c>
    </row>
    <row r="72" spans="1:5">
      <c r="A72" t="s">
        <v>3386</v>
      </c>
      <c r="C72">
        <v>282</v>
      </c>
      <c r="D72" s="143">
        <v>9</v>
      </c>
      <c r="E72" t="s">
        <v>124</v>
      </c>
    </row>
    <row r="73" spans="1:5">
      <c r="A73" t="s">
        <v>89</v>
      </c>
      <c r="B73" t="s">
        <v>90</v>
      </c>
      <c r="C73">
        <v>256</v>
      </c>
      <c r="D73" s="143">
        <v>12</v>
      </c>
      <c r="E73" t="s">
        <v>3358</v>
      </c>
    </row>
    <row r="74" spans="1:5">
      <c r="A74" t="s">
        <v>3340</v>
      </c>
      <c r="C74">
        <v>256</v>
      </c>
      <c r="D74" s="143">
        <v>12</v>
      </c>
      <c r="E74" t="s">
        <v>3358</v>
      </c>
    </row>
    <row r="75" spans="1:5">
      <c r="A75" t="s">
        <v>162</v>
      </c>
      <c r="B75" t="s">
        <v>163</v>
      </c>
      <c r="C75">
        <v>212</v>
      </c>
      <c r="D75" s="143">
        <v>7</v>
      </c>
      <c r="E75" t="s">
        <v>164</v>
      </c>
    </row>
    <row r="76" spans="1:5">
      <c r="A76" t="s">
        <v>3387</v>
      </c>
      <c r="C76">
        <v>212</v>
      </c>
      <c r="D76" s="143">
        <v>7</v>
      </c>
      <c r="E76" t="s">
        <v>164</v>
      </c>
    </row>
    <row r="77" spans="1:5">
      <c r="A77" t="s">
        <v>63</v>
      </c>
      <c r="B77" t="s">
        <v>64</v>
      </c>
      <c r="C77">
        <v>262</v>
      </c>
      <c r="D77" s="143">
        <v>8</v>
      </c>
      <c r="E77" t="s">
        <v>33</v>
      </c>
    </row>
    <row r="78" spans="1:5">
      <c r="A78" t="s">
        <v>3341</v>
      </c>
      <c r="C78">
        <v>262</v>
      </c>
      <c r="D78" s="143">
        <v>8</v>
      </c>
      <c r="E78" t="s">
        <v>33</v>
      </c>
    </row>
    <row r="79" spans="1:5">
      <c r="A79" t="s">
        <v>190</v>
      </c>
      <c r="B79" t="s">
        <v>191</v>
      </c>
      <c r="C79">
        <v>208</v>
      </c>
      <c r="D79" s="143">
        <v>8</v>
      </c>
      <c r="E79" t="s">
        <v>23</v>
      </c>
    </row>
    <row r="80" spans="1:5">
      <c r="A80" t="s">
        <v>3388</v>
      </c>
      <c r="C80">
        <v>208</v>
      </c>
      <c r="D80" s="143">
        <v>8</v>
      </c>
      <c r="E80" t="s">
        <v>23</v>
      </c>
    </row>
    <row r="81" spans="1:5">
      <c r="A81" t="s">
        <v>94</v>
      </c>
      <c r="B81" t="s">
        <v>95</v>
      </c>
      <c r="C81">
        <v>278</v>
      </c>
      <c r="D81" s="143">
        <v>8</v>
      </c>
      <c r="E81" t="s">
        <v>24</v>
      </c>
    </row>
    <row r="82" spans="1:5">
      <c r="A82" t="s">
        <v>3342</v>
      </c>
      <c r="C82">
        <v>278</v>
      </c>
      <c r="D82" s="143">
        <v>8</v>
      </c>
      <c r="E82" t="s">
        <v>24</v>
      </c>
    </row>
    <row r="83" spans="1:5">
      <c r="A83" t="s">
        <v>186</v>
      </c>
      <c r="B83" t="s">
        <v>187</v>
      </c>
      <c r="C83">
        <v>208</v>
      </c>
      <c r="D83" s="143">
        <v>10</v>
      </c>
      <c r="E83" t="s">
        <v>188</v>
      </c>
    </row>
    <row r="84" spans="1:5">
      <c r="A84" t="s">
        <v>3389</v>
      </c>
      <c r="C84">
        <v>208</v>
      </c>
      <c r="D84" s="143">
        <v>10</v>
      </c>
      <c r="E84" t="s">
        <v>188</v>
      </c>
    </row>
    <row r="85" spans="1:5">
      <c r="A85" t="s">
        <v>128</v>
      </c>
      <c r="B85" t="s">
        <v>129</v>
      </c>
      <c r="C85">
        <v>228</v>
      </c>
      <c r="D85" s="143">
        <v>11</v>
      </c>
      <c r="E85" t="s">
        <v>124</v>
      </c>
    </row>
    <row r="86" spans="1:5">
      <c r="A86" t="s">
        <v>3390</v>
      </c>
      <c r="C86">
        <v>228</v>
      </c>
      <c r="D86" s="143">
        <v>11</v>
      </c>
      <c r="E86" t="s">
        <v>124</v>
      </c>
    </row>
    <row r="87" spans="1:5">
      <c r="A87" t="s">
        <v>211</v>
      </c>
      <c r="B87" t="s">
        <v>206</v>
      </c>
      <c r="C87">
        <v>234</v>
      </c>
      <c r="D87" s="143">
        <v>11</v>
      </c>
      <c r="E87" t="s">
        <v>92</v>
      </c>
    </row>
    <row r="88" spans="1:5">
      <c r="A88" t="s">
        <v>3391</v>
      </c>
      <c r="C88">
        <v>234</v>
      </c>
      <c r="D88" s="143">
        <v>11</v>
      </c>
      <c r="E88" t="s">
        <v>92</v>
      </c>
    </row>
    <row r="89" spans="1:5">
      <c r="A89" t="s">
        <v>207</v>
      </c>
      <c r="B89" t="s">
        <v>198</v>
      </c>
      <c r="C89">
        <v>202</v>
      </c>
      <c r="D89" s="143">
        <v>10</v>
      </c>
      <c r="E89" t="s">
        <v>3421</v>
      </c>
    </row>
    <row r="90" spans="1:5">
      <c r="A90" t="s">
        <v>3392</v>
      </c>
      <c r="C90">
        <v>202</v>
      </c>
      <c r="D90" s="143">
        <v>10</v>
      </c>
      <c r="E90" t="s">
        <v>3421</v>
      </c>
    </row>
    <row r="91" spans="1:5">
      <c r="A91" t="s">
        <v>338</v>
      </c>
      <c r="B91" t="s">
        <v>120</v>
      </c>
      <c r="C91">
        <v>52</v>
      </c>
      <c r="D91" s="143">
        <v>1</v>
      </c>
    </row>
    <row r="92" spans="1:5">
      <c r="A92" t="s">
        <v>3393</v>
      </c>
      <c r="C92">
        <v>52</v>
      </c>
      <c r="D92" s="143">
        <v>1</v>
      </c>
    </row>
    <row r="93" spans="1:5">
      <c r="A93" t="s">
        <v>74</v>
      </c>
      <c r="B93" t="s">
        <v>75</v>
      </c>
      <c r="C93">
        <v>249</v>
      </c>
      <c r="D93" s="143">
        <v>7</v>
      </c>
      <c r="E93" t="s">
        <v>58</v>
      </c>
    </row>
    <row r="94" spans="1:5">
      <c r="A94" t="s">
        <v>3343</v>
      </c>
      <c r="C94">
        <v>249</v>
      </c>
      <c r="D94" s="143">
        <v>7</v>
      </c>
      <c r="E94" t="s">
        <v>58</v>
      </c>
    </row>
    <row r="95" spans="1:5">
      <c r="A95" t="s">
        <v>3359</v>
      </c>
      <c r="B95" t="s">
        <v>208</v>
      </c>
      <c r="C95">
        <v>194</v>
      </c>
      <c r="D95" s="143">
        <v>10</v>
      </c>
      <c r="E95" t="s">
        <v>218</v>
      </c>
    </row>
    <row r="96" spans="1:5">
      <c r="A96" t="s">
        <v>3394</v>
      </c>
      <c r="C96">
        <v>194</v>
      </c>
      <c r="D96" s="143">
        <v>10</v>
      </c>
      <c r="E96" t="s">
        <v>218</v>
      </c>
    </row>
    <row r="97" spans="1:5">
      <c r="A97" t="s">
        <v>47</v>
      </c>
      <c r="B97" t="s">
        <v>48</v>
      </c>
      <c r="C97">
        <v>296</v>
      </c>
      <c r="D97" s="143">
        <v>9</v>
      </c>
      <c r="E97" t="s">
        <v>49</v>
      </c>
    </row>
    <row r="98" spans="1:5">
      <c r="A98" t="s">
        <v>3344</v>
      </c>
      <c r="C98">
        <v>296</v>
      </c>
      <c r="D98" s="143">
        <v>9</v>
      </c>
      <c r="E98" t="s">
        <v>49</v>
      </c>
    </row>
    <row r="99" spans="1:5">
      <c r="A99" t="s">
        <v>141</v>
      </c>
      <c r="B99" t="s">
        <v>142</v>
      </c>
      <c r="C99">
        <v>188</v>
      </c>
      <c r="D99" s="143">
        <v>9</v>
      </c>
    </row>
    <row r="100" spans="1:5">
      <c r="A100" t="s">
        <v>3395</v>
      </c>
      <c r="C100">
        <v>188</v>
      </c>
      <c r="D100" s="143">
        <v>9</v>
      </c>
    </row>
    <row r="101" spans="1:5">
      <c r="A101" t="s">
        <v>119</v>
      </c>
      <c r="B101" t="s">
        <v>120</v>
      </c>
      <c r="C101">
        <v>162</v>
      </c>
      <c r="D101" s="143">
        <v>4</v>
      </c>
      <c r="E101" t="s">
        <v>331</v>
      </c>
    </row>
    <row r="102" spans="1:5">
      <c r="A102" t="s">
        <v>3396</v>
      </c>
      <c r="C102">
        <v>162</v>
      </c>
      <c r="D102" s="143">
        <v>4</v>
      </c>
      <c r="E102" t="s">
        <v>331</v>
      </c>
    </row>
    <row r="103" spans="1:5">
      <c r="A103" t="s">
        <v>53</v>
      </c>
      <c r="B103" t="s">
        <v>54</v>
      </c>
      <c r="C103">
        <v>228</v>
      </c>
      <c r="D103" s="143">
        <v>7</v>
      </c>
      <c r="E103" t="s">
        <v>49</v>
      </c>
    </row>
    <row r="104" spans="1:5">
      <c r="A104" t="s">
        <v>3345</v>
      </c>
      <c r="C104">
        <v>228</v>
      </c>
      <c r="D104" s="143">
        <v>7</v>
      </c>
      <c r="E104" t="s">
        <v>49</v>
      </c>
    </row>
    <row r="105" spans="1:5">
      <c r="A105" t="s">
        <v>115</v>
      </c>
      <c r="B105" t="s">
        <v>116</v>
      </c>
      <c r="C105">
        <v>234</v>
      </c>
      <c r="D105" s="143">
        <v>6</v>
      </c>
      <c r="E105" t="s">
        <v>331</v>
      </c>
    </row>
    <row r="106" spans="1:5">
      <c r="A106" t="s">
        <v>3397</v>
      </c>
      <c r="C106">
        <v>234</v>
      </c>
      <c r="D106" s="143">
        <v>6</v>
      </c>
      <c r="E106" t="s">
        <v>331</v>
      </c>
    </row>
    <row r="107" spans="1:5">
      <c r="A107" t="s">
        <v>3413</v>
      </c>
      <c r="B107" t="s">
        <v>217</v>
      </c>
      <c r="C107">
        <v>260</v>
      </c>
      <c r="D107" s="143">
        <v>4</v>
      </c>
    </row>
    <row r="108" spans="1:5">
      <c r="A108" t="s">
        <v>3442</v>
      </c>
      <c r="C108">
        <v>260</v>
      </c>
      <c r="D108" s="143">
        <v>4</v>
      </c>
    </row>
    <row r="109" spans="1:5">
      <c r="A109" t="s">
        <v>132</v>
      </c>
      <c r="B109" t="s">
        <v>133</v>
      </c>
      <c r="C109">
        <v>418</v>
      </c>
      <c r="D109" s="143">
        <v>8</v>
      </c>
      <c r="E109" t="s">
        <v>25</v>
      </c>
    </row>
    <row r="110" spans="1:5">
      <c r="A110" t="s">
        <v>3399</v>
      </c>
      <c r="C110">
        <v>418</v>
      </c>
      <c r="D110" s="143">
        <v>8</v>
      </c>
      <c r="E110" t="s">
        <v>25</v>
      </c>
    </row>
    <row r="111" spans="1:5">
      <c r="A111" t="s">
        <v>68</v>
      </c>
      <c r="B111" t="s">
        <v>69</v>
      </c>
      <c r="C111">
        <v>358</v>
      </c>
      <c r="D111" s="143">
        <v>9</v>
      </c>
      <c r="E111" t="s">
        <v>33</v>
      </c>
    </row>
    <row r="112" spans="1:5">
      <c r="A112" t="s">
        <v>3346</v>
      </c>
      <c r="C112">
        <v>358</v>
      </c>
      <c r="D112" s="143">
        <v>9</v>
      </c>
      <c r="E112" t="s">
        <v>33</v>
      </c>
    </row>
    <row r="113" spans="1:5">
      <c r="A113" t="s">
        <v>159</v>
      </c>
      <c r="B113" t="s">
        <v>160</v>
      </c>
      <c r="C113">
        <v>234</v>
      </c>
      <c r="D113" s="143">
        <v>6</v>
      </c>
      <c r="E113" t="s">
        <v>31</v>
      </c>
    </row>
    <row r="114" spans="1:5">
      <c r="A114" t="s">
        <v>3401</v>
      </c>
      <c r="C114">
        <v>234</v>
      </c>
      <c r="D114" s="143">
        <v>6</v>
      </c>
      <c r="E114" t="s">
        <v>31</v>
      </c>
    </row>
  </sheetData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3" customWidth="1"/>
    <col min="6" max="6" width="8" style="143" customWidth="1"/>
    <col min="7" max="7" width="7.1796875" style="143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86" t="s">
        <v>330</v>
      </c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</row>
    <row r="2" spans="1:15" ht="15.5">
      <c r="A2" s="288" t="s">
        <v>35</v>
      </c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  <c r="M2" s="288"/>
      <c r="N2" s="288"/>
      <c r="O2" s="288"/>
    </row>
    <row r="3" spans="1:15" ht="15.5">
      <c r="A3" s="288" t="s">
        <v>2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</row>
    <row r="4" spans="1:15" ht="15.5">
      <c r="A4" s="34"/>
      <c r="B4" s="65"/>
      <c r="C4" s="99" t="s">
        <v>328</v>
      </c>
      <c r="D4" s="66"/>
      <c r="E4" s="141"/>
      <c r="F4" s="141"/>
      <c r="G4" s="141"/>
      <c r="H4" s="66"/>
      <c r="I4" s="76"/>
      <c r="J4" s="66"/>
      <c r="K4" s="66"/>
      <c r="L4" s="289" t="s">
        <v>3</v>
      </c>
      <c r="M4" s="289"/>
      <c r="N4" s="289"/>
      <c r="O4" s="289"/>
    </row>
    <row r="5" spans="1:15" ht="15.5">
      <c r="A5" s="1"/>
      <c r="B5" s="2"/>
      <c r="C5" s="103" t="s">
        <v>3402</v>
      </c>
      <c r="D5" s="3" t="s">
        <v>66</v>
      </c>
      <c r="E5" s="142"/>
      <c r="F5" s="142"/>
      <c r="G5" s="142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3" t="s">
        <v>3316</v>
      </c>
      <c r="F8" s="143" t="s">
        <v>3317</v>
      </c>
      <c r="G8" s="143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3">
        <v>0.2986111111111111</v>
      </c>
      <c r="G9" s="143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3">
        <v>0.38541666666666669</v>
      </c>
      <c r="G10" s="143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3">
        <v>0.50347222222222221</v>
      </c>
      <c r="G11" s="143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3">
        <v>0.60069444444444442</v>
      </c>
      <c r="G12" s="143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3">
        <v>0.69444444444444442</v>
      </c>
      <c r="G13" s="143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13" activePane="bottomLeft" state="frozen"/>
      <selection pane="bottomLeft" activeCell="A36" sqref="A36"/>
    </sheetView>
  </sheetViews>
  <sheetFormatPr defaultRowHeight="14.5"/>
  <cols>
    <col min="1" max="1" width="47.54296875" bestFit="1" customWidth="1"/>
    <col min="2" max="2" width="11" bestFit="1" customWidth="1"/>
    <col min="3" max="3" width="255.6328125" style="143" bestFit="1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t="s">
        <v>5825</v>
      </c>
    </row>
    <row r="4" spans="1:3">
      <c r="A4" s="144" t="s">
        <v>5774</v>
      </c>
      <c r="B4" s="144" t="s">
        <v>3409</v>
      </c>
      <c r="C4" t="s">
        <v>5826</v>
      </c>
    </row>
    <row r="5" spans="1:3">
      <c r="A5" s="144" t="s">
        <v>3374</v>
      </c>
      <c r="B5" s="144" t="s">
        <v>3410</v>
      </c>
      <c r="C5" t="s">
        <v>5827</v>
      </c>
    </row>
    <row r="6" spans="1:3">
      <c r="B6" s="144" t="s">
        <v>3409</v>
      </c>
      <c r="C6" t="s">
        <v>5828</v>
      </c>
    </row>
    <row r="7" spans="1:3">
      <c r="A7" s="144" t="s">
        <v>5816</v>
      </c>
      <c r="B7" s="144" t="s">
        <v>3408</v>
      </c>
      <c r="C7" t="s">
        <v>5829</v>
      </c>
    </row>
    <row r="8" spans="1:3">
      <c r="A8" s="144" t="s">
        <v>5775</v>
      </c>
      <c r="B8" s="144" t="s">
        <v>3408</v>
      </c>
      <c r="C8" t="s">
        <v>5830</v>
      </c>
    </row>
    <row r="9" spans="1:3">
      <c r="A9" s="144" t="s">
        <v>5776</v>
      </c>
      <c r="B9" s="144" t="s">
        <v>3410</v>
      </c>
      <c r="C9" t="s">
        <v>5831</v>
      </c>
    </row>
    <row r="10" spans="1:3">
      <c r="B10" s="144" t="s">
        <v>3409</v>
      </c>
      <c r="C10" t="s">
        <v>5832</v>
      </c>
    </row>
    <row r="11" spans="1:3">
      <c r="A11" s="144" t="s">
        <v>5777</v>
      </c>
      <c r="B11" s="144" t="s">
        <v>3408</v>
      </c>
      <c r="C11" t="s">
        <v>5833</v>
      </c>
    </row>
    <row r="12" spans="1:3">
      <c r="A12" s="144" t="s">
        <v>5778</v>
      </c>
      <c r="B12" s="144" t="s">
        <v>3410</v>
      </c>
      <c r="C12" t="s">
        <v>5834</v>
      </c>
    </row>
    <row r="13" spans="1:3">
      <c r="B13" s="144" t="s">
        <v>3409</v>
      </c>
      <c r="C13" t="s">
        <v>5835</v>
      </c>
    </row>
    <row r="14" spans="1:3">
      <c r="A14" s="144" t="s">
        <v>5779</v>
      </c>
      <c r="B14" s="144" t="s">
        <v>3408</v>
      </c>
      <c r="C14" t="s">
        <v>5836</v>
      </c>
    </row>
    <row r="15" spans="1:3">
      <c r="A15" s="144" t="s">
        <v>5817</v>
      </c>
      <c r="B15" s="144" t="s">
        <v>3409</v>
      </c>
      <c r="C15" t="s">
        <v>5831</v>
      </c>
    </row>
    <row r="16" spans="1:3">
      <c r="A16" s="144" t="s">
        <v>3429</v>
      </c>
      <c r="B16" s="144" t="s">
        <v>3410</v>
      </c>
      <c r="C16" t="s">
        <v>5837</v>
      </c>
    </row>
    <row r="17" spans="1:3">
      <c r="B17" s="144" t="s">
        <v>3409</v>
      </c>
      <c r="C17" t="s">
        <v>5838</v>
      </c>
    </row>
    <row r="18" spans="1:3">
      <c r="A18" s="144" t="s">
        <v>5818</v>
      </c>
      <c r="B18" s="144" t="s">
        <v>3409</v>
      </c>
      <c r="C18" t="s">
        <v>5839</v>
      </c>
    </row>
    <row r="19" spans="1:3">
      <c r="A19" s="144" t="s">
        <v>3366</v>
      </c>
      <c r="B19" s="144" t="s">
        <v>3408</v>
      </c>
      <c r="C19" t="s">
        <v>5840</v>
      </c>
    </row>
    <row r="20" spans="1:3">
      <c r="A20" s="144" t="s">
        <v>5780</v>
      </c>
      <c r="B20" s="144" t="s">
        <v>3410</v>
      </c>
      <c r="C20" t="s">
        <v>5831</v>
      </c>
    </row>
    <row r="21" spans="1:3">
      <c r="B21" s="144" t="s">
        <v>3409</v>
      </c>
      <c r="C21" t="s">
        <v>5833</v>
      </c>
    </row>
    <row r="22" spans="1:3">
      <c r="A22" s="144" t="s">
        <v>3323</v>
      </c>
      <c r="B22" s="144" t="s">
        <v>3410</v>
      </c>
      <c r="C22" t="s">
        <v>5841</v>
      </c>
    </row>
    <row r="23" spans="1:3">
      <c r="B23" s="144" t="s">
        <v>3409</v>
      </c>
      <c r="C23" t="s">
        <v>5842</v>
      </c>
    </row>
    <row r="24" spans="1:3">
      <c r="A24" s="144" t="s">
        <v>5781</v>
      </c>
      <c r="B24" s="144" t="s">
        <v>3410</v>
      </c>
      <c r="C24" t="s">
        <v>5843</v>
      </c>
    </row>
    <row r="25" spans="1:3">
      <c r="B25" s="144" t="s">
        <v>3409</v>
      </c>
      <c r="C25" t="s">
        <v>5844</v>
      </c>
    </row>
    <row r="26" spans="1:3">
      <c r="A26" s="144" t="s">
        <v>5782</v>
      </c>
      <c r="B26" s="144" t="s">
        <v>3410</v>
      </c>
      <c r="C26" t="s">
        <v>5845</v>
      </c>
    </row>
    <row r="27" spans="1:3">
      <c r="B27" s="144" t="s">
        <v>3409</v>
      </c>
      <c r="C27" t="s">
        <v>5846</v>
      </c>
    </row>
    <row r="28" spans="1:3">
      <c r="A28" s="144" t="s">
        <v>3430</v>
      </c>
      <c r="B28" s="144" t="s">
        <v>3410</v>
      </c>
      <c r="C28" t="s">
        <v>5847</v>
      </c>
    </row>
    <row r="29" spans="1:3">
      <c r="A29" s="144" t="s">
        <v>3431</v>
      </c>
      <c r="B29" s="144" t="s">
        <v>3410</v>
      </c>
      <c r="C29" t="s">
        <v>5834</v>
      </c>
    </row>
    <row r="30" spans="1:3">
      <c r="A30" s="144" t="s">
        <v>5783</v>
      </c>
      <c r="B30" s="144" t="s">
        <v>3410</v>
      </c>
      <c r="C30" t="s">
        <v>5945</v>
      </c>
    </row>
    <row r="31" spans="1:3">
      <c r="B31" s="144" t="s">
        <v>3409</v>
      </c>
      <c r="C31" t="s">
        <v>5946</v>
      </c>
    </row>
    <row r="32" spans="1:3">
      <c r="A32" s="144" t="s">
        <v>5784</v>
      </c>
      <c r="B32" s="144" t="s">
        <v>3410</v>
      </c>
      <c r="C32" t="s">
        <v>5848</v>
      </c>
    </row>
    <row r="33" spans="1:3">
      <c r="B33" s="144" t="s">
        <v>3409</v>
      </c>
      <c r="C33" t="s">
        <v>5849</v>
      </c>
    </row>
    <row r="34" spans="1:3">
      <c r="A34" s="144" t="s">
        <v>3432</v>
      </c>
      <c r="B34" s="144" t="s">
        <v>3408</v>
      </c>
      <c r="C34" t="s">
        <v>5850</v>
      </c>
    </row>
    <row r="35" spans="1:3">
      <c r="A35" s="144" t="s">
        <v>4212</v>
      </c>
      <c r="B35" s="144" t="s">
        <v>3410</v>
      </c>
      <c r="C35" t="s">
        <v>5851</v>
      </c>
    </row>
    <row r="36" spans="1:3">
      <c r="B36" s="144" t="s">
        <v>3409</v>
      </c>
      <c r="C36" t="s">
        <v>5852</v>
      </c>
    </row>
    <row r="37" spans="1:3">
      <c r="A37" s="144" t="s">
        <v>5785</v>
      </c>
      <c r="B37" s="144" t="s">
        <v>3408</v>
      </c>
      <c r="C37" t="s">
        <v>5853</v>
      </c>
    </row>
    <row r="38" spans="1:3">
      <c r="A38" s="144" t="s">
        <v>3685</v>
      </c>
      <c r="B38" s="144" t="s">
        <v>3410</v>
      </c>
      <c r="C38" t="s">
        <v>5854</v>
      </c>
    </row>
    <row r="39" spans="1:3">
      <c r="A39" s="144" t="s">
        <v>5819</v>
      </c>
      <c r="B39" s="144" t="s">
        <v>3408</v>
      </c>
      <c r="C39" t="s">
        <v>5855</v>
      </c>
    </row>
    <row r="40" spans="1:3">
      <c r="A40" s="144" t="s">
        <v>3433</v>
      </c>
      <c r="B40" s="144" t="s">
        <v>3408</v>
      </c>
      <c r="C40" t="s">
        <v>5856</v>
      </c>
    </row>
    <row r="41" spans="1:3">
      <c r="A41" s="144" t="s">
        <v>3320</v>
      </c>
      <c r="B41" s="144" t="s">
        <v>3408</v>
      </c>
      <c r="C41" t="s">
        <v>5857</v>
      </c>
    </row>
    <row r="42" spans="1:3">
      <c r="A42" s="144" t="s">
        <v>5786</v>
      </c>
      <c r="B42" s="144" t="s">
        <v>3410</v>
      </c>
      <c r="C42" t="s">
        <v>5858</v>
      </c>
    </row>
    <row r="43" spans="1:3">
      <c r="B43" s="144" t="s">
        <v>3409</v>
      </c>
      <c r="C43" t="s">
        <v>5859</v>
      </c>
    </row>
    <row r="44" spans="1:3">
      <c r="A44" s="144" t="s">
        <v>5787</v>
      </c>
      <c r="B44" s="144" t="s">
        <v>3408</v>
      </c>
      <c r="C44" t="s">
        <v>5860</v>
      </c>
    </row>
    <row r="45" spans="1:3">
      <c r="A45" s="144" t="s">
        <v>4232</v>
      </c>
      <c r="B45" s="144" t="s">
        <v>3410</v>
      </c>
      <c r="C45" t="s">
        <v>5861</v>
      </c>
    </row>
    <row r="46" spans="1:3">
      <c r="B46" s="144" t="s">
        <v>3409</v>
      </c>
      <c r="C46" t="s">
        <v>5862</v>
      </c>
    </row>
    <row r="47" spans="1:3">
      <c r="A47" s="144" t="s">
        <v>4257</v>
      </c>
      <c r="B47" s="144" t="s">
        <v>3410</v>
      </c>
      <c r="C47" t="s">
        <v>5863</v>
      </c>
    </row>
    <row r="48" spans="1:3">
      <c r="B48" s="144" t="s">
        <v>3409</v>
      </c>
      <c r="C48" t="s">
        <v>5864</v>
      </c>
    </row>
    <row r="49" spans="1:3">
      <c r="A49" s="144" t="s">
        <v>5788</v>
      </c>
      <c r="B49" s="144" t="s">
        <v>3408</v>
      </c>
      <c r="C49" t="s">
        <v>5865</v>
      </c>
    </row>
    <row r="50" spans="1:3">
      <c r="A50" s="144" t="s">
        <v>3434</v>
      </c>
      <c r="B50" s="144" t="s">
        <v>3408</v>
      </c>
      <c r="C50" t="s">
        <v>5866</v>
      </c>
    </row>
    <row r="51" spans="1:3">
      <c r="A51" s="144" t="s">
        <v>5789</v>
      </c>
      <c r="B51" s="144" t="s">
        <v>3410</v>
      </c>
      <c r="C51" t="s">
        <v>5867</v>
      </c>
    </row>
    <row r="52" spans="1:3">
      <c r="B52" s="144" t="s">
        <v>3409</v>
      </c>
      <c r="C52" t="s">
        <v>5868</v>
      </c>
    </row>
    <row r="53" spans="1:3">
      <c r="A53" s="144" t="s">
        <v>4248</v>
      </c>
      <c r="B53" s="144" t="s">
        <v>3410</v>
      </c>
      <c r="C53" t="s">
        <v>5869</v>
      </c>
    </row>
    <row r="54" spans="1:3">
      <c r="B54" s="144" t="s">
        <v>3409</v>
      </c>
      <c r="C54" t="s">
        <v>5870</v>
      </c>
    </row>
    <row r="55" spans="1:3">
      <c r="A55" s="144" t="s">
        <v>3435</v>
      </c>
      <c r="B55" s="144" t="s">
        <v>3410</v>
      </c>
      <c r="C55" t="s">
        <v>5871</v>
      </c>
    </row>
    <row r="56" spans="1:3">
      <c r="B56" s="144" t="s">
        <v>3409</v>
      </c>
      <c r="C56" t="s">
        <v>5872</v>
      </c>
    </row>
    <row r="57" spans="1:3">
      <c r="A57" s="144" t="s">
        <v>5790</v>
      </c>
      <c r="B57" s="144" t="s">
        <v>3410</v>
      </c>
      <c r="C57" t="s">
        <v>5873</v>
      </c>
    </row>
    <row r="58" spans="1:3">
      <c r="B58" s="144" t="s">
        <v>3409</v>
      </c>
      <c r="C58" t="s">
        <v>5874</v>
      </c>
    </row>
    <row r="59" spans="1:3">
      <c r="A59" s="144" t="s">
        <v>4222</v>
      </c>
      <c r="B59" s="144" t="s">
        <v>3410</v>
      </c>
      <c r="C59" t="s">
        <v>5875</v>
      </c>
    </row>
    <row r="60" spans="1:3">
      <c r="B60" s="144" t="s">
        <v>3409</v>
      </c>
      <c r="C60" t="s">
        <v>5876</v>
      </c>
    </row>
    <row r="61" spans="1:3">
      <c r="A61" s="144" t="s">
        <v>3688</v>
      </c>
      <c r="B61" s="144" t="s">
        <v>3410</v>
      </c>
      <c r="C61" t="s">
        <v>5877</v>
      </c>
    </row>
    <row r="62" spans="1:3">
      <c r="B62" s="144" t="s">
        <v>3409</v>
      </c>
      <c r="C62" t="s">
        <v>5878</v>
      </c>
    </row>
    <row r="63" spans="1:3">
      <c r="A63" s="144" t="s">
        <v>5791</v>
      </c>
      <c r="B63" s="144" t="s">
        <v>3408</v>
      </c>
      <c r="C63" t="s">
        <v>5857</v>
      </c>
    </row>
    <row r="64" spans="1:3">
      <c r="A64" s="144" t="s">
        <v>4235</v>
      </c>
      <c r="B64" s="144" t="s">
        <v>3410</v>
      </c>
      <c r="C64" t="s">
        <v>5879</v>
      </c>
    </row>
    <row r="65" spans="1:3">
      <c r="B65" s="144" t="s">
        <v>3409</v>
      </c>
      <c r="C65" t="s">
        <v>5880</v>
      </c>
    </row>
    <row r="66" spans="1:3">
      <c r="A66" s="144" t="s">
        <v>5792</v>
      </c>
      <c r="B66" s="144" t="s">
        <v>3410</v>
      </c>
      <c r="C66" t="s">
        <v>5881</v>
      </c>
    </row>
    <row r="67" spans="1:3">
      <c r="A67" s="144" t="s">
        <v>3400</v>
      </c>
      <c r="B67" s="144" t="s">
        <v>3410</v>
      </c>
      <c r="C67" t="s">
        <v>5882</v>
      </c>
    </row>
    <row r="68" spans="1:3">
      <c r="A68" s="144" t="s">
        <v>5793</v>
      </c>
      <c r="B68" s="144" t="s">
        <v>3409</v>
      </c>
      <c r="C68" t="s">
        <v>5883</v>
      </c>
    </row>
    <row r="69" spans="1:3">
      <c r="A69" s="144" t="s">
        <v>3398</v>
      </c>
      <c r="B69" s="144" t="s">
        <v>3408</v>
      </c>
      <c r="C69" t="s">
        <v>5884</v>
      </c>
    </row>
    <row r="70" spans="1:3">
      <c r="A70" s="144" t="s">
        <v>5794</v>
      </c>
      <c r="B70" s="144" t="s">
        <v>3410</v>
      </c>
      <c r="C70" t="s">
        <v>5885</v>
      </c>
    </row>
    <row r="71" spans="1:3">
      <c r="B71" s="144" t="s">
        <v>3409</v>
      </c>
      <c r="C71" t="s">
        <v>5886</v>
      </c>
    </row>
    <row r="72" spans="1:3">
      <c r="A72" s="144" t="s">
        <v>3325</v>
      </c>
      <c r="B72" s="144" t="s">
        <v>3408</v>
      </c>
      <c r="C72" t="s">
        <v>5846</v>
      </c>
    </row>
    <row r="73" spans="1:3">
      <c r="A73" s="144" t="s">
        <v>3436</v>
      </c>
      <c r="B73" s="144" t="s">
        <v>3408</v>
      </c>
      <c r="C73" t="s">
        <v>5887</v>
      </c>
    </row>
    <row r="74" spans="1:3">
      <c r="A74" s="144" t="s">
        <v>5795</v>
      </c>
      <c r="B74" s="144" t="s">
        <v>3410</v>
      </c>
      <c r="C74" t="s">
        <v>5888</v>
      </c>
    </row>
    <row r="75" spans="1:3">
      <c r="B75" s="144" t="s">
        <v>3409</v>
      </c>
      <c r="C75" t="s">
        <v>5889</v>
      </c>
    </row>
    <row r="76" spans="1:3">
      <c r="A76" s="144" t="s">
        <v>5796</v>
      </c>
      <c r="B76" s="144" t="s">
        <v>3410</v>
      </c>
      <c r="C76" t="s">
        <v>5890</v>
      </c>
    </row>
    <row r="77" spans="1:3">
      <c r="B77" s="144" t="s">
        <v>3409</v>
      </c>
      <c r="C77" t="s">
        <v>5891</v>
      </c>
    </row>
    <row r="78" spans="1:3">
      <c r="A78" s="144" t="s">
        <v>4251</v>
      </c>
      <c r="B78" s="144" t="s">
        <v>3410</v>
      </c>
      <c r="C78" t="s">
        <v>5892</v>
      </c>
    </row>
    <row r="79" spans="1:3">
      <c r="B79" s="144" t="s">
        <v>3409</v>
      </c>
      <c r="C79" t="s">
        <v>5893</v>
      </c>
    </row>
    <row r="80" spans="1:3">
      <c r="A80" s="144" t="s">
        <v>4319</v>
      </c>
      <c r="B80" s="144" t="s">
        <v>3410</v>
      </c>
      <c r="C80" t="s">
        <v>5894</v>
      </c>
    </row>
    <row r="81" spans="1:3">
      <c r="B81" s="144" t="s">
        <v>3409</v>
      </c>
      <c r="C81" t="s">
        <v>5895</v>
      </c>
    </row>
    <row r="82" spans="1:3">
      <c r="A82" s="144" t="s">
        <v>4712</v>
      </c>
      <c r="B82" s="144" t="s">
        <v>3408</v>
      </c>
      <c r="C82" t="s">
        <v>5896</v>
      </c>
    </row>
    <row r="83" spans="1:3">
      <c r="A83" s="144" t="s">
        <v>5797</v>
      </c>
      <c r="B83" s="144" t="s">
        <v>3408</v>
      </c>
      <c r="C83" t="s">
        <v>5897</v>
      </c>
    </row>
    <row r="84" spans="1:3">
      <c r="A84" s="144" t="s">
        <v>3351</v>
      </c>
      <c r="B84" s="144" t="s">
        <v>3408</v>
      </c>
      <c r="C84" t="s">
        <v>5898</v>
      </c>
    </row>
    <row r="85" spans="1:3">
      <c r="A85" s="144" t="s">
        <v>3437</v>
      </c>
      <c r="B85" s="144" t="s">
        <v>3408</v>
      </c>
      <c r="C85" t="s">
        <v>5899</v>
      </c>
    </row>
    <row r="86" spans="1:3">
      <c r="A86" s="144" t="s">
        <v>5820</v>
      </c>
      <c r="B86" s="144" t="s">
        <v>3410</v>
      </c>
      <c r="C86" t="s">
        <v>5900</v>
      </c>
    </row>
    <row r="87" spans="1:3">
      <c r="A87" s="144" t="s">
        <v>5798</v>
      </c>
      <c r="B87" s="144" t="s">
        <v>3409</v>
      </c>
      <c r="C87" t="s">
        <v>5901</v>
      </c>
    </row>
    <row r="88" spans="1:3">
      <c r="A88" s="144" t="s">
        <v>5799</v>
      </c>
      <c r="B88" s="144" t="s">
        <v>3409</v>
      </c>
      <c r="C88" t="s">
        <v>5902</v>
      </c>
    </row>
    <row r="89" spans="1:3">
      <c r="A89" s="144" t="s">
        <v>3438</v>
      </c>
      <c r="B89" s="144" t="s">
        <v>3409</v>
      </c>
      <c r="C89" t="s">
        <v>5903</v>
      </c>
    </row>
    <row r="90" spans="1:3">
      <c r="A90" s="144" t="s">
        <v>5821</v>
      </c>
      <c r="B90" s="144" t="s">
        <v>3410</v>
      </c>
      <c r="C90" t="s">
        <v>5904</v>
      </c>
    </row>
    <row r="91" spans="1:3">
      <c r="A91" s="144" t="s">
        <v>5800</v>
      </c>
      <c r="B91" s="144" t="s">
        <v>3408</v>
      </c>
      <c r="C91" t="s">
        <v>5905</v>
      </c>
    </row>
    <row r="92" spans="1:3">
      <c r="A92" s="144" t="s">
        <v>5801</v>
      </c>
      <c r="B92" s="144" t="s">
        <v>3410</v>
      </c>
      <c r="C92" t="s">
        <v>5906</v>
      </c>
    </row>
    <row r="93" spans="1:3">
      <c r="B93" s="144" t="s">
        <v>3409</v>
      </c>
      <c r="C93" t="s">
        <v>5907</v>
      </c>
    </row>
    <row r="94" spans="1:3">
      <c r="A94" s="144" t="s">
        <v>5802</v>
      </c>
      <c r="B94" s="144" t="s">
        <v>3408</v>
      </c>
      <c r="C94" t="s">
        <v>5908</v>
      </c>
    </row>
    <row r="95" spans="1:3">
      <c r="A95" s="144" t="s">
        <v>3324</v>
      </c>
      <c r="B95" s="144" t="s">
        <v>3410</v>
      </c>
      <c r="C95" t="s">
        <v>5909</v>
      </c>
    </row>
    <row r="96" spans="1:3">
      <c r="B96" s="144" t="s">
        <v>3409</v>
      </c>
      <c r="C96" t="s">
        <v>5910</v>
      </c>
    </row>
    <row r="97" spans="1:3">
      <c r="A97" s="144" t="s">
        <v>3326</v>
      </c>
      <c r="B97" s="144" t="s">
        <v>3408</v>
      </c>
      <c r="C97" t="s">
        <v>5911</v>
      </c>
    </row>
    <row r="98" spans="1:3">
      <c r="A98" s="144" t="s">
        <v>5803</v>
      </c>
      <c r="B98" s="144" t="s">
        <v>3408</v>
      </c>
      <c r="C98" t="s">
        <v>5856</v>
      </c>
    </row>
    <row r="99" spans="1:3">
      <c r="A99" s="144" t="s">
        <v>3385</v>
      </c>
      <c r="B99" s="144" t="s">
        <v>3410</v>
      </c>
      <c r="C99" t="s">
        <v>5912</v>
      </c>
    </row>
    <row r="100" spans="1:3">
      <c r="A100" s="144" t="s">
        <v>3380</v>
      </c>
      <c r="B100" s="144" t="s">
        <v>3408</v>
      </c>
      <c r="C100" t="s">
        <v>5900</v>
      </c>
    </row>
    <row r="101" spans="1:3">
      <c r="A101" s="144" t="s">
        <v>3352</v>
      </c>
      <c r="B101" s="144" t="s">
        <v>3409</v>
      </c>
      <c r="C101" t="s">
        <v>5913</v>
      </c>
    </row>
    <row r="102" spans="1:3">
      <c r="A102" s="144" t="s">
        <v>3349</v>
      </c>
      <c r="B102" s="144" t="s">
        <v>3408</v>
      </c>
      <c r="C102" t="s">
        <v>5914</v>
      </c>
    </row>
    <row r="103" spans="1:3">
      <c r="A103" s="144" t="s">
        <v>5822</v>
      </c>
      <c r="B103" s="144" t="s">
        <v>3408</v>
      </c>
      <c r="C103" t="s">
        <v>5915</v>
      </c>
    </row>
    <row r="104" spans="1:3">
      <c r="A104" s="144" t="s">
        <v>3348</v>
      </c>
      <c r="B104" s="144" t="s">
        <v>3410</v>
      </c>
      <c r="C104" t="s">
        <v>5916</v>
      </c>
    </row>
    <row r="105" spans="1:3">
      <c r="B105" s="144" t="s">
        <v>3409</v>
      </c>
      <c r="C105" t="s">
        <v>5917</v>
      </c>
    </row>
    <row r="106" spans="1:3">
      <c r="A106" s="144" t="s">
        <v>3350</v>
      </c>
      <c r="B106" s="144" t="s">
        <v>3410</v>
      </c>
      <c r="C106" t="s">
        <v>5918</v>
      </c>
    </row>
    <row r="107" spans="1:3">
      <c r="B107" s="144" t="s">
        <v>3409</v>
      </c>
      <c r="C107" t="s">
        <v>5919</v>
      </c>
    </row>
    <row r="108" spans="1:3">
      <c r="A108" s="144" t="s">
        <v>3322</v>
      </c>
      <c r="B108" s="144" t="s">
        <v>3410</v>
      </c>
      <c r="C108" t="s">
        <v>5920</v>
      </c>
    </row>
    <row r="109" spans="1:3">
      <c r="B109" s="144" t="s">
        <v>3409</v>
      </c>
      <c r="C109" t="s">
        <v>5921</v>
      </c>
    </row>
    <row r="110" spans="1:3">
      <c r="A110" s="144" t="s">
        <v>3321</v>
      </c>
      <c r="B110" s="144" t="s">
        <v>3410</v>
      </c>
      <c r="C110" t="s">
        <v>5922</v>
      </c>
    </row>
    <row r="111" spans="1:3">
      <c r="B111" s="144" t="s">
        <v>3409</v>
      </c>
      <c r="C111" t="s">
        <v>5833</v>
      </c>
    </row>
    <row r="112" spans="1:3">
      <c r="A112" s="144" t="s">
        <v>3369</v>
      </c>
      <c r="B112" s="144" t="s">
        <v>3410</v>
      </c>
      <c r="C112" t="s">
        <v>5923</v>
      </c>
    </row>
    <row r="113" spans="1:3">
      <c r="B113" s="144" t="s">
        <v>3409</v>
      </c>
      <c r="C113" t="s">
        <v>5876</v>
      </c>
    </row>
    <row r="114" spans="1:3">
      <c r="A114" s="144" t="s">
        <v>3355</v>
      </c>
      <c r="B114" s="144" t="s">
        <v>3410</v>
      </c>
      <c r="C114" t="s">
        <v>5924</v>
      </c>
    </row>
    <row r="115" spans="1:3">
      <c r="A115" s="144" t="s">
        <v>3730</v>
      </c>
      <c r="B115" s="144" t="s">
        <v>3410</v>
      </c>
      <c r="C115" t="s">
        <v>5925</v>
      </c>
    </row>
    <row r="116" spans="1:3">
      <c r="B116" s="144" t="s">
        <v>3409</v>
      </c>
      <c r="C116" t="s">
        <v>5926</v>
      </c>
    </row>
    <row r="117" spans="1:3">
      <c r="A117" s="144" t="s">
        <v>3755</v>
      </c>
      <c r="B117" s="144" t="s">
        <v>3410</v>
      </c>
      <c r="C117" t="s">
        <v>5927</v>
      </c>
    </row>
    <row r="118" spans="1:3">
      <c r="B118" s="144" t="s">
        <v>3409</v>
      </c>
      <c r="C118" t="s">
        <v>5928</v>
      </c>
    </row>
    <row r="119" spans="1:3">
      <c r="A119" s="144" t="s">
        <v>4025</v>
      </c>
      <c r="B119" s="144" t="s">
        <v>3410</v>
      </c>
      <c r="C119" t="s">
        <v>5929</v>
      </c>
    </row>
    <row r="120" spans="1:3">
      <c r="B120" s="144" t="s">
        <v>3409</v>
      </c>
      <c r="C120" t="s">
        <v>5930</v>
      </c>
    </row>
    <row r="121" spans="1:3">
      <c r="A121" s="144" t="s">
        <v>4346</v>
      </c>
      <c r="B121" s="144" t="s">
        <v>3410</v>
      </c>
      <c r="C121" t="s">
        <v>5931</v>
      </c>
    </row>
    <row r="122" spans="1:3">
      <c r="A122" s="144" t="s">
        <v>5804</v>
      </c>
      <c r="B122" s="144" t="s">
        <v>3408</v>
      </c>
      <c r="C122" t="s">
        <v>5932</v>
      </c>
    </row>
    <row r="123" spans="1:3">
      <c r="A123" s="144" t="s">
        <v>5805</v>
      </c>
      <c r="B123" s="144" t="s">
        <v>3408</v>
      </c>
      <c r="C123" t="s">
        <v>5933</v>
      </c>
    </row>
    <row r="124" spans="1:3">
      <c r="A124" s="144" t="s">
        <v>5806</v>
      </c>
      <c r="B124" s="144" t="s">
        <v>3408</v>
      </c>
      <c r="C124" t="s">
        <v>5934</v>
      </c>
    </row>
    <row r="125" spans="1:3">
      <c r="A125" s="144" t="s">
        <v>3439</v>
      </c>
      <c r="B125" s="144" t="s">
        <v>3408</v>
      </c>
      <c r="C125" t="s">
        <v>5935</v>
      </c>
    </row>
    <row r="126" spans="1:3">
      <c r="A126" s="144" t="s">
        <v>5807</v>
      </c>
      <c r="B126" s="144" t="s">
        <v>3408</v>
      </c>
      <c r="C126" t="s">
        <v>5936</v>
      </c>
    </row>
    <row r="127" spans="1:3">
      <c r="A127" s="144" t="s">
        <v>3353</v>
      </c>
      <c r="B127" s="144" t="s">
        <v>3408</v>
      </c>
      <c r="C127" t="s">
        <v>5937</v>
      </c>
    </row>
    <row r="128" spans="1:3">
      <c r="A128" s="144" t="s">
        <v>3354</v>
      </c>
      <c r="B128" s="144" t="s">
        <v>3408</v>
      </c>
      <c r="C128" t="s">
        <v>5938</v>
      </c>
    </row>
    <row r="129" spans="1:3">
      <c r="A129" s="144" t="s">
        <v>3440</v>
      </c>
      <c r="B129" s="144" t="s">
        <v>3408</v>
      </c>
      <c r="C129" t="s">
        <v>5846</v>
      </c>
    </row>
    <row r="130" spans="1:3">
      <c r="A130" s="144" t="s">
        <v>5808</v>
      </c>
      <c r="B130" s="144" t="s">
        <v>3408</v>
      </c>
      <c r="C130" t="s">
        <v>5939</v>
      </c>
    </row>
    <row r="131" spans="1:3">
      <c r="A131" s="144" t="s">
        <v>5823</v>
      </c>
      <c r="B131" s="144" t="s">
        <v>3408</v>
      </c>
      <c r="C131" t="s">
        <v>5831</v>
      </c>
    </row>
    <row r="132" spans="1:3">
      <c r="A132" s="144" t="s">
        <v>3441</v>
      </c>
      <c r="B132" s="144" t="s">
        <v>3408</v>
      </c>
      <c r="C132" t="s">
        <v>5940</v>
      </c>
    </row>
    <row r="133" spans="1:3">
      <c r="A133" s="144" t="s">
        <v>5809</v>
      </c>
      <c r="B133" s="144" t="s">
        <v>3408</v>
      </c>
      <c r="C133" t="s">
        <v>5941</v>
      </c>
    </row>
    <row r="134" spans="1:3">
      <c r="A134" s="144" t="s">
        <v>5810</v>
      </c>
      <c r="B134" s="144" t="s">
        <v>3409</v>
      </c>
      <c r="C134" t="s">
        <v>5942</v>
      </c>
    </row>
    <row r="135" spans="1:3">
      <c r="A135" s="144" t="s">
        <v>5811</v>
      </c>
      <c r="B135" s="144" t="s">
        <v>3408</v>
      </c>
      <c r="C135" t="s">
        <v>5896</v>
      </c>
    </row>
    <row r="136" spans="1:3">
      <c r="A136" s="144" t="s">
        <v>5824</v>
      </c>
      <c r="B136" s="144" t="s">
        <v>3408</v>
      </c>
      <c r="C136" t="s">
        <v>5943</v>
      </c>
    </row>
    <row r="137" spans="1:3">
      <c r="A137" s="155" t="s">
        <v>3407</v>
      </c>
      <c r="B137" s="143"/>
      <c r="C137" t="s">
        <v>5944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65D2-9756-4DEB-B34B-FA8FCD9817B4}">
  <sheetPr>
    <tabColor theme="9" tint="-0.249977111117893"/>
  </sheetPr>
  <dimension ref="A1"/>
  <sheetViews>
    <sheetView workbookViewId="0">
      <selection activeCell="N40" sqref="N40"/>
    </sheetView>
  </sheetViews>
  <sheetFormatPr defaultRowHeight="14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3413</v>
      </c>
      <c r="C55" t="s">
        <v>217</v>
      </c>
    </row>
    <row r="56" spans="1:3">
      <c r="A56" t="s">
        <v>1844</v>
      </c>
      <c r="B56" t="s">
        <v>352</v>
      </c>
      <c r="C56" t="s">
        <v>3414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3411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86" t="s">
        <v>330</v>
      </c>
      <c r="B2" s="287"/>
      <c r="C2" s="287"/>
      <c r="D2" s="287"/>
      <c r="E2" s="287"/>
      <c r="F2" s="287"/>
      <c r="G2" s="287"/>
      <c r="H2" s="287"/>
      <c r="I2" s="287"/>
      <c r="J2" s="287"/>
      <c r="K2" s="287"/>
      <c r="L2" s="287"/>
      <c r="M2" s="287"/>
      <c r="N2" s="287"/>
      <c r="O2" s="287"/>
    </row>
    <row r="3" spans="1:15">
      <c r="A3" s="288" t="s">
        <v>1</v>
      </c>
      <c r="B3" s="288"/>
      <c r="C3" s="288"/>
      <c r="D3" s="288"/>
      <c r="E3" s="288"/>
      <c r="F3" s="288"/>
      <c r="G3" s="288"/>
      <c r="H3" s="288"/>
      <c r="I3" s="288"/>
      <c r="J3" s="288"/>
      <c r="K3" s="288"/>
      <c r="L3" s="288"/>
      <c r="M3" s="288"/>
      <c r="N3" s="288"/>
      <c r="O3" s="288"/>
    </row>
    <row r="4" spans="1:15">
      <c r="A4" s="288" t="s">
        <v>2</v>
      </c>
      <c r="B4" s="288"/>
      <c r="C4" s="288"/>
      <c r="D4" s="288"/>
      <c r="E4" s="288"/>
      <c r="F4" s="288"/>
      <c r="G4" s="288"/>
      <c r="H4" s="288"/>
      <c r="I4" s="288"/>
      <c r="J4" s="288"/>
      <c r="K4" s="288"/>
      <c r="L4" s="288"/>
      <c r="M4" s="288"/>
      <c r="N4" s="288"/>
      <c r="O4" s="288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89" t="s">
        <v>3</v>
      </c>
      <c r="M5" s="289"/>
      <c r="N5" s="289"/>
      <c r="O5" s="289"/>
    </row>
    <row r="6" spans="1:15">
      <c r="A6" s="1"/>
      <c r="M6" s="2"/>
    </row>
    <row r="7" spans="1:15">
      <c r="A7" s="300" t="s">
        <v>4</v>
      </c>
      <c r="B7" s="304" t="s">
        <v>5</v>
      </c>
      <c r="C7" s="290" t="s">
        <v>6</v>
      </c>
      <c r="D7" s="291"/>
      <c r="E7" s="292"/>
      <c r="F7" s="298" t="s">
        <v>7</v>
      </c>
      <c r="G7" s="293" t="s">
        <v>8</v>
      </c>
      <c r="H7" s="294"/>
      <c r="I7" s="295"/>
      <c r="J7" s="296" t="s">
        <v>9</v>
      </c>
      <c r="K7" s="297"/>
      <c r="L7" s="302" t="s">
        <v>10</v>
      </c>
      <c r="M7" s="302" t="s">
        <v>11</v>
      </c>
      <c r="N7" s="4" t="s">
        <v>12</v>
      </c>
      <c r="O7" s="306" t="s">
        <v>13</v>
      </c>
    </row>
    <row r="8" spans="1:15">
      <c r="A8" s="301"/>
      <c r="B8" s="305"/>
      <c r="C8" s="67" t="s">
        <v>14</v>
      </c>
      <c r="D8" s="67"/>
      <c r="E8" s="67" t="s">
        <v>15</v>
      </c>
      <c r="F8" s="299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303"/>
      <c r="M8" s="303"/>
      <c r="N8" s="8" t="s">
        <v>20</v>
      </c>
      <c r="O8" s="307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300" t="s">
        <v>4</v>
      </c>
      <c r="B19" s="304" t="s">
        <v>5</v>
      </c>
      <c r="C19" s="290" t="s">
        <v>6</v>
      </c>
      <c r="D19" s="291"/>
      <c r="E19" s="292"/>
      <c r="F19" s="298" t="s">
        <v>7</v>
      </c>
      <c r="G19" s="293" t="s">
        <v>8</v>
      </c>
      <c r="H19" s="294"/>
      <c r="I19" s="295"/>
      <c r="J19" s="296" t="s">
        <v>9</v>
      </c>
      <c r="K19" s="297"/>
      <c r="L19" s="302" t="s">
        <v>10</v>
      </c>
      <c r="M19" s="302" t="s">
        <v>11</v>
      </c>
      <c r="N19" s="4" t="s">
        <v>12</v>
      </c>
      <c r="O19" s="306" t="s">
        <v>13</v>
      </c>
    </row>
    <row r="20" spans="1:15">
      <c r="A20" s="301"/>
      <c r="B20" s="305"/>
      <c r="C20" s="67" t="s">
        <v>14</v>
      </c>
      <c r="D20" s="67"/>
      <c r="E20" s="67" t="s">
        <v>15</v>
      </c>
      <c r="F20" s="299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303"/>
      <c r="M20" s="303"/>
      <c r="N20" s="8" t="s">
        <v>20</v>
      </c>
      <c r="O20" s="307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86" t="s">
        <v>330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</row>
    <row r="37" spans="1:15">
      <c r="A37" s="288" t="s">
        <v>35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</row>
    <row r="38" spans="1:15">
      <c r="A38" s="288" t="s">
        <v>2</v>
      </c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89" t="s">
        <v>3</v>
      </c>
      <c r="M39" s="289"/>
      <c r="N39" s="289"/>
      <c r="O39" s="289"/>
    </row>
    <row r="40" spans="1:15">
      <c r="A40" s="1"/>
      <c r="M40" s="2"/>
    </row>
    <row r="41" spans="1:15">
      <c r="A41" s="300" t="s">
        <v>4</v>
      </c>
      <c r="B41" s="304" t="s">
        <v>5</v>
      </c>
      <c r="C41" s="290" t="s">
        <v>6</v>
      </c>
      <c r="D41" s="291"/>
      <c r="E41" s="292"/>
      <c r="F41" s="298" t="s">
        <v>7</v>
      </c>
      <c r="G41" s="293" t="s">
        <v>8</v>
      </c>
      <c r="H41" s="294"/>
      <c r="I41" s="295"/>
      <c r="J41" s="296" t="s">
        <v>9</v>
      </c>
      <c r="K41" s="297"/>
      <c r="L41" s="302" t="s">
        <v>10</v>
      </c>
      <c r="M41" s="302" t="s">
        <v>11</v>
      </c>
      <c r="N41" s="4" t="s">
        <v>12</v>
      </c>
      <c r="O41" s="306" t="s">
        <v>13</v>
      </c>
    </row>
    <row r="42" spans="1:15">
      <c r="A42" s="301"/>
      <c r="B42" s="305"/>
      <c r="C42" s="67" t="s">
        <v>14</v>
      </c>
      <c r="D42" s="67"/>
      <c r="E42" s="67" t="s">
        <v>15</v>
      </c>
      <c r="F42" s="299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303"/>
      <c r="M42" s="303"/>
      <c r="N42" s="8" t="s">
        <v>20</v>
      </c>
      <c r="O42" s="307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300" t="s">
        <v>4</v>
      </c>
      <c r="B55" s="304" t="s">
        <v>5</v>
      </c>
      <c r="C55" s="290" t="s">
        <v>6</v>
      </c>
      <c r="D55" s="291"/>
      <c r="E55" s="292"/>
      <c r="F55" s="298" t="s">
        <v>7</v>
      </c>
      <c r="G55" s="293" t="s">
        <v>8</v>
      </c>
      <c r="H55" s="294"/>
      <c r="I55" s="295"/>
      <c r="J55" s="296" t="s">
        <v>9</v>
      </c>
      <c r="K55" s="297"/>
      <c r="L55" s="302" t="s">
        <v>10</v>
      </c>
      <c r="M55" s="302" t="s">
        <v>11</v>
      </c>
      <c r="N55" s="4" t="s">
        <v>12</v>
      </c>
      <c r="O55" s="306" t="s">
        <v>13</v>
      </c>
    </row>
    <row r="56" spans="1:15">
      <c r="A56" s="301"/>
      <c r="B56" s="305"/>
      <c r="C56" s="67" t="s">
        <v>14</v>
      </c>
      <c r="D56" s="67"/>
      <c r="E56" s="67" t="s">
        <v>15</v>
      </c>
      <c r="F56" s="299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303"/>
      <c r="M56" s="303"/>
      <c r="N56" s="8" t="s">
        <v>20</v>
      </c>
      <c r="O56" s="307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86" t="s">
        <v>330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</row>
    <row r="72" spans="1:15" ht="15.75" customHeight="1">
      <c r="A72" s="288" t="s">
        <v>35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</row>
    <row r="73" spans="1:15">
      <c r="A73" s="288" t="s">
        <v>2</v>
      </c>
      <c r="B73" s="288"/>
      <c r="C73" s="288"/>
      <c r="D73" s="288"/>
      <c r="E73" s="288"/>
      <c r="F73" s="288"/>
      <c r="G73" s="288"/>
      <c r="H73" s="288"/>
      <c r="I73" s="288"/>
      <c r="J73" s="288"/>
      <c r="K73" s="288"/>
      <c r="L73" s="288"/>
      <c r="M73" s="288"/>
      <c r="N73" s="288"/>
      <c r="O73" s="288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89" t="s">
        <v>3</v>
      </c>
      <c r="M74" s="289"/>
      <c r="N74" s="289"/>
      <c r="O74" s="289"/>
    </row>
    <row r="75" spans="1:15">
      <c r="A75" s="1"/>
      <c r="M75" s="2"/>
    </row>
    <row r="76" spans="1:15">
      <c r="A76" s="300" t="s">
        <v>4</v>
      </c>
      <c r="B76" s="304" t="s">
        <v>5</v>
      </c>
      <c r="C76" s="290" t="s">
        <v>6</v>
      </c>
      <c r="D76" s="291"/>
      <c r="E76" s="292"/>
      <c r="F76" s="298" t="s">
        <v>7</v>
      </c>
      <c r="G76" s="293" t="s">
        <v>8</v>
      </c>
      <c r="H76" s="294"/>
      <c r="I76" s="295"/>
      <c r="J76" s="296" t="s">
        <v>9</v>
      </c>
      <c r="K76" s="297"/>
      <c r="L76" s="302" t="s">
        <v>10</v>
      </c>
      <c r="M76" s="302" t="s">
        <v>11</v>
      </c>
      <c r="N76" s="4" t="s">
        <v>12</v>
      </c>
      <c r="O76" s="306" t="s">
        <v>13</v>
      </c>
    </row>
    <row r="77" spans="1:15">
      <c r="A77" s="301"/>
      <c r="B77" s="305"/>
      <c r="C77" s="67" t="s">
        <v>14</v>
      </c>
      <c r="D77" s="67"/>
      <c r="E77" s="67" t="s">
        <v>15</v>
      </c>
      <c r="F77" s="299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303"/>
      <c r="M77" s="303"/>
      <c r="N77" s="8" t="s">
        <v>20</v>
      </c>
      <c r="O77" s="307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300" t="s">
        <v>4</v>
      </c>
      <c r="B87" s="304" t="s">
        <v>5</v>
      </c>
      <c r="C87" s="290" t="s">
        <v>6</v>
      </c>
      <c r="D87" s="291"/>
      <c r="E87" s="292"/>
      <c r="F87" s="298" t="s">
        <v>7</v>
      </c>
      <c r="G87" s="293" t="s">
        <v>8</v>
      </c>
      <c r="H87" s="294"/>
      <c r="I87" s="295"/>
      <c r="J87" s="296" t="s">
        <v>9</v>
      </c>
      <c r="K87" s="297"/>
      <c r="L87" s="302" t="s">
        <v>10</v>
      </c>
      <c r="M87" s="302" t="s">
        <v>11</v>
      </c>
      <c r="N87" s="4" t="s">
        <v>12</v>
      </c>
      <c r="O87" s="306" t="s">
        <v>13</v>
      </c>
    </row>
    <row r="88" spans="1:15">
      <c r="A88" s="301"/>
      <c r="B88" s="305"/>
      <c r="C88" s="67" t="s">
        <v>14</v>
      </c>
      <c r="D88" s="67"/>
      <c r="E88" s="67" t="s">
        <v>15</v>
      </c>
      <c r="F88" s="299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303"/>
      <c r="M88" s="303"/>
      <c r="N88" s="8" t="s">
        <v>20</v>
      </c>
      <c r="O88" s="307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86" t="s">
        <v>330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</row>
    <row r="106" spans="1:15">
      <c r="A106" s="288" t="s">
        <v>35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</row>
    <row r="107" spans="1:15">
      <c r="A107" s="288" t="s">
        <v>2</v>
      </c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89" t="s">
        <v>3</v>
      </c>
      <c r="M108" s="289"/>
      <c r="N108" s="289"/>
      <c r="O108" s="289"/>
    </row>
    <row r="109" spans="1:15">
      <c r="A109" s="1"/>
      <c r="M109" s="2"/>
    </row>
    <row r="110" spans="1:15">
      <c r="A110" s="300" t="s">
        <v>4</v>
      </c>
      <c r="B110" s="304" t="s">
        <v>5</v>
      </c>
      <c r="C110" s="290" t="s">
        <v>6</v>
      </c>
      <c r="D110" s="291"/>
      <c r="E110" s="292"/>
      <c r="F110" s="298" t="s">
        <v>7</v>
      </c>
      <c r="G110" s="293" t="s">
        <v>8</v>
      </c>
      <c r="H110" s="294"/>
      <c r="I110" s="295"/>
      <c r="J110" s="296" t="s">
        <v>9</v>
      </c>
      <c r="K110" s="297"/>
      <c r="L110" s="302" t="s">
        <v>10</v>
      </c>
      <c r="M110" s="302" t="s">
        <v>11</v>
      </c>
      <c r="N110" s="4" t="s">
        <v>12</v>
      </c>
      <c r="O110" s="306" t="s">
        <v>13</v>
      </c>
    </row>
    <row r="111" spans="1:15">
      <c r="A111" s="301"/>
      <c r="B111" s="305"/>
      <c r="C111" s="67" t="s">
        <v>14</v>
      </c>
      <c r="D111" s="67"/>
      <c r="E111" s="67" t="s">
        <v>15</v>
      </c>
      <c r="F111" s="299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303"/>
      <c r="M111" s="303"/>
      <c r="N111" s="8" t="s">
        <v>20</v>
      </c>
      <c r="O111" s="307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300" t="s">
        <v>4</v>
      </c>
      <c r="B120" s="304" t="s">
        <v>5</v>
      </c>
      <c r="C120" s="290" t="s">
        <v>6</v>
      </c>
      <c r="D120" s="291"/>
      <c r="E120" s="292"/>
      <c r="F120" s="298" t="s">
        <v>7</v>
      </c>
      <c r="G120" s="293" t="s">
        <v>8</v>
      </c>
      <c r="H120" s="294"/>
      <c r="I120" s="295"/>
      <c r="J120" s="296" t="s">
        <v>9</v>
      </c>
      <c r="K120" s="297"/>
      <c r="L120" s="302" t="s">
        <v>10</v>
      </c>
      <c r="M120" s="302" t="s">
        <v>11</v>
      </c>
      <c r="N120" s="4" t="s">
        <v>12</v>
      </c>
      <c r="O120" s="306" t="s">
        <v>13</v>
      </c>
    </row>
    <row r="121" spans="1:15">
      <c r="A121" s="301"/>
      <c r="B121" s="305"/>
      <c r="C121" s="67" t="s">
        <v>14</v>
      </c>
      <c r="D121" s="67"/>
      <c r="E121" s="67" t="s">
        <v>15</v>
      </c>
      <c r="F121" s="299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303"/>
      <c r="M121" s="303"/>
      <c r="N121" s="8" t="s">
        <v>20</v>
      </c>
      <c r="O121" s="307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86" t="s">
        <v>330</v>
      </c>
      <c r="B136" s="287"/>
      <c r="C136" s="287"/>
      <c r="D136" s="287"/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7"/>
    </row>
    <row r="137" spans="1:15">
      <c r="A137" s="288" t="s">
        <v>35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</row>
    <row r="138" spans="1:15">
      <c r="A138" s="288" t="s">
        <v>2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89" t="s">
        <v>3</v>
      </c>
      <c r="M139" s="289"/>
      <c r="N139" s="289"/>
      <c r="O139" s="289"/>
    </row>
    <row r="141" spans="1:15" ht="15.75" customHeight="1">
      <c r="A141" s="300" t="s">
        <v>4</v>
      </c>
      <c r="B141" s="302" t="s">
        <v>5</v>
      </c>
      <c r="C141" s="293" t="s">
        <v>6</v>
      </c>
      <c r="D141" s="294"/>
      <c r="E141" s="295"/>
      <c r="F141" s="308" t="s">
        <v>7</v>
      </c>
      <c r="G141" s="293" t="s">
        <v>8</v>
      </c>
      <c r="H141" s="294"/>
      <c r="I141" s="295"/>
      <c r="J141" s="296" t="s">
        <v>9</v>
      </c>
      <c r="K141" s="297"/>
      <c r="L141" s="302" t="s">
        <v>10</v>
      </c>
      <c r="M141" s="302" t="s">
        <v>11</v>
      </c>
      <c r="N141" s="4" t="s">
        <v>12</v>
      </c>
      <c r="O141" s="306" t="s">
        <v>13</v>
      </c>
    </row>
    <row r="142" spans="1:15">
      <c r="A142" s="301"/>
      <c r="B142" s="303"/>
      <c r="C142" s="67" t="s">
        <v>14</v>
      </c>
      <c r="D142" s="67"/>
      <c r="E142" s="67" t="s">
        <v>15</v>
      </c>
      <c r="F142" s="309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303"/>
      <c r="M142" s="303"/>
      <c r="N142" s="8" t="s">
        <v>20</v>
      </c>
      <c r="O142" s="307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300" t="s">
        <v>4</v>
      </c>
      <c r="B150" s="304" t="s">
        <v>5</v>
      </c>
      <c r="C150" s="290" t="s">
        <v>6</v>
      </c>
      <c r="D150" s="291"/>
      <c r="E150" s="292"/>
      <c r="F150" s="298" t="s">
        <v>7</v>
      </c>
      <c r="G150" s="293" t="s">
        <v>8</v>
      </c>
      <c r="H150" s="294"/>
      <c r="I150" s="295"/>
      <c r="J150" s="296" t="s">
        <v>9</v>
      </c>
      <c r="K150" s="297"/>
      <c r="L150" s="302" t="s">
        <v>10</v>
      </c>
      <c r="M150" s="302" t="s">
        <v>11</v>
      </c>
      <c r="N150" s="4" t="s">
        <v>12</v>
      </c>
      <c r="O150" s="306" t="s">
        <v>13</v>
      </c>
    </row>
    <row r="151" spans="1:15">
      <c r="A151" s="301"/>
      <c r="B151" s="305"/>
      <c r="C151" s="67" t="s">
        <v>14</v>
      </c>
      <c r="D151" s="67"/>
      <c r="E151" s="67" t="s">
        <v>15</v>
      </c>
      <c r="F151" s="299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303"/>
      <c r="M151" s="303"/>
      <c r="N151" s="8" t="s">
        <v>20</v>
      </c>
      <c r="O151" s="307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86" t="s">
        <v>330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</row>
    <row r="171" spans="1:15">
      <c r="A171" s="288" t="s">
        <v>35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</row>
    <row r="172" spans="1:15">
      <c r="A172" s="288" t="s">
        <v>2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89" t="s">
        <v>3</v>
      </c>
      <c r="M173" s="289"/>
      <c r="N173" s="289"/>
      <c r="O173" s="289"/>
    </row>
    <row r="175" spans="1:15" ht="15.75" customHeight="1">
      <c r="A175" s="300" t="s">
        <v>4</v>
      </c>
      <c r="B175" s="302" t="s">
        <v>5</v>
      </c>
      <c r="C175" s="293" t="s">
        <v>6</v>
      </c>
      <c r="D175" s="294"/>
      <c r="E175" s="295"/>
      <c r="F175" s="308" t="s">
        <v>7</v>
      </c>
      <c r="G175" s="293" t="s">
        <v>8</v>
      </c>
      <c r="H175" s="294"/>
      <c r="I175" s="295"/>
      <c r="J175" s="296" t="s">
        <v>9</v>
      </c>
      <c r="K175" s="297"/>
      <c r="L175" s="302" t="s">
        <v>10</v>
      </c>
      <c r="M175" s="302" t="s">
        <v>11</v>
      </c>
      <c r="N175" s="4" t="s">
        <v>12</v>
      </c>
      <c r="O175" s="306" t="s">
        <v>13</v>
      </c>
    </row>
    <row r="176" spans="1:15">
      <c r="A176" s="301"/>
      <c r="B176" s="303"/>
      <c r="C176" s="67" t="s">
        <v>14</v>
      </c>
      <c r="D176" s="67"/>
      <c r="E176" s="67" t="s">
        <v>15</v>
      </c>
      <c r="F176" s="309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303"/>
      <c r="M176" s="303"/>
      <c r="N176" s="8" t="s">
        <v>20</v>
      </c>
      <c r="O176" s="307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300" t="s">
        <v>4</v>
      </c>
      <c r="B189" s="304" t="s">
        <v>5</v>
      </c>
      <c r="C189" s="290" t="s">
        <v>6</v>
      </c>
      <c r="D189" s="291"/>
      <c r="E189" s="292"/>
      <c r="F189" s="298" t="s">
        <v>7</v>
      </c>
      <c r="G189" s="293" t="s">
        <v>8</v>
      </c>
      <c r="H189" s="294"/>
      <c r="I189" s="295"/>
      <c r="J189" s="296" t="s">
        <v>9</v>
      </c>
      <c r="K189" s="297"/>
      <c r="L189" s="302" t="s">
        <v>10</v>
      </c>
      <c r="M189" s="302" t="s">
        <v>11</v>
      </c>
      <c r="N189" s="4" t="s">
        <v>12</v>
      </c>
      <c r="O189" s="306" t="s">
        <v>13</v>
      </c>
    </row>
    <row r="190" spans="1:15">
      <c r="A190" s="301"/>
      <c r="B190" s="305"/>
      <c r="C190" s="67" t="s">
        <v>14</v>
      </c>
      <c r="D190" s="67"/>
      <c r="E190" s="67" t="s">
        <v>15</v>
      </c>
      <c r="F190" s="299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303"/>
      <c r="M190" s="303"/>
      <c r="N190" s="8" t="s">
        <v>20</v>
      </c>
      <c r="O190" s="307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86" t="s">
        <v>330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</row>
    <row r="203" spans="1:15">
      <c r="A203" s="288" t="s">
        <v>35</v>
      </c>
      <c r="B203" s="288"/>
      <c r="C203" s="288"/>
      <c r="D203" s="288"/>
      <c r="E203" s="288"/>
      <c r="F203" s="288"/>
      <c r="G203" s="288"/>
      <c r="H203" s="288"/>
      <c r="I203" s="288"/>
      <c r="J203" s="288"/>
      <c r="K203" s="288"/>
      <c r="L203" s="288"/>
      <c r="M203" s="288"/>
      <c r="N203" s="288"/>
      <c r="O203" s="288"/>
    </row>
    <row r="204" spans="1:15" ht="15.75" customHeight="1">
      <c r="A204" s="288" t="s">
        <v>2</v>
      </c>
      <c r="B204" s="288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89" t="s">
        <v>3</v>
      </c>
      <c r="M205" s="289"/>
      <c r="N205" s="289"/>
      <c r="O205" s="289"/>
    </row>
    <row r="207" spans="1:15" ht="15.75" customHeight="1">
      <c r="A207" s="300" t="s">
        <v>4</v>
      </c>
      <c r="B207" s="302" t="s">
        <v>5</v>
      </c>
      <c r="C207" s="293" t="s">
        <v>6</v>
      </c>
      <c r="D207" s="294"/>
      <c r="E207" s="295"/>
      <c r="F207" s="308" t="s">
        <v>7</v>
      </c>
      <c r="G207" s="293" t="s">
        <v>8</v>
      </c>
      <c r="H207" s="294"/>
      <c r="I207" s="295"/>
      <c r="J207" s="296" t="s">
        <v>9</v>
      </c>
      <c r="K207" s="297"/>
      <c r="L207" s="302" t="s">
        <v>10</v>
      </c>
      <c r="M207" s="302" t="s">
        <v>11</v>
      </c>
      <c r="N207" s="4" t="s">
        <v>12</v>
      </c>
      <c r="O207" s="306" t="s">
        <v>13</v>
      </c>
    </row>
    <row r="208" spans="1:15">
      <c r="A208" s="301"/>
      <c r="B208" s="303"/>
      <c r="C208" s="67" t="s">
        <v>14</v>
      </c>
      <c r="D208" s="67"/>
      <c r="E208" s="67" t="s">
        <v>15</v>
      </c>
      <c r="F208" s="309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303"/>
      <c r="M208" s="303"/>
      <c r="N208" s="8" t="s">
        <v>20</v>
      </c>
      <c r="O208" s="307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87" t="s">
        <v>330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</row>
    <row r="236" spans="1:15">
      <c r="A236" s="288" t="s">
        <v>1</v>
      </c>
      <c r="B236" s="288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</row>
    <row r="237" spans="1:15">
      <c r="A237" s="288" t="s">
        <v>2</v>
      </c>
      <c r="B237" s="288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89" t="s">
        <v>3</v>
      </c>
      <c r="M238" s="289"/>
      <c r="N238" s="289"/>
      <c r="O238" s="289"/>
    </row>
    <row r="239" spans="1:15">
      <c r="A239" s="1"/>
      <c r="M239" s="2"/>
    </row>
    <row r="240" spans="1:15">
      <c r="A240" s="300" t="s">
        <v>4</v>
      </c>
      <c r="B240" s="304" t="s">
        <v>5</v>
      </c>
      <c r="C240" s="290" t="s">
        <v>6</v>
      </c>
      <c r="D240" s="291"/>
      <c r="E240" s="292"/>
      <c r="F240" s="298" t="s">
        <v>7</v>
      </c>
      <c r="G240" s="293" t="s">
        <v>8</v>
      </c>
      <c r="H240" s="294"/>
      <c r="I240" s="295"/>
      <c r="J240" s="296" t="s">
        <v>9</v>
      </c>
      <c r="K240" s="297"/>
      <c r="L240" s="302" t="s">
        <v>10</v>
      </c>
      <c r="M240" s="302" t="s">
        <v>11</v>
      </c>
      <c r="N240" s="4" t="s">
        <v>12</v>
      </c>
      <c r="O240" s="306" t="s">
        <v>13</v>
      </c>
    </row>
    <row r="241" spans="1:15">
      <c r="A241" s="301"/>
      <c r="B241" s="305"/>
      <c r="C241" s="67" t="s">
        <v>14</v>
      </c>
      <c r="D241" s="67"/>
      <c r="E241" s="67" t="s">
        <v>15</v>
      </c>
      <c r="F241" s="299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303"/>
      <c r="M241" s="303"/>
      <c r="N241" s="8" t="s">
        <v>20</v>
      </c>
      <c r="O241" s="307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300" t="s">
        <v>4</v>
      </c>
      <c r="B250" s="304" t="s">
        <v>5</v>
      </c>
      <c r="C250" s="290" t="s">
        <v>6</v>
      </c>
      <c r="D250" s="291"/>
      <c r="E250" s="292"/>
      <c r="F250" s="298" t="s">
        <v>7</v>
      </c>
      <c r="G250" s="293" t="s">
        <v>8</v>
      </c>
      <c r="H250" s="294"/>
      <c r="I250" s="295"/>
      <c r="J250" s="296" t="s">
        <v>9</v>
      </c>
      <c r="K250" s="297"/>
      <c r="L250" s="302" t="s">
        <v>10</v>
      </c>
      <c r="M250" s="302" t="s">
        <v>11</v>
      </c>
      <c r="N250" s="4" t="s">
        <v>12</v>
      </c>
      <c r="O250" s="306" t="s">
        <v>13</v>
      </c>
    </row>
    <row r="251" spans="1:15">
      <c r="A251" s="301"/>
      <c r="B251" s="305"/>
      <c r="C251" s="67" t="s">
        <v>14</v>
      </c>
      <c r="D251" s="67"/>
      <c r="E251" s="67" t="s">
        <v>15</v>
      </c>
      <c r="F251" s="299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303"/>
      <c r="M251" s="303"/>
      <c r="N251" s="8" t="s">
        <v>20</v>
      </c>
      <c r="O251" s="307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87" t="s">
        <v>330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</row>
    <row r="269" spans="1:15">
      <c r="A269" s="288" t="s">
        <v>1</v>
      </c>
      <c r="B269" s="288"/>
      <c r="C269" s="288"/>
      <c r="D269" s="288"/>
      <c r="E269" s="288"/>
      <c r="F269" s="288"/>
      <c r="G269" s="288"/>
      <c r="H269" s="288"/>
      <c r="I269" s="288"/>
      <c r="J269" s="288"/>
      <c r="K269" s="288"/>
      <c r="L269" s="288"/>
      <c r="M269" s="288"/>
      <c r="N269" s="288"/>
      <c r="O269" s="288"/>
    </row>
    <row r="270" spans="1:15">
      <c r="A270" s="288" t="s">
        <v>2</v>
      </c>
      <c r="B270" s="288"/>
      <c r="C270" s="288"/>
      <c r="D270" s="288"/>
      <c r="E270" s="288"/>
      <c r="F270" s="288"/>
      <c r="G270" s="288"/>
      <c r="H270" s="288"/>
      <c r="I270" s="288"/>
      <c r="J270" s="288"/>
      <c r="K270" s="288"/>
      <c r="L270" s="288"/>
      <c r="M270" s="288"/>
      <c r="N270" s="288"/>
      <c r="O270" s="288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89" t="s">
        <v>3</v>
      </c>
      <c r="M271" s="289"/>
      <c r="N271" s="289"/>
      <c r="O271" s="289"/>
    </row>
    <row r="272" spans="1:15">
      <c r="A272" s="1"/>
      <c r="M272" s="2"/>
    </row>
    <row r="273" spans="1:15">
      <c r="A273" s="300" t="s">
        <v>4</v>
      </c>
      <c r="B273" s="304" t="s">
        <v>5</v>
      </c>
      <c r="C273" s="290" t="s">
        <v>6</v>
      </c>
      <c r="D273" s="291"/>
      <c r="E273" s="292"/>
      <c r="F273" s="298" t="s">
        <v>7</v>
      </c>
      <c r="G273" s="293" t="s">
        <v>8</v>
      </c>
      <c r="H273" s="294"/>
      <c r="I273" s="295"/>
      <c r="J273" s="296" t="s">
        <v>9</v>
      </c>
      <c r="K273" s="297"/>
      <c r="L273" s="302" t="s">
        <v>10</v>
      </c>
      <c r="M273" s="302" t="s">
        <v>11</v>
      </c>
      <c r="N273" s="4" t="s">
        <v>12</v>
      </c>
      <c r="O273" s="306" t="s">
        <v>13</v>
      </c>
    </row>
    <row r="274" spans="1:15">
      <c r="A274" s="301"/>
      <c r="B274" s="305"/>
      <c r="C274" s="67" t="s">
        <v>14</v>
      </c>
      <c r="D274" s="67"/>
      <c r="E274" s="67" t="s">
        <v>15</v>
      </c>
      <c r="F274" s="299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303"/>
      <c r="M274" s="303"/>
      <c r="N274" s="8" t="s">
        <v>20</v>
      </c>
      <c r="O274" s="307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300" t="s">
        <v>4</v>
      </c>
      <c r="B285" s="304" t="s">
        <v>5</v>
      </c>
      <c r="C285" s="290" t="s">
        <v>6</v>
      </c>
      <c r="D285" s="291"/>
      <c r="E285" s="292"/>
      <c r="F285" s="298" t="s">
        <v>7</v>
      </c>
      <c r="G285" s="293" t="s">
        <v>8</v>
      </c>
      <c r="H285" s="294"/>
      <c r="I285" s="295"/>
      <c r="J285" s="296" t="s">
        <v>9</v>
      </c>
      <c r="K285" s="297"/>
      <c r="L285" s="302" t="s">
        <v>10</v>
      </c>
      <c r="M285" s="302" t="s">
        <v>11</v>
      </c>
      <c r="N285" s="4" t="s">
        <v>12</v>
      </c>
      <c r="O285" s="306" t="s">
        <v>13</v>
      </c>
    </row>
    <row r="286" spans="1:15">
      <c r="A286" s="301"/>
      <c r="B286" s="305"/>
      <c r="C286" s="67" t="s">
        <v>14</v>
      </c>
      <c r="D286" s="67"/>
      <c r="E286" s="67" t="s">
        <v>15</v>
      </c>
      <c r="F286" s="299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303"/>
      <c r="M286" s="303"/>
      <c r="N286" s="8" t="s">
        <v>20</v>
      </c>
      <c r="O286" s="307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86" t="s">
        <v>330</v>
      </c>
      <c r="B300" s="287"/>
      <c r="C300" s="287"/>
      <c r="D300" s="287"/>
      <c r="E300" s="287"/>
      <c r="F300" s="287"/>
      <c r="G300" s="287"/>
      <c r="H300" s="287"/>
      <c r="I300" s="287"/>
      <c r="J300" s="287"/>
      <c r="K300" s="287"/>
      <c r="L300" s="287"/>
      <c r="M300" s="287"/>
      <c r="N300" s="287"/>
      <c r="O300" s="287"/>
    </row>
    <row r="301" spans="1:15">
      <c r="A301" s="288" t="s">
        <v>1</v>
      </c>
      <c r="B301" s="288"/>
      <c r="C301" s="288"/>
      <c r="D301" s="288"/>
      <c r="E301" s="288"/>
      <c r="F301" s="288"/>
      <c r="G301" s="288"/>
      <c r="H301" s="288"/>
      <c r="I301" s="288"/>
      <c r="J301" s="288"/>
      <c r="K301" s="288"/>
      <c r="L301" s="288"/>
      <c r="M301" s="288"/>
      <c r="N301" s="288"/>
      <c r="O301" s="288"/>
    </row>
    <row r="302" spans="1:15">
      <c r="A302" s="288" t="s">
        <v>2</v>
      </c>
      <c r="B302" s="288"/>
      <c r="C302" s="288"/>
      <c r="D302" s="288"/>
      <c r="E302" s="288"/>
      <c r="F302" s="288"/>
      <c r="G302" s="288"/>
      <c r="H302" s="288"/>
      <c r="I302" s="288"/>
      <c r="J302" s="288"/>
      <c r="K302" s="288"/>
      <c r="L302" s="288"/>
      <c r="M302" s="288"/>
      <c r="N302" s="288"/>
      <c r="O302" s="288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89" t="s">
        <v>3</v>
      </c>
      <c r="M303" s="289"/>
      <c r="N303" s="289"/>
      <c r="O303" s="289"/>
    </row>
    <row r="304" spans="1:15">
      <c r="A304" s="1"/>
      <c r="M304" s="2"/>
    </row>
    <row r="305" spans="1:15">
      <c r="A305" s="300" t="s">
        <v>4</v>
      </c>
      <c r="B305" s="304" t="s">
        <v>5</v>
      </c>
      <c r="C305" s="290" t="s">
        <v>6</v>
      </c>
      <c r="D305" s="291"/>
      <c r="E305" s="292"/>
      <c r="F305" s="298" t="s">
        <v>7</v>
      </c>
      <c r="G305" s="293" t="s">
        <v>8</v>
      </c>
      <c r="H305" s="294"/>
      <c r="I305" s="295"/>
      <c r="J305" s="296" t="s">
        <v>9</v>
      </c>
      <c r="K305" s="297"/>
      <c r="L305" s="302" t="s">
        <v>10</v>
      </c>
      <c r="M305" s="302" t="s">
        <v>11</v>
      </c>
      <c r="N305" s="4" t="s">
        <v>12</v>
      </c>
      <c r="O305" s="306" t="s">
        <v>13</v>
      </c>
    </row>
    <row r="306" spans="1:15">
      <c r="A306" s="301"/>
      <c r="B306" s="305"/>
      <c r="C306" s="67" t="s">
        <v>14</v>
      </c>
      <c r="D306" s="67"/>
      <c r="E306" s="67" t="s">
        <v>15</v>
      </c>
      <c r="F306" s="299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303"/>
      <c r="M306" s="303"/>
      <c r="N306" s="8" t="s">
        <v>20</v>
      </c>
      <c r="O306" s="307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300" t="s">
        <v>4</v>
      </c>
      <c r="B318" s="304" t="s">
        <v>5</v>
      </c>
      <c r="C318" s="290" t="s">
        <v>6</v>
      </c>
      <c r="D318" s="291"/>
      <c r="E318" s="292"/>
      <c r="F318" s="298" t="s">
        <v>7</v>
      </c>
      <c r="G318" s="293" t="s">
        <v>8</v>
      </c>
      <c r="H318" s="294"/>
      <c r="I318" s="295"/>
      <c r="J318" s="296" t="s">
        <v>9</v>
      </c>
      <c r="K318" s="297"/>
      <c r="L318" s="302" t="s">
        <v>10</v>
      </c>
      <c r="M318" s="302" t="s">
        <v>11</v>
      </c>
      <c r="N318" s="4" t="s">
        <v>12</v>
      </c>
      <c r="O318" s="306" t="s">
        <v>13</v>
      </c>
    </row>
    <row r="319" spans="1:15">
      <c r="A319" s="301"/>
      <c r="B319" s="305"/>
      <c r="C319" s="67" t="s">
        <v>14</v>
      </c>
      <c r="D319" s="67"/>
      <c r="E319" s="67" t="s">
        <v>15</v>
      </c>
      <c r="F319" s="299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303"/>
      <c r="M319" s="303"/>
      <c r="N319" s="8" t="s">
        <v>20</v>
      </c>
      <c r="O319" s="307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87" t="s">
        <v>0</v>
      </c>
      <c r="B333" s="287"/>
      <c r="C333" s="287"/>
      <c r="D333" s="287"/>
      <c r="E333" s="287"/>
      <c r="F333" s="287"/>
      <c r="G333" s="287"/>
      <c r="H333" s="287"/>
      <c r="I333" s="287"/>
      <c r="J333" s="287"/>
      <c r="K333" s="287"/>
      <c r="L333" s="287"/>
      <c r="M333" s="287"/>
      <c r="N333" s="287"/>
      <c r="O333" s="287"/>
    </row>
    <row r="334" spans="1:15">
      <c r="A334" s="288" t="s">
        <v>1</v>
      </c>
      <c r="B334" s="288"/>
      <c r="C334" s="288"/>
      <c r="D334" s="288"/>
      <c r="E334" s="288"/>
      <c r="F334" s="288"/>
      <c r="G334" s="288"/>
      <c r="H334" s="288"/>
      <c r="I334" s="288"/>
      <c r="J334" s="288"/>
      <c r="K334" s="288"/>
      <c r="L334" s="288"/>
      <c r="M334" s="288"/>
      <c r="N334" s="288"/>
      <c r="O334" s="288"/>
    </row>
    <row r="335" spans="1:15" ht="15.75" customHeight="1">
      <c r="A335" s="288" t="s">
        <v>2</v>
      </c>
      <c r="B335" s="288"/>
      <c r="C335" s="288"/>
      <c r="D335" s="288"/>
      <c r="E335" s="288"/>
      <c r="F335" s="288"/>
      <c r="G335" s="288"/>
      <c r="H335" s="288"/>
      <c r="I335" s="288"/>
      <c r="J335" s="288"/>
      <c r="K335" s="288"/>
      <c r="L335" s="288"/>
      <c r="M335" s="288"/>
      <c r="N335" s="288"/>
      <c r="O335" s="288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89" t="s">
        <v>3</v>
      </c>
      <c r="M336" s="289"/>
      <c r="N336" s="289"/>
      <c r="O336" s="289"/>
    </row>
    <row r="337" spans="1:15">
      <c r="A337" s="1"/>
      <c r="M337" s="2"/>
    </row>
    <row r="338" spans="1:15">
      <c r="A338" s="300" t="s">
        <v>4</v>
      </c>
      <c r="B338" s="304" t="s">
        <v>5</v>
      </c>
      <c r="C338" s="290" t="s">
        <v>6</v>
      </c>
      <c r="D338" s="291"/>
      <c r="E338" s="292"/>
      <c r="F338" s="298" t="s">
        <v>7</v>
      </c>
      <c r="G338" s="293" t="s">
        <v>8</v>
      </c>
      <c r="H338" s="294"/>
      <c r="I338" s="295"/>
      <c r="J338" s="296" t="s">
        <v>9</v>
      </c>
      <c r="K338" s="297"/>
      <c r="L338" s="302" t="s">
        <v>10</v>
      </c>
      <c r="M338" s="302" t="s">
        <v>11</v>
      </c>
      <c r="N338" s="4" t="s">
        <v>12</v>
      </c>
      <c r="O338" s="306" t="s">
        <v>13</v>
      </c>
    </row>
    <row r="339" spans="1:15">
      <c r="A339" s="301"/>
      <c r="B339" s="305"/>
      <c r="C339" s="67" t="s">
        <v>14</v>
      </c>
      <c r="D339" s="67"/>
      <c r="E339" s="67" t="s">
        <v>15</v>
      </c>
      <c r="F339" s="299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303"/>
      <c r="M339" s="303"/>
      <c r="N339" s="8" t="s">
        <v>20</v>
      </c>
      <c r="O339" s="307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300" t="s">
        <v>4</v>
      </c>
      <c r="B348" s="304" t="s">
        <v>5</v>
      </c>
      <c r="C348" s="290" t="s">
        <v>6</v>
      </c>
      <c r="D348" s="291"/>
      <c r="E348" s="292"/>
      <c r="F348" s="298" t="s">
        <v>7</v>
      </c>
      <c r="G348" s="293" t="s">
        <v>8</v>
      </c>
      <c r="H348" s="294"/>
      <c r="I348" s="295"/>
      <c r="J348" s="296" t="s">
        <v>9</v>
      </c>
      <c r="K348" s="297"/>
      <c r="L348" s="302" t="s">
        <v>10</v>
      </c>
      <c r="M348" s="302" t="s">
        <v>11</v>
      </c>
      <c r="N348" s="4" t="s">
        <v>12</v>
      </c>
      <c r="O348" s="306" t="s">
        <v>13</v>
      </c>
    </row>
    <row r="349" spans="1:15">
      <c r="A349" s="301"/>
      <c r="B349" s="305"/>
      <c r="C349" s="67" t="s">
        <v>14</v>
      </c>
      <c r="D349" s="67"/>
      <c r="E349" s="67" t="s">
        <v>15</v>
      </c>
      <c r="F349" s="299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303"/>
      <c r="M349" s="303"/>
      <c r="N349" s="8" t="s">
        <v>20</v>
      </c>
      <c r="O349" s="307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86" t="s">
        <v>330</v>
      </c>
      <c r="B366" s="287"/>
      <c r="C366" s="287"/>
      <c r="D366" s="287"/>
      <c r="E366" s="287"/>
      <c r="F366" s="287"/>
      <c r="G366" s="287"/>
      <c r="H366" s="287"/>
      <c r="I366" s="287"/>
      <c r="J366" s="287"/>
      <c r="K366" s="287"/>
      <c r="L366" s="287"/>
      <c r="M366" s="287"/>
      <c r="N366" s="287"/>
      <c r="O366" s="287"/>
    </row>
    <row r="367" spans="1:15">
      <c r="A367" s="288" t="s">
        <v>1</v>
      </c>
      <c r="B367" s="288"/>
      <c r="C367" s="288"/>
      <c r="D367" s="288"/>
      <c r="E367" s="288"/>
      <c r="F367" s="288"/>
      <c r="G367" s="288"/>
      <c r="H367" s="288"/>
      <c r="I367" s="288"/>
      <c r="J367" s="288"/>
      <c r="K367" s="288"/>
      <c r="L367" s="288"/>
      <c r="M367" s="288"/>
      <c r="N367" s="288"/>
      <c r="O367" s="288"/>
    </row>
    <row r="368" spans="1:15">
      <c r="A368" s="288" t="s">
        <v>2</v>
      </c>
      <c r="B368" s="288"/>
      <c r="C368" s="288"/>
      <c r="D368" s="288"/>
      <c r="E368" s="288"/>
      <c r="F368" s="288"/>
      <c r="G368" s="288"/>
      <c r="H368" s="288"/>
      <c r="I368" s="288"/>
      <c r="J368" s="288"/>
      <c r="K368" s="288"/>
      <c r="L368" s="288"/>
      <c r="M368" s="288"/>
      <c r="N368" s="288"/>
      <c r="O368" s="288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89" t="s">
        <v>3</v>
      </c>
      <c r="M369" s="289"/>
      <c r="N369" s="289"/>
      <c r="O369" s="289"/>
    </row>
    <row r="371" spans="1:15">
      <c r="A371" s="300" t="s">
        <v>4</v>
      </c>
      <c r="B371" s="304" t="s">
        <v>5</v>
      </c>
      <c r="C371" s="290" t="s">
        <v>6</v>
      </c>
      <c r="D371" s="291"/>
      <c r="E371" s="292"/>
      <c r="F371" s="298" t="s">
        <v>7</v>
      </c>
      <c r="G371" s="293" t="s">
        <v>8</v>
      </c>
      <c r="H371" s="294"/>
      <c r="I371" s="295"/>
      <c r="J371" s="296" t="s">
        <v>9</v>
      </c>
      <c r="K371" s="297"/>
      <c r="L371" s="302" t="s">
        <v>10</v>
      </c>
      <c r="M371" s="302" t="s">
        <v>11</v>
      </c>
      <c r="N371" s="4" t="s">
        <v>12</v>
      </c>
      <c r="O371" s="306" t="s">
        <v>13</v>
      </c>
    </row>
    <row r="372" spans="1:15">
      <c r="A372" s="301"/>
      <c r="B372" s="305"/>
      <c r="C372" s="67" t="s">
        <v>14</v>
      </c>
      <c r="D372" s="67"/>
      <c r="E372" s="67" t="s">
        <v>15</v>
      </c>
      <c r="F372" s="299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303"/>
      <c r="M372" s="303"/>
      <c r="N372" s="8" t="s">
        <v>20</v>
      </c>
      <c r="O372" s="307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300" t="s">
        <v>4</v>
      </c>
      <c r="B381" s="304" t="s">
        <v>5</v>
      </c>
      <c r="C381" s="290" t="s">
        <v>6</v>
      </c>
      <c r="D381" s="291"/>
      <c r="E381" s="292"/>
      <c r="F381" s="298" t="s">
        <v>7</v>
      </c>
      <c r="G381" s="293" t="s">
        <v>8</v>
      </c>
      <c r="H381" s="294"/>
      <c r="I381" s="295"/>
      <c r="J381" s="296" t="s">
        <v>9</v>
      </c>
      <c r="K381" s="297"/>
      <c r="L381" s="302" t="s">
        <v>10</v>
      </c>
      <c r="M381" s="302" t="s">
        <v>11</v>
      </c>
      <c r="N381" s="4" t="s">
        <v>12</v>
      </c>
      <c r="O381" s="306" t="s">
        <v>13</v>
      </c>
    </row>
    <row r="382" spans="1:15">
      <c r="A382" s="301"/>
      <c r="B382" s="305"/>
      <c r="C382" s="67" t="s">
        <v>14</v>
      </c>
      <c r="D382" s="67"/>
      <c r="E382" s="67" t="s">
        <v>15</v>
      </c>
      <c r="F382" s="299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303"/>
      <c r="M382" s="303"/>
      <c r="N382" s="8" t="s">
        <v>20</v>
      </c>
      <c r="O382" s="307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86" t="s">
        <v>330</v>
      </c>
      <c r="B397" s="287"/>
      <c r="C397" s="287"/>
      <c r="D397" s="287"/>
      <c r="E397" s="287"/>
      <c r="F397" s="287"/>
      <c r="G397" s="287"/>
      <c r="H397" s="287"/>
      <c r="I397" s="287"/>
      <c r="J397" s="287"/>
      <c r="K397" s="287"/>
      <c r="L397" s="287"/>
      <c r="M397" s="287"/>
      <c r="N397" s="287"/>
      <c r="O397" s="287"/>
    </row>
    <row r="398" spans="1:15">
      <c r="A398" s="288" t="s">
        <v>1</v>
      </c>
      <c r="B398" s="288"/>
      <c r="C398" s="288"/>
      <c r="D398" s="288"/>
      <c r="E398" s="288"/>
      <c r="F398" s="288"/>
      <c r="G398" s="288"/>
      <c r="H398" s="288"/>
      <c r="I398" s="288"/>
      <c r="J398" s="288"/>
      <c r="K398" s="288"/>
      <c r="L398" s="288"/>
      <c r="M398" s="288"/>
      <c r="N398" s="288"/>
      <c r="O398" s="288"/>
    </row>
    <row r="399" spans="1:15">
      <c r="A399" s="288" t="s">
        <v>2</v>
      </c>
      <c r="B399" s="288"/>
      <c r="C399" s="288"/>
      <c r="D399" s="288"/>
      <c r="E399" s="288"/>
      <c r="F399" s="288"/>
      <c r="G399" s="288"/>
      <c r="H399" s="288"/>
      <c r="I399" s="288"/>
      <c r="J399" s="288"/>
      <c r="K399" s="288"/>
      <c r="L399" s="288"/>
      <c r="M399" s="288"/>
      <c r="N399" s="288"/>
      <c r="O399" s="288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89" t="s">
        <v>3</v>
      </c>
      <c r="M400" s="289"/>
      <c r="N400" s="289"/>
      <c r="O400" s="289"/>
    </row>
    <row r="402" spans="1:17">
      <c r="A402" s="300" t="s">
        <v>4</v>
      </c>
      <c r="B402" s="304" t="s">
        <v>5</v>
      </c>
      <c r="C402" s="290" t="s">
        <v>6</v>
      </c>
      <c r="D402" s="291"/>
      <c r="E402" s="292"/>
      <c r="F402" s="298" t="s">
        <v>7</v>
      </c>
      <c r="G402" s="293" t="s">
        <v>8</v>
      </c>
      <c r="H402" s="294"/>
      <c r="I402" s="295"/>
      <c r="J402" s="296" t="s">
        <v>9</v>
      </c>
      <c r="K402" s="297"/>
      <c r="L402" s="302" t="s">
        <v>10</v>
      </c>
      <c r="M402" s="302" t="s">
        <v>11</v>
      </c>
      <c r="N402" s="4" t="s">
        <v>12</v>
      </c>
      <c r="O402" s="306" t="s">
        <v>13</v>
      </c>
    </row>
    <row r="403" spans="1:17">
      <c r="A403" s="301"/>
      <c r="B403" s="305"/>
      <c r="C403" s="67" t="s">
        <v>14</v>
      </c>
      <c r="D403" s="67"/>
      <c r="E403" s="67" t="s">
        <v>15</v>
      </c>
      <c r="F403" s="299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303"/>
      <c r="M403" s="303"/>
      <c r="N403" s="8" t="s">
        <v>20</v>
      </c>
      <c r="O403" s="307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300" t="s">
        <v>4</v>
      </c>
      <c r="B411" s="304" t="s">
        <v>5</v>
      </c>
      <c r="C411" s="290" t="s">
        <v>6</v>
      </c>
      <c r="D411" s="291"/>
      <c r="E411" s="292"/>
      <c r="F411" s="298" t="s">
        <v>7</v>
      </c>
      <c r="G411" s="293" t="s">
        <v>8</v>
      </c>
      <c r="H411" s="294"/>
      <c r="I411" s="295"/>
      <c r="J411" s="296" t="s">
        <v>9</v>
      </c>
      <c r="K411" s="297"/>
      <c r="L411" s="302" t="s">
        <v>10</v>
      </c>
      <c r="M411" s="302" t="s">
        <v>11</v>
      </c>
      <c r="N411" s="4" t="s">
        <v>12</v>
      </c>
      <c r="O411" s="306" t="s">
        <v>13</v>
      </c>
    </row>
    <row r="412" spans="1:17">
      <c r="A412" s="301"/>
      <c r="B412" s="305"/>
      <c r="C412" s="67" t="s">
        <v>14</v>
      </c>
      <c r="D412" s="67"/>
      <c r="E412" s="67" t="s">
        <v>15</v>
      </c>
      <c r="F412" s="299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303"/>
      <c r="M412" s="303"/>
      <c r="N412" s="8" t="s">
        <v>20</v>
      </c>
      <c r="O412" s="307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86" t="s">
        <v>330</v>
      </c>
      <c r="B431" s="287"/>
      <c r="C431" s="287"/>
      <c r="D431" s="287"/>
      <c r="E431" s="287"/>
      <c r="F431" s="287"/>
      <c r="G431" s="287"/>
      <c r="H431" s="287"/>
      <c r="I431" s="287"/>
      <c r="J431" s="287"/>
      <c r="K431" s="287"/>
      <c r="L431" s="287"/>
      <c r="M431" s="287"/>
      <c r="N431" s="287"/>
      <c r="O431" s="287"/>
    </row>
    <row r="432" spans="1:17">
      <c r="A432" s="288" t="s">
        <v>1</v>
      </c>
      <c r="B432" s="288"/>
      <c r="C432" s="288"/>
      <c r="D432" s="288"/>
      <c r="E432" s="288"/>
      <c r="F432" s="288"/>
      <c r="G432" s="288"/>
      <c r="H432" s="288"/>
      <c r="I432" s="288"/>
      <c r="J432" s="288"/>
      <c r="K432" s="288"/>
      <c r="L432" s="288"/>
      <c r="M432" s="288"/>
      <c r="N432" s="288"/>
      <c r="O432" s="288"/>
    </row>
    <row r="433" spans="1:15">
      <c r="A433" s="288" t="s">
        <v>2</v>
      </c>
      <c r="B433" s="288"/>
      <c r="C433" s="288"/>
      <c r="D433" s="288"/>
      <c r="E433" s="288"/>
      <c r="F433" s="288"/>
      <c r="G433" s="288"/>
      <c r="H433" s="288"/>
      <c r="I433" s="288"/>
      <c r="J433" s="288"/>
      <c r="K433" s="288"/>
      <c r="L433" s="288"/>
      <c r="M433" s="288"/>
      <c r="N433" s="288"/>
      <c r="O433" s="288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89" t="s">
        <v>3</v>
      </c>
      <c r="M434" s="289"/>
      <c r="N434" s="289"/>
      <c r="O434" s="289"/>
    </row>
    <row r="436" spans="1:15">
      <c r="A436" s="300" t="s">
        <v>4</v>
      </c>
      <c r="B436" s="304" t="s">
        <v>5</v>
      </c>
      <c r="C436" s="290" t="s">
        <v>6</v>
      </c>
      <c r="D436" s="291"/>
      <c r="E436" s="292"/>
      <c r="F436" s="298" t="s">
        <v>7</v>
      </c>
      <c r="G436" s="293" t="s">
        <v>8</v>
      </c>
      <c r="H436" s="294"/>
      <c r="I436" s="295"/>
      <c r="J436" s="296" t="s">
        <v>9</v>
      </c>
      <c r="K436" s="297"/>
      <c r="L436" s="302" t="s">
        <v>10</v>
      </c>
      <c r="M436" s="302" t="s">
        <v>11</v>
      </c>
      <c r="N436" s="4" t="s">
        <v>12</v>
      </c>
      <c r="O436" s="306" t="s">
        <v>13</v>
      </c>
    </row>
    <row r="437" spans="1:15">
      <c r="A437" s="301"/>
      <c r="B437" s="305"/>
      <c r="C437" s="67" t="s">
        <v>14</v>
      </c>
      <c r="D437" s="67"/>
      <c r="E437" s="67" t="s">
        <v>15</v>
      </c>
      <c r="F437" s="299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303"/>
      <c r="M437" s="303"/>
      <c r="N437" s="8" t="s">
        <v>20</v>
      </c>
      <c r="O437" s="307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300" t="s">
        <v>4</v>
      </c>
      <c r="B451" s="304" t="s">
        <v>5</v>
      </c>
      <c r="C451" s="290" t="s">
        <v>6</v>
      </c>
      <c r="D451" s="291"/>
      <c r="E451" s="292"/>
      <c r="F451" s="298" t="s">
        <v>7</v>
      </c>
      <c r="G451" s="293" t="s">
        <v>8</v>
      </c>
      <c r="H451" s="294"/>
      <c r="I451" s="295"/>
      <c r="J451" s="296" t="s">
        <v>9</v>
      </c>
      <c r="K451" s="297"/>
      <c r="L451" s="302" t="s">
        <v>10</v>
      </c>
      <c r="M451" s="302" t="s">
        <v>11</v>
      </c>
      <c r="N451" s="4" t="s">
        <v>12</v>
      </c>
      <c r="O451" s="306" t="s">
        <v>13</v>
      </c>
    </row>
    <row r="452" spans="1:15">
      <c r="A452" s="301"/>
      <c r="B452" s="305"/>
      <c r="C452" s="67" t="s">
        <v>14</v>
      </c>
      <c r="D452" s="67"/>
      <c r="E452" s="67" t="s">
        <v>15</v>
      </c>
      <c r="F452" s="299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303"/>
      <c r="M452" s="303"/>
      <c r="N452" s="8" t="s">
        <v>20</v>
      </c>
      <c r="O452" s="307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86" t="s">
        <v>330</v>
      </c>
      <c r="B465" s="287"/>
      <c r="C465" s="287"/>
      <c r="D465" s="287"/>
      <c r="E465" s="287"/>
      <c r="F465" s="287"/>
      <c r="G465" s="287"/>
      <c r="H465" s="287"/>
      <c r="I465" s="287"/>
      <c r="J465" s="287"/>
      <c r="K465" s="287"/>
      <c r="L465" s="287"/>
      <c r="M465" s="287"/>
      <c r="N465" s="287"/>
      <c r="O465" s="287"/>
    </row>
    <row r="466" spans="1:15">
      <c r="A466" s="288" t="s">
        <v>1</v>
      </c>
      <c r="B466" s="288"/>
      <c r="C466" s="288"/>
      <c r="D466" s="288"/>
      <c r="E466" s="288"/>
      <c r="F466" s="288"/>
      <c r="G466" s="288"/>
      <c r="H466" s="288"/>
      <c r="I466" s="288"/>
      <c r="J466" s="288"/>
      <c r="K466" s="288"/>
      <c r="L466" s="288"/>
      <c r="M466" s="288"/>
      <c r="N466" s="288"/>
      <c r="O466" s="288"/>
    </row>
    <row r="467" spans="1:15" ht="15.75" customHeight="1">
      <c r="A467" s="288" t="s">
        <v>2</v>
      </c>
      <c r="B467" s="288"/>
      <c r="C467" s="288"/>
      <c r="D467" s="288"/>
      <c r="E467" s="288"/>
      <c r="F467" s="288"/>
      <c r="G467" s="288"/>
      <c r="H467" s="288"/>
      <c r="I467" s="288"/>
      <c r="J467" s="288"/>
      <c r="K467" s="288"/>
      <c r="L467" s="288"/>
      <c r="M467" s="288"/>
      <c r="N467" s="288"/>
      <c r="O467" s="288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89" t="s">
        <v>3</v>
      </c>
      <c r="M468" s="289"/>
      <c r="N468" s="289"/>
      <c r="O468" s="289"/>
    </row>
    <row r="469" spans="1:15">
      <c r="A469" s="1"/>
      <c r="M469" s="2"/>
    </row>
    <row r="470" spans="1:15">
      <c r="A470" s="300" t="s">
        <v>4</v>
      </c>
      <c r="B470" s="304" t="s">
        <v>5</v>
      </c>
      <c r="C470" s="290" t="s">
        <v>6</v>
      </c>
      <c r="D470" s="291"/>
      <c r="E470" s="292"/>
      <c r="F470" s="298" t="s">
        <v>7</v>
      </c>
      <c r="G470" s="293" t="s">
        <v>8</v>
      </c>
      <c r="H470" s="294"/>
      <c r="I470" s="295"/>
      <c r="J470" s="296" t="s">
        <v>9</v>
      </c>
      <c r="K470" s="297"/>
      <c r="L470" s="302" t="s">
        <v>10</v>
      </c>
      <c r="M470" s="302" t="s">
        <v>11</v>
      </c>
      <c r="N470" s="4" t="s">
        <v>12</v>
      </c>
      <c r="O470" s="306" t="s">
        <v>13</v>
      </c>
    </row>
    <row r="471" spans="1:15">
      <c r="A471" s="301"/>
      <c r="B471" s="305"/>
      <c r="C471" s="67" t="s">
        <v>14</v>
      </c>
      <c r="D471" s="67"/>
      <c r="E471" s="67" t="s">
        <v>15</v>
      </c>
      <c r="F471" s="299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303"/>
      <c r="M471" s="303"/>
      <c r="N471" s="8" t="s">
        <v>20</v>
      </c>
      <c r="O471" s="307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300" t="s">
        <v>4</v>
      </c>
      <c r="B482" s="304" t="s">
        <v>5</v>
      </c>
      <c r="C482" s="290" t="s">
        <v>6</v>
      </c>
      <c r="D482" s="291"/>
      <c r="E482" s="292"/>
      <c r="F482" s="298" t="s">
        <v>7</v>
      </c>
      <c r="G482" s="293" t="s">
        <v>8</v>
      </c>
      <c r="H482" s="294"/>
      <c r="I482" s="295"/>
      <c r="J482" s="296" t="s">
        <v>9</v>
      </c>
      <c r="K482" s="297"/>
      <c r="L482" s="302" t="s">
        <v>10</v>
      </c>
      <c r="M482" s="302" t="s">
        <v>11</v>
      </c>
      <c r="N482" s="4" t="s">
        <v>12</v>
      </c>
      <c r="O482" s="306" t="s">
        <v>13</v>
      </c>
    </row>
    <row r="483" spans="1:15">
      <c r="A483" s="301"/>
      <c r="B483" s="305"/>
      <c r="C483" s="67" t="s">
        <v>14</v>
      </c>
      <c r="D483" s="67"/>
      <c r="E483" s="67" t="s">
        <v>15</v>
      </c>
      <c r="F483" s="299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303"/>
      <c r="M483" s="303"/>
      <c r="N483" s="8" t="s">
        <v>20</v>
      </c>
      <c r="O483" s="307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86" t="s">
        <v>330</v>
      </c>
      <c r="B497" s="287"/>
      <c r="C497" s="287"/>
      <c r="D497" s="287"/>
      <c r="E497" s="287"/>
      <c r="F497" s="287"/>
      <c r="G497" s="287"/>
      <c r="H497" s="287"/>
      <c r="I497" s="287"/>
      <c r="J497" s="287"/>
      <c r="K497" s="287"/>
      <c r="L497" s="287"/>
      <c r="M497" s="287"/>
      <c r="N497" s="287"/>
      <c r="O497" s="287"/>
    </row>
    <row r="498" spans="1:15" ht="15.75" customHeight="1">
      <c r="A498" s="288" t="s">
        <v>1</v>
      </c>
      <c r="B498" s="288"/>
      <c r="C498" s="288"/>
      <c r="D498" s="288"/>
      <c r="E498" s="288"/>
      <c r="F498" s="288"/>
      <c r="G498" s="288"/>
      <c r="H498" s="288"/>
      <c r="I498" s="288"/>
      <c r="J498" s="288"/>
      <c r="K498" s="288"/>
      <c r="L498" s="288"/>
      <c r="M498" s="288"/>
      <c r="N498" s="288"/>
      <c r="O498" s="288"/>
    </row>
    <row r="499" spans="1:15">
      <c r="A499" s="288" t="s">
        <v>2</v>
      </c>
      <c r="B499" s="288"/>
      <c r="C499" s="288"/>
      <c r="D499" s="288"/>
      <c r="E499" s="288"/>
      <c r="F499" s="288"/>
      <c r="G499" s="288"/>
      <c r="H499" s="288"/>
      <c r="I499" s="288"/>
      <c r="J499" s="288"/>
      <c r="K499" s="288"/>
      <c r="L499" s="288"/>
      <c r="M499" s="288"/>
      <c r="N499" s="288"/>
      <c r="O499" s="288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89" t="s">
        <v>3</v>
      </c>
      <c r="M500" s="289"/>
      <c r="N500" s="289"/>
      <c r="O500" s="289"/>
    </row>
    <row r="501" spans="1:15">
      <c r="A501" s="1"/>
      <c r="M501" s="2"/>
    </row>
    <row r="502" spans="1:15">
      <c r="A502" s="300" t="s">
        <v>4</v>
      </c>
      <c r="B502" s="304" t="s">
        <v>5</v>
      </c>
      <c r="C502" s="290" t="s">
        <v>6</v>
      </c>
      <c r="D502" s="291"/>
      <c r="E502" s="292"/>
      <c r="F502" s="298" t="s">
        <v>7</v>
      </c>
      <c r="G502" s="293" t="s">
        <v>8</v>
      </c>
      <c r="H502" s="294"/>
      <c r="I502" s="295"/>
      <c r="J502" s="296" t="s">
        <v>9</v>
      </c>
      <c r="K502" s="297"/>
      <c r="L502" s="302" t="s">
        <v>10</v>
      </c>
      <c r="M502" s="302" t="s">
        <v>11</v>
      </c>
      <c r="N502" s="4" t="s">
        <v>12</v>
      </c>
      <c r="O502" s="306" t="s">
        <v>13</v>
      </c>
    </row>
    <row r="503" spans="1:15">
      <c r="A503" s="301"/>
      <c r="B503" s="305"/>
      <c r="C503" s="67" t="s">
        <v>14</v>
      </c>
      <c r="D503" s="67"/>
      <c r="E503" s="67" t="s">
        <v>15</v>
      </c>
      <c r="F503" s="299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303"/>
      <c r="M503" s="303"/>
      <c r="N503" s="8" t="s">
        <v>20</v>
      </c>
      <c r="O503" s="307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300" t="s">
        <v>4</v>
      </c>
      <c r="B515" s="304" t="s">
        <v>5</v>
      </c>
      <c r="C515" s="290" t="s">
        <v>6</v>
      </c>
      <c r="D515" s="291"/>
      <c r="E515" s="292"/>
      <c r="F515" s="298" t="s">
        <v>7</v>
      </c>
      <c r="G515" s="293" t="s">
        <v>8</v>
      </c>
      <c r="H515" s="294"/>
      <c r="I515" s="295"/>
      <c r="J515" s="296" t="s">
        <v>9</v>
      </c>
      <c r="K515" s="297"/>
      <c r="L515" s="302" t="s">
        <v>10</v>
      </c>
      <c r="M515" s="302" t="s">
        <v>11</v>
      </c>
      <c r="N515" s="4" t="s">
        <v>12</v>
      </c>
      <c r="O515" s="306" t="s">
        <v>13</v>
      </c>
    </row>
    <row r="516" spans="1:15">
      <c r="A516" s="301"/>
      <c r="B516" s="305"/>
      <c r="C516" s="67" t="s">
        <v>14</v>
      </c>
      <c r="D516" s="67"/>
      <c r="E516" s="67" t="s">
        <v>15</v>
      </c>
      <c r="F516" s="299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303"/>
      <c r="M516" s="303"/>
      <c r="N516" s="8" t="s">
        <v>20</v>
      </c>
      <c r="O516" s="307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86" t="s">
        <v>330</v>
      </c>
      <c r="B530" s="287"/>
      <c r="C530" s="287"/>
      <c r="D530" s="287"/>
      <c r="E530" s="287"/>
      <c r="F530" s="287"/>
      <c r="G530" s="287"/>
      <c r="H530" s="287"/>
      <c r="I530" s="287"/>
      <c r="J530" s="287"/>
      <c r="K530" s="287"/>
      <c r="L530" s="287"/>
      <c r="M530" s="287"/>
      <c r="N530" s="287"/>
      <c r="O530" s="287"/>
    </row>
    <row r="531" spans="1:15">
      <c r="A531" s="288" t="s">
        <v>1</v>
      </c>
      <c r="B531" s="288"/>
      <c r="C531" s="288"/>
      <c r="D531" s="288"/>
      <c r="E531" s="288"/>
      <c r="F531" s="288"/>
      <c r="G531" s="288"/>
      <c r="H531" s="288"/>
      <c r="I531" s="288"/>
      <c r="J531" s="288"/>
      <c r="K531" s="288"/>
      <c r="L531" s="288"/>
      <c r="M531" s="288"/>
      <c r="N531" s="288"/>
      <c r="O531" s="288"/>
    </row>
    <row r="532" spans="1:15">
      <c r="A532" s="288" t="s">
        <v>2</v>
      </c>
      <c r="B532" s="288"/>
      <c r="C532" s="288"/>
      <c r="D532" s="288"/>
      <c r="E532" s="288"/>
      <c r="F532" s="288"/>
      <c r="G532" s="288"/>
      <c r="H532" s="288"/>
      <c r="I532" s="288"/>
      <c r="J532" s="288"/>
      <c r="K532" s="288"/>
      <c r="L532" s="288"/>
      <c r="M532" s="288"/>
      <c r="N532" s="288"/>
      <c r="O532" s="288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89" t="s">
        <v>3</v>
      </c>
      <c r="M533" s="289"/>
      <c r="N533" s="289"/>
      <c r="O533" s="289"/>
    </row>
    <row r="534" spans="1:15">
      <c r="A534" s="1"/>
      <c r="M534" s="2"/>
    </row>
    <row r="535" spans="1:15">
      <c r="A535" s="300" t="s">
        <v>4</v>
      </c>
      <c r="B535" s="304" t="s">
        <v>5</v>
      </c>
      <c r="C535" s="290" t="s">
        <v>6</v>
      </c>
      <c r="D535" s="291"/>
      <c r="E535" s="292"/>
      <c r="F535" s="298" t="s">
        <v>7</v>
      </c>
      <c r="G535" s="293" t="s">
        <v>8</v>
      </c>
      <c r="H535" s="294"/>
      <c r="I535" s="295"/>
      <c r="J535" s="296" t="s">
        <v>9</v>
      </c>
      <c r="K535" s="297"/>
      <c r="L535" s="302" t="s">
        <v>10</v>
      </c>
      <c r="M535" s="302" t="s">
        <v>11</v>
      </c>
      <c r="N535" s="4" t="s">
        <v>12</v>
      </c>
      <c r="O535" s="306" t="s">
        <v>13</v>
      </c>
    </row>
    <row r="536" spans="1:15">
      <c r="A536" s="301"/>
      <c r="B536" s="305"/>
      <c r="C536" s="67" t="s">
        <v>14</v>
      </c>
      <c r="D536" s="67"/>
      <c r="E536" s="67" t="s">
        <v>15</v>
      </c>
      <c r="F536" s="299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303"/>
      <c r="M536" s="303"/>
      <c r="N536" s="8" t="s">
        <v>20</v>
      </c>
      <c r="O536" s="307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300" t="s">
        <v>4</v>
      </c>
      <c r="B549" s="304" t="s">
        <v>5</v>
      </c>
      <c r="C549" s="290" t="s">
        <v>6</v>
      </c>
      <c r="D549" s="291"/>
      <c r="E549" s="292"/>
      <c r="F549" s="298" t="s">
        <v>7</v>
      </c>
      <c r="G549" s="293" t="s">
        <v>8</v>
      </c>
      <c r="H549" s="294"/>
      <c r="I549" s="295"/>
      <c r="J549" s="296" t="s">
        <v>9</v>
      </c>
      <c r="K549" s="297"/>
      <c r="L549" s="302" t="s">
        <v>10</v>
      </c>
      <c r="M549" s="302" t="s">
        <v>11</v>
      </c>
      <c r="N549" s="4" t="s">
        <v>12</v>
      </c>
      <c r="O549" s="306" t="s">
        <v>13</v>
      </c>
    </row>
    <row r="550" spans="1:15">
      <c r="A550" s="301"/>
      <c r="B550" s="305"/>
      <c r="C550" s="67" t="s">
        <v>14</v>
      </c>
      <c r="D550" s="67"/>
      <c r="E550" s="67" t="s">
        <v>15</v>
      </c>
      <c r="F550" s="299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303"/>
      <c r="M550" s="303"/>
      <c r="N550" s="8" t="s">
        <v>20</v>
      </c>
      <c r="O550" s="307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86" t="s">
        <v>330</v>
      </c>
      <c r="B564" s="287"/>
      <c r="C564" s="287"/>
      <c r="D564" s="287"/>
      <c r="E564" s="287"/>
      <c r="F564" s="287"/>
      <c r="G564" s="287"/>
      <c r="H564" s="287"/>
      <c r="I564" s="287"/>
      <c r="J564" s="287"/>
      <c r="K564" s="287"/>
      <c r="L564" s="287"/>
      <c r="M564" s="287"/>
      <c r="N564" s="287"/>
      <c r="O564" s="287"/>
    </row>
    <row r="565" spans="1:15">
      <c r="A565" s="288" t="s">
        <v>1</v>
      </c>
      <c r="B565" s="288"/>
      <c r="C565" s="288"/>
      <c r="D565" s="288"/>
      <c r="E565" s="288"/>
      <c r="F565" s="288"/>
      <c r="G565" s="288"/>
      <c r="H565" s="288"/>
      <c r="I565" s="288"/>
      <c r="J565" s="288"/>
      <c r="K565" s="288"/>
      <c r="L565" s="288"/>
      <c r="M565" s="288"/>
      <c r="N565" s="288"/>
      <c r="O565" s="288"/>
    </row>
    <row r="566" spans="1:15" ht="15.75" customHeight="1">
      <c r="A566" s="288" t="s">
        <v>2</v>
      </c>
      <c r="B566" s="288"/>
      <c r="C566" s="288"/>
      <c r="D566" s="288"/>
      <c r="E566" s="288"/>
      <c r="F566" s="288"/>
      <c r="G566" s="288"/>
      <c r="H566" s="288"/>
      <c r="I566" s="288"/>
      <c r="J566" s="288"/>
      <c r="K566" s="288"/>
      <c r="L566" s="288"/>
      <c r="M566" s="288"/>
      <c r="N566" s="288"/>
      <c r="O566" s="288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89" t="s">
        <v>3</v>
      </c>
      <c r="M567" s="289"/>
      <c r="N567" s="289"/>
      <c r="O567" s="289"/>
    </row>
    <row r="568" spans="1:15">
      <c r="A568" s="1"/>
      <c r="M568" s="2"/>
    </row>
    <row r="569" spans="1:15">
      <c r="A569" s="300" t="s">
        <v>4</v>
      </c>
      <c r="B569" s="304" t="s">
        <v>5</v>
      </c>
      <c r="C569" s="290" t="s">
        <v>6</v>
      </c>
      <c r="D569" s="291"/>
      <c r="E569" s="292"/>
      <c r="F569" s="298" t="s">
        <v>7</v>
      </c>
      <c r="G569" s="293" t="s">
        <v>8</v>
      </c>
      <c r="H569" s="294"/>
      <c r="I569" s="295"/>
      <c r="J569" s="296" t="s">
        <v>9</v>
      </c>
      <c r="K569" s="297"/>
      <c r="L569" s="302" t="s">
        <v>10</v>
      </c>
      <c r="M569" s="302" t="s">
        <v>11</v>
      </c>
      <c r="N569" s="4" t="s">
        <v>12</v>
      </c>
      <c r="O569" s="306" t="s">
        <v>13</v>
      </c>
    </row>
    <row r="570" spans="1:15">
      <c r="A570" s="301"/>
      <c r="B570" s="305"/>
      <c r="C570" s="67" t="s">
        <v>14</v>
      </c>
      <c r="D570" s="67"/>
      <c r="E570" s="67" t="s">
        <v>15</v>
      </c>
      <c r="F570" s="299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303"/>
      <c r="M570" s="303"/>
      <c r="N570" s="8" t="s">
        <v>20</v>
      </c>
      <c r="O570" s="307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300" t="s">
        <v>4</v>
      </c>
      <c r="B581" s="304" t="s">
        <v>5</v>
      </c>
      <c r="C581" s="290" t="s">
        <v>6</v>
      </c>
      <c r="D581" s="291"/>
      <c r="E581" s="292"/>
      <c r="F581" s="298" t="s">
        <v>7</v>
      </c>
      <c r="G581" s="293" t="s">
        <v>8</v>
      </c>
      <c r="H581" s="294"/>
      <c r="I581" s="295"/>
      <c r="J581" s="296" t="s">
        <v>9</v>
      </c>
      <c r="K581" s="297"/>
      <c r="L581" s="302" t="s">
        <v>10</v>
      </c>
      <c r="M581" s="302" t="s">
        <v>11</v>
      </c>
      <c r="N581" s="4" t="s">
        <v>12</v>
      </c>
      <c r="O581" s="306" t="s">
        <v>13</v>
      </c>
    </row>
    <row r="582" spans="1:15">
      <c r="A582" s="301"/>
      <c r="B582" s="305"/>
      <c r="C582" s="67" t="s">
        <v>14</v>
      </c>
      <c r="D582" s="67"/>
      <c r="E582" s="67" t="s">
        <v>15</v>
      </c>
      <c r="F582" s="299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303"/>
      <c r="M582" s="303"/>
      <c r="N582" s="8" t="s">
        <v>20</v>
      </c>
      <c r="O582" s="307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87" t="s">
        <v>0</v>
      </c>
      <c r="B596" s="287"/>
      <c r="C596" s="287"/>
      <c r="D596" s="287"/>
      <c r="E596" s="287"/>
      <c r="F596" s="287"/>
      <c r="G596" s="287"/>
      <c r="H596" s="287"/>
      <c r="I596" s="287"/>
      <c r="J596" s="287"/>
      <c r="K596" s="287"/>
      <c r="L596" s="287"/>
      <c r="M596" s="287"/>
      <c r="N596" s="287"/>
      <c r="O596" s="287"/>
    </row>
    <row r="597" spans="1:15">
      <c r="A597" s="288" t="s">
        <v>1</v>
      </c>
      <c r="B597" s="288"/>
      <c r="C597" s="288"/>
      <c r="D597" s="288"/>
      <c r="E597" s="288"/>
      <c r="F597" s="288"/>
      <c r="G597" s="288"/>
      <c r="H597" s="288"/>
      <c r="I597" s="288"/>
      <c r="J597" s="288"/>
      <c r="K597" s="288"/>
      <c r="L597" s="288"/>
      <c r="M597" s="288"/>
      <c r="N597" s="288"/>
      <c r="O597" s="288"/>
    </row>
    <row r="598" spans="1:15">
      <c r="A598" s="288" t="s">
        <v>2</v>
      </c>
      <c r="B598" s="288"/>
      <c r="C598" s="288"/>
      <c r="D598" s="288"/>
      <c r="E598" s="288"/>
      <c r="F598" s="288"/>
      <c r="G598" s="288"/>
      <c r="H598" s="288"/>
      <c r="I598" s="288"/>
      <c r="J598" s="288"/>
      <c r="K598" s="288"/>
      <c r="L598" s="288"/>
      <c r="M598" s="288"/>
      <c r="N598" s="288"/>
      <c r="O598" s="288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89" t="s">
        <v>3</v>
      </c>
      <c r="M599" s="289"/>
      <c r="N599" s="289"/>
      <c r="O599" s="289"/>
    </row>
    <row r="600" spans="1:15">
      <c r="A600" s="1"/>
      <c r="M600" s="2"/>
    </row>
    <row r="601" spans="1:15">
      <c r="A601" s="300" t="s">
        <v>4</v>
      </c>
      <c r="B601" s="304" t="s">
        <v>5</v>
      </c>
      <c r="C601" s="290" t="s">
        <v>6</v>
      </c>
      <c r="D601" s="291"/>
      <c r="E601" s="292"/>
      <c r="F601" s="298" t="s">
        <v>7</v>
      </c>
      <c r="G601" s="293" t="s">
        <v>8</v>
      </c>
      <c r="H601" s="294"/>
      <c r="I601" s="295"/>
      <c r="J601" s="296" t="s">
        <v>9</v>
      </c>
      <c r="K601" s="297"/>
      <c r="L601" s="302" t="s">
        <v>10</v>
      </c>
      <c r="M601" s="302" t="s">
        <v>11</v>
      </c>
      <c r="N601" s="4" t="s">
        <v>12</v>
      </c>
      <c r="O601" s="306" t="s">
        <v>13</v>
      </c>
    </row>
    <row r="602" spans="1:15">
      <c r="A602" s="301"/>
      <c r="B602" s="305"/>
      <c r="C602" s="67" t="s">
        <v>14</v>
      </c>
      <c r="D602" s="67"/>
      <c r="E602" s="67" t="s">
        <v>15</v>
      </c>
      <c r="F602" s="299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303"/>
      <c r="M602" s="303"/>
      <c r="N602" s="8" t="s">
        <v>20</v>
      </c>
      <c r="O602" s="307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300" t="s">
        <v>4</v>
      </c>
      <c r="B612" s="304" t="s">
        <v>5</v>
      </c>
      <c r="C612" s="290" t="s">
        <v>6</v>
      </c>
      <c r="D612" s="291"/>
      <c r="E612" s="292"/>
      <c r="F612" s="298" t="s">
        <v>7</v>
      </c>
      <c r="G612" s="293" t="s">
        <v>8</v>
      </c>
      <c r="H612" s="294"/>
      <c r="I612" s="295"/>
      <c r="J612" s="296" t="s">
        <v>9</v>
      </c>
      <c r="K612" s="297"/>
      <c r="L612" s="302" t="s">
        <v>10</v>
      </c>
      <c r="M612" s="302" t="s">
        <v>11</v>
      </c>
      <c r="N612" s="4" t="s">
        <v>12</v>
      </c>
      <c r="O612" s="306" t="s">
        <v>13</v>
      </c>
    </row>
    <row r="613" spans="1:15">
      <c r="A613" s="301"/>
      <c r="B613" s="305"/>
      <c r="C613" s="67" t="s">
        <v>14</v>
      </c>
      <c r="D613" s="67"/>
      <c r="E613" s="67" t="s">
        <v>15</v>
      </c>
      <c r="F613" s="299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303"/>
      <c r="M613" s="303"/>
      <c r="N613" s="8" t="s">
        <v>20</v>
      </c>
      <c r="O613" s="307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87" t="s">
        <v>0</v>
      </c>
      <c r="B630" s="287"/>
      <c r="C630" s="287"/>
      <c r="D630" s="287"/>
      <c r="E630" s="287"/>
      <c r="F630" s="287"/>
      <c r="G630" s="287"/>
      <c r="H630" s="287"/>
      <c r="I630" s="287"/>
      <c r="J630" s="287"/>
      <c r="K630" s="287"/>
      <c r="L630" s="287"/>
      <c r="M630" s="287"/>
      <c r="N630" s="287"/>
      <c r="O630" s="287"/>
    </row>
    <row r="631" spans="1:15">
      <c r="A631" s="288" t="s">
        <v>1</v>
      </c>
      <c r="B631" s="288"/>
      <c r="C631" s="288"/>
      <c r="D631" s="288"/>
      <c r="E631" s="288"/>
      <c r="F631" s="288"/>
      <c r="G631" s="288"/>
      <c r="H631" s="288"/>
      <c r="I631" s="288"/>
      <c r="J631" s="288"/>
      <c r="K631" s="288"/>
      <c r="L631" s="288"/>
      <c r="M631" s="288"/>
      <c r="N631" s="288"/>
      <c r="O631" s="288"/>
    </row>
    <row r="632" spans="1:15">
      <c r="A632" s="288" t="s">
        <v>2</v>
      </c>
      <c r="B632" s="288"/>
      <c r="C632" s="288"/>
      <c r="D632" s="288"/>
      <c r="E632" s="288"/>
      <c r="F632" s="288"/>
      <c r="G632" s="288"/>
      <c r="H632" s="288"/>
      <c r="I632" s="288"/>
      <c r="J632" s="288"/>
      <c r="K632" s="288"/>
      <c r="L632" s="288"/>
      <c r="M632" s="288"/>
      <c r="N632" s="288"/>
      <c r="O632" s="288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89" t="s">
        <v>3</v>
      </c>
      <c r="M633" s="289"/>
      <c r="N633" s="289"/>
      <c r="O633" s="289"/>
    </row>
    <row r="634" spans="1:15">
      <c r="A634" s="1"/>
      <c r="M634" s="2"/>
    </row>
    <row r="635" spans="1:15">
      <c r="A635" s="300" t="s">
        <v>4</v>
      </c>
      <c r="B635" s="304" t="s">
        <v>5</v>
      </c>
      <c r="C635" s="290" t="s">
        <v>6</v>
      </c>
      <c r="D635" s="291"/>
      <c r="E635" s="292"/>
      <c r="F635" s="298" t="s">
        <v>7</v>
      </c>
      <c r="G635" s="293" t="s">
        <v>8</v>
      </c>
      <c r="H635" s="294"/>
      <c r="I635" s="295"/>
      <c r="J635" s="296" t="s">
        <v>9</v>
      </c>
      <c r="K635" s="297"/>
      <c r="L635" s="302" t="s">
        <v>10</v>
      </c>
      <c r="M635" s="302" t="s">
        <v>11</v>
      </c>
      <c r="N635" s="4" t="s">
        <v>12</v>
      </c>
      <c r="O635" s="306" t="s">
        <v>13</v>
      </c>
    </row>
    <row r="636" spans="1:15">
      <c r="A636" s="301"/>
      <c r="B636" s="305"/>
      <c r="C636" s="67" t="s">
        <v>14</v>
      </c>
      <c r="D636" s="67"/>
      <c r="E636" s="67" t="s">
        <v>15</v>
      </c>
      <c r="F636" s="299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303"/>
      <c r="M636" s="303"/>
      <c r="N636" s="8" t="s">
        <v>20</v>
      </c>
      <c r="O636" s="307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300" t="s">
        <v>4</v>
      </c>
      <c r="B646" s="304" t="s">
        <v>5</v>
      </c>
      <c r="C646" s="290" t="s">
        <v>6</v>
      </c>
      <c r="D646" s="291"/>
      <c r="E646" s="292"/>
      <c r="F646" s="298" t="s">
        <v>7</v>
      </c>
      <c r="G646" s="293" t="s">
        <v>8</v>
      </c>
      <c r="H646" s="294"/>
      <c r="I646" s="295"/>
      <c r="J646" s="296" t="s">
        <v>9</v>
      </c>
      <c r="K646" s="297"/>
      <c r="L646" s="302" t="s">
        <v>10</v>
      </c>
      <c r="M646" s="302" t="s">
        <v>11</v>
      </c>
      <c r="N646" s="4" t="s">
        <v>12</v>
      </c>
      <c r="O646" s="306" t="s">
        <v>13</v>
      </c>
    </row>
    <row r="647" spans="1:15">
      <c r="A647" s="301"/>
      <c r="B647" s="305"/>
      <c r="C647" s="67" t="s">
        <v>14</v>
      </c>
      <c r="D647" s="67"/>
      <c r="E647" s="67" t="s">
        <v>15</v>
      </c>
      <c r="F647" s="299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303"/>
      <c r="M647" s="303"/>
      <c r="N647" s="8" t="s">
        <v>20</v>
      </c>
      <c r="O647" s="307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87" t="s">
        <v>0</v>
      </c>
      <c r="B663" s="287"/>
      <c r="C663" s="287"/>
      <c r="D663" s="287"/>
      <c r="E663" s="287"/>
      <c r="F663" s="287"/>
      <c r="G663" s="287"/>
      <c r="H663" s="287"/>
      <c r="I663" s="287"/>
      <c r="J663" s="287"/>
      <c r="K663" s="287"/>
      <c r="L663" s="287"/>
      <c r="M663" s="287"/>
      <c r="N663" s="287"/>
      <c r="O663" s="287"/>
    </row>
    <row r="664" spans="1:16">
      <c r="A664" s="288" t="s">
        <v>1</v>
      </c>
      <c r="B664" s="288"/>
      <c r="C664" s="288"/>
      <c r="D664" s="288"/>
      <c r="E664" s="288"/>
      <c r="F664" s="288"/>
      <c r="G664" s="288"/>
      <c r="H664" s="288"/>
      <c r="I664" s="288"/>
      <c r="J664" s="288"/>
      <c r="K664" s="288"/>
      <c r="L664" s="288"/>
      <c r="M664" s="288"/>
      <c r="N664" s="288"/>
      <c r="O664" s="288"/>
    </row>
    <row r="665" spans="1:16">
      <c r="A665" s="288" t="s">
        <v>2</v>
      </c>
      <c r="B665" s="288"/>
      <c r="C665" s="288"/>
      <c r="D665" s="288"/>
      <c r="E665" s="288"/>
      <c r="F665" s="288"/>
      <c r="G665" s="288"/>
      <c r="H665" s="288"/>
      <c r="I665" s="288"/>
      <c r="J665" s="288"/>
      <c r="K665" s="288"/>
      <c r="L665" s="288"/>
      <c r="M665" s="288"/>
      <c r="N665" s="288"/>
      <c r="O665" s="288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89" t="s">
        <v>3</v>
      </c>
      <c r="M666" s="289"/>
      <c r="N666" s="289"/>
      <c r="O666" s="289"/>
    </row>
    <row r="667" spans="1:16">
      <c r="A667" s="1"/>
      <c r="M667" s="2"/>
    </row>
    <row r="668" spans="1:16">
      <c r="A668" s="300" t="s">
        <v>4</v>
      </c>
      <c r="B668" s="304" t="s">
        <v>5</v>
      </c>
      <c r="C668" s="290" t="s">
        <v>6</v>
      </c>
      <c r="D668" s="291"/>
      <c r="E668" s="292"/>
      <c r="F668" s="298" t="s">
        <v>7</v>
      </c>
      <c r="G668" s="293" t="s">
        <v>8</v>
      </c>
      <c r="H668" s="294"/>
      <c r="I668" s="295"/>
      <c r="J668" s="296" t="s">
        <v>9</v>
      </c>
      <c r="K668" s="297"/>
      <c r="L668" s="302" t="s">
        <v>10</v>
      </c>
      <c r="M668" s="302" t="s">
        <v>11</v>
      </c>
      <c r="N668" s="4" t="s">
        <v>12</v>
      </c>
      <c r="O668" s="306" t="s">
        <v>13</v>
      </c>
    </row>
    <row r="669" spans="1:16">
      <c r="A669" s="301"/>
      <c r="B669" s="305"/>
      <c r="C669" s="67" t="s">
        <v>14</v>
      </c>
      <c r="D669" s="67"/>
      <c r="E669" s="67" t="s">
        <v>15</v>
      </c>
      <c r="F669" s="299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303"/>
      <c r="M669" s="303"/>
      <c r="N669" s="8" t="s">
        <v>20</v>
      </c>
      <c r="O669" s="307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300" t="s">
        <v>4</v>
      </c>
      <c r="B677" s="304" t="s">
        <v>5</v>
      </c>
      <c r="C677" s="290" t="s">
        <v>6</v>
      </c>
      <c r="D677" s="291"/>
      <c r="E677" s="292"/>
      <c r="F677" s="298" t="s">
        <v>7</v>
      </c>
      <c r="G677" s="293" t="s">
        <v>8</v>
      </c>
      <c r="H677" s="294"/>
      <c r="I677" s="295"/>
      <c r="J677" s="296" t="s">
        <v>9</v>
      </c>
      <c r="K677" s="297"/>
      <c r="L677" s="302" t="s">
        <v>10</v>
      </c>
      <c r="M677" s="302" t="s">
        <v>11</v>
      </c>
      <c r="N677" s="4" t="s">
        <v>12</v>
      </c>
      <c r="O677" s="306" t="s">
        <v>13</v>
      </c>
    </row>
    <row r="678" spans="1:15">
      <c r="A678" s="301"/>
      <c r="B678" s="305"/>
      <c r="C678" s="67" t="s">
        <v>14</v>
      </c>
      <c r="D678" s="67"/>
      <c r="E678" s="67" t="s">
        <v>15</v>
      </c>
      <c r="F678" s="299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303"/>
      <c r="M678" s="303"/>
      <c r="N678" s="8" t="s">
        <v>20</v>
      </c>
      <c r="O678" s="307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87" t="s">
        <v>0</v>
      </c>
      <c r="B696" s="287"/>
      <c r="C696" s="287"/>
      <c r="D696" s="287"/>
      <c r="E696" s="287"/>
      <c r="F696" s="287"/>
      <c r="G696" s="287"/>
      <c r="H696" s="287"/>
      <c r="I696" s="287"/>
      <c r="J696" s="287"/>
      <c r="K696" s="287"/>
      <c r="L696" s="287"/>
      <c r="M696" s="287"/>
      <c r="N696" s="287"/>
      <c r="O696" s="287"/>
    </row>
    <row r="697" spans="1:15">
      <c r="A697" s="288" t="s">
        <v>1</v>
      </c>
      <c r="B697" s="288"/>
      <c r="C697" s="288"/>
      <c r="D697" s="288"/>
      <c r="E697" s="288"/>
      <c r="F697" s="288"/>
      <c r="G697" s="288"/>
      <c r="H697" s="288"/>
      <c r="I697" s="288"/>
      <c r="J697" s="288"/>
      <c r="K697" s="288"/>
      <c r="L697" s="288"/>
      <c r="M697" s="288"/>
      <c r="N697" s="288"/>
      <c r="O697" s="288"/>
    </row>
    <row r="698" spans="1:15">
      <c r="A698" s="288" t="s">
        <v>2</v>
      </c>
      <c r="B698" s="288"/>
      <c r="C698" s="288"/>
      <c r="D698" s="288"/>
      <c r="E698" s="288"/>
      <c r="F698" s="288"/>
      <c r="G698" s="288"/>
      <c r="H698" s="288"/>
      <c r="I698" s="288"/>
      <c r="J698" s="288"/>
      <c r="K698" s="288"/>
      <c r="L698" s="288"/>
      <c r="M698" s="288"/>
      <c r="N698" s="288"/>
      <c r="O698" s="288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89" t="s">
        <v>3</v>
      </c>
      <c r="M699" s="289"/>
      <c r="N699" s="289"/>
      <c r="O699" s="289"/>
    </row>
    <row r="700" spans="1:15">
      <c r="A700" s="1"/>
      <c r="M700" s="2"/>
    </row>
    <row r="701" spans="1:15">
      <c r="A701" s="300" t="s">
        <v>4</v>
      </c>
      <c r="B701" s="304" t="s">
        <v>5</v>
      </c>
      <c r="C701" s="290" t="s">
        <v>6</v>
      </c>
      <c r="D701" s="291"/>
      <c r="E701" s="292"/>
      <c r="F701" s="298" t="s">
        <v>7</v>
      </c>
      <c r="G701" s="293" t="s">
        <v>8</v>
      </c>
      <c r="H701" s="294"/>
      <c r="I701" s="295"/>
      <c r="J701" s="296" t="s">
        <v>9</v>
      </c>
      <c r="K701" s="297"/>
      <c r="L701" s="302" t="s">
        <v>10</v>
      </c>
      <c r="M701" s="302" t="s">
        <v>11</v>
      </c>
      <c r="N701" s="4" t="s">
        <v>12</v>
      </c>
      <c r="O701" s="306" t="s">
        <v>13</v>
      </c>
    </row>
    <row r="702" spans="1:15">
      <c r="A702" s="301"/>
      <c r="B702" s="305"/>
      <c r="C702" s="67" t="s">
        <v>14</v>
      </c>
      <c r="D702" s="67"/>
      <c r="E702" s="67" t="s">
        <v>15</v>
      </c>
      <c r="F702" s="299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303"/>
      <c r="M702" s="303"/>
      <c r="N702" s="8" t="s">
        <v>20</v>
      </c>
      <c r="O702" s="307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300" t="s">
        <v>4</v>
      </c>
      <c r="B715" s="304" t="s">
        <v>5</v>
      </c>
      <c r="C715" s="290" t="s">
        <v>6</v>
      </c>
      <c r="D715" s="291"/>
      <c r="E715" s="292"/>
      <c r="F715" s="298" t="s">
        <v>7</v>
      </c>
      <c r="G715" s="293" t="s">
        <v>8</v>
      </c>
      <c r="H715" s="294"/>
      <c r="I715" s="295"/>
      <c r="J715" s="296" t="s">
        <v>9</v>
      </c>
      <c r="K715" s="297"/>
      <c r="L715" s="302" t="s">
        <v>10</v>
      </c>
      <c r="M715" s="302" t="s">
        <v>11</v>
      </c>
      <c r="N715" s="4" t="s">
        <v>12</v>
      </c>
      <c r="O715" s="306" t="s">
        <v>13</v>
      </c>
    </row>
    <row r="716" spans="1:15">
      <c r="A716" s="301"/>
      <c r="B716" s="305"/>
      <c r="C716" s="67" t="s">
        <v>14</v>
      </c>
      <c r="D716" s="67"/>
      <c r="E716" s="67" t="s">
        <v>15</v>
      </c>
      <c r="F716" s="299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303"/>
      <c r="M716" s="303"/>
      <c r="N716" s="8" t="s">
        <v>20</v>
      </c>
      <c r="O716" s="307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87" t="s">
        <v>0</v>
      </c>
      <c r="B728" s="287"/>
      <c r="C728" s="287"/>
      <c r="D728" s="287"/>
      <c r="E728" s="287"/>
      <c r="F728" s="287"/>
      <c r="G728" s="287"/>
      <c r="H728" s="287"/>
      <c r="I728" s="287"/>
      <c r="J728" s="287"/>
      <c r="K728" s="287"/>
      <c r="L728" s="287"/>
      <c r="M728" s="287"/>
      <c r="N728" s="287"/>
      <c r="O728" s="287"/>
    </row>
    <row r="729" spans="1:15">
      <c r="A729" s="288" t="s">
        <v>1</v>
      </c>
      <c r="B729" s="288"/>
      <c r="C729" s="288"/>
      <c r="D729" s="288"/>
      <c r="E729" s="288"/>
      <c r="F729" s="288"/>
      <c r="G729" s="288"/>
      <c r="H729" s="288"/>
      <c r="I729" s="288"/>
      <c r="J729" s="288"/>
      <c r="K729" s="288"/>
      <c r="L729" s="288"/>
      <c r="M729" s="288"/>
      <c r="N729" s="288"/>
      <c r="O729" s="288"/>
    </row>
    <row r="730" spans="1:15">
      <c r="A730" s="288" t="s">
        <v>2</v>
      </c>
      <c r="B730" s="288"/>
      <c r="C730" s="288"/>
      <c r="D730" s="288"/>
      <c r="E730" s="288"/>
      <c r="F730" s="288"/>
      <c r="G730" s="288"/>
      <c r="H730" s="288"/>
      <c r="I730" s="288"/>
      <c r="J730" s="288"/>
      <c r="K730" s="288"/>
      <c r="L730" s="288"/>
      <c r="M730" s="288"/>
      <c r="N730" s="288"/>
      <c r="O730" s="288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89" t="s">
        <v>3</v>
      </c>
      <c r="M731" s="289"/>
      <c r="N731" s="289"/>
      <c r="O731" s="289"/>
    </row>
    <row r="732" spans="1:15">
      <c r="A732" s="1"/>
      <c r="M732" s="2"/>
    </row>
    <row r="733" spans="1:15">
      <c r="A733" s="300" t="s">
        <v>4</v>
      </c>
      <c r="B733" s="304" t="s">
        <v>5</v>
      </c>
      <c r="C733" s="290" t="s">
        <v>6</v>
      </c>
      <c r="D733" s="291"/>
      <c r="E733" s="292"/>
      <c r="F733" s="298" t="s">
        <v>7</v>
      </c>
      <c r="G733" s="293" t="s">
        <v>8</v>
      </c>
      <c r="H733" s="294"/>
      <c r="I733" s="295"/>
      <c r="J733" s="296" t="s">
        <v>9</v>
      </c>
      <c r="K733" s="297"/>
      <c r="L733" s="302" t="s">
        <v>10</v>
      </c>
      <c r="M733" s="302" t="s">
        <v>11</v>
      </c>
      <c r="N733" s="4" t="s">
        <v>12</v>
      </c>
      <c r="O733" s="306" t="s">
        <v>13</v>
      </c>
    </row>
    <row r="734" spans="1:15">
      <c r="A734" s="301"/>
      <c r="B734" s="305"/>
      <c r="C734" s="67" t="s">
        <v>14</v>
      </c>
      <c r="D734" s="67"/>
      <c r="E734" s="67" t="s">
        <v>15</v>
      </c>
      <c r="F734" s="299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303"/>
      <c r="M734" s="303"/>
      <c r="N734" s="8" t="s">
        <v>20</v>
      </c>
      <c r="O734" s="307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300" t="s">
        <v>4</v>
      </c>
      <c r="B747" s="304" t="s">
        <v>5</v>
      </c>
      <c r="C747" s="290" t="s">
        <v>6</v>
      </c>
      <c r="D747" s="291"/>
      <c r="E747" s="292"/>
      <c r="F747" s="298" t="s">
        <v>7</v>
      </c>
      <c r="G747" s="293" t="s">
        <v>8</v>
      </c>
      <c r="H747" s="294"/>
      <c r="I747" s="295"/>
      <c r="J747" s="296" t="s">
        <v>9</v>
      </c>
      <c r="K747" s="297"/>
      <c r="L747" s="302" t="s">
        <v>10</v>
      </c>
      <c r="M747" s="302" t="s">
        <v>11</v>
      </c>
      <c r="N747" s="4" t="s">
        <v>12</v>
      </c>
      <c r="O747" s="306" t="s">
        <v>13</v>
      </c>
    </row>
    <row r="748" spans="1:15" ht="16" thickBot="1">
      <c r="A748" s="301"/>
      <c r="B748" s="305"/>
      <c r="C748" s="67" t="s">
        <v>14</v>
      </c>
      <c r="D748" s="67"/>
      <c r="E748" s="67" t="s">
        <v>15</v>
      </c>
      <c r="F748" s="299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303"/>
      <c r="M748" s="303"/>
      <c r="N748" s="8" t="s">
        <v>20</v>
      </c>
      <c r="O748" s="307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87" t="s">
        <v>0</v>
      </c>
      <c r="B761" s="287"/>
      <c r="C761" s="287"/>
      <c r="D761" s="287"/>
      <c r="E761" s="287"/>
      <c r="F761" s="287"/>
      <c r="G761" s="287"/>
      <c r="H761" s="287"/>
      <c r="I761" s="287"/>
      <c r="J761" s="287"/>
      <c r="K761" s="287"/>
      <c r="L761" s="287"/>
      <c r="M761" s="287"/>
      <c r="N761" s="287"/>
      <c r="O761" s="287"/>
    </row>
    <row r="762" spans="1:15" ht="15.65" customHeight="1">
      <c r="A762" s="288" t="s">
        <v>1</v>
      </c>
      <c r="B762" s="288"/>
      <c r="C762" s="288"/>
      <c r="D762" s="288"/>
      <c r="E762" s="288"/>
      <c r="F762" s="288"/>
      <c r="G762" s="288"/>
      <c r="H762" s="288"/>
      <c r="I762" s="288"/>
      <c r="J762" s="288"/>
      <c r="K762" s="288"/>
      <c r="L762" s="288"/>
      <c r="M762" s="288"/>
      <c r="N762" s="288"/>
      <c r="O762" s="288"/>
    </row>
    <row r="763" spans="1:15">
      <c r="A763" s="288" t="s">
        <v>2</v>
      </c>
      <c r="B763" s="288"/>
      <c r="C763" s="288"/>
      <c r="D763" s="288"/>
      <c r="E763" s="288"/>
      <c r="F763" s="288"/>
      <c r="G763" s="288"/>
      <c r="H763" s="288"/>
      <c r="I763" s="288"/>
      <c r="J763" s="288"/>
      <c r="K763" s="288"/>
      <c r="L763" s="288"/>
      <c r="M763" s="288"/>
      <c r="N763" s="288"/>
      <c r="O763" s="288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89" t="s">
        <v>3</v>
      </c>
      <c r="M764" s="289"/>
      <c r="N764" s="289"/>
      <c r="O764" s="289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300" t="s">
        <v>4</v>
      </c>
      <c r="B766" s="304" t="s">
        <v>5</v>
      </c>
      <c r="C766" s="290" t="s">
        <v>6</v>
      </c>
      <c r="D766" s="291"/>
      <c r="E766" s="292"/>
      <c r="F766" s="298" t="s">
        <v>7</v>
      </c>
      <c r="G766" s="293" t="s">
        <v>8</v>
      </c>
      <c r="H766" s="294"/>
      <c r="I766" s="295"/>
      <c r="J766" s="296" t="s">
        <v>9</v>
      </c>
      <c r="K766" s="297"/>
      <c r="L766" s="302" t="s">
        <v>10</v>
      </c>
      <c r="M766" s="302" t="s">
        <v>11</v>
      </c>
      <c r="N766" s="4" t="s">
        <v>12</v>
      </c>
      <c r="O766" s="306" t="s">
        <v>13</v>
      </c>
    </row>
    <row r="767" spans="1:15" ht="16" thickBot="1">
      <c r="A767" s="301"/>
      <c r="B767" s="305"/>
      <c r="C767" s="67" t="s">
        <v>14</v>
      </c>
      <c r="D767" s="67"/>
      <c r="E767" s="67" t="s">
        <v>15</v>
      </c>
      <c r="F767" s="299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303"/>
      <c r="M767" s="303"/>
      <c r="N767" s="8" t="s">
        <v>20</v>
      </c>
      <c r="O767" s="307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300" t="s">
        <v>4</v>
      </c>
      <c r="B785" s="304" t="s">
        <v>5</v>
      </c>
      <c r="C785" s="290" t="s">
        <v>6</v>
      </c>
      <c r="D785" s="291"/>
      <c r="E785" s="292"/>
      <c r="F785" s="298" t="s">
        <v>7</v>
      </c>
      <c r="G785" s="293" t="s">
        <v>8</v>
      </c>
      <c r="H785" s="294"/>
      <c r="I785" s="295"/>
      <c r="J785" s="296" t="s">
        <v>9</v>
      </c>
      <c r="K785" s="297"/>
      <c r="L785" s="302" t="s">
        <v>10</v>
      </c>
      <c r="M785" s="302" t="s">
        <v>11</v>
      </c>
      <c r="N785" s="4" t="s">
        <v>12</v>
      </c>
      <c r="O785" s="306" t="s">
        <v>13</v>
      </c>
    </row>
    <row r="786" spans="1:15" ht="16.5" customHeight="1">
      <c r="A786" s="301"/>
      <c r="B786" s="305"/>
      <c r="C786" s="67" t="s">
        <v>14</v>
      </c>
      <c r="D786" s="67"/>
      <c r="E786" s="67" t="s">
        <v>15</v>
      </c>
      <c r="F786" s="299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303"/>
      <c r="M786" s="303"/>
      <c r="N786" s="8" t="s">
        <v>20</v>
      </c>
      <c r="O786" s="307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87" t="s">
        <v>0</v>
      </c>
      <c r="B794" s="287"/>
      <c r="C794" s="287"/>
      <c r="D794" s="287"/>
      <c r="E794" s="287"/>
      <c r="F794" s="287"/>
      <c r="G794" s="287"/>
      <c r="H794" s="287"/>
      <c r="I794" s="287"/>
      <c r="J794" s="287"/>
      <c r="K794" s="287"/>
      <c r="L794" s="287"/>
      <c r="M794" s="287"/>
      <c r="N794" s="287"/>
      <c r="O794" s="287"/>
    </row>
    <row r="795" spans="1:15">
      <c r="A795" s="288" t="s">
        <v>1</v>
      </c>
      <c r="B795" s="288"/>
      <c r="C795" s="288"/>
      <c r="D795" s="288"/>
      <c r="E795" s="288"/>
      <c r="F795" s="288"/>
      <c r="G795" s="288"/>
      <c r="H795" s="288"/>
      <c r="I795" s="288"/>
      <c r="J795" s="288"/>
      <c r="K795" s="288"/>
      <c r="L795" s="288"/>
      <c r="M795" s="288"/>
      <c r="N795" s="288"/>
      <c r="O795" s="288"/>
    </row>
    <row r="796" spans="1:15">
      <c r="A796" s="288" t="s">
        <v>2</v>
      </c>
      <c r="B796" s="288"/>
      <c r="C796" s="288"/>
      <c r="D796" s="288"/>
      <c r="E796" s="288"/>
      <c r="F796" s="288"/>
      <c r="G796" s="288"/>
      <c r="H796" s="288"/>
      <c r="I796" s="288"/>
      <c r="J796" s="288"/>
      <c r="K796" s="288"/>
      <c r="L796" s="288"/>
      <c r="M796" s="288"/>
      <c r="N796" s="288"/>
      <c r="O796" s="288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89" t="s">
        <v>3</v>
      </c>
      <c r="M797" s="289"/>
      <c r="N797" s="289"/>
      <c r="O797" s="289"/>
    </row>
    <row r="798" spans="1:15">
      <c r="A798" s="1"/>
      <c r="M798" s="2"/>
    </row>
    <row r="799" spans="1:15">
      <c r="A799" s="300" t="s">
        <v>4</v>
      </c>
      <c r="B799" s="304" t="s">
        <v>5</v>
      </c>
      <c r="C799" s="290" t="s">
        <v>6</v>
      </c>
      <c r="D799" s="291"/>
      <c r="E799" s="292"/>
      <c r="F799" s="298" t="s">
        <v>7</v>
      </c>
      <c r="G799" s="293" t="s">
        <v>8</v>
      </c>
      <c r="H799" s="294"/>
      <c r="I799" s="295"/>
      <c r="J799" s="296" t="s">
        <v>9</v>
      </c>
      <c r="K799" s="297"/>
      <c r="L799" s="302" t="s">
        <v>10</v>
      </c>
      <c r="M799" s="302" t="s">
        <v>11</v>
      </c>
      <c r="N799" s="4" t="s">
        <v>12</v>
      </c>
      <c r="O799" s="306" t="s">
        <v>13</v>
      </c>
    </row>
    <row r="800" spans="1:15">
      <c r="A800" s="301"/>
      <c r="B800" s="305"/>
      <c r="C800" s="67" t="s">
        <v>14</v>
      </c>
      <c r="D800" s="67"/>
      <c r="E800" s="67" t="s">
        <v>15</v>
      </c>
      <c r="F800" s="299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303"/>
      <c r="M800" s="303"/>
      <c r="N800" s="8" t="s">
        <v>20</v>
      </c>
      <c r="O800" s="307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300" t="s">
        <v>4</v>
      </c>
      <c r="B813" s="304" t="s">
        <v>5</v>
      </c>
      <c r="C813" s="290" t="s">
        <v>6</v>
      </c>
      <c r="D813" s="291"/>
      <c r="E813" s="292"/>
      <c r="F813" s="298" t="s">
        <v>7</v>
      </c>
      <c r="G813" s="293" t="s">
        <v>8</v>
      </c>
      <c r="H813" s="294"/>
      <c r="I813" s="295"/>
      <c r="J813" s="296" t="s">
        <v>9</v>
      </c>
      <c r="K813" s="297"/>
      <c r="L813" s="302" t="s">
        <v>10</v>
      </c>
      <c r="M813" s="302" t="s">
        <v>11</v>
      </c>
      <c r="N813" s="4" t="s">
        <v>12</v>
      </c>
      <c r="O813" s="306" t="s">
        <v>13</v>
      </c>
    </row>
    <row r="814" spans="1:15">
      <c r="A814" s="301"/>
      <c r="B814" s="305"/>
      <c r="C814" s="67" t="s">
        <v>14</v>
      </c>
      <c r="D814" s="67"/>
      <c r="E814" s="67" t="s">
        <v>15</v>
      </c>
      <c r="F814" s="299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303"/>
      <c r="M814" s="303"/>
      <c r="N814" s="8" t="s">
        <v>20</v>
      </c>
      <c r="O814" s="307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87" t="s">
        <v>0</v>
      </c>
      <c r="B827" s="287"/>
      <c r="C827" s="287"/>
      <c r="D827" s="287"/>
      <c r="E827" s="287"/>
      <c r="F827" s="287"/>
      <c r="G827" s="287"/>
      <c r="H827" s="287"/>
      <c r="I827" s="287"/>
      <c r="J827" s="287"/>
      <c r="K827" s="287"/>
      <c r="L827" s="287"/>
      <c r="M827" s="287"/>
      <c r="N827" s="287"/>
      <c r="O827" s="287"/>
    </row>
    <row r="828" spans="1:15">
      <c r="A828" s="288" t="s">
        <v>1</v>
      </c>
      <c r="B828" s="288"/>
      <c r="C828" s="288"/>
      <c r="D828" s="288"/>
      <c r="E828" s="288"/>
      <c r="F828" s="288"/>
      <c r="G828" s="288"/>
      <c r="H828" s="288"/>
      <c r="I828" s="288"/>
      <c r="J828" s="288"/>
      <c r="K828" s="288"/>
      <c r="L828" s="288"/>
      <c r="M828" s="288"/>
      <c r="N828" s="288"/>
      <c r="O828" s="288"/>
    </row>
    <row r="829" spans="1:15" ht="15.75" customHeight="1">
      <c r="A829" s="288" t="s">
        <v>2</v>
      </c>
      <c r="B829" s="288"/>
      <c r="C829" s="288"/>
      <c r="D829" s="288"/>
      <c r="E829" s="288"/>
      <c r="F829" s="288"/>
      <c r="G829" s="288"/>
      <c r="H829" s="288"/>
      <c r="I829" s="288"/>
      <c r="J829" s="288"/>
      <c r="K829" s="288"/>
      <c r="L829" s="288"/>
      <c r="M829" s="288"/>
      <c r="N829" s="288"/>
      <c r="O829" s="288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89" t="s">
        <v>3</v>
      </c>
      <c r="M830" s="289"/>
      <c r="N830" s="289"/>
      <c r="O830" s="289"/>
    </row>
    <row r="831" spans="1:15">
      <c r="A831" s="1"/>
      <c r="M831" s="2"/>
    </row>
    <row r="832" spans="1:15">
      <c r="A832" s="300" t="s">
        <v>4</v>
      </c>
      <c r="B832" s="304" t="s">
        <v>5</v>
      </c>
      <c r="C832" s="290" t="s">
        <v>6</v>
      </c>
      <c r="D832" s="291"/>
      <c r="E832" s="292"/>
      <c r="F832" s="298" t="s">
        <v>7</v>
      </c>
      <c r="G832" s="293" t="s">
        <v>8</v>
      </c>
      <c r="H832" s="294"/>
      <c r="I832" s="295"/>
      <c r="J832" s="296" t="s">
        <v>9</v>
      </c>
      <c r="K832" s="297"/>
      <c r="L832" s="302" t="s">
        <v>10</v>
      </c>
      <c r="M832" s="302" t="s">
        <v>11</v>
      </c>
      <c r="N832" s="4" t="s">
        <v>12</v>
      </c>
      <c r="O832" s="306" t="s">
        <v>13</v>
      </c>
    </row>
    <row r="833" spans="1:15">
      <c r="A833" s="301"/>
      <c r="B833" s="305"/>
      <c r="C833" s="67" t="s">
        <v>14</v>
      </c>
      <c r="D833" s="67"/>
      <c r="E833" s="67" t="s">
        <v>15</v>
      </c>
      <c r="F833" s="299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303"/>
      <c r="M833" s="303"/>
      <c r="N833" s="8" t="s">
        <v>20</v>
      </c>
      <c r="O833" s="307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300" t="s">
        <v>4</v>
      </c>
      <c r="B844" s="304" t="s">
        <v>5</v>
      </c>
      <c r="C844" s="290" t="s">
        <v>6</v>
      </c>
      <c r="D844" s="291"/>
      <c r="E844" s="292"/>
      <c r="F844" s="298" t="s">
        <v>7</v>
      </c>
      <c r="G844" s="293" t="s">
        <v>8</v>
      </c>
      <c r="H844" s="294"/>
      <c r="I844" s="295"/>
      <c r="J844" s="296" t="s">
        <v>9</v>
      </c>
      <c r="K844" s="297"/>
      <c r="L844" s="302" t="s">
        <v>10</v>
      </c>
      <c r="M844" s="302" t="s">
        <v>11</v>
      </c>
      <c r="N844" s="4" t="s">
        <v>12</v>
      </c>
      <c r="O844" s="306" t="s">
        <v>13</v>
      </c>
    </row>
    <row r="845" spans="1:15" ht="16" thickBot="1">
      <c r="A845" s="301"/>
      <c r="B845" s="305"/>
      <c r="C845" s="67" t="s">
        <v>14</v>
      </c>
      <c r="D845" s="67"/>
      <c r="E845" s="67" t="s">
        <v>15</v>
      </c>
      <c r="F845" s="299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303"/>
      <c r="M845" s="303"/>
      <c r="N845" s="8" t="s">
        <v>20</v>
      </c>
      <c r="O845" s="307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87"/>
      <c r="B873" s="287"/>
      <c r="C873" s="287"/>
      <c r="D873" s="287"/>
      <c r="E873" s="287"/>
      <c r="F873" s="287"/>
      <c r="G873" s="287"/>
      <c r="H873" s="287"/>
      <c r="I873" s="287"/>
      <c r="J873" s="287"/>
      <c r="K873" s="287"/>
      <c r="L873" s="287"/>
      <c r="M873" s="287"/>
      <c r="N873" s="287"/>
      <c r="O873" s="287"/>
    </row>
    <row r="874" spans="1:15">
      <c r="A874" s="288"/>
      <c r="B874" s="288"/>
      <c r="C874" s="288"/>
      <c r="D874" s="288"/>
      <c r="E874" s="288"/>
      <c r="F874" s="288"/>
      <c r="G874" s="288"/>
      <c r="H874" s="288"/>
      <c r="I874" s="288"/>
      <c r="J874" s="288"/>
      <c r="K874" s="288"/>
      <c r="L874" s="288"/>
      <c r="M874" s="288"/>
      <c r="N874" s="288"/>
      <c r="O874" s="288"/>
    </row>
    <row r="875" spans="1:15">
      <c r="A875" s="288"/>
      <c r="B875" s="288"/>
      <c r="C875" s="288"/>
      <c r="D875" s="288"/>
      <c r="E875" s="288"/>
      <c r="F875" s="288"/>
      <c r="G875" s="288"/>
      <c r="H875" s="288"/>
      <c r="I875" s="288"/>
      <c r="J875" s="288"/>
      <c r="K875" s="288"/>
      <c r="L875" s="288"/>
      <c r="M875" s="288"/>
      <c r="N875" s="288"/>
      <c r="O875" s="288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89"/>
      <c r="M876" s="289"/>
      <c r="N876" s="289"/>
      <c r="O876" s="289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87" t="s">
        <v>0</v>
      </c>
      <c r="B3" s="287"/>
      <c r="C3" s="287"/>
      <c r="D3" s="287"/>
      <c r="E3" s="287"/>
      <c r="F3" s="287"/>
      <c r="G3" s="287"/>
      <c r="H3" s="287"/>
    </row>
    <row r="4" spans="1:8" ht="15.5">
      <c r="A4" s="288"/>
      <c r="B4" s="288"/>
      <c r="C4" s="288"/>
      <c r="D4" s="288"/>
      <c r="E4" s="288"/>
      <c r="F4" s="288"/>
      <c r="G4" s="288"/>
      <c r="H4" s="288"/>
    </row>
    <row r="5" spans="1:8" ht="15.5">
      <c r="A5" s="288"/>
      <c r="B5" s="288"/>
      <c r="C5" s="288"/>
      <c r="D5" s="288"/>
      <c r="E5" s="288"/>
      <c r="F5" s="288"/>
      <c r="G5" s="288"/>
      <c r="H5" s="288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300" t="s">
        <v>4</v>
      </c>
      <c r="B7" s="304" t="s">
        <v>5</v>
      </c>
      <c r="C7" s="290" t="s">
        <v>6</v>
      </c>
      <c r="D7" s="291"/>
      <c r="E7" s="292"/>
      <c r="F7" s="298" t="s">
        <v>7</v>
      </c>
      <c r="G7" s="4" t="s">
        <v>12</v>
      </c>
      <c r="H7" s="306" t="s">
        <v>229</v>
      </c>
    </row>
    <row r="8" spans="1:8" ht="15.5">
      <c r="A8" s="301"/>
      <c r="B8" s="305"/>
      <c r="C8" s="5" t="s">
        <v>14</v>
      </c>
      <c r="D8" s="6"/>
      <c r="E8" s="7" t="s">
        <v>15</v>
      </c>
      <c r="F8" s="299"/>
      <c r="G8" s="8" t="s">
        <v>20</v>
      </c>
      <c r="H8" s="307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300" t="s">
        <v>4</v>
      </c>
      <c r="B59" s="304" t="s">
        <v>5</v>
      </c>
      <c r="C59" s="290" t="s">
        <v>6</v>
      </c>
      <c r="D59" s="291"/>
      <c r="E59" s="292"/>
      <c r="F59" s="298" t="s">
        <v>7</v>
      </c>
      <c r="G59" s="4" t="s">
        <v>12</v>
      </c>
      <c r="H59" s="306" t="s">
        <v>229</v>
      </c>
    </row>
    <row r="60" spans="1:10" ht="15.5">
      <c r="A60" s="301"/>
      <c r="B60" s="305"/>
      <c r="C60" s="38" t="s">
        <v>14</v>
      </c>
      <c r="D60" s="39"/>
      <c r="E60" s="40" t="s">
        <v>15</v>
      </c>
      <c r="F60" s="299"/>
      <c r="G60" s="8" t="s">
        <v>20</v>
      </c>
      <c r="H60" s="307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300" t="s">
        <v>4</v>
      </c>
      <c r="B121" s="304" t="s">
        <v>5</v>
      </c>
      <c r="C121" s="290" t="s">
        <v>6</v>
      </c>
      <c r="D121" s="291"/>
      <c r="E121" s="292"/>
      <c r="F121" s="298" t="s">
        <v>7</v>
      </c>
      <c r="G121" s="4" t="s">
        <v>12</v>
      </c>
      <c r="H121" s="306" t="s">
        <v>229</v>
      </c>
    </row>
    <row r="122" spans="1:8" ht="15.5">
      <c r="A122" s="301"/>
      <c r="B122" s="305"/>
      <c r="C122" s="5" t="s">
        <v>14</v>
      </c>
      <c r="D122" s="6"/>
      <c r="E122" s="7" t="s">
        <v>15</v>
      </c>
      <c r="F122" s="299"/>
      <c r="G122" s="8" t="s">
        <v>20</v>
      </c>
      <c r="H122" s="307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300" t="s">
        <v>4</v>
      </c>
      <c r="B179" s="304" t="s">
        <v>5</v>
      </c>
      <c r="C179" s="290" t="s">
        <v>6</v>
      </c>
      <c r="D179" s="291"/>
      <c r="E179" s="292"/>
      <c r="F179" s="298" t="s">
        <v>7</v>
      </c>
      <c r="G179" s="4" t="s">
        <v>12</v>
      </c>
      <c r="H179" s="306" t="s">
        <v>229</v>
      </c>
    </row>
    <row r="180" spans="1:8" ht="15.5">
      <c r="A180" s="301"/>
      <c r="B180" s="305"/>
      <c r="C180" s="5" t="s">
        <v>14</v>
      </c>
      <c r="D180" s="6"/>
      <c r="E180" s="7" t="s">
        <v>15</v>
      </c>
      <c r="F180" s="299"/>
      <c r="G180" s="8" t="s">
        <v>20</v>
      </c>
      <c r="H180" s="307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87"/>
      <c r="B237" s="287"/>
      <c r="C237" s="287"/>
      <c r="D237" s="287"/>
      <c r="E237" s="287"/>
      <c r="F237" s="287"/>
      <c r="G237" s="287"/>
      <c r="H237" s="287"/>
    </row>
    <row r="238" spans="1:8" ht="15.75" customHeight="1">
      <c r="A238" s="300" t="s">
        <v>4</v>
      </c>
      <c r="B238" s="304" t="s">
        <v>5</v>
      </c>
      <c r="C238" s="290" t="s">
        <v>6</v>
      </c>
      <c r="D238" s="291"/>
      <c r="E238" s="292"/>
      <c r="F238" s="298" t="s">
        <v>7</v>
      </c>
      <c r="G238" s="4" t="s">
        <v>12</v>
      </c>
      <c r="H238" s="306" t="s">
        <v>229</v>
      </c>
    </row>
    <row r="239" spans="1:8" ht="15.5">
      <c r="A239" s="301"/>
      <c r="B239" s="305"/>
      <c r="C239" s="5" t="s">
        <v>14</v>
      </c>
      <c r="D239" s="6"/>
      <c r="E239" s="7" t="s">
        <v>15</v>
      </c>
      <c r="F239" s="299"/>
      <c r="G239" s="8" t="s">
        <v>20</v>
      </c>
      <c r="H239" s="307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300" t="s">
        <v>4</v>
      </c>
      <c r="B297" s="304" t="s">
        <v>5</v>
      </c>
      <c r="C297" s="290" t="s">
        <v>6</v>
      </c>
      <c r="D297" s="291"/>
      <c r="E297" s="292"/>
      <c r="F297" s="298" t="s">
        <v>7</v>
      </c>
      <c r="G297" s="4" t="s">
        <v>12</v>
      </c>
      <c r="H297" s="306" t="s">
        <v>229</v>
      </c>
    </row>
    <row r="298" spans="1:8" ht="15.5">
      <c r="A298" s="301"/>
      <c r="B298" s="305"/>
      <c r="C298" s="5" t="s">
        <v>14</v>
      </c>
      <c r="D298" s="6"/>
      <c r="E298" s="7" t="s">
        <v>15</v>
      </c>
      <c r="F298" s="299"/>
      <c r="G298" s="8" t="s">
        <v>20</v>
      </c>
      <c r="H298" s="307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300" t="s">
        <v>4</v>
      </c>
      <c r="B356" s="304" t="s">
        <v>5</v>
      </c>
      <c r="C356" s="290" t="s">
        <v>6</v>
      </c>
      <c r="D356" s="291"/>
      <c r="E356" s="292"/>
      <c r="F356" s="298" t="s">
        <v>7</v>
      </c>
      <c r="G356" s="4" t="s">
        <v>12</v>
      </c>
      <c r="H356" s="306" t="s">
        <v>229</v>
      </c>
    </row>
    <row r="357" spans="1:8" ht="15.5">
      <c r="A357" s="301"/>
      <c r="B357" s="305"/>
      <c r="C357" s="5" t="s">
        <v>14</v>
      </c>
      <c r="D357" s="6"/>
      <c r="E357" s="7" t="s">
        <v>15</v>
      </c>
      <c r="F357" s="299"/>
      <c r="G357" s="8" t="s">
        <v>20</v>
      </c>
      <c r="H357" s="307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300" t="s">
        <v>4</v>
      </c>
      <c r="B415" s="304" t="s">
        <v>5</v>
      </c>
      <c r="C415" s="290" t="s">
        <v>6</v>
      </c>
      <c r="D415" s="291"/>
      <c r="E415" s="292"/>
      <c r="F415" s="298" t="s">
        <v>7</v>
      </c>
      <c r="G415" s="4" t="s">
        <v>12</v>
      </c>
      <c r="H415" s="306" t="s">
        <v>229</v>
      </c>
    </row>
    <row r="416" spans="1:8" ht="15.5">
      <c r="A416" s="301"/>
      <c r="B416" s="305"/>
      <c r="C416" s="5" t="s">
        <v>14</v>
      </c>
      <c r="D416" s="6"/>
      <c r="E416" s="7" t="s">
        <v>15</v>
      </c>
      <c r="F416" s="299"/>
      <c r="G416" s="8" t="s">
        <v>20</v>
      </c>
      <c r="H416" s="307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300" t="s">
        <v>4</v>
      </c>
      <c r="B474" s="304" t="s">
        <v>5</v>
      </c>
      <c r="C474" s="290" t="s">
        <v>6</v>
      </c>
      <c r="D474" s="291"/>
      <c r="E474" s="292"/>
      <c r="F474" s="298" t="s">
        <v>7</v>
      </c>
      <c r="G474" s="4" t="s">
        <v>12</v>
      </c>
      <c r="H474" s="306" t="s">
        <v>13</v>
      </c>
    </row>
    <row r="475" spans="1:8" ht="15.5">
      <c r="A475" s="301"/>
      <c r="B475" s="305"/>
      <c r="C475" s="5" t="s">
        <v>14</v>
      </c>
      <c r="D475" s="6"/>
      <c r="E475" s="7" t="s">
        <v>15</v>
      </c>
      <c r="F475" s="299"/>
      <c r="G475" s="8" t="s">
        <v>20</v>
      </c>
      <c r="H475" s="307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B275462-84F3-4A1D-B6A1-963D6C810BB6}">
  <ds:schemaRefs/>
</ds:datastoreItem>
</file>

<file path=customXml/itemProps2.xml><?xml version="1.0" encoding="utf-8"?>
<ds:datastoreItem xmlns:ds="http://schemas.openxmlformats.org/officeDocument/2006/customXml" ds:itemID="{E24301B3-EADF-4040-AE39-C559BCDEE338}">
  <ds:schemaRefs/>
</ds:datastoreItem>
</file>

<file path=customXml/itemProps3.xml><?xml version="1.0" encoding="utf-8"?>
<ds:datastoreItem xmlns:ds="http://schemas.openxmlformats.org/officeDocument/2006/customXml" ds:itemID="{1E05E75F-2E01-488F-9E5D-B7343CFB4DC9}">
  <ds:schemaRefs/>
</ds:datastoreItem>
</file>

<file path=customXml/itemProps4.xml><?xml version="1.0" encoding="utf-8"?>
<ds:datastoreItem xmlns:ds="http://schemas.openxmlformats.org/officeDocument/2006/customXml" ds:itemID="{33076DDF-55F1-44FF-BBD1-1A15FE7E4C9B}">
  <ds:schemaRefs/>
</ds:datastoreItem>
</file>

<file path=customXml/itemProps5.xml><?xml version="1.0" encoding="utf-8"?>
<ds:datastoreItem xmlns:ds="http://schemas.openxmlformats.org/officeDocument/2006/customXml" ds:itemID="{5DA08E70-DF3D-41BC-A1FC-7F1EF2EC2C8D}">
  <ds:schemaRefs/>
</ds:datastoreItem>
</file>

<file path=customXml/itemProps6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B3BF7B63-7D11-40EB-ADDA-F6E589C50BF8}">
  <ds:schemaRefs/>
</ds:datastoreItem>
</file>

<file path=customXml/itemProps8.xml><?xml version="1.0" encoding="utf-8"?>
<ds:datastoreItem xmlns:ds="http://schemas.openxmlformats.org/officeDocument/2006/customXml" ds:itemID="{B479C518-B5B4-44BB-ABF8-25F02025CCF7}">
  <ds:schemaRefs/>
</ds:datastoreItem>
</file>

<file path=customXml/itemProps9.xml><?xml version="1.0" encoding="utf-8"?>
<ds:datastoreItem xmlns:ds="http://schemas.openxmlformats.org/officeDocument/2006/customXml" ds:itemID="{68CDA257-3F23-45D2-8CFB-68AA920E8758}">
  <ds:schemaRefs/>
</ds:datastoreItem>
</file>

<file path=customXml/itemProps10.xml><?xml version="1.0" encoding="utf-8"?>
<ds:datastoreItem xmlns:ds="http://schemas.openxmlformats.org/officeDocument/2006/customXml" ds:itemID="{39662024-DD05-4A6F-B3CC-C311308DDB71}">
  <ds:schemaRefs/>
</ds:datastoreItem>
</file>

<file path=customXml/itemProps11.xml><?xml version="1.0" encoding="utf-8"?>
<ds:datastoreItem xmlns:ds="http://schemas.openxmlformats.org/officeDocument/2006/customXml" ds:itemID="{3470F0C6-F015-4712-A304-1712662E318D}">
  <ds:schemaRefs/>
</ds:datastoreItem>
</file>

<file path=customXml/itemProps12.xml><?xml version="1.0" encoding="utf-8"?>
<ds:datastoreItem xmlns:ds="http://schemas.openxmlformats.org/officeDocument/2006/customXml" ds:itemID="{FC4F41C3-8761-48A5-BB06-1C673838706C}">
  <ds:schemaRefs/>
</ds:datastoreItem>
</file>

<file path=customXml/itemProps13.xml><?xml version="1.0" encoding="utf-8"?>
<ds:datastoreItem xmlns:ds="http://schemas.openxmlformats.org/officeDocument/2006/customXml" ds:itemID="{A9F96B77-6418-486A-8B20-AE0AA6C2473B}">
  <ds:schemaRefs/>
</ds:datastoreItem>
</file>

<file path=customXml/itemProps14.xml><?xml version="1.0" encoding="utf-8"?>
<ds:datastoreItem xmlns:ds="http://schemas.openxmlformats.org/officeDocument/2006/customXml" ds:itemID="{E6F4B73C-C2F9-45D2-BC09-A7DCCC415268}">
  <ds:schemaRefs/>
</ds:datastoreItem>
</file>

<file path=customXml/itemProps15.xml><?xml version="1.0" encoding="utf-8"?>
<ds:datastoreItem xmlns:ds="http://schemas.openxmlformats.org/officeDocument/2006/customXml" ds:itemID="{69EBE155-A50D-42E8-B52B-4BC12264DBDD}">
  <ds:schemaRefs/>
</ds:datastoreItem>
</file>

<file path=customXml/itemProps16.xml><?xml version="1.0" encoding="utf-8"?>
<ds:datastoreItem xmlns:ds="http://schemas.openxmlformats.org/officeDocument/2006/customXml" ds:itemID="{A24CE30F-5A27-4BB6-96BE-87D02A4392B3}">
  <ds:schemaRefs/>
</ds:datastoreItem>
</file>

<file path=customXml/itemProps17.xml><?xml version="1.0" encoding="utf-8"?>
<ds:datastoreItem xmlns:ds="http://schemas.openxmlformats.org/officeDocument/2006/customXml" ds:itemID="{F10ABA24-0EDA-451F-83F8-D59C8972EC75}">
  <ds:schemaRefs/>
</ds:datastoreItem>
</file>

<file path=customXml/itemProps18.xml><?xml version="1.0" encoding="utf-8"?>
<ds:datastoreItem xmlns:ds="http://schemas.openxmlformats.org/officeDocument/2006/customXml" ds:itemID="{F955F707-3C3C-4936-85F0-AF08457E91AB}">
  <ds:schemaRefs/>
</ds:datastoreItem>
</file>

<file path=customXml/itemProps19.xml><?xml version="1.0" encoding="utf-8"?>
<ds:datastoreItem xmlns:ds="http://schemas.openxmlformats.org/officeDocument/2006/customXml" ds:itemID="{C5E11B96-64E9-457B-8E8B-F6A572E703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ETMRoutes</vt:lpstr>
      <vt:lpstr>Sheet3</vt:lpstr>
      <vt:lpstr>Schedule</vt:lpstr>
      <vt:lpstr>ShortCodesNew</vt:lpstr>
      <vt:lpstr>Accounts</vt:lpstr>
      <vt:lpstr>Report</vt:lpstr>
      <vt:lpstr>Print</vt:lpstr>
      <vt:lpstr>Departures</vt:lpstr>
      <vt:lpstr>Departures Detailed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2024-02-10T06:26:34Z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