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karle/soccer-ds-stats/Writing/week3/"/>
    </mc:Choice>
  </mc:AlternateContent>
  <xr:revisionPtr revIDLastSave="0" documentId="13_ncr:1_{C2F0EE6E-9971-9B4B-BE1D-317BEBD075A3}" xr6:coauthVersionLast="36" xr6:coauthVersionMax="36" xr10:uidLastSave="{00000000-0000-0000-0000-000000000000}"/>
  <bookViews>
    <workbookView xWindow="0" yWindow="500" windowWidth="33600" windowHeight="19040" activeTab="2" xr2:uid="{E93522CD-A16F-944B-B80D-1F57AE0445AA}"/>
  </bookViews>
  <sheets>
    <sheet name="Comms" sheetId="11" r:id="rId1"/>
    <sheet name="1 Match Analysis" sheetId="1" r:id="rId2"/>
    <sheet name="2 Reading updates" sheetId="2" r:id="rId3"/>
    <sheet name="3 Community updates" sheetId="3" r:id="rId4"/>
    <sheet name="4 Working hours" sheetId="4" r:id="rId5"/>
    <sheet name="5 Self-learning" sheetId="5" r:id="rId6"/>
    <sheet name="6 Getting Involved" sheetId="6" r:id="rId7"/>
    <sheet name="Notes" sheetId="10" r:id="rId8"/>
  </sheets>
  <definedNames>
    <definedName name="AA">'5 Self-learning'!$XBR$21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2" l="1"/>
  <c r="K7" i="2" l="1"/>
  <c r="L7" i="2"/>
  <c r="J7" i="2"/>
  <c r="H40" i="2"/>
  <c r="H39" i="2"/>
  <c r="G41" i="2"/>
  <c r="H38" i="2" s="1"/>
  <c r="O30" i="2" l="1"/>
  <c r="N30" i="2"/>
  <c r="K15" i="2"/>
  <c r="P18" i="2" s="1"/>
  <c r="M16" i="2"/>
  <c r="L15" i="2"/>
  <c r="P19" i="2" s="1"/>
  <c r="P23" i="2" s="1"/>
  <c r="J31" i="2"/>
  <c r="J35" i="2" s="1"/>
  <c r="K31" i="2"/>
  <c r="K35" i="2" s="1"/>
  <c r="I31" i="2"/>
  <c r="I35" i="2" s="1"/>
  <c r="L5" i="2"/>
  <c r="K5" i="2"/>
  <c r="J5" i="2"/>
  <c r="P22" i="2" l="1"/>
  <c r="M5" i="2"/>
  <c r="K6" i="2" s="1"/>
  <c r="J6" i="2" l="1"/>
  <c r="E12" i="2" s="1"/>
  <c r="F17" i="2" s="1"/>
  <c r="L6" i="2"/>
  <c r="E13" i="2" s="1"/>
  <c r="G12" i="2" l="1"/>
  <c r="D22" i="2" s="1"/>
  <c r="M6" i="2"/>
</calcChain>
</file>

<file path=xl/sharedStrings.xml><?xml version="1.0" encoding="utf-8"?>
<sst xmlns="http://schemas.openxmlformats.org/spreadsheetml/2006/main" count="316" uniqueCount="277">
  <si>
    <t>Key stats</t>
  </si>
  <si>
    <t>Opinion</t>
  </si>
  <si>
    <t>Viz</t>
  </si>
  <si>
    <t>pushes made to soccer-ds-stats this week</t>
  </si>
  <si>
    <t>getting to know the business, operations</t>
  </si>
  <si>
    <t>tools in use</t>
  </si>
  <si>
    <t>Soccermatics</t>
  </si>
  <si>
    <t>Twitter</t>
  </si>
  <si>
    <t>Reddit</t>
  </si>
  <si>
    <t>Jobs</t>
  </si>
  <si>
    <t>Masters</t>
  </si>
  <si>
    <t>Online courses</t>
  </si>
  <si>
    <t>PhD positions</t>
  </si>
  <si>
    <t>Conferences</t>
  </si>
  <si>
    <t>Hackathons</t>
  </si>
  <si>
    <t>Podcast</t>
  </si>
  <si>
    <t>Madrid</t>
  </si>
  <si>
    <t>StatsBomb</t>
  </si>
  <si>
    <t>ML/Stats concepts</t>
  </si>
  <si>
    <t>Python Dash</t>
  </si>
  <si>
    <t>Permutation feature importance</t>
  </si>
  <si>
    <t>YouTube</t>
  </si>
  <si>
    <t>data + projects (problems)</t>
  </si>
  <si>
    <t>Canva Infographics, key stats</t>
  </si>
  <si>
    <t>“The Universe is under no obligation to make sense to you.” — Neil deGrasse Tyson</t>
  </si>
  <si>
    <t>Quotes</t>
  </si>
  <si>
    <t>Coursera</t>
  </si>
  <si>
    <t>The Athletic</t>
  </si>
  <si>
    <t>Python OOPS lectures from Corey Schafer</t>
  </si>
  <si>
    <t>Multi-arm bandits</t>
  </si>
  <si>
    <t>Monte Carlo Simulations</t>
  </si>
  <si>
    <t>car pricing</t>
  </si>
  <si>
    <t>Ideas</t>
  </si>
  <si>
    <t>when to bet, on whom and how much?</t>
  </si>
  <si>
    <t>p &gt; 1/o; used to assess if it's reasonable odds for betting</t>
  </si>
  <si>
    <t>european odds vs uk odds</t>
  </si>
  <si>
    <t>look at real-time decision-based touchpoints
coach, formation tweaks, form, injuries, starting xi, tempo</t>
  </si>
  <si>
    <t>how to adjust odds (win/draw/lose) so that they add up to 100%</t>
  </si>
  <si>
    <t>MVT</t>
  </si>
  <si>
    <t>Broker</t>
  </si>
  <si>
    <t>UM</t>
  </si>
  <si>
    <t>ROPE</t>
  </si>
  <si>
    <t>Pricing</t>
  </si>
  <si>
    <t>SORT</t>
  </si>
  <si>
    <t>What are the odds of Spurs winning by a 2 goal margin?</t>
  </si>
  <si>
    <t>What are the odds for Chelsea to score from a corner?</t>
  </si>
  <si>
    <t>What happens when Chelsea go 1-0 up?</t>
  </si>
  <si>
    <t>Why are Chelsea drawing so much in the PL lately?</t>
  </si>
  <si>
    <t>What were the odds before kick-off? v/s the true probabilities?</t>
  </si>
  <si>
    <t>Could we have made a bet? If yes on what result? And using what strategy?</t>
  </si>
  <si>
    <t>Expected threat map</t>
  </si>
  <si>
    <t>OddsPortal pre-match odds</t>
  </si>
  <si>
    <t>CHE</t>
  </si>
  <si>
    <t>DRAW</t>
  </si>
  <si>
    <t>odds</t>
  </si>
  <si>
    <t>corrected</t>
  </si>
  <si>
    <t>Data</t>
  </si>
  <si>
    <t>Superset user logging analysis</t>
  </si>
  <si>
    <t>Athletics Tactics podcast</t>
  </si>
  <si>
    <t>Poisson Simulation notebook</t>
  </si>
  <si>
    <t>"Put my money where my mouth is"</t>
  </si>
  <si>
    <t>how betting odds are different from probabilities // bookmaker's built-in advantage</t>
  </si>
  <si>
    <t>Strategy 1 = Odds-bias strategy</t>
  </si>
  <si>
    <t>p = p(home_win)</t>
  </si>
  <si>
    <t>q = p(away_win)</t>
  </si>
  <si>
    <t>0.355 - 0.25 |p - q|</t>
  </si>
  <si>
    <t>b) if |p - q| &lt; 0.15 then the probability of draw is:</t>
  </si>
  <si>
    <t>Strategy 2 = Ranking Indexes</t>
  </si>
  <si>
    <t>MCI</t>
  </si>
  <si>
    <t>p</t>
  </si>
  <si>
    <t>q</t>
  </si>
  <si>
    <t>∴ |p - q|</t>
  </si>
  <si>
    <t>substituting the value of |p - q| from above we get</t>
  </si>
  <si>
    <t>c) anything else: no bet is to be placed</t>
  </si>
  <si>
    <t xml:space="preserve">a) Euro Club Index </t>
  </si>
  <si>
    <t>https://www.euroclubindex.com/match-odds/</t>
  </si>
  <si>
    <t>b) FiveThirtyEighty predictions</t>
  </si>
  <si>
    <t>https://projects.fivethirtyeight.com/soccer-predictions/premier-league/</t>
  </si>
  <si>
    <t>averaging the 2 indexes we get the above</t>
  </si>
  <si>
    <t>Questions:</t>
  </si>
  <si>
    <t>Strategy 3 = Performance indicators</t>
  </si>
  <si>
    <t xml:space="preserve">number of home goals is given by </t>
  </si>
  <si>
    <t>for this match the variables are as follows:</t>
  </si>
  <si>
    <t>r</t>
  </si>
  <si>
    <t>h</t>
  </si>
  <si>
    <t>g</t>
  </si>
  <si>
    <t>b</t>
  </si>
  <si>
    <t>home_xGA</t>
  </si>
  <si>
    <t xml:space="preserve">number of away goals is given by </t>
  </si>
  <si>
    <t>n</t>
  </si>
  <si>
    <t>/90 stats</t>
  </si>
  <si>
    <t>xGA / 90 for home team</t>
  </si>
  <si>
    <t>as away team is a big 6 club</t>
  </si>
  <si>
    <t>completed passes / min</t>
  </si>
  <si>
    <t>passing_rate</t>
  </si>
  <si>
    <t>/min stats</t>
  </si>
  <si>
    <t>need to factor in some opposition defensive credentials</t>
  </si>
  <si>
    <t>expected away goals</t>
  </si>
  <si>
    <t>expected home goals</t>
  </si>
  <si>
    <t>home_npxG</t>
  </si>
  <si>
    <r>
      <t xml:space="preserve">xG / 90 for home team </t>
    </r>
    <r>
      <rPr>
        <sz val="12"/>
        <color rgb="FFFF0000"/>
        <rFont val="Calibri (Body)_x0000_"/>
      </rPr>
      <t>(*scaled down as npxG &gt; 2)</t>
    </r>
  </si>
  <si>
    <t>Strategy 4 = Expert predictions (Squawka)</t>
  </si>
  <si>
    <t>https://www.squawka.com/en/bet/chelsea-vs-manchester-city/</t>
  </si>
  <si>
    <t>home_goals</t>
  </si>
  <si>
    <t>away_goals</t>
  </si>
  <si>
    <t>adjusted to rescale over and under predictions</t>
  </si>
  <si>
    <t>“The hallmark of successful people is that they are always stretching themselves to learn new things.” - Carol Dweck</t>
  </si>
  <si>
    <t>a) if |p-q| &gt; 0.4 then the probability of home team winning is:</t>
  </si>
  <si>
    <t>News/Narrative</t>
  </si>
  <si>
    <t>Research Paper</t>
  </si>
  <si>
    <r>
      <t xml:space="preserve">1) </t>
    </r>
    <r>
      <rPr>
        <sz val="12"/>
        <color rgb="FF00B050"/>
        <rFont val="Calibri (Body)_x0000_"/>
      </rPr>
      <t>Permutation Importance</t>
    </r>
    <r>
      <rPr>
        <sz val="12"/>
        <color theme="1"/>
        <rFont val="Calibri"/>
        <family val="2"/>
        <scheme val="minor"/>
      </rPr>
      <t xml:space="preserve"> Kaggle demo on FIFA 2018 world cup dataset</t>
    </r>
  </si>
  <si>
    <r>
      <t xml:space="preserve">3) </t>
    </r>
    <r>
      <rPr>
        <sz val="12"/>
        <color rgb="FF00B050"/>
        <rFont val="Calibri (Body)_x0000_"/>
      </rPr>
      <t>Bayesian optimisation</t>
    </r>
    <r>
      <rPr>
        <sz val="12"/>
        <color theme="1"/>
        <rFont val="Calibri"/>
        <family val="2"/>
        <scheme val="minor"/>
      </rPr>
      <t xml:space="preserve"> techniques - </t>
    </r>
    <r>
      <rPr>
        <sz val="12"/>
        <color rgb="FFFF0000"/>
        <rFont val="Calibri (Body)_x0000_"/>
      </rPr>
      <t>optimising what???</t>
    </r>
    <r>
      <rPr>
        <sz val="12"/>
        <color theme="1"/>
        <rFont val="Calibri"/>
        <family val="2"/>
        <scheme val="minor"/>
      </rPr>
      <t xml:space="preserve"> (FPL team selection / transfers problem)</t>
    </r>
  </si>
  <si>
    <r>
      <t xml:space="preserve">2) Building a </t>
    </r>
    <r>
      <rPr>
        <sz val="12"/>
        <color rgb="FF00B050"/>
        <rFont val="Calibri (Body)_x0000_"/>
      </rPr>
      <t>Pytohn Dash</t>
    </r>
    <r>
      <rPr>
        <sz val="12"/>
        <color theme="1"/>
        <rFont val="Calibri"/>
        <family val="2"/>
        <scheme val="minor"/>
      </rPr>
      <t xml:space="preserve"> dashboard (relies on live data fed from an AWS server) - </t>
    </r>
    <r>
      <rPr>
        <sz val="12"/>
        <color rgb="FFFF0000"/>
        <rFont val="Calibri (Body)_x0000_"/>
      </rPr>
      <t>for what???</t>
    </r>
    <r>
      <rPr>
        <sz val="12"/>
        <color theme="1"/>
        <rFont val="Calibri"/>
        <family val="2"/>
        <scheme val="minor"/>
      </rPr>
      <t xml:space="preserve"> {interactive popular charts}</t>
    </r>
  </si>
  <si>
    <r>
      <t xml:space="preserve">4) Player and Coach (playing style) </t>
    </r>
    <r>
      <rPr>
        <sz val="12"/>
        <color rgb="FF00B050"/>
        <rFont val="Calibri (Body)_x0000_"/>
      </rPr>
      <t>clustering using UMAP, GMM, DBSCAN</t>
    </r>
  </si>
  <si>
    <r>
      <t>5) Live match &lt;win/draw/lose&gt; probabilities based on real-time match data (</t>
    </r>
    <r>
      <rPr>
        <sz val="12"/>
        <color rgb="FF00B050"/>
        <rFont val="Calibri (Body)_x0000_"/>
      </rPr>
      <t>Poisson, Monte Carlo distributions</t>
    </r>
    <r>
      <rPr>
        <sz val="12"/>
        <color theme="1"/>
        <rFont val="Calibri"/>
        <family val="2"/>
        <scheme val="minor"/>
      </rPr>
      <t>)</t>
    </r>
  </si>
  <si>
    <t>https://www.kaggle.com/dansbecker/permutation-importance/data</t>
  </si>
  <si>
    <t>http://themlbook.com/wiki/doku.php?id=dbscan_and_hdbscan</t>
  </si>
  <si>
    <t>KU Leuven</t>
  </si>
  <si>
    <t>https://www.kuleuven.be/english/research/</t>
  </si>
  <si>
    <t>Other blogs/articles</t>
  </si>
  <si>
    <t>https://janvanhaaren.be/2021/12/30/soccer-analytics-review-2021.html</t>
  </si>
  <si>
    <t>https://dashee87.github.io/football/python/predicting-football-results-with-statistical-modelling/</t>
  </si>
  <si>
    <t>S2</t>
  </si>
  <si>
    <t>S3</t>
  </si>
  <si>
    <t>S4</t>
  </si>
  <si>
    <t>1/o</t>
  </si>
  <si>
    <t>averaging the probabilities from S2, S3, S4</t>
  </si>
  <si>
    <t>Snowlfake EDA and extracting info into Excel</t>
  </si>
  <si>
    <t>Up the sleeve</t>
  </si>
  <si>
    <t>https://readspeeder.com/lessons.html</t>
  </si>
  <si>
    <t>Recommended proven reading practice to improve your reading speed and comprehension skills</t>
  </si>
  <si>
    <t>An article just to improve knowledge of footballing terms</t>
  </si>
  <si>
    <t>understat, whoscored, fbref</t>
  </si>
  <si>
    <t>Azpi</t>
  </si>
  <si>
    <t>Silva</t>
  </si>
  <si>
    <t>Rudi</t>
  </si>
  <si>
    <t>Alonso</t>
  </si>
  <si>
    <t>Kante</t>
  </si>
  <si>
    <t>Jorgi</t>
  </si>
  <si>
    <t>Mount</t>
  </si>
  <si>
    <t>Ziyech</t>
  </si>
  <si>
    <t>CHO</t>
  </si>
  <si>
    <t>Lukaku</t>
  </si>
  <si>
    <t>Kepa</t>
  </si>
  <si>
    <t>Big Picture</t>
  </si>
  <si>
    <t>Spotlight</t>
  </si>
  <si>
    <t>Ziyech at RWB, making diagonal runs across and usual underlapping</t>
  </si>
  <si>
    <t>Mount free role again going up and down the left channel</t>
  </si>
  <si>
    <t>Lamptey Alonso duels</t>
  </si>
  <si>
    <t>Shot Logs</t>
  </si>
  <si>
    <t>CHO having to drop deep to collect the ball from mid/def</t>
  </si>
  <si>
    <t>final</t>
  </si>
  <si>
    <t>med</t>
  </si>
  <si>
    <t>low</t>
  </si>
  <si>
    <t>goal</t>
  </si>
  <si>
    <t>high</t>
  </si>
  <si>
    <t>xg</t>
  </si>
  <si>
    <t>type</t>
  </si>
  <si>
    <t>deflection</t>
  </si>
  <si>
    <t>through</t>
  </si>
  <si>
    <t>behind</t>
  </si>
  <si>
    <t>Mount missed opportunity to play a through ball to Ziyech</t>
  </si>
  <si>
    <t>Goal conceded from corner - free header Webster</t>
  </si>
  <si>
    <r>
      <rPr>
        <b/>
        <sz val="12"/>
        <color theme="1"/>
        <rFont val="Calibri"/>
        <family val="2"/>
        <scheme val="minor"/>
      </rPr>
      <t>Formation</t>
    </r>
    <r>
      <rPr>
        <sz val="12"/>
        <color theme="1"/>
        <rFont val="Calibri"/>
        <family val="2"/>
        <scheme val="minor"/>
      </rPr>
      <t>:</t>
    </r>
  </si>
  <si>
    <t>4-3-3/5-3-2</t>
  </si>
  <si>
    <t>Trossard making an immediate positive impact</t>
  </si>
  <si>
    <t>Rudiger</t>
  </si>
  <si>
    <t>chipped through</t>
  </si>
  <si>
    <t>dribble</t>
  </si>
  <si>
    <t>Kante missed opportunity to play a through ball to Mount</t>
  </si>
  <si>
    <t>Lukaku ineffective, Ziyech passive, Jorginho slow turning</t>
  </si>
  <si>
    <t xml:space="preserve">long </t>
  </si>
  <si>
    <t>Kovacic</t>
  </si>
  <si>
    <t>Look at the number of matches played - rolling average 8 days =&gt; impcat it has on injuries and team performance</t>
  </si>
  <si>
    <t>Chelsea poor form of lately - what has changed? What's going wrong?</t>
  </si>
  <si>
    <t>Tifo Transfer recommendations</t>
  </si>
  <si>
    <t>1. look at the squad and identify gaps</t>
  </si>
  <si>
    <t>2. search for players, give options</t>
  </si>
  <si>
    <t>3 suggest the best fit</t>
  </si>
  <si>
    <t>Plotly, python dash</t>
  </si>
  <si>
    <t>Fraud</t>
  </si>
  <si>
    <t>Snowlfake</t>
  </si>
  <si>
    <t>Airflow</t>
  </si>
  <si>
    <t>"Wealth consists not in having great possessions, but in having few wants." — Epictetus</t>
  </si>
  <si>
    <t>FPL personal weekly updates or milestones (wildcard, transfers, chips); looking at teams/transfers from other top players around</t>
  </si>
  <si>
    <t>ACDC</t>
  </si>
  <si>
    <t>Echo</t>
  </si>
  <si>
    <t>Action Factory</t>
  </si>
  <si>
    <t>Striker situation at different clubs</t>
  </si>
  <si>
    <t>class methods vs static methods</t>
  </si>
  <si>
    <t>Bayesian stats</t>
  </si>
  <si>
    <t>inheritance - creating subclasses</t>
  </si>
  <si>
    <t>2 binary variables</t>
  </si>
  <si>
    <t>presence of viral infection</t>
  </si>
  <si>
    <t>result of detection test</t>
  </si>
  <si>
    <t>A (0/1)</t>
  </si>
  <si>
    <t>B (0/1)</t>
  </si>
  <si>
    <t>Getting False Negatives as low as possible</t>
  </si>
  <si>
    <t>P (A | B = b)</t>
  </si>
  <si>
    <t>prob of A given that we know value of B is b</t>
  </si>
  <si>
    <t>Integral equation for continuous variables</t>
  </si>
  <si>
    <t>Aim</t>
  </si>
  <si>
    <t>P (A = infected | B = positive test)</t>
  </si>
  <si>
    <t>P (B = positive test | A = infected)</t>
  </si>
  <si>
    <t>P (B = negative test | A = not infected)</t>
  </si>
  <si>
    <r>
      <t xml:space="preserve">Mick Cooney DDS Bayesian modelling session </t>
    </r>
    <r>
      <rPr>
        <i/>
        <sz val="12"/>
        <color rgb="FFFF0000"/>
        <rFont val="Calibri"/>
        <family val="2"/>
        <scheme val="minor"/>
      </rPr>
      <t>#1</t>
    </r>
  </si>
  <si>
    <t>prevalence of the disease in the population: unconditional probability of a patient having the disease</t>
  </si>
  <si>
    <t>PCR tests hve 5% FN and FP rate</t>
  </si>
  <si>
    <t>we assume this prevalance value to be 1%</t>
  </si>
  <si>
    <t>test efficacy</t>
  </si>
  <si>
    <t>N = num of patients for the simulation</t>
  </si>
  <si>
    <t>FP rate</t>
  </si>
  <si>
    <t>FN rate</t>
  </si>
  <si>
    <t>infected</t>
  </si>
  <si>
    <t>test_result</t>
  </si>
  <si>
    <t>sim_count</t>
  </si>
  <si>
    <t>ref_count</t>
  </si>
  <si>
    <t>prop</t>
  </si>
  <si>
    <t>F</t>
  </si>
  <si>
    <t>T</t>
  </si>
  <si>
    <t xml:space="preserve">T </t>
  </si>
  <si>
    <t>TN</t>
  </si>
  <si>
    <t>FP</t>
  </si>
  <si>
    <t>FN</t>
  </si>
  <si>
    <t>TP</t>
  </si>
  <si>
    <t>n1</t>
  </si>
  <si>
    <t>n2</t>
  </si>
  <si>
    <t>.</t>
  </si>
  <si>
    <t>Results from simulated data gen run</t>
  </si>
  <si>
    <t xml:space="preserve">positive tests that are actually infected patients </t>
  </si>
  <si>
    <t>effect of prevalance on positive test being true</t>
  </si>
  <si>
    <t>proportion of not infected population &gt;&gt;&gt;&gt;&gt; infected population</t>
  </si>
  <si>
    <t>effect of inputs on positive test result probabilities</t>
  </si>
  <si>
    <t>customer_tau</t>
  </si>
  <si>
    <t>_lambda</t>
  </si>
  <si>
    <t>_nu</t>
  </si>
  <si>
    <t>_p</t>
  </si>
  <si>
    <t>customer_id</t>
  </si>
  <si>
    <t>weekly rate</t>
  </si>
  <si>
    <t>trxn_time</t>
  </si>
  <si>
    <t>trxn_amt</t>
  </si>
  <si>
    <t>6) Club/Team Valuation using key parameters that might change according to scenario/situation; "Wisdom of crowds" Transfermarkt</t>
  </si>
  <si>
    <t>Transfers roundup</t>
  </si>
  <si>
    <t>Jenkins</t>
  </si>
  <si>
    <t>Problems</t>
  </si>
  <si>
    <t>Business</t>
  </si>
  <si>
    <t>Week3 at CT</t>
  </si>
  <si>
    <t>Ted Knuston</t>
  </si>
  <si>
    <t>These ideas should feed into ds-notes repo on a regular basis</t>
  </si>
  <si>
    <t>StatsBomb - DS</t>
  </si>
  <si>
    <t>https://www.linkedin.com/jobs/view/2824001011</t>
  </si>
  <si>
    <t>https://towardsdatascience.com/data-driven-evaluation-of-football-players-skills-c1df36d61a4e</t>
  </si>
  <si>
    <t>Break last week - watching the Blues live at the bridge</t>
  </si>
  <si>
    <t>Routine!</t>
  </si>
  <si>
    <t>We have a logo!</t>
  </si>
  <si>
    <t>Change in the domain name</t>
  </si>
  <si>
    <t>Tweet every day of the week</t>
  </si>
  <si>
    <t>Share on Reddit</t>
  </si>
  <si>
    <t>Share with LinkedIn network</t>
  </si>
  <si>
    <t>Building your own xG model!</t>
  </si>
  <si>
    <t>Number of matches Chelsea have played since November v/s City/Liverpool?</t>
  </si>
  <si>
    <t>Goal scoring / conceding timing histogram</t>
  </si>
  <si>
    <t>xG timeline</t>
  </si>
  <si>
    <t>https://twitter.com/mixedknuts</t>
  </si>
  <si>
    <t>Metrics used for defenders and midfielders</t>
  </si>
  <si>
    <t>https://www.reddit.com/r/socceranalytics/comments/ser0er/metrics_used_for_scouting_defenders_and/</t>
  </si>
  <si>
    <t>Jesse Davis</t>
  </si>
  <si>
    <t>https://twitter.com/jessejdavis1</t>
  </si>
  <si>
    <t>Critque of FIFPro World XI</t>
  </si>
  <si>
    <t>SORT model inroads - looking at UM, MVT, Data, Features</t>
  </si>
  <si>
    <t>Barca Innovation Hub</t>
  </si>
  <si>
    <t>JIF</t>
  </si>
  <si>
    <t>Kitman Labs - DS</t>
  </si>
  <si>
    <t>Uppsala</t>
  </si>
  <si>
    <t>NESSIS</t>
  </si>
  <si>
    <t>ETH Zurich</t>
  </si>
  <si>
    <t>StatSports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</si>
</sst>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_x0000_"/>
    </font>
    <font>
      <u/>
      <sz val="12"/>
      <color theme="1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50"/>
      <name val="Calibri (Body)_x0000_"/>
    </font>
    <font>
      <i/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0" fillId="3" borderId="0" xfId="0" applyFill="1"/>
    <xf numFmtId="0" fontId="0" fillId="0" borderId="0" xfId="0" applyFill="1"/>
    <xf numFmtId="0" fontId="2" fillId="0" borderId="0" xfId="0" applyFont="1"/>
    <xf numFmtId="0" fontId="0" fillId="0" borderId="0" xfId="0" applyAlignment="1">
      <alignment horizontal="right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2" fontId="0" fillId="0" borderId="0" xfId="0" applyNumberFormat="1"/>
    <xf numFmtId="2" fontId="0" fillId="3" borderId="0" xfId="0" applyNumberFormat="1" applyFill="1"/>
    <xf numFmtId="0" fontId="0" fillId="0" borderId="0" xfId="0" applyFont="1"/>
    <xf numFmtId="0" fontId="3" fillId="4" borderId="0" xfId="0" applyFont="1" applyFill="1" applyAlignment="1">
      <alignment horizontal="right"/>
    </xf>
    <xf numFmtId="0" fontId="0" fillId="5" borderId="0" xfId="0" applyFill="1"/>
    <xf numFmtId="2" fontId="0" fillId="5" borderId="0" xfId="0" applyNumberFormat="1" applyFill="1"/>
    <xf numFmtId="0" fontId="7" fillId="0" borderId="0" xfId="3"/>
    <xf numFmtId="0" fontId="2" fillId="0" borderId="0" xfId="0" applyFont="1" applyFill="1"/>
    <xf numFmtId="0" fontId="8" fillId="0" borderId="0" xfId="0" applyFont="1" applyFill="1"/>
    <xf numFmtId="0" fontId="3" fillId="0" borderId="0" xfId="0" applyFont="1" applyFill="1"/>
    <xf numFmtId="10" fontId="0" fillId="0" borderId="0" xfId="0" applyNumberFormat="1"/>
    <xf numFmtId="0" fontId="8" fillId="0" borderId="0" xfId="0" applyFont="1"/>
    <xf numFmtId="0" fontId="0" fillId="6" borderId="0" xfId="0" applyFill="1"/>
    <xf numFmtId="2" fontId="0" fillId="6" borderId="0" xfId="0" applyNumberFormat="1" applyFill="1"/>
    <xf numFmtId="0" fontId="8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10" fontId="0" fillId="0" borderId="0" xfId="0" applyNumberFormat="1" applyFill="1" applyAlignment="1">
      <alignment horizontal="center"/>
    </xf>
    <xf numFmtId="9" fontId="0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0" fillId="2" borderId="0" xfId="2" applyNumberFormat="1" applyFont="1" applyFill="1"/>
    <xf numFmtId="0" fontId="12" fillId="0" borderId="0" xfId="0" applyFont="1"/>
    <xf numFmtId="0" fontId="3" fillId="3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664632</xdr:colOff>
      <xdr:row>15</xdr:row>
      <xdr:rowOff>71967</xdr:rowOff>
    </xdr:from>
    <xdr:ext cx="1374479" cy="4558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DBF3FE-C13B-B044-AF8F-2DBBD9BAD5FB}"/>
                </a:ext>
              </a:extLst>
            </xdr:cNvPr>
            <xdr:cNvSpPr txBox="1"/>
          </xdr:nvSpPr>
          <xdr:spPr>
            <a:xfrm>
              <a:off x="2400299" y="3088217"/>
              <a:ext cx="1374479" cy="455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1+0.961 (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−1.06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DBF3FE-C13B-B044-AF8F-2DBBD9BAD5FB}"/>
                </a:ext>
              </a:extLst>
            </xdr:cNvPr>
            <xdr:cNvSpPr txBox="1"/>
          </xdr:nvSpPr>
          <xdr:spPr>
            <a:xfrm>
              <a:off x="2400299" y="3088217"/>
              <a:ext cx="1374479" cy="455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1/(1+0.961 (〖𝑝/(1−𝑝))〗^(−1.06)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251880</xdr:colOff>
      <xdr:row>11</xdr:row>
      <xdr:rowOff>21167</xdr:rowOff>
    </xdr:from>
    <xdr:ext cx="4373035" cy="2326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53584ED-E523-264B-918A-64ABC9A93502}"/>
                </a:ext>
              </a:extLst>
            </xdr:cNvPr>
            <xdr:cNvSpPr txBox="1"/>
          </xdr:nvSpPr>
          <xdr:spPr>
            <a:xfrm>
              <a:off x="12560297" y="2233084"/>
              <a:ext cx="4373035" cy="232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(−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𝟕𝟓𝟕𝟒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+ 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𝟏𝟑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∗ 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𝒓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+ 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𝟕𝟔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∗ 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𝒉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53584ED-E523-264B-918A-64ABC9A93502}"/>
                </a:ext>
              </a:extLst>
            </xdr:cNvPr>
            <xdr:cNvSpPr txBox="1"/>
          </xdr:nvSpPr>
          <xdr:spPr>
            <a:xfrm>
              <a:off x="12560297" y="2233084"/>
              <a:ext cx="4373035" cy="232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1" i="0">
                  <a:latin typeface="Cambria Math" panose="02040503050406030204" pitchFamily="18" charset="0"/>
                </a:rPr>
                <a:t>𝒆^((−𝟎.𝟕𝟓𝟕𝟒 + 𝟎.𝟏𝟑 ∗ 𝒓 + 𝟎.𝟕𝟔 ∗ 𝒉))</a:t>
              </a:r>
              <a:endParaRPr lang="en-US" sz="1400" b="1"/>
            </a:p>
          </xdr:txBody>
        </xdr:sp>
      </mc:Fallback>
    </mc:AlternateContent>
    <xdr:clientData/>
  </xdr:oneCellAnchor>
  <xdr:oneCellAnchor>
    <xdr:from>
      <xdr:col>15</xdr:col>
      <xdr:colOff>377369</xdr:colOff>
      <xdr:row>13</xdr:row>
      <xdr:rowOff>37798</xdr:rowOff>
    </xdr:from>
    <xdr:ext cx="4373035" cy="2243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C69B72B-F612-074A-83C8-AE59C7F0CC22}"/>
                </a:ext>
              </a:extLst>
            </xdr:cNvPr>
            <xdr:cNvSpPr txBox="1"/>
          </xdr:nvSpPr>
          <xdr:spPr>
            <a:xfrm>
              <a:off x="12685786" y="2651881"/>
              <a:ext cx="4373035" cy="224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(−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𝟎𝟕𝟖𝟒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 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𝟓𝟎𝟓𝟕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𝒈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 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𝟓𝟓𝟐𝟕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C69B72B-F612-074A-83C8-AE59C7F0CC22}"/>
                </a:ext>
              </a:extLst>
            </xdr:cNvPr>
            <xdr:cNvSpPr txBox="1"/>
          </xdr:nvSpPr>
          <xdr:spPr>
            <a:xfrm>
              <a:off x="12685786" y="2651881"/>
              <a:ext cx="4373035" cy="224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𝒆^((−𝟎.𝟎𝟕𝟖𝟒 + 𝟎.𝟓𝟎𝟓𝟕 ∗ 𝒈 + 𝟎.𝟓𝟓𝟐𝟕 ∗ 𝒃))</a:t>
              </a:r>
              <a:endParaRPr lang="en-US" sz="14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68ED-902C-3546-B15E-0748BE44D916}">
  <dimension ref="B2:B9"/>
  <sheetViews>
    <sheetView zoomScale="120" zoomScaleNormal="120" workbookViewId="0">
      <selection activeCell="B2" sqref="B2"/>
    </sheetView>
  </sheetViews>
  <sheetFormatPr baseColWidth="10" defaultRowHeight="16"/>
  <sheetData>
    <row r="2" spans="2:2">
      <c r="B2" t="s">
        <v>252</v>
      </c>
    </row>
    <row r="3" spans="2:2">
      <c r="B3" t="s">
        <v>253</v>
      </c>
    </row>
    <row r="4" spans="2:2">
      <c r="B4" t="s">
        <v>255</v>
      </c>
    </row>
    <row r="5" spans="2:2">
      <c r="B5" t="s">
        <v>254</v>
      </c>
    </row>
    <row r="7" spans="2:2">
      <c r="B7" t="s">
        <v>256</v>
      </c>
    </row>
    <row r="8" spans="2:2">
      <c r="B8" t="s">
        <v>257</v>
      </c>
    </row>
    <row r="9" spans="2:2">
      <c r="B9" s="11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B0E4-9D41-9D40-8F2E-5890B65549A8}">
  <dimension ref="A3:S40"/>
  <sheetViews>
    <sheetView topLeftCell="A2" zoomScale="120" zoomScaleNormal="120" workbookViewId="0">
      <selection activeCell="F18" sqref="F18"/>
    </sheetView>
  </sheetViews>
  <sheetFormatPr baseColWidth="10" defaultRowHeight="16"/>
  <cols>
    <col min="4" max="4" width="11.6640625" customWidth="1"/>
    <col min="5" max="5" width="6.6640625" bestFit="1" customWidth="1"/>
    <col min="6" max="6" width="10.1640625" bestFit="1" customWidth="1"/>
    <col min="7" max="7" width="14.83203125" bestFit="1" customWidth="1"/>
    <col min="9" max="9" width="10.83203125" bestFit="1" customWidth="1"/>
    <col min="10" max="10" width="20.5" bestFit="1" customWidth="1"/>
    <col min="11" max="11" width="12.1640625" bestFit="1" customWidth="1"/>
    <col min="12" max="12" width="15.1640625" customWidth="1"/>
    <col min="14" max="14" width="13.5" bestFit="1" customWidth="1"/>
  </cols>
  <sheetData>
    <row r="3" spans="1:17">
      <c r="A3" s="1" t="s">
        <v>0</v>
      </c>
    </row>
    <row r="4" spans="1:17">
      <c r="A4" s="1"/>
    </row>
    <row r="5" spans="1:17">
      <c r="A5" s="1"/>
      <c r="B5" s="10"/>
      <c r="C5" s="10"/>
      <c r="D5" s="10"/>
    </row>
    <row r="6" spans="1:17">
      <c r="A6" s="41"/>
      <c r="B6" s="10"/>
      <c r="C6" s="10"/>
      <c r="D6" s="10"/>
      <c r="E6" s="10"/>
      <c r="F6" s="10"/>
      <c r="G6" s="10"/>
    </row>
    <row r="7" spans="1:17">
      <c r="A7" s="1"/>
      <c r="B7" s="10"/>
      <c r="C7" s="10"/>
      <c r="D7" s="10"/>
      <c r="E7" s="10"/>
      <c r="F7" s="10"/>
      <c r="G7" s="10"/>
      <c r="J7" s="8" t="s">
        <v>144</v>
      </c>
    </row>
    <row r="8" spans="1:17">
      <c r="A8" s="1"/>
      <c r="B8" s="10"/>
      <c r="C8" s="10"/>
      <c r="D8" s="10"/>
      <c r="E8" s="10"/>
      <c r="F8" s="10"/>
      <c r="G8" s="10"/>
      <c r="J8" s="10" t="s">
        <v>46</v>
      </c>
    </row>
    <row r="9" spans="1:17">
      <c r="A9" s="1"/>
      <c r="B9" s="10"/>
      <c r="C9" s="10"/>
      <c r="D9" s="10"/>
      <c r="E9" s="10"/>
      <c r="F9" s="10"/>
      <c r="G9" s="10"/>
      <c r="J9" s="10" t="s">
        <v>47</v>
      </c>
      <c r="N9" s="3"/>
    </row>
    <row r="10" spans="1:17">
      <c r="A10" s="1" t="s">
        <v>2</v>
      </c>
      <c r="B10" s="2" t="s">
        <v>132</v>
      </c>
      <c r="C10" s="2"/>
      <c r="J10" s="10" t="s">
        <v>260</v>
      </c>
      <c r="N10" s="4"/>
      <c r="O10" s="4"/>
      <c r="P10" s="4"/>
      <c r="Q10" s="4"/>
    </row>
    <row r="11" spans="1:17">
      <c r="A11" s="1"/>
      <c r="B11" t="s">
        <v>23</v>
      </c>
      <c r="F11" s="2" t="s">
        <v>163</v>
      </c>
      <c r="G11" t="s">
        <v>164</v>
      </c>
      <c r="J11" s="10" t="s">
        <v>261</v>
      </c>
      <c r="N11" s="3"/>
      <c r="O11" s="3"/>
      <c r="P11" s="3"/>
      <c r="Q11" s="5"/>
    </row>
    <row r="12" spans="1:17">
      <c r="B12" s="2" t="s">
        <v>50</v>
      </c>
      <c r="F12" s="50" t="s">
        <v>143</v>
      </c>
      <c r="G12" s="50"/>
      <c r="N12" s="3"/>
      <c r="O12" s="3"/>
      <c r="P12" s="3"/>
      <c r="Q12" s="5"/>
    </row>
    <row r="13" spans="1:17">
      <c r="B13" s="2" t="s">
        <v>262</v>
      </c>
      <c r="E13" s="3" t="s">
        <v>133</v>
      </c>
      <c r="F13" s="3" t="s">
        <v>134</v>
      </c>
      <c r="G13" s="3" t="s">
        <v>135</v>
      </c>
      <c r="H13" s="3" t="s">
        <v>136</v>
      </c>
      <c r="N13" s="3"/>
      <c r="O13" s="3"/>
      <c r="P13" s="3"/>
      <c r="Q13" s="5"/>
    </row>
    <row r="14" spans="1:17">
      <c r="E14" s="3" t="s">
        <v>137</v>
      </c>
      <c r="F14" s="50" t="s">
        <v>138</v>
      </c>
      <c r="G14" s="50"/>
      <c r="H14" s="3" t="s">
        <v>139</v>
      </c>
      <c r="J14" s="1" t="s">
        <v>145</v>
      </c>
      <c r="N14" s="3"/>
      <c r="O14" s="3"/>
      <c r="P14" s="3"/>
      <c r="Q14" s="5"/>
    </row>
    <row r="15" spans="1:17">
      <c r="A15" s="1" t="s">
        <v>1</v>
      </c>
      <c r="E15" s="30" t="s">
        <v>140</v>
      </c>
      <c r="F15" s="51" t="s">
        <v>142</v>
      </c>
      <c r="G15" s="51"/>
      <c r="H15" s="3" t="s">
        <v>141</v>
      </c>
      <c r="J15" s="26" t="s">
        <v>146</v>
      </c>
      <c r="N15" s="3"/>
      <c r="O15" s="3"/>
      <c r="P15" s="3"/>
      <c r="Q15" s="5"/>
    </row>
    <row r="16" spans="1:17">
      <c r="A16" s="1"/>
      <c r="C16" s="10"/>
      <c r="D16" s="10"/>
      <c r="E16" s="10"/>
      <c r="F16" s="10"/>
      <c r="G16" s="10"/>
      <c r="J16" s="26" t="s">
        <v>147</v>
      </c>
      <c r="N16" s="3"/>
      <c r="O16" s="3"/>
      <c r="P16" s="3"/>
      <c r="Q16" s="5"/>
    </row>
    <row r="17" spans="1:19">
      <c r="A17" s="1"/>
      <c r="B17" s="10"/>
      <c r="C17" s="10"/>
      <c r="D17" s="10"/>
      <c r="E17" s="10"/>
      <c r="F17" s="10"/>
      <c r="G17" s="10"/>
      <c r="J17" s="11" t="s">
        <v>148</v>
      </c>
      <c r="N17" s="3"/>
      <c r="O17" s="3"/>
      <c r="P17" s="3"/>
      <c r="Q17" s="5"/>
    </row>
    <row r="18" spans="1:19">
      <c r="B18" s="10"/>
      <c r="C18" s="10"/>
      <c r="D18" s="10"/>
      <c r="J18" t="s">
        <v>150</v>
      </c>
      <c r="N18" s="3"/>
      <c r="O18" s="3"/>
      <c r="P18" s="3"/>
      <c r="Q18" s="5"/>
    </row>
    <row r="19" spans="1:19">
      <c r="B19" s="10"/>
      <c r="C19" s="10"/>
      <c r="D19" s="10"/>
      <c r="E19" s="10"/>
      <c r="F19" s="10"/>
      <c r="G19" s="10"/>
      <c r="H19" s="10"/>
      <c r="I19" s="10"/>
      <c r="J19" s="11" t="s">
        <v>161</v>
      </c>
      <c r="K19" s="10"/>
      <c r="L19" s="10"/>
      <c r="M19" s="10"/>
      <c r="N19" s="30"/>
      <c r="O19" s="30"/>
      <c r="P19" s="30"/>
      <c r="Q19" s="31"/>
      <c r="R19" s="10"/>
      <c r="S19" s="10"/>
    </row>
    <row r="20" spans="1:19">
      <c r="A20" s="1" t="s">
        <v>108</v>
      </c>
      <c r="B20" s="10"/>
      <c r="C20" s="10"/>
      <c r="D20" s="10"/>
      <c r="E20" s="10"/>
      <c r="F20" s="10"/>
      <c r="G20" s="10"/>
      <c r="H20" s="10"/>
      <c r="I20" s="10"/>
      <c r="J20" s="22" t="s">
        <v>162</v>
      </c>
      <c r="P20" s="10"/>
      <c r="Q20" s="10"/>
      <c r="R20" s="10"/>
      <c r="S20" s="10"/>
    </row>
    <row r="21" spans="1:19">
      <c r="B21" s="10"/>
      <c r="C21" s="10"/>
      <c r="D21" s="10"/>
      <c r="E21" s="10"/>
      <c r="F21" s="10"/>
      <c r="G21" s="10"/>
      <c r="H21" s="10"/>
      <c r="I21" s="10"/>
      <c r="J21" s="22" t="s">
        <v>165</v>
      </c>
      <c r="P21" s="10"/>
      <c r="Q21" s="10"/>
      <c r="R21" s="10"/>
      <c r="S21" s="10"/>
    </row>
    <row r="22" spans="1:19">
      <c r="B22" s="10"/>
      <c r="C22" s="10"/>
      <c r="D22" s="10"/>
      <c r="E22" s="10"/>
      <c r="F22" s="24"/>
      <c r="G22" s="10"/>
      <c r="H22" s="10"/>
      <c r="I22" s="10"/>
      <c r="J22" s="11" t="s">
        <v>169</v>
      </c>
      <c r="P22" s="10"/>
      <c r="Q22" s="10"/>
      <c r="R22" s="10"/>
      <c r="S22" s="10"/>
    </row>
    <row r="23" spans="1:19">
      <c r="B23" s="10"/>
      <c r="C23" s="10"/>
      <c r="D23" s="10"/>
      <c r="E23" s="10"/>
      <c r="F23" s="10"/>
      <c r="G23" s="10"/>
      <c r="H23" s="10"/>
      <c r="I23" s="10"/>
      <c r="J23" s="11" t="s">
        <v>170</v>
      </c>
      <c r="P23" s="10"/>
      <c r="Q23" s="10"/>
      <c r="R23" s="10"/>
      <c r="S23" s="10"/>
    </row>
    <row r="24" spans="1:19">
      <c r="B24" s="10"/>
      <c r="C24" s="10"/>
      <c r="D24" s="10"/>
      <c r="E24" s="10"/>
      <c r="F24" s="10"/>
      <c r="G24" s="10"/>
      <c r="H24" s="10"/>
      <c r="I24" s="10"/>
      <c r="P24" s="10"/>
      <c r="Q24" s="10"/>
      <c r="R24" s="10"/>
      <c r="S24" s="10"/>
    </row>
    <row r="25" spans="1:19">
      <c r="B25" s="10"/>
      <c r="C25" s="10"/>
      <c r="D25" s="24"/>
      <c r="E25" s="10"/>
      <c r="F25" s="10"/>
      <c r="G25" s="10"/>
      <c r="H25" s="10"/>
      <c r="I25" s="10"/>
      <c r="P25" s="10"/>
      <c r="Q25" s="10"/>
      <c r="R25" s="10"/>
      <c r="S25" s="10"/>
    </row>
    <row r="26" spans="1:19">
      <c r="B26" s="10"/>
      <c r="C26" s="10"/>
      <c r="D26" s="32"/>
      <c r="E26" s="32"/>
      <c r="F26" s="32"/>
      <c r="G26" s="32"/>
      <c r="H26" s="32"/>
      <c r="I26" s="32"/>
      <c r="K26" s="30"/>
      <c r="L26" s="30"/>
      <c r="M26" s="30"/>
      <c r="N26" s="30"/>
      <c r="O26" s="10"/>
      <c r="P26" s="10"/>
      <c r="Q26" s="10"/>
      <c r="R26" s="10"/>
    </row>
    <row r="27" spans="1:19">
      <c r="B27" s="10"/>
      <c r="C27" s="10"/>
      <c r="D27" s="42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10"/>
      <c r="P27" s="10"/>
      <c r="Q27" s="10"/>
      <c r="R27" s="10"/>
      <c r="S27" s="10"/>
    </row>
    <row r="28" spans="1:19">
      <c r="B28" s="10"/>
      <c r="C28" s="10"/>
      <c r="D28" s="42"/>
      <c r="E28" s="30"/>
      <c r="F28" s="30"/>
      <c r="G28" s="30"/>
      <c r="H28" s="30"/>
      <c r="I28" s="30"/>
      <c r="J28" s="30"/>
      <c r="K28" s="32"/>
      <c r="L28" s="30"/>
      <c r="M28" s="30"/>
      <c r="N28" s="30"/>
      <c r="O28" s="10"/>
      <c r="P28" s="10"/>
      <c r="Q28" s="10"/>
      <c r="R28" s="10"/>
      <c r="S28" s="10"/>
    </row>
    <row r="29" spans="1:19">
      <c r="B29" s="10"/>
      <c r="C29" s="10"/>
      <c r="D29" s="42"/>
      <c r="E29" s="30"/>
      <c r="F29" s="30"/>
      <c r="G29" s="30"/>
      <c r="H29" s="30"/>
      <c r="I29" s="30"/>
      <c r="J29" s="32"/>
      <c r="K29" s="36"/>
      <c r="L29" s="30"/>
      <c r="M29" s="30"/>
      <c r="N29" s="30"/>
      <c r="O29" s="10"/>
      <c r="P29" s="10"/>
      <c r="Q29" s="10"/>
      <c r="R29" s="10"/>
      <c r="S29" s="10"/>
    </row>
    <row r="30" spans="1:19">
      <c r="B30" s="10"/>
      <c r="C30" s="10"/>
      <c r="D30" s="46"/>
      <c r="E30" s="46"/>
      <c r="F30" s="46"/>
      <c r="G30" s="46"/>
      <c r="H30" s="46"/>
      <c r="I30" s="46"/>
      <c r="J30" s="35"/>
      <c r="K30" s="37"/>
      <c r="L30" s="30"/>
      <c r="M30" s="30"/>
      <c r="N30" s="30"/>
      <c r="O30" s="10"/>
      <c r="P30" s="10"/>
      <c r="Q30" s="10"/>
      <c r="R30" s="10"/>
      <c r="S30" s="10"/>
    </row>
    <row r="31" spans="1:19">
      <c r="B31" s="10"/>
      <c r="C31" s="10"/>
      <c r="D31" s="3"/>
      <c r="E31" s="30"/>
      <c r="F31" s="43"/>
      <c r="G31" s="30"/>
      <c r="H31" s="34"/>
      <c r="I31" s="30"/>
      <c r="J31" s="35"/>
      <c r="K31" s="36"/>
      <c r="L31" s="30"/>
      <c r="M31" s="30"/>
      <c r="N31" s="30"/>
      <c r="O31" s="10"/>
      <c r="P31" s="10"/>
      <c r="Q31" s="10"/>
      <c r="R31" s="10"/>
      <c r="S31" s="10"/>
    </row>
    <row r="32" spans="1:19">
      <c r="B32" s="10"/>
      <c r="C32" s="10"/>
      <c r="D32" s="3"/>
      <c r="E32" s="30"/>
      <c r="F32" s="43"/>
      <c r="G32" s="30"/>
      <c r="H32" s="38"/>
      <c r="I32" s="30"/>
      <c r="J32" s="35"/>
      <c r="K32" s="36"/>
      <c r="L32" s="30"/>
      <c r="M32" s="30"/>
      <c r="N32" s="30"/>
      <c r="O32" s="10"/>
      <c r="P32" s="10"/>
      <c r="Q32" s="10"/>
      <c r="R32" s="10"/>
      <c r="S32" s="10"/>
    </row>
    <row r="33" spans="2:19">
      <c r="B33" s="10"/>
      <c r="C33" s="10"/>
      <c r="D33" s="3"/>
      <c r="E33" s="30"/>
      <c r="F33" s="43"/>
      <c r="G33" s="30"/>
      <c r="H33" s="39"/>
      <c r="I33" s="30"/>
      <c r="J33" s="35"/>
      <c r="K33" s="36"/>
      <c r="L33" s="30"/>
      <c r="M33" s="30"/>
      <c r="N33" s="30"/>
      <c r="O33" s="10"/>
      <c r="P33" s="10"/>
      <c r="Q33" s="10"/>
      <c r="R33" s="10"/>
      <c r="S33" s="10"/>
    </row>
    <row r="34" spans="2:19">
      <c r="B34" s="10"/>
      <c r="C34" s="10"/>
      <c r="D34" s="43"/>
      <c r="E34" s="30"/>
      <c r="F34" s="30"/>
      <c r="G34" s="44"/>
      <c r="H34" s="38"/>
      <c r="I34" s="30"/>
      <c r="J34" s="35"/>
      <c r="K34" s="36"/>
      <c r="L34" s="30"/>
      <c r="M34" s="30"/>
      <c r="N34" s="30"/>
      <c r="O34" s="10"/>
      <c r="P34" s="10"/>
      <c r="Q34" s="10"/>
      <c r="R34" s="10"/>
      <c r="S34" s="10"/>
    </row>
    <row r="35" spans="2:19">
      <c r="B35" s="10"/>
      <c r="C35" s="10"/>
      <c r="E35" s="10"/>
      <c r="F35" s="44"/>
      <c r="G35" s="44"/>
      <c r="H35" s="45"/>
      <c r="I35" s="44"/>
      <c r="J35" s="35"/>
      <c r="K35" s="36"/>
      <c r="L35" s="10"/>
      <c r="M35" s="10"/>
      <c r="N35" s="10"/>
      <c r="O35" s="10"/>
      <c r="P35" s="10"/>
      <c r="Q35" s="10"/>
      <c r="R35" s="10"/>
      <c r="S35" s="10"/>
    </row>
    <row r="36" spans="2:19">
      <c r="B36" s="10"/>
      <c r="C36" s="10"/>
      <c r="D36" s="10"/>
      <c r="E36" s="10"/>
      <c r="F36" s="10"/>
      <c r="G36" s="33"/>
      <c r="H36" s="40"/>
      <c r="I36" s="30"/>
      <c r="J36" s="35"/>
      <c r="K36" s="36"/>
      <c r="L36" s="10"/>
      <c r="M36" s="10"/>
      <c r="N36" s="10"/>
      <c r="O36" s="10"/>
      <c r="P36" s="10"/>
      <c r="Q36" s="10"/>
      <c r="R36" s="10"/>
      <c r="S36" s="10"/>
    </row>
    <row r="37" spans="2:19">
      <c r="B37" s="10"/>
      <c r="C37" s="10"/>
      <c r="D37" s="10"/>
      <c r="E37" s="10"/>
      <c r="F37" s="10"/>
      <c r="G37" s="33"/>
      <c r="H37" s="38"/>
      <c r="I37" s="30"/>
      <c r="J37" s="35"/>
      <c r="K37" s="36"/>
      <c r="L37" s="10"/>
      <c r="M37" s="10"/>
      <c r="N37" s="10"/>
      <c r="O37" s="10"/>
      <c r="P37" s="10"/>
      <c r="Q37" s="10"/>
      <c r="R37" s="10"/>
      <c r="S37" s="10"/>
    </row>
    <row r="38" spans="2:19">
      <c r="B38" s="10"/>
      <c r="C38" s="10"/>
      <c r="D38" s="10"/>
      <c r="E38" s="10"/>
      <c r="F38" s="10"/>
      <c r="G38" s="33"/>
      <c r="H38" s="38"/>
      <c r="I38" s="38"/>
      <c r="J38" s="35"/>
      <c r="K38" s="37"/>
      <c r="L38" s="10"/>
      <c r="M38" s="10"/>
      <c r="N38" s="10"/>
      <c r="O38" s="10"/>
      <c r="P38" s="10"/>
      <c r="Q38" s="10"/>
      <c r="R38" s="10"/>
      <c r="S38" s="10"/>
    </row>
    <row r="39" spans="2:19">
      <c r="B39" s="10"/>
      <c r="C39" s="10"/>
      <c r="D39" s="10"/>
      <c r="E39" s="10"/>
      <c r="F39" s="10"/>
      <c r="G39" s="10"/>
      <c r="H39" s="10"/>
      <c r="I39" s="10"/>
      <c r="J39" s="35"/>
      <c r="K39" s="10"/>
      <c r="L39" s="10"/>
      <c r="M39" s="10"/>
      <c r="N39" s="10"/>
      <c r="O39" s="10"/>
      <c r="P39" s="10"/>
      <c r="Q39" s="10"/>
      <c r="R39" s="10"/>
      <c r="S39" s="10"/>
    </row>
    <row r="40" spans="2:19">
      <c r="B40" s="10"/>
      <c r="J40" s="10"/>
    </row>
  </sheetData>
  <mergeCells count="3">
    <mergeCell ref="F14:G14"/>
    <mergeCell ref="F15:G15"/>
    <mergeCell ref="F12:G12"/>
  </mergeCells>
  <conditionalFormatting sqref="Q11:Q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:J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F0DB-5968-4B43-A8AA-4F8D1A6A0F46}">
  <dimension ref="B2:R46"/>
  <sheetViews>
    <sheetView tabSelected="1" zoomScale="120" zoomScaleNormal="120" workbookViewId="0">
      <selection activeCell="B2" sqref="B2"/>
    </sheetView>
  </sheetViews>
  <sheetFormatPr baseColWidth="10" defaultRowHeight="16"/>
  <cols>
    <col min="2" max="2" width="13.33203125" customWidth="1"/>
    <col min="3" max="3" width="14.6640625" customWidth="1"/>
    <col min="5" max="5" width="4.6640625" bestFit="1" customWidth="1"/>
    <col min="6" max="6" width="13.1640625" customWidth="1"/>
    <col min="8" max="8" width="15.1640625" customWidth="1"/>
    <col min="9" max="9" width="8.6640625" customWidth="1"/>
    <col min="10" max="10" width="8.33203125" customWidth="1"/>
    <col min="11" max="11" width="11.1640625" bestFit="1" customWidth="1"/>
    <col min="12" max="12" width="10.33203125" bestFit="1" customWidth="1"/>
    <col min="13" max="13" width="12.1640625" bestFit="1" customWidth="1"/>
    <col min="14" max="14" width="11.1640625" customWidth="1"/>
    <col min="15" max="15" width="11.33203125" customWidth="1"/>
  </cols>
  <sheetData>
    <row r="2" spans="2:18">
      <c r="B2" s="1" t="s">
        <v>6</v>
      </c>
      <c r="J2" s="1" t="s">
        <v>51</v>
      </c>
      <c r="K2" s="10"/>
      <c r="P2" s="1" t="s">
        <v>79</v>
      </c>
    </row>
    <row r="3" spans="2:18">
      <c r="C3" t="s">
        <v>60</v>
      </c>
      <c r="J3" s="4" t="s">
        <v>68</v>
      </c>
      <c r="K3" s="4" t="s">
        <v>53</v>
      </c>
      <c r="L3" s="4" t="s">
        <v>52</v>
      </c>
      <c r="M3" s="3"/>
      <c r="Q3" t="s">
        <v>44</v>
      </c>
    </row>
    <row r="4" spans="2:18">
      <c r="B4" s="17" t="s">
        <v>121</v>
      </c>
      <c r="J4" s="3">
        <v>1.69</v>
      </c>
      <c r="K4" s="3">
        <v>3.97</v>
      </c>
      <c r="L4" s="3">
        <v>5.26</v>
      </c>
      <c r="M4" s="3"/>
      <c r="Q4" t="s">
        <v>45</v>
      </c>
    </row>
    <row r="5" spans="2:18">
      <c r="C5" t="s">
        <v>33</v>
      </c>
      <c r="J5" s="5">
        <f>1/J4</f>
        <v>0.59171597633136097</v>
      </c>
      <c r="K5" s="5">
        <f>1/K4</f>
        <v>0.25188916876574308</v>
      </c>
      <c r="L5" s="5">
        <f>1/L4</f>
        <v>0.19011406844106465</v>
      </c>
      <c r="M5" s="13">
        <f>SUM(J5:L5)</f>
        <v>1.0337192135381688</v>
      </c>
      <c r="N5" s="18" t="s">
        <v>54</v>
      </c>
      <c r="Q5" s="2" t="s">
        <v>48</v>
      </c>
    </row>
    <row r="6" spans="2:18">
      <c r="B6" s="1"/>
      <c r="C6" t="s">
        <v>61</v>
      </c>
      <c r="J6" s="16">
        <f>J5/M5</f>
        <v>0.57241460599930372</v>
      </c>
      <c r="K6" s="16">
        <f>K5/M5</f>
        <v>0.24367271640776406</v>
      </c>
      <c r="L6" s="16">
        <f>L5/M5</f>
        <v>0.1839126775929322</v>
      </c>
      <c r="M6" s="13">
        <f>SUM(J6:L6)</f>
        <v>0.99999999999999989</v>
      </c>
      <c r="N6" s="14" t="s">
        <v>55</v>
      </c>
      <c r="Q6" s="2" t="s">
        <v>49</v>
      </c>
    </row>
    <row r="7" spans="2:18">
      <c r="C7" s="2" t="s">
        <v>34</v>
      </c>
      <c r="D7" s="2"/>
      <c r="E7" s="2"/>
      <c r="F7" s="2"/>
      <c r="J7" s="27">
        <f>1/J4</f>
        <v>0.59171597633136097</v>
      </c>
      <c r="K7" s="27">
        <f t="shared" ref="K7:L7" si="0">1/K4</f>
        <v>0.25188916876574308</v>
      </c>
      <c r="L7" s="27">
        <f t="shared" si="0"/>
        <v>0.19011406844106465</v>
      </c>
      <c r="N7" s="1" t="s">
        <v>125</v>
      </c>
    </row>
    <row r="8" spans="2:18">
      <c r="C8" t="s">
        <v>35</v>
      </c>
    </row>
    <row r="9" spans="2:18">
      <c r="C9" t="s">
        <v>37</v>
      </c>
    </row>
    <row r="11" spans="2:18">
      <c r="B11" s="8" t="s">
        <v>62</v>
      </c>
      <c r="C11" s="2"/>
      <c r="M11" s="8" t="s">
        <v>80</v>
      </c>
      <c r="N11" s="2"/>
      <c r="O11" s="2"/>
    </row>
    <row r="12" spans="2:18">
      <c r="C12" t="s">
        <v>63</v>
      </c>
      <c r="D12" s="12" t="s">
        <v>69</v>
      </c>
      <c r="E12" s="15">
        <f>J6</f>
        <v>0.57241460599930372</v>
      </c>
      <c r="F12" s="52" t="s">
        <v>71</v>
      </c>
      <c r="G12" s="53">
        <f>ABS(E12 - E13)</f>
        <v>0.38850192840637154</v>
      </c>
      <c r="O12" s="17" t="s">
        <v>81</v>
      </c>
    </row>
    <row r="13" spans="2:18">
      <c r="C13" t="s">
        <v>64</v>
      </c>
      <c r="D13" s="12" t="s">
        <v>70</v>
      </c>
      <c r="E13" s="15">
        <f>L6</f>
        <v>0.1839126775929322</v>
      </c>
      <c r="F13" s="52"/>
      <c r="G13" s="54"/>
      <c r="J13" s="4" t="s">
        <v>89</v>
      </c>
      <c r="K13" s="4" t="s">
        <v>99</v>
      </c>
      <c r="L13" s="4" t="s">
        <v>87</v>
      </c>
      <c r="M13" s="4" t="s">
        <v>94</v>
      </c>
      <c r="R13" s="1"/>
    </row>
    <row r="14" spans="2:18">
      <c r="J14">
        <v>21</v>
      </c>
      <c r="K14">
        <v>46.1</v>
      </c>
      <c r="L14">
        <v>14.4</v>
      </c>
      <c r="O14" t="s">
        <v>88</v>
      </c>
    </row>
    <row r="15" spans="2:18">
      <c r="C15" s="10" t="s">
        <v>107</v>
      </c>
      <c r="J15" t="s">
        <v>90</v>
      </c>
      <c r="K15" s="15">
        <f>K14/J14</f>
        <v>2.1952380952380954</v>
      </c>
      <c r="L15" s="15">
        <f>L14/J14</f>
        <v>0.68571428571428572</v>
      </c>
      <c r="M15">
        <v>628.9</v>
      </c>
    </row>
    <row r="16" spans="2:18">
      <c r="J16" t="s">
        <v>95</v>
      </c>
      <c r="M16" s="15">
        <f>M15/90</f>
        <v>6.9877777777777776</v>
      </c>
      <c r="N16" t="s">
        <v>82</v>
      </c>
    </row>
    <row r="17" spans="2:18">
      <c r="F17" s="11">
        <f>1/(1+(0.961*(POWER(E12/(1-E12),-1.06))))</f>
        <v>0.586373359521973</v>
      </c>
      <c r="O17" s="1" t="s">
        <v>83</v>
      </c>
      <c r="P17" s="15">
        <v>6.9878</v>
      </c>
      <c r="R17" t="s">
        <v>93</v>
      </c>
    </row>
    <row r="18" spans="2:18">
      <c r="O18" s="1" t="s">
        <v>84</v>
      </c>
      <c r="P18" s="15">
        <f>K15 - ((K15 - 1)/2)</f>
        <v>1.5976190476190477</v>
      </c>
      <c r="R18" t="s">
        <v>100</v>
      </c>
    </row>
    <row r="19" spans="2:18">
      <c r="C19" s="10" t="s">
        <v>66</v>
      </c>
      <c r="G19" t="s">
        <v>65</v>
      </c>
      <c r="O19" s="1" t="s">
        <v>85</v>
      </c>
      <c r="P19" s="15">
        <f>L15</f>
        <v>0.68571428571428572</v>
      </c>
      <c r="R19" t="s">
        <v>91</v>
      </c>
    </row>
    <row r="20" spans="2:18">
      <c r="O20" s="1" t="s">
        <v>86</v>
      </c>
      <c r="P20">
        <v>1</v>
      </c>
      <c r="R20" t="s">
        <v>92</v>
      </c>
    </row>
    <row r="21" spans="2:18">
      <c r="C21" t="s">
        <v>72</v>
      </c>
    </row>
    <row r="22" spans="2:18">
      <c r="D22" s="22">
        <f xml:space="preserve"> 0.355 - 0.25 * (G12)</f>
        <v>0.2578745178984071</v>
      </c>
      <c r="N22" t="s">
        <v>98</v>
      </c>
      <c r="P22" s="20">
        <f xml:space="preserve"> EXP(-0.7574 + (0.13*P17) + (0.76*P18))</f>
        <v>3.9165238059901268</v>
      </c>
      <c r="R22" s="11" t="s">
        <v>96</v>
      </c>
    </row>
    <row r="23" spans="2:18">
      <c r="N23" t="s">
        <v>97</v>
      </c>
      <c r="P23" s="20">
        <f xml:space="preserve"> EXP(-0.0784 + (0.5057*P19) + (0.5527*P20))</f>
        <v>2.2729208314597469</v>
      </c>
    </row>
    <row r="24" spans="2:18">
      <c r="C24" s="23" t="s">
        <v>73</v>
      </c>
      <c r="D24" s="23"/>
      <c r="E24" s="23"/>
    </row>
    <row r="26" spans="2:18">
      <c r="B26" s="8" t="s">
        <v>67</v>
      </c>
      <c r="C26" s="2"/>
      <c r="M26" s="8" t="s">
        <v>101</v>
      </c>
      <c r="N26" s="2"/>
      <c r="O26" s="2"/>
      <c r="Q26" t="s">
        <v>102</v>
      </c>
    </row>
    <row r="27" spans="2:18">
      <c r="C27" t="s">
        <v>75</v>
      </c>
      <c r="I27" s="1" t="s">
        <v>68</v>
      </c>
      <c r="J27" s="1" t="s">
        <v>53</v>
      </c>
      <c r="K27" s="1" t="s">
        <v>52</v>
      </c>
    </row>
    <row r="28" spans="2:18">
      <c r="C28" s="1" t="s">
        <v>74</v>
      </c>
      <c r="I28" s="15">
        <v>0.56799999999999995</v>
      </c>
      <c r="J28" s="15">
        <v>0.24099999999999999</v>
      </c>
      <c r="K28" s="15">
        <v>0.191</v>
      </c>
      <c r="N28" t="s">
        <v>103</v>
      </c>
      <c r="O28" t="s">
        <v>104</v>
      </c>
    </row>
    <row r="29" spans="2:18">
      <c r="C29" s="1" t="s">
        <v>76</v>
      </c>
      <c r="I29" s="15">
        <v>0.59</v>
      </c>
      <c r="J29" s="15">
        <v>0.22</v>
      </c>
      <c r="K29" s="15">
        <v>0.19</v>
      </c>
      <c r="N29" s="15">
        <v>2</v>
      </c>
      <c r="O29" s="15">
        <v>0</v>
      </c>
    </row>
    <row r="30" spans="2:18">
      <c r="C30" t="s">
        <v>77</v>
      </c>
      <c r="N30" s="19">
        <f xml:space="preserve"> N29 - ((N29-1)/2)</f>
        <v>1.5</v>
      </c>
      <c r="O30" s="19">
        <f xml:space="preserve"> O29 - ((O29-1)/2)</f>
        <v>0.5</v>
      </c>
      <c r="P30" s="11" t="s">
        <v>105</v>
      </c>
    </row>
    <row r="31" spans="2:18">
      <c r="F31" t="s">
        <v>78</v>
      </c>
      <c r="I31" s="16">
        <f>AVERAGE(I28,I29)</f>
        <v>0.57899999999999996</v>
      </c>
      <c r="J31" s="16">
        <f>AVERAGE(J28,J29)</f>
        <v>0.23049999999999998</v>
      </c>
      <c r="K31" s="16">
        <f>AVERAGE(K28,K29)</f>
        <v>0.1905</v>
      </c>
      <c r="L31" s="1" t="s">
        <v>122</v>
      </c>
    </row>
    <row r="32" spans="2:18">
      <c r="I32" s="9">
        <v>0.62</v>
      </c>
      <c r="J32" s="9">
        <v>0.21</v>
      </c>
      <c r="K32" s="9">
        <v>0.17</v>
      </c>
      <c r="L32" s="1" t="s">
        <v>123</v>
      </c>
    </row>
    <row r="33" spans="2:14">
      <c r="I33" s="16">
        <v>0.61618772321349602</v>
      </c>
      <c r="J33" s="16">
        <v>0.257530802367819</v>
      </c>
      <c r="K33" s="16">
        <v>0.12181139182480299</v>
      </c>
      <c r="L33" s="1" t="s">
        <v>124</v>
      </c>
    </row>
    <row r="34" spans="2:14">
      <c r="N34">
        <f>ABS(E13 - E12)</f>
        <v>0.38850192840637154</v>
      </c>
    </row>
    <row r="35" spans="2:14">
      <c r="F35" t="s">
        <v>126</v>
      </c>
      <c r="I35" s="28">
        <f>AVERAGE(I31:I33)</f>
        <v>0.60506257440449862</v>
      </c>
      <c r="J35" s="28">
        <f t="shared" ref="J35:K35" si="1">AVERAGE(J31:J33)</f>
        <v>0.23267693412260634</v>
      </c>
      <c r="K35" s="28">
        <f t="shared" si="1"/>
        <v>0.16077046394160102</v>
      </c>
      <c r="L35" s="1" t="s">
        <v>69</v>
      </c>
    </row>
    <row r="37" spans="2:14">
      <c r="B37" s="1" t="s">
        <v>109</v>
      </c>
    </row>
    <row r="38" spans="2:14">
      <c r="G38" s="25">
        <v>0.47783047747761298</v>
      </c>
      <c r="H38" s="15">
        <f>G38/G41</f>
        <v>0.61666387856529326</v>
      </c>
    </row>
    <row r="39" spans="2:14">
      <c r="G39" s="25">
        <v>0.16579320964548899</v>
      </c>
      <c r="H39" s="15">
        <f>G39/G41</f>
        <v>0.2139643419973479</v>
      </c>
    </row>
    <row r="40" spans="2:14">
      <c r="G40" s="25">
        <v>0.13124004997354</v>
      </c>
      <c r="H40" s="15">
        <f>G40/G41</f>
        <v>0.16937177943735876</v>
      </c>
    </row>
    <row r="41" spans="2:14">
      <c r="G41" s="25">
        <f>SUM(G38:G40)</f>
        <v>0.77486373709664202</v>
      </c>
    </row>
    <row r="45" spans="2:14">
      <c r="B45" s="1" t="s">
        <v>128</v>
      </c>
      <c r="C45" t="s">
        <v>129</v>
      </c>
    </row>
    <row r="46" spans="2:14">
      <c r="C46" t="s">
        <v>130</v>
      </c>
    </row>
  </sheetData>
  <mergeCells count="2">
    <mergeCell ref="F12:F13"/>
    <mergeCell ref="G12:G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4CF1-FDC5-0142-B968-561FCC0D04D5}">
  <dimension ref="B2:H17"/>
  <sheetViews>
    <sheetView zoomScale="130" zoomScaleNormal="130" workbookViewId="0">
      <selection activeCell="E16" sqref="E16"/>
    </sheetView>
  </sheetViews>
  <sheetFormatPr baseColWidth="10" defaultRowHeight="16"/>
  <sheetData>
    <row r="2" spans="2:8">
      <c r="B2" s="1" t="s">
        <v>7</v>
      </c>
      <c r="C2" s="10" t="s">
        <v>247</v>
      </c>
      <c r="D2" s="10" t="s">
        <v>263</v>
      </c>
      <c r="E2" s="10"/>
      <c r="F2" s="10"/>
      <c r="G2" s="10"/>
    </row>
    <row r="3" spans="2:8">
      <c r="B3" s="1"/>
      <c r="C3" s="10" t="s">
        <v>266</v>
      </c>
      <c r="D3" s="10" t="s">
        <v>267</v>
      </c>
      <c r="E3" s="10"/>
      <c r="F3" s="10"/>
      <c r="G3" s="10"/>
    </row>
    <row r="5" spans="2:8">
      <c r="B5" s="1" t="s">
        <v>8</v>
      </c>
      <c r="C5" t="s">
        <v>264</v>
      </c>
      <c r="G5" t="s">
        <v>265</v>
      </c>
    </row>
    <row r="7" spans="2:8">
      <c r="B7" s="6" t="s">
        <v>27</v>
      </c>
      <c r="C7" s="6"/>
    </row>
    <row r="8" spans="2:8">
      <c r="B8" s="7"/>
      <c r="C8" s="7" t="s">
        <v>242</v>
      </c>
      <c r="F8" s="10"/>
      <c r="G8" s="10"/>
      <c r="H8" s="10"/>
    </row>
    <row r="9" spans="2:8">
      <c r="B9" s="7"/>
      <c r="C9" s="7"/>
    </row>
    <row r="11" spans="2:8">
      <c r="B11" s="1" t="s">
        <v>119</v>
      </c>
    </row>
    <row r="13" spans="2:8">
      <c r="D13" t="s">
        <v>120</v>
      </c>
    </row>
    <row r="14" spans="2:8">
      <c r="D14" t="s">
        <v>175</v>
      </c>
    </row>
    <row r="15" spans="2:8">
      <c r="E15" t="s">
        <v>176</v>
      </c>
    </row>
    <row r="16" spans="2:8">
      <c r="E16" t="s">
        <v>177</v>
      </c>
    </row>
    <row r="17" spans="5:5">
      <c r="E17" t="s">
        <v>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AE36-66AD-D34B-8DC7-71259F59C98C}">
  <dimension ref="A1:I17"/>
  <sheetViews>
    <sheetView zoomScale="130" zoomScaleNormal="130" workbookViewId="0">
      <selection activeCell="I11" sqref="I11"/>
    </sheetView>
  </sheetViews>
  <sheetFormatPr baseColWidth="10" defaultRowHeight="16"/>
  <cols>
    <col min="8" max="8" width="12.83203125" bestFit="1" customWidth="1"/>
  </cols>
  <sheetData>
    <row r="1" spans="1:9">
      <c r="A1" s="1" t="s">
        <v>246</v>
      </c>
      <c r="F1" t="s">
        <v>245</v>
      </c>
    </row>
    <row r="2" spans="1:9">
      <c r="B2" t="s">
        <v>4</v>
      </c>
      <c r="F2" t="s">
        <v>244</v>
      </c>
    </row>
    <row r="3" spans="1:9">
      <c r="B3" t="s">
        <v>5</v>
      </c>
      <c r="F3" t="s">
        <v>56</v>
      </c>
      <c r="G3" t="s">
        <v>181</v>
      </c>
      <c r="H3" t="s">
        <v>38</v>
      </c>
    </row>
    <row r="4" spans="1:9">
      <c r="B4" t="s">
        <v>22</v>
      </c>
      <c r="G4" t="s">
        <v>182</v>
      </c>
      <c r="H4" t="s">
        <v>39</v>
      </c>
    </row>
    <row r="5" spans="1:9">
      <c r="G5" t="s">
        <v>243</v>
      </c>
      <c r="H5" t="s">
        <v>40</v>
      </c>
    </row>
    <row r="6" spans="1:9">
      <c r="A6" s="1" t="s">
        <v>18</v>
      </c>
      <c r="H6" t="s">
        <v>185</v>
      </c>
      <c r="I6" t="s">
        <v>41</v>
      </c>
    </row>
    <row r="7" spans="1:9">
      <c r="B7" t="s">
        <v>19</v>
      </c>
      <c r="H7" t="s">
        <v>186</v>
      </c>
      <c r="I7" t="s">
        <v>42</v>
      </c>
    </row>
    <row r="8" spans="1:9">
      <c r="B8" t="s">
        <v>20</v>
      </c>
      <c r="H8" t="s">
        <v>187</v>
      </c>
      <c r="I8" t="s">
        <v>43</v>
      </c>
    </row>
    <row r="9" spans="1:9">
      <c r="B9" t="s">
        <v>29</v>
      </c>
      <c r="D9" s="52" t="s">
        <v>31</v>
      </c>
      <c r="I9" t="s">
        <v>180</v>
      </c>
    </row>
    <row r="10" spans="1:9">
      <c r="B10" t="s">
        <v>30</v>
      </c>
      <c r="D10" s="52"/>
    </row>
    <row r="13" spans="1:9">
      <c r="B13" s="2" t="s">
        <v>57</v>
      </c>
    </row>
    <row r="14" spans="1:9">
      <c r="B14" t="s">
        <v>127</v>
      </c>
    </row>
    <row r="15" spans="1:9">
      <c r="B15" t="s">
        <v>179</v>
      </c>
    </row>
    <row r="17" spans="2:2">
      <c r="B17" t="s">
        <v>269</v>
      </c>
    </row>
  </sheetData>
  <mergeCells count="1">
    <mergeCell ref="D9:D10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E5E7-DDB3-A142-A108-0A0B629951B0}">
  <dimension ref="A2:O38"/>
  <sheetViews>
    <sheetView topLeftCell="A5" zoomScale="130" zoomScaleNormal="130" workbookViewId="0">
      <selection activeCell="G33" sqref="G33"/>
    </sheetView>
  </sheetViews>
  <sheetFormatPr baseColWidth="10" defaultRowHeight="16"/>
  <cols>
    <col min="9" max="9" width="11.83203125" customWidth="1"/>
    <col min="10" max="10" width="12" bestFit="1" customWidth="1"/>
  </cols>
  <sheetData>
    <row r="2" spans="1:12">
      <c r="B2" s="1" t="s">
        <v>3</v>
      </c>
    </row>
    <row r="3" spans="1:12">
      <c r="B3" s="1"/>
      <c r="C3" t="s">
        <v>59</v>
      </c>
    </row>
    <row r="4" spans="1:12">
      <c r="A4" s="1" t="s">
        <v>26</v>
      </c>
      <c r="B4" s="11" t="s">
        <v>190</v>
      </c>
      <c r="G4" s="11" t="s">
        <v>205</v>
      </c>
    </row>
    <row r="5" spans="1:12">
      <c r="A5" s="1"/>
      <c r="G5" s="1" t="s">
        <v>56</v>
      </c>
      <c r="H5" t="s">
        <v>192</v>
      </c>
    </row>
    <row r="6" spans="1:12">
      <c r="A6" s="1" t="s">
        <v>21</v>
      </c>
      <c r="B6" t="s">
        <v>28</v>
      </c>
      <c r="H6" s="7" t="s">
        <v>195</v>
      </c>
      <c r="I6" s="7" t="s">
        <v>193</v>
      </c>
    </row>
    <row r="7" spans="1:12">
      <c r="C7" t="s">
        <v>189</v>
      </c>
      <c r="H7" s="7" t="s">
        <v>196</v>
      </c>
      <c r="I7" s="7" t="s">
        <v>194</v>
      </c>
    </row>
    <row r="8" spans="1:12">
      <c r="C8" t="s">
        <v>191</v>
      </c>
      <c r="G8" s="1" t="s">
        <v>201</v>
      </c>
    </row>
    <row r="9" spans="1:12">
      <c r="A9" s="1" t="s">
        <v>15</v>
      </c>
      <c r="H9" s="7" t="s">
        <v>197</v>
      </c>
    </row>
    <row r="10" spans="1:12">
      <c r="B10" t="s">
        <v>58</v>
      </c>
    </row>
    <row r="11" spans="1:12">
      <c r="C11" t="s">
        <v>188</v>
      </c>
      <c r="G11" t="s">
        <v>198</v>
      </c>
      <c r="H11" t="s">
        <v>199</v>
      </c>
    </row>
    <row r="12" spans="1:12">
      <c r="C12" t="s">
        <v>268</v>
      </c>
      <c r="G12" t="s">
        <v>200</v>
      </c>
    </row>
    <row r="14" spans="1:12">
      <c r="G14" s="26" t="s">
        <v>202</v>
      </c>
    </row>
    <row r="15" spans="1:12">
      <c r="E15" t="s">
        <v>209</v>
      </c>
      <c r="F15">
        <v>1</v>
      </c>
      <c r="G15" t="s">
        <v>203</v>
      </c>
      <c r="J15" s="2">
        <v>0.05</v>
      </c>
      <c r="K15" t="s">
        <v>211</v>
      </c>
      <c r="L15">
        <v>0.95</v>
      </c>
    </row>
    <row r="16" spans="1:12">
      <c r="F16">
        <v>2</v>
      </c>
      <c r="G16" t="s">
        <v>204</v>
      </c>
      <c r="J16" s="2">
        <v>0.05</v>
      </c>
      <c r="K16" t="s">
        <v>212</v>
      </c>
      <c r="L16">
        <v>0.95</v>
      </c>
    </row>
    <row r="18" spans="6:15">
      <c r="G18" t="s">
        <v>207</v>
      </c>
    </row>
    <row r="19" spans="6:15">
      <c r="G19" t="s">
        <v>206</v>
      </c>
      <c r="O19" s="2">
        <v>0.01</v>
      </c>
    </row>
    <row r="20" spans="6:15">
      <c r="G20" t="s">
        <v>208</v>
      </c>
    </row>
    <row r="22" spans="6:15">
      <c r="G22" t="s">
        <v>210</v>
      </c>
      <c r="J22" s="47">
        <v>10000000</v>
      </c>
    </row>
    <row r="23" spans="6:15">
      <c r="G23" s="1" t="s">
        <v>228</v>
      </c>
    </row>
    <row r="24" spans="6:15">
      <c r="G24" t="s">
        <v>213</v>
      </c>
      <c r="H24" t="s">
        <v>214</v>
      </c>
      <c r="I24" t="s">
        <v>215</v>
      </c>
      <c r="J24" t="s">
        <v>216</v>
      </c>
      <c r="K24" t="s">
        <v>217</v>
      </c>
    </row>
    <row r="25" spans="6:15">
      <c r="F25" s="3" t="s">
        <v>221</v>
      </c>
      <c r="G25" s="3" t="s">
        <v>218</v>
      </c>
      <c r="H25" s="3" t="s">
        <v>218</v>
      </c>
      <c r="I25" s="3" t="s">
        <v>225</v>
      </c>
      <c r="J25" s="3" t="s">
        <v>226</v>
      </c>
      <c r="K25" s="3">
        <v>0.999</v>
      </c>
    </row>
    <row r="26" spans="6:15">
      <c r="F26" s="3" t="s">
        <v>222</v>
      </c>
      <c r="G26" s="3" t="s">
        <v>218</v>
      </c>
      <c r="H26" s="3" t="s">
        <v>219</v>
      </c>
      <c r="I26" s="3" t="s">
        <v>227</v>
      </c>
      <c r="J26" s="3" t="s">
        <v>227</v>
      </c>
      <c r="K26" s="3">
        <v>0.84</v>
      </c>
    </row>
    <row r="27" spans="6:15">
      <c r="F27" s="3" t="s">
        <v>223</v>
      </c>
      <c r="G27" s="3" t="s">
        <v>219</v>
      </c>
      <c r="H27" s="3" t="s">
        <v>218</v>
      </c>
      <c r="I27" s="3" t="s">
        <v>227</v>
      </c>
      <c r="J27" s="3" t="s">
        <v>227</v>
      </c>
      <c r="K27" s="3">
        <v>5.1999999999999995E-4</v>
      </c>
    </row>
    <row r="28" spans="6:15">
      <c r="F28" s="29" t="s">
        <v>224</v>
      </c>
      <c r="G28" s="29" t="s">
        <v>219</v>
      </c>
      <c r="H28" s="29" t="s">
        <v>220</v>
      </c>
      <c r="I28" s="29" t="s">
        <v>227</v>
      </c>
      <c r="J28" s="29" t="s">
        <v>227</v>
      </c>
      <c r="K28" s="29">
        <v>0.16</v>
      </c>
    </row>
    <row r="29" spans="6:15">
      <c r="G29" s="26" t="s">
        <v>229</v>
      </c>
    </row>
    <row r="31" spans="6:15">
      <c r="G31" s="48" t="s">
        <v>230</v>
      </c>
    </row>
    <row r="32" spans="6:15">
      <c r="G32" t="s">
        <v>231</v>
      </c>
    </row>
    <row r="33" spans="6:11">
      <c r="G33" s="48" t="s">
        <v>232</v>
      </c>
    </row>
    <row r="35" spans="6:11">
      <c r="G35" s="17" t="s">
        <v>233</v>
      </c>
    </row>
    <row r="36" spans="6:11">
      <c r="F36" t="s">
        <v>238</v>
      </c>
      <c r="G36" s="49" t="s">
        <v>234</v>
      </c>
      <c r="H36" s="10"/>
      <c r="I36" s="49" t="s">
        <v>237</v>
      </c>
      <c r="J36" s="49" t="s">
        <v>239</v>
      </c>
      <c r="K36" s="49" t="s">
        <v>240</v>
      </c>
    </row>
    <row r="37" spans="6:11">
      <c r="G37" s="17" t="s">
        <v>235</v>
      </c>
    </row>
    <row r="38" spans="6:11">
      <c r="G38" s="17" t="s">
        <v>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6674-CFF2-5841-B4C6-F22E6892C162}">
  <dimension ref="B1:E18"/>
  <sheetViews>
    <sheetView zoomScale="130" zoomScaleNormal="130" workbookViewId="0">
      <selection activeCell="D2" sqref="D2"/>
    </sheetView>
  </sheetViews>
  <sheetFormatPr baseColWidth="10" defaultRowHeight="16"/>
  <cols>
    <col min="2" max="2" width="13.1640625" bestFit="1" customWidth="1"/>
    <col min="3" max="3" width="23.83203125" bestFit="1" customWidth="1"/>
  </cols>
  <sheetData>
    <row r="1" spans="2:5">
      <c r="C1" s="11"/>
    </row>
    <row r="2" spans="2:5">
      <c r="B2" s="62" t="s">
        <v>9</v>
      </c>
      <c r="C2" t="s">
        <v>272</v>
      </c>
      <c r="E2" s="21"/>
    </row>
    <row r="3" spans="2:5">
      <c r="B3" s="1"/>
      <c r="C3" t="s">
        <v>249</v>
      </c>
      <c r="E3" s="21"/>
    </row>
    <row r="4" spans="2:5">
      <c r="B4" s="1"/>
      <c r="C4" t="s">
        <v>276</v>
      </c>
      <c r="D4" s="21" t="s">
        <v>250</v>
      </c>
      <c r="E4" s="21"/>
    </row>
    <row r="5" spans="2:5">
      <c r="B5" s="1"/>
      <c r="D5" s="21"/>
      <c r="E5" s="21"/>
    </row>
    <row r="7" spans="2:5">
      <c r="B7" s="1" t="s">
        <v>11</v>
      </c>
      <c r="C7" t="s">
        <v>17</v>
      </c>
    </row>
    <row r="8" spans="2:5">
      <c r="B8" s="1"/>
      <c r="C8" t="s">
        <v>271</v>
      </c>
    </row>
    <row r="10" spans="2:5">
      <c r="B10" s="62" t="s">
        <v>10</v>
      </c>
      <c r="C10" s="11" t="s">
        <v>16</v>
      </c>
    </row>
    <row r="11" spans="2:5">
      <c r="B11" s="62"/>
      <c r="C11" s="11" t="s">
        <v>270</v>
      </c>
    </row>
    <row r="12" spans="2:5">
      <c r="B12" s="62"/>
      <c r="C12" s="11"/>
    </row>
    <row r="13" spans="2:5">
      <c r="B13" s="1" t="s">
        <v>12</v>
      </c>
      <c r="C13" t="s">
        <v>117</v>
      </c>
      <c r="E13" t="s">
        <v>118</v>
      </c>
    </row>
    <row r="14" spans="2:5">
      <c r="B14" s="1"/>
      <c r="C14" s="63" t="s">
        <v>273</v>
      </c>
    </row>
    <row r="15" spans="2:5">
      <c r="B15" s="1"/>
      <c r="C15" s="63" t="s">
        <v>275</v>
      </c>
    </row>
    <row r="17" spans="2:3">
      <c r="B17" s="1" t="s">
        <v>13</v>
      </c>
      <c r="C17" t="s">
        <v>17</v>
      </c>
    </row>
    <row r="18" spans="2:3">
      <c r="B18" s="1" t="s">
        <v>14</v>
      </c>
      <c r="C18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FE99-38C7-4044-A99D-0C60D07A6712}">
  <dimension ref="A1:K35"/>
  <sheetViews>
    <sheetView zoomScale="120" zoomScaleNormal="120" workbookViewId="0">
      <selection activeCell="A7" sqref="A7"/>
    </sheetView>
  </sheetViews>
  <sheetFormatPr baseColWidth="10" defaultRowHeight="16"/>
  <cols>
    <col min="2" max="2" width="104.83203125" bestFit="1" customWidth="1"/>
    <col min="4" max="4" width="6.6640625" bestFit="1" customWidth="1"/>
    <col min="5" max="5" width="7.1640625" bestFit="1" customWidth="1"/>
    <col min="7" max="7" width="4.83203125" bestFit="1" customWidth="1"/>
    <col min="8" max="8" width="4.6640625" bestFit="1" customWidth="1"/>
    <col min="11" max="11" width="11" customWidth="1"/>
    <col min="14" max="14" width="32.33203125" customWidth="1"/>
  </cols>
  <sheetData>
    <row r="1" spans="1:11">
      <c r="A1" s="1" t="s">
        <v>32</v>
      </c>
      <c r="B1" t="s">
        <v>248</v>
      </c>
    </row>
    <row r="2" spans="1:11">
      <c r="B2" s="10" t="s">
        <v>110</v>
      </c>
      <c r="C2" t="s">
        <v>115</v>
      </c>
    </row>
    <row r="3" spans="1:11">
      <c r="A3" s="9"/>
      <c r="B3" s="10" t="s">
        <v>112</v>
      </c>
      <c r="C3" t="s">
        <v>251</v>
      </c>
      <c r="G3" s="11"/>
      <c r="H3" s="10"/>
    </row>
    <row r="4" spans="1:11">
      <c r="B4" s="10" t="s">
        <v>111</v>
      </c>
      <c r="H4" s="10"/>
      <c r="I4" s="55" t="s">
        <v>36</v>
      </c>
      <c r="J4" s="52"/>
      <c r="K4" s="52"/>
    </row>
    <row r="5" spans="1:11">
      <c r="B5" s="10" t="s">
        <v>113</v>
      </c>
      <c r="H5" s="10"/>
      <c r="I5" s="52"/>
      <c r="J5" s="52"/>
      <c r="K5" s="52"/>
    </row>
    <row r="6" spans="1:11">
      <c r="A6" s="9"/>
      <c r="B6" s="10" t="s">
        <v>114</v>
      </c>
      <c r="C6" t="s">
        <v>116</v>
      </c>
      <c r="H6" s="10"/>
    </row>
    <row r="7" spans="1:11">
      <c r="A7" s="9"/>
      <c r="B7" s="10" t="s">
        <v>241</v>
      </c>
      <c r="H7" s="10"/>
    </row>
    <row r="8" spans="1:11">
      <c r="B8" s="10"/>
      <c r="H8" s="10"/>
    </row>
    <row r="9" spans="1:11">
      <c r="A9" s="1" t="s">
        <v>25</v>
      </c>
      <c r="H9" s="10"/>
    </row>
    <row r="10" spans="1:11">
      <c r="H10" s="10"/>
    </row>
    <row r="11" spans="1:11">
      <c r="B11" t="s">
        <v>24</v>
      </c>
    </row>
    <row r="12" spans="1:11">
      <c r="B12" t="s">
        <v>106</v>
      </c>
    </row>
    <row r="13" spans="1:11">
      <c r="B13" t="s">
        <v>183</v>
      </c>
    </row>
    <row r="16" spans="1:11">
      <c r="A16" s="1" t="s">
        <v>128</v>
      </c>
    </row>
    <row r="18" spans="2:8">
      <c r="B18" t="s">
        <v>173</v>
      </c>
    </row>
    <row r="19" spans="2:8">
      <c r="B19" t="s">
        <v>174</v>
      </c>
    </row>
    <row r="20" spans="2:8">
      <c r="B20" t="s">
        <v>131</v>
      </c>
    </row>
    <row r="21" spans="2:8">
      <c r="B21" t="s">
        <v>184</v>
      </c>
    </row>
    <row r="24" spans="2:8">
      <c r="B24" s="61" t="s">
        <v>259</v>
      </c>
      <c r="C24" s="7"/>
      <c r="D24" s="7"/>
      <c r="E24" s="7"/>
      <c r="F24" s="7"/>
      <c r="G24" s="7"/>
    </row>
    <row r="25" spans="2:8">
      <c r="C25" s="6" t="s">
        <v>149</v>
      </c>
      <c r="D25" s="7"/>
      <c r="E25" s="7"/>
      <c r="F25" s="7"/>
      <c r="G25" s="7"/>
      <c r="H25" s="7"/>
    </row>
    <row r="26" spans="2:8">
      <c r="C26" s="56">
        <v>1</v>
      </c>
      <c r="D26" s="56">
        <v>2</v>
      </c>
      <c r="E26" s="56" t="s">
        <v>151</v>
      </c>
      <c r="F26" s="56" t="s">
        <v>157</v>
      </c>
      <c r="G26" s="56" t="s">
        <v>156</v>
      </c>
      <c r="H26" s="56" t="s">
        <v>154</v>
      </c>
    </row>
    <row r="27" spans="2:8">
      <c r="C27" s="42" t="s">
        <v>138</v>
      </c>
      <c r="D27" s="42" t="s">
        <v>142</v>
      </c>
      <c r="E27" s="42" t="s">
        <v>133</v>
      </c>
      <c r="F27" s="42" t="s">
        <v>160</v>
      </c>
      <c r="G27" s="42" t="s">
        <v>152</v>
      </c>
      <c r="H27" s="42">
        <v>0</v>
      </c>
    </row>
    <row r="28" spans="2:8">
      <c r="C28" s="42" t="s">
        <v>137</v>
      </c>
      <c r="D28" s="42"/>
      <c r="E28" s="42" t="s">
        <v>140</v>
      </c>
      <c r="F28" s="42" t="s">
        <v>160</v>
      </c>
      <c r="G28" s="42" t="s">
        <v>153</v>
      </c>
      <c r="H28" s="42">
        <v>1</v>
      </c>
    </row>
    <row r="29" spans="2:8">
      <c r="C29" s="42" t="s">
        <v>136</v>
      </c>
      <c r="D29" s="42"/>
      <c r="E29" s="42" t="s">
        <v>138</v>
      </c>
      <c r="F29" s="42" t="s">
        <v>158</v>
      </c>
      <c r="G29" s="42" t="s">
        <v>152</v>
      </c>
      <c r="H29" s="42">
        <v>0</v>
      </c>
    </row>
    <row r="30" spans="2:8">
      <c r="C30" s="57" t="s">
        <v>142</v>
      </c>
      <c r="D30" s="57"/>
      <c r="E30" s="57" t="s">
        <v>141</v>
      </c>
      <c r="F30" s="57" t="s">
        <v>159</v>
      </c>
      <c r="G30" s="57" t="s">
        <v>155</v>
      </c>
      <c r="H30" s="57">
        <v>0</v>
      </c>
    </row>
    <row r="31" spans="2:8">
      <c r="C31" s="42"/>
      <c r="D31" s="42"/>
      <c r="E31" s="42" t="s">
        <v>141</v>
      </c>
      <c r="F31" s="42" t="s">
        <v>168</v>
      </c>
      <c r="G31" s="58" t="s">
        <v>153</v>
      </c>
      <c r="H31" s="42">
        <v>0</v>
      </c>
    </row>
    <row r="32" spans="2:8">
      <c r="C32" s="42"/>
      <c r="D32" s="42"/>
      <c r="E32" s="42" t="s">
        <v>137</v>
      </c>
      <c r="F32" s="42" t="s">
        <v>171</v>
      </c>
      <c r="G32" s="59" t="s">
        <v>153</v>
      </c>
      <c r="H32" s="42">
        <v>0</v>
      </c>
    </row>
    <row r="33" spans="3:8">
      <c r="C33" s="42"/>
      <c r="D33" s="42"/>
      <c r="E33" s="42" t="s">
        <v>136</v>
      </c>
      <c r="F33" s="42" t="s">
        <v>171</v>
      </c>
      <c r="G33" s="60" t="s">
        <v>153</v>
      </c>
      <c r="H33" s="42">
        <v>0</v>
      </c>
    </row>
    <row r="34" spans="3:8">
      <c r="C34" s="42" t="s">
        <v>166</v>
      </c>
      <c r="D34" s="42"/>
      <c r="E34" s="42" t="s">
        <v>142</v>
      </c>
      <c r="F34" s="42" t="s">
        <v>167</v>
      </c>
      <c r="G34" s="59" t="s">
        <v>152</v>
      </c>
      <c r="H34" s="42">
        <v>0</v>
      </c>
    </row>
    <row r="35" spans="3:8">
      <c r="C35" s="7"/>
      <c r="D35" s="7"/>
      <c r="E35" s="42" t="s">
        <v>172</v>
      </c>
      <c r="F35" s="42" t="s">
        <v>171</v>
      </c>
      <c r="G35" s="59" t="s">
        <v>153</v>
      </c>
      <c r="H35" s="42">
        <v>0</v>
      </c>
    </row>
  </sheetData>
  <mergeCells count="1">
    <mergeCell ref="I4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Comms</vt:lpstr>
      <vt:lpstr>1 Match Analysis</vt:lpstr>
      <vt:lpstr>2 Reading updates</vt:lpstr>
      <vt:lpstr>3 Community updates</vt:lpstr>
      <vt:lpstr>4 Working hours</vt:lpstr>
      <vt:lpstr>5 Self-learning</vt:lpstr>
      <vt:lpstr>6 Getting Involved</vt:lpstr>
      <vt:lpstr>Notes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2022-01-05T20:22:56Z</dcterms:created>
  <dcterms:modified xsi:type="dcterms:W3CDTF">2022-02-06T18:35:20Z</dcterms:modified>
</cp:coreProperties>
</file>