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tylevDY\Desktop\"/>
    </mc:Choice>
  </mc:AlternateContent>
  <bookViews>
    <workbookView xWindow="0" yWindow="0" windowWidth="28800" windowHeight="12285"/>
  </bookViews>
  <sheets>
    <sheet name="январь" sheetId="2" r:id="rId1"/>
    <sheet name="февраль" sheetId="3" r:id="rId2"/>
    <sheet name="март" sheetId="4" r:id="rId3"/>
    <sheet name="апрель" sheetId="6" r:id="rId4"/>
    <sheet name="май" sheetId="7" r:id="rId5"/>
    <sheet name="июнь" sheetId="8" r:id="rId6"/>
    <sheet name="июль" sheetId="10" r:id="rId7"/>
    <sheet name="август" sheetId="11" r:id="rId8"/>
    <sheet name="сентябрь" sheetId="12" r:id="rId9"/>
    <sheet name="октябрь" sheetId="14" r:id="rId10"/>
    <sheet name="ноябрь" sheetId="15" r:id="rId11"/>
    <sheet name="декабрь" sheetId="16" r:id="rId12"/>
  </sheets>
  <definedNames>
    <definedName name="Z_08A17BCB_B3AA_4218_84F4_E60C463BF831_.wvu.PrintArea" localSheetId="7" hidden="1">август!$A$1:$AH$41</definedName>
    <definedName name="Z_08A17BCB_B3AA_4218_84F4_E60C463BF831_.wvu.PrintArea" localSheetId="3" hidden="1">апрель!$A$1:$AG$41</definedName>
    <definedName name="Z_08A17BCB_B3AA_4218_84F4_E60C463BF831_.wvu.PrintArea" localSheetId="11" hidden="1">декабрь!$A$1:$AH$40</definedName>
    <definedName name="Z_08A17BCB_B3AA_4218_84F4_E60C463BF831_.wvu.PrintArea" localSheetId="6" hidden="1">июль!$A$1:$AH$41</definedName>
    <definedName name="Z_08A17BCB_B3AA_4218_84F4_E60C463BF831_.wvu.PrintArea" localSheetId="5" hidden="1">июнь!$A$1:$AG$40</definedName>
    <definedName name="Z_08A17BCB_B3AA_4218_84F4_E60C463BF831_.wvu.PrintArea" localSheetId="4" hidden="1">май!$A$1:$AH$40</definedName>
    <definedName name="Z_08A17BCB_B3AA_4218_84F4_E60C463BF831_.wvu.PrintArea" localSheetId="2" hidden="1">март!$A$1:$AH$40</definedName>
    <definedName name="Z_08A17BCB_B3AA_4218_84F4_E60C463BF831_.wvu.PrintArea" localSheetId="10" hidden="1">ноябрь!$A$1:$AG$41</definedName>
    <definedName name="Z_08A17BCB_B3AA_4218_84F4_E60C463BF831_.wvu.PrintArea" localSheetId="9" hidden="1">октябрь!$A$1:$AH$41</definedName>
    <definedName name="Z_08A17BCB_B3AA_4218_84F4_E60C463BF831_.wvu.PrintArea" localSheetId="8" hidden="1">сентябрь!$A$1:$AG$40</definedName>
    <definedName name="Z_08A17BCB_B3AA_4218_84F4_E60C463BF831_.wvu.PrintArea" localSheetId="1" hidden="1">февраль!$A$4:$AE$40</definedName>
    <definedName name="Z_08A17BCB_B3AA_4218_84F4_E60C463BF831_.wvu.PrintArea" localSheetId="0" hidden="1">январь!$A$1:$AH$44</definedName>
    <definedName name="Z_08A17BCB_B3AA_4218_84F4_E60C463BF831_.wvu.Rows" localSheetId="7" hidden="1">август!$6:$17,август!$24:$25,август!$50:$52</definedName>
    <definedName name="Z_08A17BCB_B3AA_4218_84F4_E60C463BF831_.wvu.Rows" localSheetId="3" hidden="1">апрель!$1:$3,апрель!$5:$16,апрель!$50:$50</definedName>
    <definedName name="Z_08A17BCB_B3AA_4218_84F4_E60C463BF831_.wvu.Rows" localSheetId="11" hidden="1">декабрь!$1:$3,декабрь!$5:$16,декабрь!$24:$25,декабрь!$33:$33,декабрь!$36:$36</definedName>
    <definedName name="Z_08A17BCB_B3AA_4218_84F4_E60C463BF831_.wvu.Rows" localSheetId="6" hidden="1">июль!$5:$16,июль!$24:$25</definedName>
    <definedName name="Z_08A17BCB_B3AA_4218_84F4_E60C463BF831_.wvu.Rows" localSheetId="5" hidden="1">июнь!$1:$3,июнь!$5:$16,июнь!$24:$25</definedName>
    <definedName name="Z_08A17BCB_B3AA_4218_84F4_E60C463BF831_.wvu.Rows" localSheetId="4" hidden="1">май!$1:$3,май!$5:$16</definedName>
    <definedName name="Z_08A17BCB_B3AA_4218_84F4_E60C463BF831_.wvu.Rows" localSheetId="2" hidden="1">март!$1:$3,март!$5:$16</definedName>
    <definedName name="Z_08A17BCB_B3AA_4218_84F4_E60C463BF831_.wvu.Rows" localSheetId="10" hidden="1">ноябрь!$1:$3,ноябрь!$5:$16,ноябрь!$24:$25,ноябрь!$33:$33</definedName>
    <definedName name="Z_08A17BCB_B3AA_4218_84F4_E60C463BF831_.wvu.Rows" localSheetId="9" hidden="1">октябрь!$1:$3,октябрь!$5:$16,октябрь!$24:$25,октябрь!$33:$33,октябрь!$50:$52</definedName>
    <definedName name="Z_08A17BCB_B3AA_4218_84F4_E60C463BF831_.wvu.Rows" localSheetId="8" hidden="1">сентябрь!$5:$16,сентябрь!$24:$25,сентябрь!$50:$52</definedName>
    <definedName name="Z_08A17BCB_B3AA_4218_84F4_E60C463BF831_.wvu.Rows" localSheetId="1" hidden="1">февраль!$1:$3,февраль!$5:$16</definedName>
    <definedName name="Z_08A17BCB_B3AA_4218_84F4_E60C463BF831_.wvu.Rows" localSheetId="0" hidden="1">январь!$1:$3,январь!$5:$16</definedName>
    <definedName name="Z_0BFF677B_8F56_4E25_B43D_8C08FF461BD2_.wvu.PrintArea" localSheetId="7" hidden="1">август!$A$1:$AH$41</definedName>
    <definedName name="Z_0BFF677B_8F56_4E25_B43D_8C08FF461BD2_.wvu.PrintArea" localSheetId="3" hidden="1">апрель!$A$1:$AG$41</definedName>
    <definedName name="Z_0BFF677B_8F56_4E25_B43D_8C08FF461BD2_.wvu.PrintArea" localSheetId="11" hidden="1">декабрь!$A$1:$AH$40</definedName>
    <definedName name="Z_0BFF677B_8F56_4E25_B43D_8C08FF461BD2_.wvu.PrintArea" localSheetId="6" hidden="1">июль!$A$1:$AH$41</definedName>
    <definedName name="Z_0BFF677B_8F56_4E25_B43D_8C08FF461BD2_.wvu.PrintArea" localSheetId="5" hidden="1">июнь!$A$1:$AG$40</definedName>
    <definedName name="Z_0BFF677B_8F56_4E25_B43D_8C08FF461BD2_.wvu.PrintArea" localSheetId="4" hidden="1">май!$A$1:$AH$40</definedName>
    <definedName name="Z_0BFF677B_8F56_4E25_B43D_8C08FF461BD2_.wvu.PrintArea" localSheetId="2" hidden="1">март!$A$1:$AH$40</definedName>
    <definedName name="Z_0BFF677B_8F56_4E25_B43D_8C08FF461BD2_.wvu.PrintArea" localSheetId="10" hidden="1">ноябрь!$A$1:$AG$41</definedName>
    <definedName name="Z_0BFF677B_8F56_4E25_B43D_8C08FF461BD2_.wvu.PrintArea" localSheetId="9" hidden="1">октябрь!$A$1:$AH$41</definedName>
    <definedName name="Z_0BFF677B_8F56_4E25_B43D_8C08FF461BD2_.wvu.PrintArea" localSheetId="8" hidden="1">сентябрь!$A$1:$AG$40</definedName>
    <definedName name="Z_0BFF677B_8F56_4E25_B43D_8C08FF461BD2_.wvu.PrintArea" localSheetId="1" hidden="1">февраль!$A$4:$AE$40</definedName>
    <definedName name="Z_0BFF677B_8F56_4E25_B43D_8C08FF461BD2_.wvu.PrintArea" localSheetId="0" hidden="1">январь!$A$1:$AH$44</definedName>
    <definedName name="Z_0BFF677B_8F56_4E25_B43D_8C08FF461BD2_.wvu.Rows" localSheetId="7" hidden="1">август!$6:$17,август!$50:$52</definedName>
    <definedName name="Z_0BFF677B_8F56_4E25_B43D_8C08FF461BD2_.wvu.Rows" localSheetId="3" hidden="1">апрель!$1:$3,апрель!$5:$16,апрель!$50:$50</definedName>
    <definedName name="Z_0BFF677B_8F56_4E25_B43D_8C08FF461BD2_.wvu.Rows" localSheetId="11" hidden="1">декабрь!$1:$3,декабрь!$5:$16</definedName>
    <definedName name="Z_0BFF677B_8F56_4E25_B43D_8C08FF461BD2_.wvu.Rows" localSheetId="6" hidden="1">июль!$1:$3,июль!$5:$16</definedName>
    <definedName name="Z_0BFF677B_8F56_4E25_B43D_8C08FF461BD2_.wvu.Rows" localSheetId="5" hidden="1">июнь!$1:$3,июнь!$5:$16,июнь!$50:$50</definedName>
    <definedName name="Z_0BFF677B_8F56_4E25_B43D_8C08FF461BD2_.wvu.Rows" localSheetId="4" hidden="1">май!$1:$3,май!$5:$16</definedName>
    <definedName name="Z_0BFF677B_8F56_4E25_B43D_8C08FF461BD2_.wvu.Rows" localSheetId="2" hidden="1">март!$1:$3,март!$5:$16</definedName>
    <definedName name="Z_0BFF677B_8F56_4E25_B43D_8C08FF461BD2_.wvu.Rows" localSheetId="10" hidden="1">ноябрь!$1:$3,ноябрь!$5:$16</definedName>
    <definedName name="Z_0BFF677B_8F56_4E25_B43D_8C08FF461BD2_.wvu.Rows" localSheetId="9" hidden="1">октябрь!$1:$3,октябрь!$5:$16,октябрь!$50:$52</definedName>
    <definedName name="Z_0BFF677B_8F56_4E25_B43D_8C08FF461BD2_.wvu.Rows" localSheetId="8" hidden="1">сентябрь!$1:$3,сентябрь!$5:$16,сентябрь!$50:$52</definedName>
    <definedName name="Z_0BFF677B_8F56_4E25_B43D_8C08FF461BD2_.wvu.Rows" localSheetId="1" hidden="1">февраль!$1:$3,февраль!$5:$16</definedName>
    <definedName name="Z_0BFF677B_8F56_4E25_B43D_8C08FF461BD2_.wvu.Rows" localSheetId="0" hidden="1">январь!$1:$3,январь!$5:$16</definedName>
    <definedName name="Z_22996971_F95A_44F2_B397_9352518CD4DB_.wvu.PrintArea" localSheetId="7" hidden="1">август!$A$1:$AH$41</definedName>
    <definedName name="Z_22996971_F95A_44F2_B397_9352518CD4DB_.wvu.PrintArea" localSheetId="3" hidden="1">апрель!$A$1:$AG$41</definedName>
    <definedName name="Z_22996971_F95A_44F2_B397_9352518CD4DB_.wvu.PrintArea" localSheetId="11" hidden="1">декабрь!$A$1:$AH$40</definedName>
    <definedName name="Z_22996971_F95A_44F2_B397_9352518CD4DB_.wvu.PrintArea" localSheetId="6" hidden="1">июль!$A$1:$AH$41</definedName>
    <definedName name="Z_22996971_F95A_44F2_B397_9352518CD4DB_.wvu.PrintArea" localSheetId="5" hidden="1">июнь!$A$1:$AG$40</definedName>
    <definedName name="Z_22996971_F95A_44F2_B397_9352518CD4DB_.wvu.PrintArea" localSheetId="4" hidden="1">май!$A$1:$AH$40</definedName>
    <definedName name="Z_22996971_F95A_44F2_B397_9352518CD4DB_.wvu.PrintArea" localSheetId="2" hidden="1">март!$A$1:$AH$40</definedName>
    <definedName name="Z_22996971_F95A_44F2_B397_9352518CD4DB_.wvu.PrintArea" localSheetId="10" hidden="1">ноябрь!$A$1:$AG$41</definedName>
    <definedName name="Z_22996971_F95A_44F2_B397_9352518CD4DB_.wvu.PrintArea" localSheetId="9" hidden="1">октябрь!$A$1:$AH$41</definedName>
    <definedName name="Z_22996971_F95A_44F2_B397_9352518CD4DB_.wvu.PrintArea" localSheetId="8" hidden="1">сентябрь!$A$1:$AG$40</definedName>
    <definedName name="Z_22996971_F95A_44F2_B397_9352518CD4DB_.wvu.PrintArea" localSheetId="1" hidden="1">февраль!$A$4:$AE$40</definedName>
    <definedName name="Z_22996971_F95A_44F2_B397_9352518CD4DB_.wvu.PrintArea" localSheetId="0" hidden="1">январь!$A$1:$AH$44</definedName>
    <definedName name="Z_22996971_F95A_44F2_B397_9352518CD4DB_.wvu.Rows" localSheetId="7" hidden="1">август!$6:$17,август!$50:$52</definedName>
    <definedName name="Z_22996971_F95A_44F2_B397_9352518CD4DB_.wvu.Rows" localSheetId="3" hidden="1">апрель!$1:$3,апрель!$5:$16,апрель!$50:$50</definedName>
    <definedName name="Z_22996971_F95A_44F2_B397_9352518CD4DB_.wvu.Rows" localSheetId="11" hidden="1">декабрь!$1:$3,декабрь!$5:$16</definedName>
    <definedName name="Z_22996971_F95A_44F2_B397_9352518CD4DB_.wvu.Rows" localSheetId="6" hidden="1">июль!$1:$3,июль!$5:$16</definedName>
    <definedName name="Z_22996971_F95A_44F2_B397_9352518CD4DB_.wvu.Rows" localSheetId="5" hidden="1">июнь!$1:$3,июнь!$5:$16,июнь!$50:$50</definedName>
    <definedName name="Z_22996971_F95A_44F2_B397_9352518CD4DB_.wvu.Rows" localSheetId="4" hidden="1">май!$1:$3,май!$5:$16</definedName>
    <definedName name="Z_22996971_F95A_44F2_B397_9352518CD4DB_.wvu.Rows" localSheetId="2" hidden="1">март!$1:$3,март!$5:$16</definedName>
    <definedName name="Z_22996971_F95A_44F2_B397_9352518CD4DB_.wvu.Rows" localSheetId="10" hidden="1">ноябрь!$1:$3,ноябрь!$5:$16</definedName>
    <definedName name="Z_22996971_F95A_44F2_B397_9352518CD4DB_.wvu.Rows" localSheetId="9" hidden="1">октябрь!$1:$3,октябрь!$5:$16,октябрь!$50:$52</definedName>
    <definedName name="Z_22996971_F95A_44F2_B397_9352518CD4DB_.wvu.Rows" localSheetId="8" hidden="1">сентябрь!$1:$3,сентябрь!$5:$16,сентябрь!$50:$52</definedName>
    <definedName name="Z_22996971_F95A_44F2_B397_9352518CD4DB_.wvu.Rows" localSheetId="1" hidden="1">февраль!$1:$3,февраль!$5:$16</definedName>
    <definedName name="Z_22996971_F95A_44F2_B397_9352518CD4DB_.wvu.Rows" localSheetId="0" hidden="1">январь!$1:$3,январь!$5:$16</definedName>
    <definedName name="Z_2B4C17D0_2760_4789_B2F7_C4C167330875_.wvu.PrintArea" localSheetId="7" hidden="1">август!$A$1:$AH$41</definedName>
    <definedName name="Z_2B4C17D0_2760_4789_B2F7_C4C167330875_.wvu.PrintArea" localSheetId="3" hidden="1">апрель!$A$1:$AG$41</definedName>
    <definedName name="Z_2B4C17D0_2760_4789_B2F7_C4C167330875_.wvu.PrintArea" localSheetId="11" hidden="1">декабрь!$A$1:$AH$40</definedName>
    <definedName name="Z_2B4C17D0_2760_4789_B2F7_C4C167330875_.wvu.PrintArea" localSheetId="6" hidden="1">июль!$A$1:$AH$41</definedName>
    <definedName name="Z_2B4C17D0_2760_4789_B2F7_C4C167330875_.wvu.PrintArea" localSheetId="5" hidden="1">июнь!$A$1:$AG$40</definedName>
    <definedName name="Z_2B4C17D0_2760_4789_B2F7_C4C167330875_.wvu.PrintArea" localSheetId="4" hidden="1">май!$A$1:$AH$41</definedName>
    <definedName name="Z_2B4C17D0_2760_4789_B2F7_C4C167330875_.wvu.PrintArea" localSheetId="2" hidden="1">март!$A$1:$AH$40</definedName>
    <definedName name="Z_2B4C17D0_2760_4789_B2F7_C4C167330875_.wvu.PrintArea" localSheetId="10" hidden="1">ноябрь!$A$1:$AG$41</definedName>
    <definedName name="Z_2B4C17D0_2760_4789_B2F7_C4C167330875_.wvu.PrintArea" localSheetId="9" hidden="1">октябрь!$A$1:$AH$41</definedName>
    <definedName name="Z_2B4C17D0_2760_4789_B2F7_C4C167330875_.wvu.PrintArea" localSheetId="8" hidden="1">сентябрь!$A$1:$AG$40</definedName>
    <definedName name="Z_2B4C17D0_2760_4789_B2F7_C4C167330875_.wvu.PrintArea" localSheetId="1" hidden="1">февраль!$A$4:$AE$40</definedName>
    <definedName name="Z_2B4C17D0_2760_4789_B2F7_C4C167330875_.wvu.PrintArea" localSheetId="0" hidden="1">январь!$A$1:$AH$44</definedName>
    <definedName name="Z_2B4C17D0_2760_4789_B2F7_C4C167330875_.wvu.Rows" localSheetId="7" hidden="1">август!$1:$3,август!$5:$16,август!#REF!,август!#REF!,август!#REF!</definedName>
    <definedName name="Z_2B4C17D0_2760_4789_B2F7_C4C167330875_.wvu.Rows" localSheetId="3" hidden="1">апрель!$1:$3,апрель!$5:$16,апрель!#REF!,апрель!$50:$50</definedName>
    <definedName name="Z_2B4C17D0_2760_4789_B2F7_C4C167330875_.wvu.Rows" localSheetId="11" hidden="1">декабрь!$1:$3,декабрь!$5:$16,декабрь!#REF!,декабрь!#REF!,декабрь!#REF!</definedName>
    <definedName name="Z_2B4C17D0_2760_4789_B2F7_C4C167330875_.wvu.Rows" localSheetId="6" hidden="1">июль!$1:$3,июль!$5:$16,июль!#REF!,июль!#REF!,июль!#REF!</definedName>
    <definedName name="Z_2B4C17D0_2760_4789_B2F7_C4C167330875_.wvu.Rows" localSheetId="5" hidden="1">июнь!$1:$3,июнь!$5:$16,июнь!#REF!,июнь!#REF!,июнь!#REF!,июнь!#REF!,июнь!#REF!,июнь!$50:$50</definedName>
    <definedName name="Z_2B4C17D0_2760_4789_B2F7_C4C167330875_.wvu.Rows" localSheetId="4" hidden="1">май!$1:$3,май!$5:$16,май!#REF!,май!#REF!,май!#REF!,май!#REF!,май!#REF!,май!$45:$47</definedName>
    <definedName name="Z_2B4C17D0_2760_4789_B2F7_C4C167330875_.wvu.Rows" localSheetId="2" hidden="1">март!$1:$3,март!$5:$16,март!#REF!,март!$50:$52</definedName>
    <definedName name="Z_2B4C17D0_2760_4789_B2F7_C4C167330875_.wvu.Rows" localSheetId="10" hidden="1">ноябрь!$1:$3,ноябрь!$5:$16,ноябрь!#REF!,ноябрь!#REF!,ноябрь!#REF!</definedName>
    <definedName name="Z_2B4C17D0_2760_4789_B2F7_C4C167330875_.wvu.Rows" localSheetId="9" hidden="1">октябрь!$1:$3,октябрь!$5:$16,октябрь!#REF!,октябрь!#REF!,октябрь!#REF!</definedName>
    <definedName name="Z_2B4C17D0_2760_4789_B2F7_C4C167330875_.wvu.Rows" localSheetId="8" hidden="1">сентябрь!$1:$3,сентябрь!$5:$16,сентябрь!#REF!,сентябрь!#REF!,сентябрь!#REF!</definedName>
    <definedName name="Z_2B4C17D0_2760_4789_B2F7_C4C167330875_.wvu.Rows" localSheetId="1" hidden="1">февраль!$1:$3,февраль!$5:$16,февраль!#REF!,февраль!$50:$52</definedName>
    <definedName name="Z_2B4C17D0_2760_4789_B2F7_C4C167330875_.wvu.Rows" localSheetId="0" hidden="1">январь!$1:$3,январь!$5:$16,январь!$49:$51</definedName>
    <definedName name="Z_44ED82CA_1555_44B0_83BB_61BFCF8CC889_.wvu.PrintArea" localSheetId="7" hidden="1">август!$A$1:$AH$41</definedName>
    <definedName name="Z_44ED82CA_1555_44B0_83BB_61BFCF8CC889_.wvu.PrintArea" localSheetId="3" hidden="1">апрель!$A$1:$AG$41</definedName>
    <definedName name="Z_44ED82CA_1555_44B0_83BB_61BFCF8CC889_.wvu.PrintArea" localSheetId="11" hidden="1">декабрь!$A$1:$AH$40</definedName>
    <definedName name="Z_44ED82CA_1555_44B0_83BB_61BFCF8CC889_.wvu.PrintArea" localSheetId="6" hidden="1">июль!$A$1:$AH$41</definedName>
    <definedName name="Z_44ED82CA_1555_44B0_83BB_61BFCF8CC889_.wvu.PrintArea" localSheetId="5" hidden="1">июнь!$A$1:$AG$40</definedName>
    <definedName name="Z_44ED82CA_1555_44B0_83BB_61BFCF8CC889_.wvu.PrintArea" localSheetId="4" hidden="1">май!$A$1:$AH$41</definedName>
    <definedName name="Z_44ED82CA_1555_44B0_83BB_61BFCF8CC889_.wvu.PrintArea" localSheetId="2" hidden="1">март!$A$1:$AH$40</definedName>
    <definedName name="Z_44ED82CA_1555_44B0_83BB_61BFCF8CC889_.wvu.PrintArea" localSheetId="10" hidden="1">ноябрь!$A$1:$AG$41</definedName>
    <definedName name="Z_44ED82CA_1555_44B0_83BB_61BFCF8CC889_.wvu.PrintArea" localSheetId="9" hidden="1">октябрь!$A$1:$AH$41</definedName>
    <definedName name="Z_44ED82CA_1555_44B0_83BB_61BFCF8CC889_.wvu.PrintArea" localSheetId="8" hidden="1">сентябрь!$A$1:$AG$40</definedName>
    <definedName name="Z_44ED82CA_1555_44B0_83BB_61BFCF8CC889_.wvu.PrintArea" localSheetId="1" hidden="1">февраль!$A$4:$AE$40</definedName>
    <definedName name="Z_44ED82CA_1555_44B0_83BB_61BFCF8CC889_.wvu.PrintArea" localSheetId="0" hidden="1">январь!$A$1:$AH$44</definedName>
    <definedName name="Z_44ED82CA_1555_44B0_83BB_61BFCF8CC889_.wvu.Rows" localSheetId="7" hidden="1">август!$6:$17,август!$50:$52</definedName>
    <definedName name="Z_44ED82CA_1555_44B0_83BB_61BFCF8CC889_.wvu.Rows" localSheetId="3" hidden="1">апрель!$1:$3,апрель!$5:$16,апрель!$50:$50</definedName>
    <definedName name="Z_44ED82CA_1555_44B0_83BB_61BFCF8CC889_.wvu.Rows" localSheetId="11" hidden="1">декабрь!$1:$3,декабрь!$5:$16</definedName>
    <definedName name="Z_44ED82CA_1555_44B0_83BB_61BFCF8CC889_.wvu.Rows" localSheetId="6" hidden="1">июль!$1:$3,июль!$5:$16,июль!$50:$52</definedName>
    <definedName name="Z_44ED82CA_1555_44B0_83BB_61BFCF8CC889_.wvu.Rows" localSheetId="5" hidden="1">июнь!$1:$3,июнь!$5:$16,июнь!$50:$50</definedName>
    <definedName name="Z_44ED82CA_1555_44B0_83BB_61BFCF8CC889_.wvu.Rows" localSheetId="4" hidden="1">май!$1:$3,май!$5:$16</definedName>
    <definedName name="Z_44ED82CA_1555_44B0_83BB_61BFCF8CC889_.wvu.Rows" localSheetId="2" hidden="1">март!$1:$3,март!$5:$16,март!$50:$52</definedName>
    <definedName name="Z_44ED82CA_1555_44B0_83BB_61BFCF8CC889_.wvu.Rows" localSheetId="10" hidden="1">ноябрь!$1:$3,ноябрь!$5:$16</definedName>
    <definedName name="Z_44ED82CA_1555_44B0_83BB_61BFCF8CC889_.wvu.Rows" localSheetId="9" hidden="1">октябрь!$1:$3,октябрь!$5:$16,октябрь!$50:$52</definedName>
    <definedName name="Z_44ED82CA_1555_44B0_83BB_61BFCF8CC889_.wvu.Rows" localSheetId="8" hidden="1">сентябрь!$1:$3,сентябрь!$5:$16,сентябрь!$50:$52</definedName>
    <definedName name="Z_44ED82CA_1555_44B0_83BB_61BFCF8CC889_.wvu.Rows" localSheetId="1" hidden="1">февраль!$1:$3,февраль!$5:$16,февраль!$50:$52</definedName>
    <definedName name="Z_44ED82CA_1555_44B0_83BB_61BFCF8CC889_.wvu.Rows" localSheetId="0" hidden="1">январь!$1:$3,январь!$5:$16</definedName>
    <definedName name="Z_4E6A648A_A500_494D_BC56_24D0D2A7CDE0_.wvu.PrintArea" localSheetId="7" hidden="1">август!$A$1:$AH$41</definedName>
    <definedName name="Z_4E6A648A_A500_494D_BC56_24D0D2A7CDE0_.wvu.PrintArea" localSheetId="3" hidden="1">апрель!$A$1:$AG$41</definedName>
    <definedName name="Z_4E6A648A_A500_494D_BC56_24D0D2A7CDE0_.wvu.PrintArea" localSheetId="11" hidden="1">декабрь!$A$1:$AH$40</definedName>
    <definedName name="Z_4E6A648A_A500_494D_BC56_24D0D2A7CDE0_.wvu.PrintArea" localSheetId="6" hidden="1">июль!$A$1:$AH$41</definedName>
    <definedName name="Z_4E6A648A_A500_494D_BC56_24D0D2A7CDE0_.wvu.PrintArea" localSheetId="5" hidden="1">июнь!$A$1:$AG$40</definedName>
    <definedName name="Z_4E6A648A_A500_494D_BC56_24D0D2A7CDE0_.wvu.PrintArea" localSheetId="4" hidden="1">май!$A$1:$AH$41</definedName>
    <definedName name="Z_4E6A648A_A500_494D_BC56_24D0D2A7CDE0_.wvu.PrintArea" localSheetId="2" hidden="1">март!$A$1:$AH$40</definedName>
    <definedName name="Z_4E6A648A_A500_494D_BC56_24D0D2A7CDE0_.wvu.PrintArea" localSheetId="10" hidden="1">ноябрь!$A$1:$AG$41</definedName>
    <definedName name="Z_4E6A648A_A500_494D_BC56_24D0D2A7CDE0_.wvu.PrintArea" localSheetId="9" hidden="1">октябрь!$A$1:$AH$41</definedName>
    <definedName name="Z_4E6A648A_A500_494D_BC56_24D0D2A7CDE0_.wvu.PrintArea" localSheetId="8" hidden="1">сентябрь!$A$1:$AG$40</definedName>
    <definedName name="Z_4E6A648A_A500_494D_BC56_24D0D2A7CDE0_.wvu.PrintArea" localSheetId="1" hidden="1">февраль!$A$4:$AE$40</definedName>
    <definedName name="Z_4E6A648A_A500_494D_BC56_24D0D2A7CDE0_.wvu.PrintArea" localSheetId="0" hidden="1">январь!$A$1:$AH$44</definedName>
    <definedName name="Z_4E6A648A_A500_494D_BC56_24D0D2A7CDE0_.wvu.Rows" localSheetId="7" hidden="1">август!$1:$3,август!$5:$16,август!#REF!,август!#REF!,август!#REF!</definedName>
    <definedName name="Z_4E6A648A_A500_494D_BC56_24D0D2A7CDE0_.wvu.Rows" localSheetId="3" hidden="1">апрель!$1:$3,апрель!$5:$16,апрель!#REF!,апрель!#REF!,апрель!#REF!</definedName>
    <definedName name="Z_4E6A648A_A500_494D_BC56_24D0D2A7CDE0_.wvu.Rows" localSheetId="11" hidden="1">декабрь!$1:$3,декабрь!$5:$16,декабрь!#REF!,декабрь!#REF!,декабрь!#REF!</definedName>
    <definedName name="Z_4E6A648A_A500_494D_BC56_24D0D2A7CDE0_.wvu.Rows" localSheetId="6" hidden="1">июль!$1:$3,июль!$5:$16,июль!#REF!,июль!#REF!,июль!#REF!</definedName>
    <definedName name="Z_4E6A648A_A500_494D_BC56_24D0D2A7CDE0_.wvu.Rows" localSheetId="5" hidden="1">июнь!$1:$3,июнь!$5:$16,июнь!#REF!,июнь!#REF!,июнь!#REF!</definedName>
    <definedName name="Z_4E6A648A_A500_494D_BC56_24D0D2A7CDE0_.wvu.Rows" localSheetId="4" hidden="1">май!$1:$3,май!$5:$16,май!#REF!,май!#REF!,май!#REF!</definedName>
    <definedName name="Z_4E6A648A_A500_494D_BC56_24D0D2A7CDE0_.wvu.Rows" localSheetId="2" hidden="1">март!$1:$3,март!$5:$16,март!#REF!,март!#REF!,март!#REF!,март!$50:$52</definedName>
    <definedName name="Z_4E6A648A_A500_494D_BC56_24D0D2A7CDE0_.wvu.Rows" localSheetId="10" hidden="1">ноябрь!$1:$3,ноябрь!$5:$16,ноябрь!#REF!,ноябрь!#REF!,ноябрь!#REF!</definedName>
    <definedName name="Z_4E6A648A_A500_494D_BC56_24D0D2A7CDE0_.wvu.Rows" localSheetId="9" hidden="1">октябрь!$1:$3,октябрь!$5:$16,октябрь!#REF!,октябрь!#REF!,октябрь!#REF!</definedName>
    <definedName name="Z_4E6A648A_A500_494D_BC56_24D0D2A7CDE0_.wvu.Rows" localSheetId="8" hidden="1">сентябрь!$1:$3,сентябрь!$5:$16,сентябрь!#REF!,сентябрь!#REF!,сентябрь!#REF!</definedName>
    <definedName name="Z_4E6A648A_A500_494D_BC56_24D0D2A7CDE0_.wvu.Rows" localSheetId="1" hidden="1">февраль!$1:$3,февраль!$5:$16,февраль!#REF!,февраль!#REF!,февраль!$50:$52</definedName>
    <definedName name="Z_4E6A648A_A500_494D_BC56_24D0D2A7CDE0_.wvu.Rows" localSheetId="0" hidden="1">январь!$1:$3,январь!$5:$16,январь!$49:$51</definedName>
    <definedName name="Z_5FFE41BD_E729_4A8A_833E_D90F3F5D7002_.wvu.PrintArea" localSheetId="7" hidden="1">август!$A$1:$AH$41</definedName>
    <definedName name="Z_5FFE41BD_E729_4A8A_833E_D90F3F5D7002_.wvu.PrintArea" localSheetId="3" hidden="1">апрель!$A$1:$AG$41</definedName>
    <definedName name="Z_5FFE41BD_E729_4A8A_833E_D90F3F5D7002_.wvu.PrintArea" localSheetId="11" hidden="1">декабрь!$A$1:$AH$40</definedName>
    <definedName name="Z_5FFE41BD_E729_4A8A_833E_D90F3F5D7002_.wvu.PrintArea" localSheetId="6" hidden="1">июль!$A$1:$AH$41</definedName>
    <definedName name="Z_5FFE41BD_E729_4A8A_833E_D90F3F5D7002_.wvu.PrintArea" localSheetId="5" hidden="1">июнь!$A$1:$AG$40</definedName>
    <definedName name="Z_5FFE41BD_E729_4A8A_833E_D90F3F5D7002_.wvu.PrintArea" localSheetId="4" hidden="1">май!$A$1:$AH$40</definedName>
    <definedName name="Z_5FFE41BD_E729_4A8A_833E_D90F3F5D7002_.wvu.PrintArea" localSheetId="2" hidden="1">март!$A$1:$AH$40</definedName>
    <definedName name="Z_5FFE41BD_E729_4A8A_833E_D90F3F5D7002_.wvu.PrintArea" localSheetId="10" hidden="1">ноябрь!$A$1:$AG$41</definedName>
    <definedName name="Z_5FFE41BD_E729_4A8A_833E_D90F3F5D7002_.wvu.PrintArea" localSheetId="9" hidden="1">октябрь!$A$1:$AH$41</definedName>
    <definedName name="Z_5FFE41BD_E729_4A8A_833E_D90F3F5D7002_.wvu.PrintArea" localSheetId="8" hidden="1">сентябрь!$A$1:$AG$40</definedName>
    <definedName name="Z_5FFE41BD_E729_4A8A_833E_D90F3F5D7002_.wvu.PrintArea" localSheetId="1" hidden="1">февраль!$A$4:$AE$40</definedName>
    <definedName name="Z_5FFE41BD_E729_4A8A_833E_D90F3F5D7002_.wvu.PrintArea" localSheetId="0" hidden="1">январь!$A$1:$AH$44</definedName>
    <definedName name="Z_5FFE41BD_E729_4A8A_833E_D90F3F5D7002_.wvu.Rows" localSheetId="7" hidden="1">август!$6:$17,август!$24:$25,август!$50:$52</definedName>
    <definedName name="Z_5FFE41BD_E729_4A8A_833E_D90F3F5D7002_.wvu.Rows" localSheetId="3" hidden="1">апрель!$1:$3,апрель!$5:$16,апрель!$50:$50</definedName>
    <definedName name="Z_5FFE41BD_E729_4A8A_833E_D90F3F5D7002_.wvu.Rows" localSheetId="11" hidden="1">декабрь!$1:$3,декабрь!$5:$16,декабрь!$24:$25,декабрь!$33:$33,декабрь!$36:$36</definedName>
    <definedName name="Z_5FFE41BD_E729_4A8A_833E_D90F3F5D7002_.wvu.Rows" localSheetId="6" hidden="1">июль!$5:$16,июль!$24:$25</definedName>
    <definedName name="Z_5FFE41BD_E729_4A8A_833E_D90F3F5D7002_.wvu.Rows" localSheetId="5" hidden="1">июнь!$1:$3,июнь!$5:$16,июнь!$24:$25</definedName>
    <definedName name="Z_5FFE41BD_E729_4A8A_833E_D90F3F5D7002_.wvu.Rows" localSheetId="4" hidden="1">май!$1:$3,май!$5:$16</definedName>
    <definedName name="Z_5FFE41BD_E729_4A8A_833E_D90F3F5D7002_.wvu.Rows" localSheetId="2" hidden="1">март!$1:$3,март!$5:$16</definedName>
    <definedName name="Z_5FFE41BD_E729_4A8A_833E_D90F3F5D7002_.wvu.Rows" localSheetId="10" hidden="1">ноябрь!$1:$3,ноябрь!$5:$16,ноябрь!$24:$25,ноябрь!$33:$33</definedName>
    <definedName name="Z_5FFE41BD_E729_4A8A_833E_D90F3F5D7002_.wvu.Rows" localSheetId="9" hidden="1">октябрь!$1:$3,октябрь!$5:$16,октябрь!$24:$25,октябрь!$33:$33,октябрь!$50:$52</definedName>
    <definedName name="Z_5FFE41BD_E729_4A8A_833E_D90F3F5D7002_.wvu.Rows" localSheetId="8" hidden="1">сентябрь!$5:$16,сентябрь!$24:$25,сентябрь!$50:$52</definedName>
    <definedName name="Z_5FFE41BD_E729_4A8A_833E_D90F3F5D7002_.wvu.Rows" localSheetId="1" hidden="1">февраль!$1:$3,февраль!$5:$16</definedName>
    <definedName name="Z_5FFE41BD_E729_4A8A_833E_D90F3F5D7002_.wvu.Rows" localSheetId="0" hidden="1">январь!$1:$3,январь!$5:$16</definedName>
    <definedName name="Z_727678ED_9E89_4A92_A498_3DBE4BF85554_.wvu.Cols" localSheetId="10" hidden="1">ноябрь!$N:$S</definedName>
    <definedName name="Z_727678ED_9E89_4A92_A498_3DBE4BF85554_.wvu.PrintArea" localSheetId="7" hidden="1">август!$A$1:$AH$41</definedName>
    <definedName name="Z_727678ED_9E89_4A92_A498_3DBE4BF85554_.wvu.PrintArea" localSheetId="3" hidden="1">апрель!$A$1:$AG$41</definedName>
    <definedName name="Z_727678ED_9E89_4A92_A498_3DBE4BF85554_.wvu.PrintArea" localSheetId="11" hidden="1">декабрь!$A$1:$AH$40</definedName>
    <definedName name="Z_727678ED_9E89_4A92_A498_3DBE4BF85554_.wvu.PrintArea" localSheetId="6" hidden="1">июль!$A$1:$AH$41</definedName>
    <definedName name="Z_727678ED_9E89_4A92_A498_3DBE4BF85554_.wvu.PrintArea" localSheetId="5" hidden="1">июнь!$A$1:$AG$40</definedName>
    <definedName name="Z_727678ED_9E89_4A92_A498_3DBE4BF85554_.wvu.PrintArea" localSheetId="4" hidden="1">май!$A$1:$AH$40</definedName>
    <definedName name="Z_727678ED_9E89_4A92_A498_3DBE4BF85554_.wvu.PrintArea" localSheetId="2" hidden="1">март!$A$1:$AH$40</definedName>
    <definedName name="Z_727678ED_9E89_4A92_A498_3DBE4BF85554_.wvu.PrintArea" localSheetId="10" hidden="1">ноябрь!$A$1:$AG$41</definedName>
    <definedName name="Z_727678ED_9E89_4A92_A498_3DBE4BF85554_.wvu.PrintArea" localSheetId="9" hidden="1">октябрь!$A$1:$AH$41</definedName>
    <definedName name="Z_727678ED_9E89_4A92_A498_3DBE4BF85554_.wvu.PrintArea" localSheetId="8" hidden="1">сентябрь!$A$1:$AG$40</definedName>
    <definedName name="Z_727678ED_9E89_4A92_A498_3DBE4BF85554_.wvu.PrintArea" localSheetId="1" hidden="1">февраль!$A$4:$AE$40</definedName>
    <definedName name="Z_727678ED_9E89_4A92_A498_3DBE4BF85554_.wvu.PrintArea" localSheetId="0" hidden="1">январь!$A$1:$AH$44</definedName>
    <definedName name="Z_727678ED_9E89_4A92_A498_3DBE4BF85554_.wvu.Rows" localSheetId="7" hidden="1">август!$6:$17,август!$24:$25,август!$50:$52</definedName>
    <definedName name="Z_727678ED_9E89_4A92_A498_3DBE4BF85554_.wvu.Rows" localSheetId="3" hidden="1">апрель!$1:$3,апрель!$5:$16,апрель!$50:$50</definedName>
    <definedName name="Z_727678ED_9E89_4A92_A498_3DBE4BF85554_.wvu.Rows" localSheetId="11" hidden="1">декабрь!$1:$3,декабрь!$5:$16,декабрь!$24:$25,декабрь!$33:$33,декабрь!$36:$36</definedName>
    <definedName name="Z_727678ED_9E89_4A92_A498_3DBE4BF85554_.wvu.Rows" localSheetId="6" hidden="1">июль!$5:$16,июль!$24:$25</definedName>
    <definedName name="Z_727678ED_9E89_4A92_A498_3DBE4BF85554_.wvu.Rows" localSheetId="5" hidden="1">июнь!$1:$3,июнь!$5:$16,июнь!$24:$25</definedName>
    <definedName name="Z_727678ED_9E89_4A92_A498_3DBE4BF85554_.wvu.Rows" localSheetId="4" hidden="1">май!$1:$3,май!$5:$16</definedName>
    <definedName name="Z_727678ED_9E89_4A92_A498_3DBE4BF85554_.wvu.Rows" localSheetId="2" hidden="1">март!$1:$3,март!$5:$16</definedName>
    <definedName name="Z_727678ED_9E89_4A92_A498_3DBE4BF85554_.wvu.Rows" localSheetId="10" hidden="1">ноябрь!$1:$3,ноябрь!$5:$16,ноябрь!$24:$25,ноябрь!$33:$33</definedName>
    <definedName name="Z_727678ED_9E89_4A92_A498_3DBE4BF85554_.wvu.Rows" localSheetId="9" hidden="1">октябрь!$1:$3,октябрь!$5:$16,октябрь!$24:$25,октябрь!$33:$33,октябрь!$50:$52</definedName>
    <definedName name="Z_727678ED_9E89_4A92_A498_3DBE4BF85554_.wvu.Rows" localSheetId="8" hidden="1">сентябрь!$5:$16,сентябрь!$24:$25,сентябрь!$50:$52</definedName>
    <definedName name="Z_727678ED_9E89_4A92_A498_3DBE4BF85554_.wvu.Rows" localSheetId="1" hidden="1">февраль!$1:$3,февраль!$5:$16</definedName>
    <definedName name="Z_727678ED_9E89_4A92_A498_3DBE4BF85554_.wvu.Rows" localSheetId="0" hidden="1">январь!$1:$3,январь!$5:$16</definedName>
    <definedName name="Z_770045EF_6CE5_41F2_8AEE_8F1FC7C8D1CF_.wvu.PrintArea" localSheetId="7" hidden="1">август!$A$1:$AH$41</definedName>
    <definedName name="Z_770045EF_6CE5_41F2_8AEE_8F1FC7C8D1CF_.wvu.PrintArea" localSheetId="3" hidden="1">апрель!$A$1:$AG$41</definedName>
    <definedName name="Z_770045EF_6CE5_41F2_8AEE_8F1FC7C8D1CF_.wvu.PrintArea" localSheetId="11" hidden="1">декабрь!$A$1:$AH$40</definedName>
    <definedName name="Z_770045EF_6CE5_41F2_8AEE_8F1FC7C8D1CF_.wvu.PrintArea" localSheetId="6" hidden="1">июль!$A$1:$AH$41</definedName>
    <definedName name="Z_770045EF_6CE5_41F2_8AEE_8F1FC7C8D1CF_.wvu.PrintArea" localSheetId="5" hidden="1">июнь!$A$1:$AG$40</definedName>
    <definedName name="Z_770045EF_6CE5_41F2_8AEE_8F1FC7C8D1CF_.wvu.PrintArea" localSheetId="4" hidden="1">май!$A$1:$AH$40</definedName>
    <definedName name="Z_770045EF_6CE5_41F2_8AEE_8F1FC7C8D1CF_.wvu.PrintArea" localSheetId="2" hidden="1">март!$A$1:$AH$40</definedName>
    <definedName name="Z_770045EF_6CE5_41F2_8AEE_8F1FC7C8D1CF_.wvu.PrintArea" localSheetId="10" hidden="1">ноябрь!$A$1:$AG$41</definedName>
    <definedName name="Z_770045EF_6CE5_41F2_8AEE_8F1FC7C8D1CF_.wvu.PrintArea" localSheetId="9" hidden="1">октябрь!$A$1:$AH$41</definedName>
    <definedName name="Z_770045EF_6CE5_41F2_8AEE_8F1FC7C8D1CF_.wvu.PrintArea" localSheetId="8" hidden="1">сентябрь!$A$1:$AG$40</definedName>
    <definedName name="Z_770045EF_6CE5_41F2_8AEE_8F1FC7C8D1CF_.wvu.PrintArea" localSheetId="1" hidden="1">февраль!$A$4:$AE$40</definedName>
    <definedName name="Z_770045EF_6CE5_41F2_8AEE_8F1FC7C8D1CF_.wvu.PrintArea" localSheetId="0" hidden="1">январь!$A$1:$AH$44</definedName>
    <definedName name="Z_770045EF_6CE5_41F2_8AEE_8F1FC7C8D1CF_.wvu.Rows" localSheetId="7" hidden="1">август!$6:$17,август!$24:$25,август!$50:$52</definedName>
    <definedName name="Z_770045EF_6CE5_41F2_8AEE_8F1FC7C8D1CF_.wvu.Rows" localSheetId="3" hidden="1">апрель!$1:$3,апрель!$5:$16,апрель!$50:$50</definedName>
    <definedName name="Z_770045EF_6CE5_41F2_8AEE_8F1FC7C8D1CF_.wvu.Rows" localSheetId="11" hidden="1">декабрь!$1:$3,декабрь!$5:$16,декабрь!$24:$25,декабрь!$33:$33,декабрь!$36:$36</definedName>
    <definedName name="Z_770045EF_6CE5_41F2_8AEE_8F1FC7C8D1CF_.wvu.Rows" localSheetId="6" hidden="1">июль!$5:$16,июль!$24:$25</definedName>
    <definedName name="Z_770045EF_6CE5_41F2_8AEE_8F1FC7C8D1CF_.wvu.Rows" localSheetId="5" hidden="1">июнь!$1:$3,июнь!$5:$16,июнь!$24:$25</definedName>
    <definedName name="Z_770045EF_6CE5_41F2_8AEE_8F1FC7C8D1CF_.wvu.Rows" localSheetId="4" hidden="1">май!$1:$3,май!$5:$16</definedName>
    <definedName name="Z_770045EF_6CE5_41F2_8AEE_8F1FC7C8D1CF_.wvu.Rows" localSheetId="2" hidden="1">март!$1:$3,март!$5:$16</definedName>
    <definedName name="Z_770045EF_6CE5_41F2_8AEE_8F1FC7C8D1CF_.wvu.Rows" localSheetId="10" hidden="1">ноябрь!$1:$3,ноябрь!$5:$16,ноябрь!$24:$25,ноябрь!$33:$33</definedName>
    <definedName name="Z_770045EF_6CE5_41F2_8AEE_8F1FC7C8D1CF_.wvu.Rows" localSheetId="9" hidden="1">октябрь!$1:$3,октябрь!$5:$16,октябрь!$24:$25,октябрь!$33:$33,октябрь!$50:$52</definedName>
    <definedName name="Z_770045EF_6CE5_41F2_8AEE_8F1FC7C8D1CF_.wvu.Rows" localSheetId="8" hidden="1">сентябрь!$5:$16,сентябрь!$24:$25,сентябрь!$50:$52</definedName>
    <definedName name="Z_770045EF_6CE5_41F2_8AEE_8F1FC7C8D1CF_.wvu.Rows" localSheetId="1" hidden="1">февраль!$1:$3,февраль!$5:$16</definedName>
    <definedName name="Z_770045EF_6CE5_41F2_8AEE_8F1FC7C8D1CF_.wvu.Rows" localSheetId="0" hidden="1">январь!$1:$3,январь!$5:$16</definedName>
    <definedName name="Z_92BB8BCF_F59A_498D_9F90_C13761F4DCE0_.wvu.PrintArea" localSheetId="7" hidden="1">август!$A$1:$AH$41</definedName>
    <definedName name="Z_92BB8BCF_F59A_498D_9F90_C13761F4DCE0_.wvu.PrintArea" localSheetId="3" hidden="1">апрель!$A$1:$AG$41</definedName>
    <definedName name="Z_92BB8BCF_F59A_498D_9F90_C13761F4DCE0_.wvu.PrintArea" localSheetId="11" hidden="1">декабрь!$A$1:$AH$40</definedName>
    <definedName name="Z_92BB8BCF_F59A_498D_9F90_C13761F4DCE0_.wvu.PrintArea" localSheetId="6" hidden="1">июль!$A$1:$AH$41</definedName>
    <definedName name="Z_92BB8BCF_F59A_498D_9F90_C13761F4DCE0_.wvu.PrintArea" localSheetId="5" hidden="1">июнь!$A$1:$AG$40</definedName>
    <definedName name="Z_92BB8BCF_F59A_498D_9F90_C13761F4DCE0_.wvu.PrintArea" localSheetId="4" hidden="1">май!$A$1:$AH$41</definedName>
    <definedName name="Z_92BB8BCF_F59A_498D_9F90_C13761F4DCE0_.wvu.PrintArea" localSheetId="2" hidden="1">март!$A$1:$AH$40</definedName>
    <definedName name="Z_92BB8BCF_F59A_498D_9F90_C13761F4DCE0_.wvu.PrintArea" localSheetId="10" hidden="1">ноябрь!$A$1:$AG$41</definedName>
    <definedName name="Z_92BB8BCF_F59A_498D_9F90_C13761F4DCE0_.wvu.PrintArea" localSheetId="9" hidden="1">октябрь!$A$1:$AH$41</definedName>
    <definedName name="Z_92BB8BCF_F59A_498D_9F90_C13761F4DCE0_.wvu.PrintArea" localSheetId="8" hidden="1">сентябрь!$A$1:$AG$40</definedName>
    <definedName name="Z_92BB8BCF_F59A_498D_9F90_C13761F4DCE0_.wvu.PrintArea" localSheetId="1" hidden="1">февраль!$A$4:$AE$40</definedName>
    <definedName name="Z_92BB8BCF_F59A_498D_9F90_C13761F4DCE0_.wvu.PrintArea" localSheetId="0" hidden="1">январь!$A$1:$AH$44</definedName>
    <definedName name="Z_92BB8BCF_F59A_498D_9F90_C13761F4DCE0_.wvu.Rows" localSheetId="7" hidden="1">август!$6:$17,август!#REF!,август!#REF!,август!#REF!,август!#REF!,август!#REF!,август!$50:$52</definedName>
    <definedName name="Z_92BB8BCF_F59A_498D_9F90_C13761F4DCE0_.wvu.Rows" localSheetId="3" hidden="1">апрель!$1:$3,апрель!$5:$16,апрель!#REF!,апрель!#REF!,апрель!$50:$50</definedName>
    <definedName name="Z_92BB8BCF_F59A_498D_9F90_C13761F4DCE0_.wvu.Rows" localSheetId="11" hidden="1">декабрь!$1:$3,декабрь!$5:$16,декабрь!#REF!,декабрь!#REF!,декабрь!#REF!</definedName>
    <definedName name="Z_92BB8BCF_F59A_498D_9F90_C13761F4DCE0_.wvu.Rows" localSheetId="6" hidden="1">июль!$1:$3,июль!$5:$16,июль!#REF!,июль!#REF!,июль!#REF!,июль!#REF!,июль!#REF!,июль!$50:$52</definedName>
    <definedName name="Z_92BB8BCF_F59A_498D_9F90_C13761F4DCE0_.wvu.Rows" localSheetId="5" hidden="1">июнь!$1:$3,июнь!$5:$16,июнь!#REF!,июнь!#REF!,июнь!#REF!,июнь!#REF!,июнь!$50:$50</definedName>
    <definedName name="Z_92BB8BCF_F59A_498D_9F90_C13761F4DCE0_.wvu.Rows" localSheetId="4" hidden="1">май!$1:$3,май!$5:$16,май!#REF!,май!#REF!,май!#REF!,май!#REF!,май!#REF!,май!$45:$47</definedName>
    <definedName name="Z_92BB8BCF_F59A_498D_9F90_C13761F4DCE0_.wvu.Rows" localSheetId="2" hidden="1">март!$1:$3,март!$5:$16,март!#REF!,март!#REF!,март!$50:$52</definedName>
    <definedName name="Z_92BB8BCF_F59A_498D_9F90_C13761F4DCE0_.wvu.Rows" localSheetId="10" hidden="1">ноябрь!$1:$3,ноябрь!$5:$16,ноябрь!#REF!,ноябрь!#REF!,ноябрь!#REF!</definedName>
    <definedName name="Z_92BB8BCF_F59A_498D_9F90_C13761F4DCE0_.wvu.Rows" localSheetId="9" hidden="1">октябрь!$1:$3,октябрь!$5:$16,октябрь!#REF!,октябрь!#REF!,октябрь!#REF!,октябрь!#REF!,октябрь!$50:$52</definedName>
    <definedName name="Z_92BB8BCF_F59A_498D_9F90_C13761F4DCE0_.wvu.Rows" localSheetId="8" hidden="1">сентябрь!$1:$3,сентябрь!$5:$16,сентябрь!#REF!,сентябрь!#REF!,сентябрь!#REF!,сентябрь!#REF!,сентябрь!#REF!,сентябрь!$50:$52</definedName>
    <definedName name="Z_92BB8BCF_F59A_498D_9F90_C13761F4DCE0_.wvu.Rows" localSheetId="1" hidden="1">февраль!$1:$3,февраль!$5:$16,февраль!#REF!,февраль!$50:$52</definedName>
    <definedName name="Z_92BB8BCF_F59A_498D_9F90_C13761F4DCE0_.wvu.Rows" localSheetId="0" hidden="1">январь!$1:$3,январь!$5:$16,январь!$49:$51</definedName>
    <definedName name="Z_990722A4_A05D_42E6_A4C9_0B20B74A78F6_.wvu.PrintArea" localSheetId="7" hidden="1">август!$A$1:$AH$41</definedName>
    <definedName name="Z_990722A4_A05D_42E6_A4C9_0B20B74A78F6_.wvu.PrintArea" localSheetId="3" hidden="1">апрель!$A$1:$AG$41</definedName>
    <definedName name="Z_990722A4_A05D_42E6_A4C9_0B20B74A78F6_.wvu.PrintArea" localSheetId="11" hidden="1">декабрь!$A$1:$AH$40</definedName>
    <definedName name="Z_990722A4_A05D_42E6_A4C9_0B20B74A78F6_.wvu.PrintArea" localSheetId="6" hidden="1">июль!$A$1:$AH$41</definedName>
    <definedName name="Z_990722A4_A05D_42E6_A4C9_0B20B74A78F6_.wvu.PrintArea" localSheetId="5" hidden="1">июнь!$A$1:$AG$40</definedName>
    <definedName name="Z_990722A4_A05D_42E6_A4C9_0B20B74A78F6_.wvu.PrintArea" localSheetId="4" hidden="1">май!$A$1:$AH$40</definedName>
    <definedName name="Z_990722A4_A05D_42E6_A4C9_0B20B74A78F6_.wvu.PrintArea" localSheetId="2" hidden="1">март!$A$1:$AH$40</definedName>
    <definedName name="Z_990722A4_A05D_42E6_A4C9_0B20B74A78F6_.wvu.PrintArea" localSheetId="10" hidden="1">ноябрь!$A$1:$AG$41</definedName>
    <definedName name="Z_990722A4_A05D_42E6_A4C9_0B20B74A78F6_.wvu.PrintArea" localSheetId="9" hidden="1">октябрь!$A$1:$AH$41</definedName>
    <definedName name="Z_990722A4_A05D_42E6_A4C9_0B20B74A78F6_.wvu.PrintArea" localSheetId="8" hidden="1">сентябрь!$A$1:$AG$40</definedName>
    <definedName name="Z_990722A4_A05D_42E6_A4C9_0B20B74A78F6_.wvu.PrintArea" localSheetId="1" hidden="1">февраль!$A$4:$AE$40</definedName>
    <definedName name="Z_990722A4_A05D_42E6_A4C9_0B20B74A78F6_.wvu.PrintArea" localSheetId="0" hidden="1">январь!$A$1:$AH$44</definedName>
    <definedName name="Z_990722A4_A05D_42E6_A4C9_0B20B74A78F6_.wvu.Rows" localSheetId="7" hidden="1">август!$6:$17,август!$24:$25,август!$50:$52</definedName>
    <definedName name="Z_990722A4_A05D_42E6_A4C9_0B20B74A78F6_.wvu.Rows" localSheetId="3" hidden="1">апрель!$1:$3,апрель!$5:$16,апрель!$50:$50</definedName>
    <definedName name="Z_990722A4_A05D_42E6_A4C9_0B20B74A78F6_.wvu.Rows" localSheetId="11" hidden="1">декабрь!$1:$3,декабрь!$5:$16,декабрь!$24:$25,декабрь!$33:$33,декабрь!$36:$36</definedName>
    <definedName name="Z_990722A4_A05D_42E6_A4C9_0B20B74A78F6_.wvu.Rows" localSheetId="6" hidden="1">июль!$5:$16,июль!$24:$25</definedName>
    <definedName name="Z_990722A4_A05D_42E6_A4C9_0B20B74A78F6_.wvu.Rows" localSheetId="5" hidden="1">июнь!$1:$3,июнь!$5:$16,июнь!$24:$25</definedName>
    <definedName name="Z_990722A4_A05D_42E6_A4C9_0B20B74A78F6_.wvu.Rows" localSheetId="4" hidden="1">май!$1:$3,май!$5:$16</definedName>
    <definedName name="Z_990722A4_A05D_42E6_A4C9_0B20B74A78F6_.wvu.Rows" localSheetId="2" hidden="1">март!$1:$3,март!$5:$16</definedName>
    <definedName name="Z_990722A4_A05D_42E6_A4C9_0B20B74A78F6_.wvu.Rows" localSheetId="10" hidden="1">ноябрь!$1:$3,ноябрь!$5:$16,ноябрь!$24:$25,ноябрь!$33:$33</definedName>
    <definedName name="Z_990722A4_A05D_42E6_A4C9_0B20B74A78F6_.wvu.Rows" localSheetId="9" hidden="1">октябрь!$1:$3,октябрь!$5:$16,октябрь!$24:$25,октябрь!$33:$33,октябрь!$50:$52</definedName>
    <definedName name="Z_990722A4_A05D_42E6_A4C9_0B20B74A78F6_.wvu.Rows" localSheetId="8" hidden="1">сентябрь!$5:$16,сентябрь!$24:$25,сентябрь!$50:$52</definedName>
    <definedName name="Z_990722A4_A05D_42E6_A4C9_0B20B74A78F6_.wvu.Rows" localSheetId="1" hidden="1">февраль!$1:$3,февраль!$5:$16</definedName>
    <definedName name="Z_990722A4_A05D_42E6_A4C9_0B20B74A78F6_.wvu.Rows" localSheetId="0" hidden="1">январь!$1:$3,январь!$5:$16</definedName>
    <definedName name="Z_A8BCC587_A12B_4D7B_9D1E_4CD41CC67F0D_.wvu.PrintArea" localSheetId="7" hidden="1">август!$A$1:$AH$41</definedName>
    <definedName name="Z_A8BCC587_A12B_4D7B_9D1E_4CD41CC67F0D_.wvu.PrintArea" localSheetId="3" hidden="1">апрель!$A$1:$AG$41</definedName>
    <definedName name="Z_A8BCC587_A12B_4D7B_9D1E_4CD41CC67F0D_.wvu.PrintArea" localSheetId="11" hidden="1">декабрь!$A$1:$AH$40</definedName>
    <definedName name="Z_A8BCC587_A12B_4D7B_9D1E_4CD41CC67F0D_.wvu.PrintArea" localSheetId="6" hidden="1">июль!$A$1:$AH$41</definedName>
    <definedName name="Z_A8BCC587_A12B_4D7B_9D1E_4CD41CC67F0D_.wvu.PrintArea" localSheetId="5" hidden="1">июнь!$A$1:$AG$40</definedName>
    <definedName name="Z_A8BCC587_A12B_4D7B_9D1E_4CD41CC67F0D_.wvu.PrintArea" localSheetId="4" hidden="1">май!$A$1:$AH$40</definedName>
    <definedName name="Z_A8BCC587_A12B_4D7B_9D1E_4CD41CC67F0D_.wvu.PrintArea" localSheetId="2" hidden="1">март!$A$1:$AH$40</definedName>
    <definedName name="Z_A8BCC587_A12B_4D7B_9D1E_4CD41CC67F0D_.wvu.PrintArea" localSheetId="10" hidden="1">ноябрь!$A$1:$AG$41</definedName>
    <definedName name="Z_A8BCC587_A12B_4D7B_9D1E_4CD41CC67F0D_.wvu.PrintArea" localSheetId="9" hidden="1">октябрь!$A$1:$AH$41</definedName>
    <definedName name="Z_A8BCC587_A12B_4D7B_9D1E_4CD41CC67F0D_.wvu.PrintArea" localSheetId="8" hidden="1">сентябрь!$A$1:$AG$40</definedName>
    <definedName name="Z_A8BCC587_A12B_4D7B_9D1E_4CD41CC67F0D_.wvu.PrintArea" localSheetId="1" hidden="1">февраль!$A$4:$AE$40</definedName>
    <definedName name="Z_A8BCC587_A12B_4D7B_9D1E_4CD41CC67F0D_.wvu.PrintArea" localSheetId="0" hidden="1">январь!$A$1:$AH$44</definedName>
    <definedName name="Z_A8BCC587_A12B_4D7B_9D1E_4CD41CC67F0D_.wvu.Rows" localSheetId="7" hidden="1">август!$6:$17,август!$24:$25,август!$50:$52</definedName>
    <definedName name="Z_A8BCC587_A12B_4D7B_9D1E_4CD41CC67F0D_.wvu.Rows" localSheetId="3" hidden="1">апрель!$1:$3,апрель!$5:$16,апрель!$50:$50</definedName>
    <definedName name="Z_A8BCC587_A12B_4D7B_9D1E_4CD41CC67F0D_.wvu.Rows" localSheetId="11" hidden="1">декабрь!$1:$3,декабрь!$5:$16,декабрь!$24:$25,декабрь!$33:$33,декабрь!$36:$36</definedName>
    <definedName name="Z_A8BCC587_A12B_4D7B_9D1E_4CD41CC67F0D_.wvu.Rows" localSheetId="6" hidden="1">июль!$5:$16,июль!$24:$25</definedName>
    <definedName name="Z_A8BCC587_A12B_4D7B_9D1E_4CD41CC67F0D_.wvu.Rows" localSheetId="5" hidden="1">июнь!$1:$3,июнь!$5:$16,июнь!$24:$25</definedName>
    <definedName name="Z_A8BCC587_A12B_4D7B_9D1E_4CD41CC67F0D_.wvu.Rows" localSheetId="4" hidden="1">май!$1:$3,май!$5:$16</definedName>
    <definedName name="Z_A8BCC587_A12B_4D7B_9D1E_4CD41CC67F0D_.wvu.Rows" localSheetId="2" hidden="1">март!$1:$3,март!$5:$16</definedName>
    <definedName name="Z_A8BCC587_A12B_4D7B_9D1E_4CD41CC67F0D_.wvu.Rows" localSheetId="10" hidden="1">ноябрь!$1:$3,ноябрь!$5:$16,ноябрь!$24:$25,ноябрь!$33:$33</definedName>
    <definedName name="Z_A8BCC587_A12B_4D7B_9D1E_4CD41CC67F0D_.wvu.Rows" localSheetId="9" hidden="1">октябрь!$1:$3,октябрь!$5:$16,октябрь!$24:$25,октябрь!$33:$33,октябрь!$50:$52</definedName>
    <definedName name="Z_A8BCC587_A12B_4D7B_9D1E_4CD41CC67F0D_.wvu.Rows" localSheetId="8" hidden="1">сентябрь!$5:$16,сентябрь!$24:$25,сентябрь!$50:$52</definedName>
    <definedName name="Z_A8BCC587_A12B_4D7B_9D1E_4CD41CC67F0D_.wvu.Rows" localSheetId="1" hidden="1">февраль!$1:$3,февраль!$5:$16</definedName>
    <definedName name="Z_A8BCC587_A12B_4D7B_9D1E_4CD41CC67F0D_.wvu.Rows" localSheetId="0" hidden="1">январь!$1:$3,январь!$5:$16</definedName>
    <definedName name="Z_B0620019_0193_4077_8840_CFAD313E3168_.wvu.PrintArea" localSheetId="7" hidden="1">август!$A$1:$AH$41</definedName>
    <definedName name="Z_B0620019_0193_4077_8840_CFAD313E3168_.wvu.PrintArea" localSheetId="3" hidden="1">апрель!$A$1:$AG$41</definedName>
    <definedName name="Z_B0620019_0193_4077_8840_CFAD313E3168_.wvu.PrintArea" localSheetId="11" hidden="1">декабрь!$A$1:$AH$40</definedName>
    <definedName name="Z_B0620019_0193_4077_8840_CFAD313E3168_.wvu.PrintArea" localSheetId="6" hidden="1">июль!$A$1:$AH$41</definedName>
    <definedName name="Z_B0620019_0193_4077_8840_CFAD313E3168_.wvu.PrintArea" localSheetId="5" hidden="1">июнь!$A$1:$AG$40</definedName>
    <definedName name="Z_B0620019_0193_4077_8840_CFAD313E3168_.wvu.PrintArea" localSheetId="4" hidden="1">май!$A$1:$AH$41</definedName>
    <definedName name="Z_B0620019_0193_4077_8840_CFAD313E3168_.wvu.PrintArea" localSheetId="2" hidden="1">март!$A$1:$AH$40</definedName>
    <definedName name="Z_B0620019_0193_4077_8840_CFAD313E3168_.wvu.PrintArea" localSheetId="10" hidden="1">ноябрь!$A$1:$AG$41</definedName>
    <definedName name="Z_B0620019_0193_4077_8840_CFAD313E3168_.wvu.PrintArea" localSheetId="9" hidden="1">октябрь!$A$1:$AH$41</definedName>
    <definedName name="Z_B0620019_0193_4077_8840_CFAD313E3168_.wvu.PrintArea" localSheetId="8" hidden="1">сентябрь!$A$1:$AG$40</definedName>
    <definedName name="Z_B0620019_0193_4077_8840_CFAD313E3168_.wvu.PrintArea" localSheetId="1" hidden="1">февраль!$A$4:$AE$40</definedName>
    <definedName name="Z_B0620019_0193_4077_8840_CFAD313E3168_.wvu.PrintArea" localSheetId="0" hidden="1">январь!$A$1:$AH$44</definedName>
    <definedName name="Z_B0620019_0193_4077_8840_CFAD313E3168_.wvu.Rows" localSheetId="7" hidden="1">август!$6:$17,август!$50:$52</definedName>
    <definedName name="Z_B0620019_0193_4077_8840_CFAD313E3168_.wvu.Rows" localSheetId="3" hidden="1">апрель!$1:$3,апрель!$5:$16,апрель!$50:$50</definedName>
    <definedName name="Z_B0620019_0193_4077_8840_CFAD313E3168_.wvu.Rows" localSheetId="11" hidden="1">декабрь!$1:$3,декабрь!$5:$16</definedName>
    <definedName name="Z_B0620019_0193_4077_8840_CFAD313E3168_.wvu.Rows" localSheetId="6" hidden="1">июль!$1:$3,июль!$5:$16,июль!$50:$52</definedName>
    <definedName name="Z_B0620019_0193_4077_8840_CFAD313E3168_.wvu.Rows" localSheetId="5" hidden="1">июнь!$1:$3,июнь!$5:$16,июнь!$50:$50</definedName>
    <definedName name="Z_B0620019_0193_4077_8840_CFAD313E3168_.wvu.Rows" localSheetId="4" hidden="1">май!$1:$3,май!$5:$16,май!$45:$47</definedName>
    <definedName name="Z_B0620019_0193_4077_8840_CFAD313E3168_.wvu.Rows" localSheetId="2" hidden="1">март!$1:$3,март!$5:$16,март!$50:$52</definedName>
    <definedName name="Z_B0620019_0193_4077_8840_CFAD313E3168_.wvu.Rows" localSheetId="10" hidden="1">ноябрь!$1:$3,ноябрь!$5:$16</definedName>
    <definedName name="Z_B0620019_0193_4077_8840_CFAD313E3168_.wvu.Rows" localSheetId="9" hidden="1">октябрь!$1:$3,октябрь!$5:$16,октябрь!$50:$52</definedName>
    <definedName name="Z_B0620019_0193_4077_8840_CFAD313E3168_.wvu.Rows" localSheetId="8" hidden="1">сентябрь!$1:$3,сентябрь!$5:$16,сентябрь!$50:$52</definedName>
    <definedName name="Z_B0620019_0193_4077_8840_CFAD313E3168_.wvu.Rows" localSheetId="1" hidden="1">февраль!$1:$3,февраль!$5:$16,февраль!$50:$52</definedName>
    <definedName name="Z_B0620019_0193_4077_8840_CFAD313E3168_.wvu.Rows" localSheetId="0" hidden="1">январь!$1:$3,январь!$5:$16,январь!$49:$51</definedName>
    <definedName name="Z_D7699F71_F18F_497C_9B5B_DB1F97FE493E_.wvu.Cols" localSheetId="11" hidden="1">декабрь!#REF!</definedName>
    <definedName name="Z_D7699F71_F18F_497C_9B5B_DB1F97FE493E_.wvu.Cols" localSheetId="10" hidden="1">ноябрь!#REF!</definedName>
    <definedName name="Z_D7699F71_F18F_497C_9B5B_DB1F97FE493E_.wvu.Cols" localSheetId="9" hidden="1">октябрь!#REF!</definedName>
    <definedName name="Z_D7699F71_F18F_497C_9B5B_DB1F97FE493E_.wvu.PrintArea" localSheetId="7" hidden="1">август!$A$1:$AH$41</definedName>
    <definedName name="Z_D7699F71_F18F_497C_9B5B_DB1F97FE493E_.wvu.PrintArea" localSheetId="3" hidden="1">апрель!$A$1:$AG$41</definedName>
    <definedName name="Z_D7699F71_F18F_497C_9B5B_DB1F97FE493E_.wvu.PrintArea" localSheetId="11" hidden="1">декабрь!$A$1:$AH$40</definedName>
    <definedName name="Z_D7699F71_F18F_497C_9B5B_DB1F97FE493E_.wvu.PrintArea" localSheetId="6" hidden="1">июль!$A$1:$AH$41</definedName>
    <definedName name="Z_D7699F71_F18F_497C_9B5B_DB1F97FE493E_.wvu.PrintArea" localSheetId="5" hidden="1">июнь!$A$1:$AG$40</definedName>
    <definedName name="Z_D7699F71_F18F_497C_9B5B_DB1F97FE493E_.wvu.PrintArea" localSheetId="4" hidden="1">май!$A$1:$AH$41</definedName>
    <definedName name="Z_D7699F71_F18F_497C_9B5B_DB1F97FE493E_.wvu.PrintArea" localSheetId="2" hidden="1">март!$A$1:$AH$40</definedName>
    <definedName name="Z_D7699F71_F18F_497C_9B5B_DB1F97FE493E_.wvu.PrintArea" localSheetId="10" hidden="1">ноябрь!$A$1:$AG$41</definedName>
    <definedName name="Z_D7699F71_F18F_497C_9B5B_DB1F97FE493E_.wvu.PrintArea" localSheetId="9" hidden="1">октябрь!$A$1:$AH$41</definedName>
    <definedName name="Z_D7699F71_F18F_497C_9B5B_DB1F97FE493E_.wvu.PrintArea" localSheetId="8" hidden="1">сентябрь!$A$1:$AG$40</definedName>
    <definedName name="Z_D7699F71_F18F_497C_9B5B_DB1F97FE493E_.wvu.PrintArea" localSheetId="1" hidden="1">февраль!$A$4:$AE$40</definedName>
    <definedName name="Z_D7699F71_F18F_497C_9B5B_DB1F97FE493E_.wvu.PrintArea" localSheetId="0" hidden="1">январь!$A$1:$AH$44</definedName>
    <definedName name="Z_D7699F71_F18F_497C_9B5B_DB1F97FE493E_.wvu.Rows" localSheetId="7" hidden="1">август!$6:$17,август!#REF!,август!#REF!,август!#REF!,август!#REF!,август!#REF!,август!$50:$52</definedName>
    <definedName name="Z_D7699F71_F18F_497C_9B5B_DB1F97FE493E_.wvu.Rows" localSheetId="3" hidden="1">апрель!$1:$3,апрель!$5:$16,апрель!#REF!,апрель!#REF!,апрель!$50:$50</definedName>
    <definedName name="Z_D7699F71_F18F_497C_9B5B_DB1F97FE493E_.wvu.Rows" localSheetId="11" hidden="1">декабрь!$1:$3,декабрь!$5:$16,декабрь!#REF!,декабрь!#REF!,декабрь!#REF!,декабрь!#REF!</definedName>
    <definedName name="Z_D7699F71_F18F_497C_9B5B_DB1F97FE493E_.wvu.Rows" localSheetId="6" hidden="1">июль!$1:$3,июль!$5:$16,июль!#REF!,июль!#REF!,июль!#REF!,июль!#REF!,июль!#REF!,июль!$50:$52</definedName>
    <definedName name="Z_D7699F71_F18F_497C_9B5B_DB1F97FE493E_.wvu.Rows" localSheetId="5" hidden="1">июнь!$1:$3,июнь!$5:$16,июнь!#REF!,июнь!#REF!,июнь!#REF!,июнь!#REF!,июнь!#REF!,июнь!$50:$50</definedName>
    <definedName name="Z_D7699F71_F18F_497C_9B5B_DB1F97FE493E_.wvu.Rows" localSheetId="4" hidden="1">май!$1:$3,май!$5:$16,май!#REF!,май!#REF!,май!#REF!,май!#REF!,май!#REF!,май!$45:$47</definedName>
    <definedName name="Z_D7699F71_F18F_497C_9B5B_DB1F97FE493E_.wvu.Rows" localSheetId="2" hidden="1">март!$1:$3,март!$5:$16,март!#REF!,март!#REF!,март!$50:$52</definedName>
    <definedName name="Z_D7699F71_F18F_497C_9B5B_DB1F97FE493E_.wvu.Rows" localSheetId="10" hidden="1">ноябрь!$1:$3,ноябрь!$5:$16,ноябрь!#REF!,ноябрь!#REF!,ноябрь!#REF!,ноябрь!#REF!,ноябрь!#REF!</definedName>
    <definedName name="Z_D7699F71_F18F_497C_9B5B_DB1F97FE493E_.wvu.Rows" localSheetId="9" hidden="1">октябрь!$1:$3,октябрь!$5:$16,октябрь!#REF!,октябрь!#REF!,октябрь!#REF!,октябрь!#REF!</definedName>
    <definedName name="Z_D7699F71_F18F_497C_9B5B_DB1F97FE493E_.wvu.Rows" localSheetId="8" hidden="1">сентябрь!$1:$3,сентябрь!$5:$16,сентябрь!#REF!,сентябрь!#REF!,сентябрь!#REF!,сентябрь!#REF!,сентябрь!#REF!,сентябрь!$50:$52</definedName>
    <definedName name="Z_D7699F71_F18F_497C_9B5B_DB1F97FE493E_.wvu.Rows" localSheetId="1" hidden="1">февраль!$1:$3,февраль!$5:$16,февраль!#REF!,февраль!$50:$52</definedName>
    <definedName name="Z_D7699F71_F18F_497C_9B5B_DB1F97FE493E_.wvu.Rows" localSheetId="0" hidden="1">январь!$1:$3,январь!$5:$16,январь!$49:$51</definedName>
    <definedName name="Z_D959D062_1C3A_4815_9661_6F39C5D0CAE8_.wvu.PrintArea" localSheetId="7" hidden="1">август!$A$1:$AH$41</definedName>
    <definedName name="Z_D959D062_1C3A_4815_9661_6F39C5D0CAE8_.wvu.PrintArea" localSheetId="3" hidden="1">апрель!$A$1:$AG$41</definedName>
    <definedName name="Z_D959D062_1C3A_4815_9661_6F39C5D0CAE8_.wvu.PrintArea" localSheetId="11" hidden="1">декабрь!$A$1:$AH$40</definedName>
    <definedName name="Z_D959D062_1C3A_4815_9661_6F39C5D0CAE8_.wvu.PrintArea" localSheetId="6" hidden="1">июль!$A$1:$AH$41</definedName>
    <definedName name="Z_D959D062_1C3A_4815_9661_6F39C5D0CAE8_.wvu.PrintArea" localSheetId="5" hidden="1">июнь!$A$1:$AG$40</definedName>
    <definedName name="Z_D959D062_1C3A_4815_9661_6F39C5D0CAE8_.wvu.PrintArea" localSheetId="4" hidden="1">май!$A$1:$AH$41</definedName>
    <definedName name="Z_D959D062_1C3A_4815_9661_6F39C5D0CAE8_.wvu.PrintArea" localSheetId="2" hidden="1">март!$A$1:$AH$40</definedName>
    <definedName name="Z_D959D062_1C3A_4815_9661_6F39C5D0CAE8_.wvu.PrintArea" localSheetId="10" hidden="1">ноябрь!$A$1:$AG$41</definedName>
    <definedName name="Z_D959D062_1C3A_4815_9661_6F39C5D0CAE8_.wvu.PrintArea" localSheetId="9" hidden="1">октябрь!$A$1:$AH$41</definedName>
    <definedName name="Z_D959D062_1C3A_4815_9661_6F39C5D0CAE8_.wvu.PrintArea" localSheetId="8" hidden="1">сентябрь!$A$1:$AG$40</definedName>
    <definedName name="Z_D959D062_1C3A_4815_9661_6F39C5D0CAE8_.wvu.PrintArea" localSheetId="1" hidden="1">февраль!$A$1:$AE$44</definedName>
    <definedName name="Z_D959D062_1C3A_4815_9661_6F39C5D0CAE8_.wvu.PrintArea" localSheetId="0" hidden="1">январь!$A$1:$AH$44</definedName>
    <definedName name="Z_D959D062_1C3A_4815_9661_6F39C5D0CAE8_.wvu.Rows" localSheetId="7" hidden="1">август!$1:$3,август!$5:$16,август!#REF!,август!#REF!</definedName>
    <definedName name="Z_D959D062_1C3A_4815_9661_6F39C5D0CAE8_.wvu.Rows" localSheetId="3" hidden="1">апрель!$1:$3,апрель!$5:$16,апрель!#REF!,апрель!#REF!</definedName>
    <definedName name="Z_D959D062_1C3A_4815_9661_6F39C5D0CAE8_.wvu.Rows" localSheetId="11" hidden="1">декабрь!$1:$3,декабрь!$5:$16,декабрь!#REF!,декабрь!#REF!</definedName>
    <definedName name="Z_D959D062_1C3A_4815_9661_6F39C5D0CAE8_.wvu.Rows" localSheetId="6" hidden="1">июль!$1:$3,июль!$5:$16,июль!#REF!,июль!#REF!</definedName>
    <definedName name="Z_D959D062_1C3A_4815_9661_6F39C5D0CAE8_.wvu.Rows" localSheetId="5" hidden="1">июнь!$1:$3,июнь!$5:$16,июнь!#REF!,июнь!#REF!</definedName>
    <definedName name="Z_D959D062_1C3A_4815_9661_6F39C5D0CAE8_.wvu.Rows" localSheetId="4" hidden="1">май!$1:$3,май!$5:$16,май!#REF!,май!#REF!</definedName>
    <definedName name="Z_D959D062_1C3A_4815_9661_6F39C5D0CAE8_.wvu.Rows" localSheetId="2" hidden="1">март!$1:$3,март!$5:$16,март!#REF!,март!#REF!,март!$50:$52</definedName>
    <definedName name="Z_D959D062_1C3A_4815_9661_6F39C5D0CAE8_.wvu.Rows" localSheetId="10" hidden="1">ноябрь!$1:$3,ноябрь!$5:$16,ноябрь!#REF!,ноябрь!#REF!</definedName>
    <definedName name="Z_D959D062_1C3A_4815_9661_6F39C5D0CAE8_.wvu.Rows" localSheetId="9" hidden="1">октябрь!$1:$3,октябрь!$5:$16,октябрь!#REF!,октябрь!#REF!</definedName>
    <definedName name="Z_D959D062_1C3A_4815_9661_6F39C5D0CAE8_.wvu.Rows" localSheetId="8" hidden="1">сентябрь!$1:$3,сентябрь!$5:$16,сентябрь!#REF!,сентябрь!#REF!</definedName>
    <definedName name="Z_D959D062_1C3A_4815_9661_6F39C5D0CAE8_.wvu.Rows" localSheetId="1" hidden="1">февраль!$1:$3,февраль!$5:$16,февраль!#REF!,февраль!#REF!,февраль!$50:$52</definedName>
    <definedName name="Z_D959D062_1C3A_4815_9661_6F39C5D0CAE8_.wvu.Rows" localSheetId="0" hidden="1">январь!$1:$3,январь!$5:$16,январь!$49:$51</definedName>
    <definedName name="Z_EEA42C59_F70C_44B3_8211_54FCF7FC1AC8_.wvu.PrintArea" localSheetId="7" hidden="1">август!$A$1:$AH$41</definedName>
    <definedName name="Z_EEA42C59_F70C_44B3_8211_54FCF7FC1AC8_.wvu.PrintArea" localSheetId="3" hidden="1">апрель!$A$1:$AG$41</definedName>
    <definedName name="Z_EEA42C59_F70C_44B3_8211_54FCF7FC1AC8_.wvu.PrintArea" localSheetId="11" hidden="1">декабрь!$A$1:$AH$40</definedName>
    <definedName name="Z_EEA42C59_F70C_44B3_8211_54FCF7FC1AC8_.wvu.PrintArea" localSheetId="6" hidden="1">июль!$A$1:$AH$41</definedName>
    <definedName name="Z_EEA42C59_F70C_44B3_8211_54FCF7FC1AC8_.wvu.PrintArea" localSheetId="5" hidden="1">июнь!$A$1:$AG$40</definedName>
    <definedName name="Z_EEA42C59_F70C_44B3_8211_54FCF7FC1AC8_.wvu.PrintArea" localSheetId="4" hidden="1">май!$A$1:$AH$40</definedName>
    <definedName name="Z_EEA42C59_F70C_44B3_8211_54FCF7FC1AC8_.wvu.PrintArea" localSheetId="2" hidden="1">март!$A$1:$AH$40</definedName>
    <definedName name="Z_EEA42C59_F70C_44B3_8211_54FCF7FC1AC8_.wvu.PrintArea" localSheetId="10" hidden="1">ноябрь!$A$1:$AG$41</definedName>
    <definedName name="Z_EEA42C59_F70C_44B3_8211_54FCF7FC1AC8_.wvu.PrintArea" localSheetId="9" hidden="1">октябрь!$A$1:$AH$41</definedName>
    <definedName name="Z_EEA42C59_F70C_44B3_8211_54FCF7FC1AC8_.wvu.PrintArea" localSheetId="8" hidden="1">сентябрь!$A$1:$AG$40</definedName>
    <definedName name="Z_EEA42C59_F70C_44B3_8211_54FCF7FC1AC8_.wvu.PrintArea" localSheetId="1" hidden="1">февраль!$A$4:$AE$40</definedName>
    <definedName name="Z_EEA42C59_F70C_44B3_8211_54FCF7FC1AC8_.wvu.PrintArea" localSheetId="0" hidden="1">январь!$A$1:$AH$44</definedName>
    <definedName name="Z_EEA42C59_F70C_44B3_8211_54FCF7FC1AC8_.wvu.Rows" localSheetId="7" hidden="1">август!$6:$17,август!#REF!,август!#REF!,август!$50:$52</definedName>
    <definedName name="Z_EEA42C59_F70C_44B3_8211_54FCF7FC1AC8_.wvu.Rows" localSheetId="3" hidden="1">апрель!$1:$3,апрель!$5:$16,апрель!#REF!,апрель!#REF!,апрель!$50:$50</definedName>
    <definedName name="Z_EEA42C59_F70C_44B3_8211_54FCF7FC1AC8_.wvu.Rows" localSheetId="11" hidden="1">декабрь!$1:$3,декабрь!$5:$16</definedName>
    <definedName name="Z_EEA42C59_F70C_44B3_8211_54FCF7FC1AC8_.wvu.Rows" localSheetId="6" hidden="1">июль!$1:$3,июль!$5:$16,июль!#REF!,июль!#REF!</definedName>
    <definedName name="Z_EEA42C59_F70C_44B3_8211_54FCF7FC1AC8_.wvu.Rows" localSheetId="5" hidden="1">июнь!$1:$3,июнь!$5:$16,июнь!#REF!,июнь!#REF!,июнь!$50:$50</definedName>
    <definedName name="Z_EEA42C59_F70C_44B3_8211_54FCF7FC1AC8_.wvu.Rows" localSheetId="4" hidden="1">май!$1:$3,май!$5:$16,май!#REF!,май!#REF!</definedName>
    <definedName name="Z_EEA42C59_F70C_44B3_8211_54FCF7FC1AC8_.wvu.Rows" localSheetId="2" hidden="1">март!$1:$3,март!$5:$16</definedName>
    <definedName name="Z_EEA42C59_F70C_44B3_8211_54FCF7FC1AC8_.wvu.Rows" localSheetId="10" hidden="1">ноябрь!$1:$3,ноябрь!$5:$16</definedName>
    <definedName name="Z_EEA42C59_F70C_44B3_8211_54FCF7FC1AC8_.wvu.Rows" localSheetId="9" hidden="1">октябрь!$1:$3,октябрь!$5:$16,октябрь!$50:$52</definedName>
    <definedName name="Z_EEA42C59_F70C_44B3_8211_54FCF7FC1AC8_.wvu.Rows" localSheetId="8" hidden="1">сентябрь!$1:$3,сентябрь!$5:$16,сентябрь!#REF!,сентябрь!#REF!,сентябрь!$50:$52</definedName>
    <definedName name="Z_EEA42C59_F70C_44B3_8211_54FCF7FC1AC8_.wvu.Rows" localSheetId="1" hidden="1">февраль!$1:$3,февраль!$5:$16</definedName>
    <definedName name="Z_EEA42C59_F70C_44B3_8211_54FCF7FC1AC8_.wvu.Rows" localSheetId="0" hidden="1">январь!$1:$3,январь!$5:$16</definedName>
    <definedName name="_xlnm.Print_Area" localSheetId="7">август!$A$1:$AH$41</definedName>
    <definedName name="_xlnm.Print_Area" localSheetId="3">апрель!$A$1:$AG$41</definedName>
    <definedName name="_xlnm.Print_Area" localSheetId="11">декабрь!$A$1:$AH$40</definedName>
    <definedName name="_xlnm.Print_Area" localSheetId="6">июль!$A$1:$AH$41</definedName>
    <definedName name="_xlnm.Print_Area" localSheetId="5">июнь!$A$1:$AG$40</definedName>
    <definedName name="_xlnm.Print_Area" localSheetId="4">май!$A$1:$AH$40</definedName>
    <definedName name="_xlnm.Print_Area" localSheetId="2">март!$A$1:$AH$40</definedName>
    <definedName name="_xlnm.Print_Area" localSheetId="10">ноябрь!$A$1:$AG$41</definedName>
    <definedName name="_xlnm.Print_Area" localSheetId="9">октябрь!$A$1:$AH$41</definedName>
    <definedName name="_xlnm.Print_Area" localSheetId="8">сентябрь!$A$1:$AG$40</definedName>
    <definedName name="_xlnm.Print_Area" localSheetId="1">февраль!$A$4:$AE$40</definedName>
    <definedName name="_xlnm.Print_Area" localSheetId="0">январь!$A$1:$AH$44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16" l="1"/>
  <c r="H55" i="16" s="1"/>
  <c r="AF52" i="16"/>
  <c r="AB52" i="16"/>
  <c r="X52" i="16"/>
  <c r="T52" i="16"/>
  <c r="P52" i="16"/>
  <c r="L52" i="16"/>
  <c r="H52" i="16"/>
  <c r="AH51" i="16"/>
  <c r="AH52" i="16" s="1"/>
  <c r="AG51" i="16"/>
  <c r="AG52" i="16" s="1"/>
  <c r="AF51" i="16"/>
  <c r="AE51" i="16"/>
  <c r="AE52" i="16" s="1"/>
  <c r="AD51" i="16"/>
  <c r="AD52" i="16" s="1"/>
  <c r="AC51" i="16"/>
  <c r="AC52" i="16" s="1"/>
  <c r="AB51" i="16"/>
  <c r="AA51" i="16"/>
  <c r="AA52" i="16" s="1"/>
  <c r="Z51" i="16"/>
  <c r="Z52" i="16" s="1"/>
  <c r="Y51" i="16"/>
  <c r="Y52" i="16" s="1"/>
  <c r="X51" i="16"/>
  <c r="W51" i="16"/>
  <c r="W52" i="16" s="1"/>
  <c r="V51" i="16"/>
  <c r="V52" i="16" s="1"/>
  <c r="U51" i="16"/>
  <c r="U52" i="16" s="1"/>
  <c r="T51" i="16"/>
  <c r="S51" i="16"/>
  <c r="S52" i="16" s="1"/>
  <c r="R51" i="16"/>
  <c r="R52" i="16" s="1"/>
  <c r="Q51" i="16"/>
  <c r="Q52" i="16" s="1"/>
  <c r="P51" i="16"/>
  <c r="O51" i="16"/>
  <c r="O52" i="16" s="1"/>
  <c r="N51" i="16"/>
  <c r="N52" i="16" s="1"/>
  <c r="M51" i="16"/>
  <c r="M52" i="16" s="1"/>
  <c r="L51" i="16"/>
  <c r="K51" i="16"/>
  <c r="J51" i="16"/>
  <c r="J52" i="16" s="1"/>
  <c r="I51" i="16"/>
  <c r="H51" i="16"/>
  <c r="G51" i="16"/>
  <c r="F51" i="16"/>
  <c r="F52" i="16" s="1"/>
  <c r="E51" i="16"/>
  <c r="D51" i="16"/>
  <c r="K50" i="16"/>
  <c r="J50" i="16"/>
  <c r="I50" i="16"/>
  <c r="H50" i="16"/>
  <c r="G50" i="16"/>
  <c r="F50" i="16"/>
  <c r="E50" i="16"/>
  <c r="D50" i="16"/>
  <c r="AI46" i="16"/>
  <c r="AI45" i="16"/>
  <c r="AH42" i="16"/>
  <c r="AG42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AH41" i="16"/>
  <c r="AG41" i="16"/>
  <c r="AF41" i="16"/>
  <c r="AE41" i="16"/>
  <c r="AD41" i="16"/>
  <c r="AC41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K54" i="16" s="1"/>
  <c r="K55" i="16" s="1"/>
  <c r="J41" i="16"/>
  <c r="J54" i="16" s="1"/>
  <c r="J55" i="16" s="1"/>
  <c r="I41" i="16"/>
  <c r="I54" i="16" s="1"/>
  <c r="I55" i="16" s="1"/>
  <c r="H41" i="16"/>
  <c r="G41" i="16"/>
  <c r="G54" i="16" s="1"/>
  <c r="G55" i="16" s="1"/>
  <c r="F41" i="16"/>
  <c r="F54" i="16" s="1"/>
  <c r="F55" i="16" s="1"/>
  <c r="E41" i="16"/>
  <c r="E54" i="16" s="1"/>
  <c r="E55" i="16" s="1"/>
  <c r="AJ40" i="16"/>
  <c r="AI40" i="16"/>
  <c r="AK40" i="16" s="1"/>
  <c r="AJ39" i="16"/>
  <c r="AI39" i="16"/>
  <c r="AK39" i="16" s="1"/>
  <c r="AJ38" i="16"/>
  <c r="AI38" i="16"/>
  <c r="AK38" i="16" s="1"/>
  <c r="AJ37" i="16"/>
  <c r="AI37" i="16"/>
  <c r="AK37" i="16" s="1"/>
  <c r="AJ36" i="16"/>
  <c r="AI36" i="16"/>
  <c r="AK36" i="16" s="1"/>
  <c r="AI35" i="16"/>
  <c r="D35" i="16"/>
  <c r="D42" i="16" s="1"/>
  <c r="AK34" i="16"/>
  <c r="AI34" i="16"/>
  <c r="AL32" i="16"/>
  <c r="AJ32" i="16"/>
  <c r="AI32" i="16"/>
  <c r="AK32" i="16" s="1"/>
  <c r="AJ31" i="16"/>
  <c r="AI31" i="16"/>
  <c r="AK31" i="16" s="1"/>
  <c r="AJ30" i="16"/>
  <c r="AI30" i="16"/>
  <c r="AK30" i="16" s="1"/>
  <c r="AJ29" i="16"/>
  <c r="AI29" i="16"/>
  <c r="AK29" i="16" s="1"/>
  <c r="AJ28" i="16"/>
  <c r="AI28" i="16"/>
  <c r="AK28" i="16" s="1"/>
  <c r="AJ27" i="16"/>
  <c r="AI27" i="16"/>
  <c r="AK27" i="16" s="1"/>
  <c r="AJ26" i="16"/>
  <c r="AI26" i="16"/>
  <c r="AK26" i="16" s="1"/>
  <c r="AN25" i="16"/>
  <c r="AI25" i="16"/>
  <c r="AK25" i="16" s="1"/>
  <c r="AN24" i="16"/>
  <c r="AI24" i="16"/>
  <c r="AK24" i="16" s="1"/>
  <c r="AJ23" i="16"/>
  <c r="AI23" i="16"/>
  <c r="AK23" i="16" s="1"/>
  <c r="AJ22" i="16"/>
  <c r="AI22" i="16"/>
  <c r="AK22" i="16" s="1"/>
  <c r="AJ21" i="16"/>
  <c r="AI21" i="16"/>
  <c r="AI41" i="16" s="1"/>
  <c r="K19" i="16"/>
  <c r="AG52" i="15"/>
  <c r="AE52" i="15"/>
  <c r="AC52" i="15"/>
  <c r="AA52" i="15"/>
  <c r="Y52" i="15"/>
  <c r="W52" i="15"/>
  <c r="U52" i="15"/>
  <c r="S52" i="15"/>
  <c r="Q52" i="15"/>
  <c r="O52" i="15"/>
  <c r="M52" i="15"/>
  <c r="K52" i="15"/>
  <c r="I52" i="15"/>
  <c r="G52" i="15"/>
  <c r="E52" i="15"/>
  <c r="AG51" i="15"/>
  <c r="AF51" i="15"/>
  <c r="AF52" i="15" s="1"/>
  <c r="AE51" i="15"/>
  <c r="AD51" i="15"/>
  <c r="AD52" i="15" s="1"/>
  <c r="AC51" i="15"/>
  <c r="AB51" i="15"/>
  <c r="AB52" i="15" s="1"/>
  <c r="AA51" i="15"/>
  <c r="Z51" i="15"/>
  <c r="Z52" i="15" s="1"/>
  <c r="Y51" i="15"/>
  <c r="X51" i="15"/>
  <c r="X52" i="15" s="1"/>
  <c r="W51" i="15"/>
  <c r="V51" i="15"/>
  <c r="V52" i="15" s="1"/>
  <c r="U51" i="15"/>
  <c r="T51" i="15"/>
  <c r="T52" i="15" s="1"/>
  <c r="S51" i="15"/>
  <c r="R51" i="15"/>
  <c r="R52" i="15" s="1"/>
  <c r="Q51" i="15"/>
  <c r="P51" i="15"/>
  <c r="P52" i="15" s="1"/>
  <c r="O51" i="15"/>
  <c r="N51" i="15"/>
  <c r="N52" i="15" s="1"/>
  <c r="M51" i="15"/>
  <c r="L51" i="15"/>
  <c r="L52" i="15" s="1"/>
  <c r="K51" i="15"/>
  <c r="J51" i="15"/>
  <c r="J52" i="15" s="1"/>
  <c r="I51" i="15"/>
  <c r="H51" i="15"/>
  <c r="H52" i="15" s="1"/>
  <c r="G51" i="15"/>
  <c r="F51" i="15"/>
  <c r="F52" i="15" s="1"/>
  <c r="E51" i="15"/>
  <c r="D51" i="15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AH50" i="15" s="1"/>
  <c r="AH49" i="15" s="1"/>
  <c r="AH46" i="15"/>
  <c r="AH45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AG41" i="15"/>
  <c r="AG54" i="15" s="1"/>
  <c r="AG55" i="15" s="1"/>
  <c r="AF41" i="15"/>
  <c r="AF54" i="15" s="1"/>
  <c r="AF55" i="15" s="1"/>
  <c r="AE41" i="15"/>
  <c r="AE54" i="15" s="1"/>
  <c r="AE55" i="15" s="1"/>
  <c r="AD41" i="15"/>
  <c r="AD54" i="15" s="1"/>
  <c r="AD55" i="15" s="1"/>
  <c r="AC41" i="15"/>
  <c r="AC54" i="15" s="1"/>
  <c r="AC55" i="15" s="1"/>
  <c r="AB41" i="15"/>
  <c r="AB54" i="15" s="1"/>
  <c r="AB55" i="15" s="1"/>
  <c r="AA41" i="15"/>
  <c r="AA54" i="15" s="1"/>
  <c r="AA55" i="15" s="1"/>
  <c r="Z41" i="15"/>
  <c r="Z54" i="15" s="1"/>
  <c r="Z55" i="15" s="1"/>
  <c r="Y41" i="15"/>
  <c r="Y54" i="15" s="1"/>
  <c r="Y55" i="15" s="1"/>
  <c r="X41" i="15"/>
  <c r="X54" i="15" s="1"/>
  <c r="X55" i="15" s="1"/>
  <c r="W41" i="15"/>
  <c r="W54" i="15" s="1"/>
  <c r="W55" i="15" s="1"/>
  <c r="V41" i="15"/>
  <c r="V54" i="15" s="1"/>
  <c r="V55" i="15" s="1"/>
  <c r="U41" i="15"/>
  <c r="U54" i="15" s="1"/>
  <c r="U55" i="15" s="1"/>
  <c r="T41" i="15"/>
  <c r="T54" i="15" s="1"/>
  <c r="T55" i="15" s="1"/>
  <c r="S41" i="15"/>
  <c r="S54" i="15" s="1"/>
  <c r="S55" i="15" s="1"/>
  <c r="R41" i="15"/>
  <c r="R54" i="15" s="1"/>
  <c r="R55" i="15" s="1"/>
  <c r="Q41" i="15"/>
  <c r="Q54" i="15" s="1"/>
  <c r="Q55" i="15" s="1"/>
  <c r="P41" i="15"/>
  <c r="P54" i="15" s="1"/>
  <c r="P55" i="15" s="1"/>
  <c r="O41" i="15"/>
  <c r="O54" i="15" s="1"/>
  <c r="O55" i="15" s="1"/>
  <c r="N41" i="15"/>
  <c r="N54" i="15" s="1"/>
  <c r="N55" i="15" s="1"/>
  <c r="M41" i="15"/>
  <c r="M54" i="15" s="1"/>
  <c r="M55" i="15" s="1"/>
  <c r="L41" i="15"/>
  <c r="L54" i="15" s="1"/>
  <c r="L55" i="15" s="1"/>
  <c r="K41" i="15"/>
  <c r="K54" i="15" s="1"/>
  <c r="K55" i="15" s="1"/>
  <c r="J41" i="15"/>
  <c r="J54" i="15" s="1"/>
  <c r="J55" i="15" s="1"/>
  <c r="I41" i="15"/>
  <c r="I54" i="15" s="1"/>
  <c r="I55" i="15" s="1"/>
  <c r="H41" i="15"/>
  <c r="H54" i="15" s="1"/>
  <c r="H55" i="15" s="1"/>
  <c r="G41" i="15"/>
  <c r="G54" i="15" s="1"/>
  <c r="G55" i="15" s="1"/>
  <c r="F41" i="15"/>
  <c r="F54" i="15" s="1"/>
  <c r="F55" i="15" s="1"/>
  <c r="E41" i="15"/>
  <c r="E54" i="15" s="1"/>
  <c r="E55" i="15" s="1"/>
  <c r="AI40" i="15"/>
  <c r="AH40" i="15"/>
  <c r="AJ40" i="15" s="1"/>
  <c r="AI39" i="15"/>
  <c r="AH39" i="15"/>
  <c r="AJ39" i="15" s="1"/>
  <c r="AI38" i="15"/>
  <c r="AH38" i="15"/>
  <c r="AJ38" i="15" s="1"/>
  <c r="AJ37" i="15"/>
  <c r="AH37" i="15"/>
  <c r="AI36" i="15"/>
  <c r="AH36" i="15"/>
  <c r="AJ36" i="15" s="1"/>
  <c r="AI35" i="15"/>
  <c r="AH35" i="15"/>
  <c r="AJ35" i="15" s="1"/>
  <c r="AI34" i="15"/>
  <c r="AH34" i="15"/>
  <c r="AJ34" i="15" s="1"/>
  <c r="AK32" i="15"/>
  <c r="AI32" i="15"/>
  <c r="AH32" i="15"/>
  <c r="AJ32" i="15" s="1"/>
  <c r="AH31" i="15"/>
  <c r="D31" i="15"/>
  <c r="D42" i="15" s="1"/>
  <c r="AI30" i="15"/>
  <c r="AH30" i="15"/>
  <c r="AJ30" i="15" s="1"/>
  <c r="AH29" i="15"/>
  <c r="AJ29" i="15" s="1"/>
  <c r="AI28" i="15"/>
  <c r="AH28" i="15"/>
  <c r="AJ28" i="15" s="1"/>
  <c r="AJ27" i="15"/>
  <c r="AH27" i="15"/>
  <c r="AI26" i="15"/>
  <c r="AH26" i="15"/>
  <c r="AJ26" i="15" s="1"/>
  <c r="AM25" i="15"/>
  <c r="AH25" i="15"/>
  <c r="AM24" i="15"/>
  <c r="AH24" i="15"/>
  <c r="AH23" i="15"/>
  <c r="AJ23" i="15" s="1"/>
  <c r="AH22" i="15"/>
  <c r="AJ22" i="15" s="1"/>
  <c r="AI21" i="15"/>
  <c r="AH21" i="15"/>
  <c r="AJ21" i="15" s="1"/>
  <c r="AH51" i="14"/>
  <c r="AH52" i="14" s="1"/>
  <c r="AG51" i="14"/>
  <c r="AG52" i="14" s="1"/>
  <c r="AF51" i="14"/>
  <c r="AF52" i="14" s="1"/>
  <c r="AE51" i="14"/>
  <c r="AE52" i="14" s="1"/>
  <c r="AD51" i="14"/>
  <c r="AD52" i="14" s="1"/>
  <c r="AC51" i="14"/>
  <c r="AC52" i="14" s="1"/>
  <c r="AB51" i="14"/>
  <c r="AB52" i="14" s="1"/>
  <c r="AA51" i="14"/>
  <c r="AA52" i="14" s="1"/>
  <c r="Z51" i="14"/>
  <c r="Z52" i="14" s="1"/>
  <c r="Y51" i="14"/>
  <c r="Y52" i="14" s="1"/>
  <c r="X51" i="14"/>
  <c r="X52" i="14" s="1"/>
  <c r="W51" i="14"/>
  <c r="W52" i="14" s="1"/>
  <c r="V51" i="14"/>
  <c r="V52" i="14" s="1"/>
  <c r="U51" i="14"/>
  <c r="U52" i="14" s="1"/>
  <c r="T51" i="14"/>
  <c r="T52" i="14" s="1"/>
  <c r="S51" i="14"/>
  <c r="S52" i="14" s="1"/>
  <c r="R51" i="14"/>
  <c r="R52" i="14" s="1"/>
  <c r="Q51" i="14"/>
  <c r="Q52" i="14" s="1"/>
  <c r="P51" i="14"/>
  <c r="P52" i="14" s="1"/>
  <c r="O51" i="14"/>
  <c r="O52" i="14" s="1"/>
  <c r="N51" i="14"/>
  <c r="N52" i="14" s="1"/>
  <c r="M51" i="14"/>
  <c r="M52" i="14" s="1"/>
  <c r="L51" i="14"/>
  <c r="L52" i="14" s="1"/>
  <c r="K51" i="14"/>
  <c r="K52" i="14" s="1"/>
  <c r="J51" i="14"/>
  <c r="J52" i="14" s="1"/>
  <c r="I51" i="14"/>
  <c r="I52" i="14" s="1"/>
  <c r="H51" i="14"/>
  <c r="H52" i="14" s="1"/>
  <c r="G51" i="14"/>
  <c r="G52" i="14" s="1"/>
  <c r="F51" i="14"/>
  <c r="F52" i="14" s="1"/>
  <c r="E51" i="14"/>
  <c r="E52" i="14" s="1"/>
  <c r="D51" i="14"/>
  <c r="AI51" i="14" s="1"/>
  <c r="AH50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AI50" i="14" s="1"/>
  <c r="AI49" i="14" s="1"/>
  <c r="AI46" i="14"/>
  <c r="AI45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AH41" i="14"/>
  <c r="AH54" i="14" s="1"/>
  <c r="AH55" i="14" s="1"/>
  <c r="AG41" i="14"/>
  <c r="AG54" i="14" s="1"/>
  <c r="AG55" i="14" s="1"/>
  <c r="AF41" i="14"/>
  <c r="AF54" i="14" s="1"/>
  <c r="AF55" i="14" s="1"/>
  <c r="AE41" i="14"/>
  <c r="AE54" i="14" s="1"/>
  <c r="AE55" i="14" s="1"/>
  <c r="AD41" i="14"/>
  <c r="AD54" i="14" s="1"/>
  <c r="AD55" i="14" s="1"/>
  <c r="AC41" i="14"/>
  <c r="AC54" i="14" s="1"/>
  <c r="AC55" i="14" s="1"/>
  <c r="AB41" i="14"/>
  <c r="AB54" i="14" s="1"/>
  <c r="AB55" i="14" s="1"/>
  <c r="AA41" i="14"/>
  <c r="AA54" i="14" s="1"/>
  <c r="AA55" i="14" s="1"/>
  <c r="Z41" i="14"/>
  <c r="Z54" i="14" s="1"/>
  <c r="Z55" i="14" s="1"/>
  <c r="Y41" i="14"/>
  <c r="Y54" i="14" s="1"/>
  <c r="Y55" i="14" s="1"/>
  <c r="X41" i="14"/>
  <c r="X54" i="14" s="1"/>
  <c r="X55" i="14" s="1"/>
  <c r="W41" i="14"/>
  <c r="W54" i="14" s="1"/>
  <c r="W55" i="14" s="1"/>
  <c r="V41" i="14"/>
  <c r="V54" i="14" s="1"/>
  <c r="V55" i="14" s="1"/>
  <c r="U41" i="14"/>
  <c r="U54" i="14" s="1"/>
  <c r="U55" i="14" s="1"/>
  <c r="T41" i="14"/>
  <c r="T54" i="14" s="1"/>
  <c r="T55" i="14" s="1"/>
  <c r="S41" i="14"/>
  <c r="S54" i="14" s="1"/>
  <c r="S55" i="14" s="1"/>
  <c r="R41" i="14"/>
  <c r="R54" i="14" s="1"/>
  <c r="R55" i="14" s="1"/>
  <c r="Q41" i="14"/>
  <c r="Q54" i="14" s="1"/>
  <c r="Q55" i="14" s="1"/>
  <c r="P41" i="14"/>
  <c r="P54" i="14" s="1"/>
  <c r="P55" i="14" s="1"/>
  <c r="O41" i="14"/>
  <c r="O54" i="14" s="1"/>
  <c r="O55" i="14" s="1"/>
  <c r="N41" i="14"/>
  <c r="N54" i="14" s="1"/>
  <c r="N55" i="14" s="1"/>
  <c r="M41" i="14"/>
  <c r="M54" i="14" s="1"/>
  <c r="M55" i="14" s="1"/>
  <c r="L41" i="14"/>
  <c r="L54" i="14" s="1"/>
  <c r="L55" i="14" s="1"/>
  <c r="K41" i="14"/>
  <c r="K54" i="14" s="1"/>
  <c r="K55" i="14" s="1"/>
  <c r="J41" i="14"/>
  <c r="J54" i="14" s="1"/>
  <c r="J55" i="14" s="1"/>
  <c r="I41" i="14"/>
  <c r="I54" i="14" s="1"/>
  <c r="I55" i="14" s="1"/>
  <c r="H41" i="14"/>
  <c r="H54" i="14" s="1"/>
  <c r="H55" i="14" s="1"/>
  <c r="G41" i="14"/>
  <c r="G54" i="14" s="1"/>
  <c r="G55" i="14" s="1"/>
  <c r="F41" i="14"/>
  <c r="F54" i="14" s="1"/>
  <c r="F55" i="14" s="1"/>
  <c r="E41" i="14"/>
  <c r="E54" i="14" s="1"/>
  <c r="E55" i="14" s="1"/>
  <c r="D41" i="14"/>
  <c r="AI41" i="14" s="1"/>
  <c r="AJ40" i="14"/>
  <c r="AN40" i="16" s="1"/>
  <c r="AI40" i="14"/>
  <c r="AK38" i="15" s="1"/>
  <c r="AJ39" i="14"/>
  <c r="AN39" i="16" s="1"/>
  <c r="AI39" i="14"/>
  <c r="AL38" i="14"/>
  <c r="AJ38" i="14"/>
  <c r="AN38" i="16" s="1"/>
  <c r="AI38" i="14"/>
  <c r="AJ37" i="14"/>
  <c r="AN37" i="16" s="1"/>
  <c r="AI37" i="14"/>
  <c r="AL36" i="14"/>
  <c r="AJ36" i="14"/>
  <c r="AN36" i="16" s="1"/>
  <c r="AI36" i="14"/>
  <c r="AJ35" i="14"/>
  <c r="AI35" i="14"/>
  <c r="AL34" i="14"/>
  <c r="AJ34" i="14"/>
  <c r="AN34" i="16" s="1"/>
  <c r="AI34" i="14"/>
  <c r="AK34" i="14" s="1"/>
  <c r="AL32" i="14"/>
  <c r="AJ32" i="14"/>
  <c r="AM32" i="15" s="1"/>
  <c r="AI32" i="14"/>
  <c r="AL31" i="14"/>
  <c r="AJ31" i="14"/>
  <c r="AI31" i="14"/>
  <c r="AL30" i="14"/>
  <c r="AJ30" i="14"/>
  <c r="AN30" i="16" s="1"/>
  <c r="AI30" i="14"/>
  <c r="AK30" i="14" s="1"/>
  <c r="AL29" i="14"/>
  <c r="AJ29" i="14"/>
  <c r="AI29" i="14"/>
  <c r="AK29" i="15" s="1"/>
  <c r="AJ28" i="14"/>
  <c r="AN28" i="16" s="1"/>
  <c r="AI28" i="14"/>
  <c r="AL27" i="14"/>
  <c r="AJ27" i="14"/>
  <c r="AI27" i="14"/>
  <c r="AJ26" i="14"/>
  <c r="AN26" i="16" s="1"/>
  <c r="AI26" i="14"/>
  <c r="AL23" i="14"/>
  <c r="AJ23" i="14"/>
  <c r="AI23" i="14"/>
  <c r="AK23" i="15" s="1"/>
  <c r="AJ22" i="14"/>
  <c r="AN22" i="16" s="1"/>
  <c r="AI22" i="14"/>
  <c r="AL21" i="14"/>
  <c r="AJ21" i="14"/>
  <c r="AI21" i="14"/>
  <c r="AK21" i="15" s="1"/>
  <c r="A8" i="14"/>
  <c r="AG52" i="12"/>
  <c r="AE52" i="12"/>
  <c r="AC52" i="12"/>
  <c r="AA52" i="12"/>
  <c r="Y52" i="12"/>
  <c r="W52" i="12"/>
  <c r="U52" i="12"/>
  <c r="S52" i="12"/>
  <c r="Q52" i="12"/>
  <c r="O52" i="12"/>
  <c r="M52" i="12"/>
  <c r="K52" i="12"/>
  <c r="I52" i="12"/>
  <c r="G52" i="12"/>
  <c r="E52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AH46" i="12"/>
  <c r="AH45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AG41" i="12"/>
  <c r="AG54" i="12" s="1"/>
  <c r="AG55" i="12" s="1"/>
  <c r="AF41" i="12"/>
  <c r="AF54" i="12" s="1"/>
  <c r="AF55" i="12" s="1"/>
  <c r="AE41" i="12"/>
  <c r="AE54" i="12" s="1"/>
  <c r="AE55" i="12" s="1"/>
  <c r="AD41" i="12"/>
  <c r="AD54" i="12" s="1"/>
  <c r="AD55" i="12" s="1"/>
  <c r="AC41" i="12"/>
  <c r="AC54" i="12" s="1"/>
  <c r="AC55" i="12" s="1"/>
  <c r="AB41" i="12"/>
  <c r="AB54" i="12" s="1"/>
  <c r="AB55" i="12" s="1"/>
  <c r="AA41" i="12"/>
  <c r="AA54" i="12" s="1"/>
  <c r="AA55" i="12" s="1"/>
  <c r="Z41" i="12"/>
  <c r="Z54" i="12" s="1"/>
  <c r="Z55" i="12" s="1"/>
  <c r="Y41" i="12"/>
  <c r="Y54" i="12" s="1"/>
  <c r="Y55" i="12" s="1"/>
  <c r="X41" i="12"/>
  <c r="X54" i="12" s="1"/>
  <c r="X55" i="12" s="1"/>
  <c r="W41" i="12"/>
  <c r="W54" i="12" s="1"/>
  <c r="W55" i="12" s="1"/>
  <c r="V41" i="12"/>
  <c r="V54" i="12" s="1"/>
  <c r="V55" i="12" s="1"/>
  <c r="U41" i="12"/>
  <c r="U54" i="12" s="1"/>
  <c r="U55" i="12" s="1"/>
  <c r="T41" i="12"/>
  <c r="T54" i="12" s="1"/>
  <c r="T55" i="12" s="1"/>
  <c r="S41" i="12"/>
  <c r="S54" i="12" s="1"/>
  <c r="S55" i="12" s="1"/>
  <c r="R41" i="12"/>
  <c r="R54" i="12" s="1"/>
  <c r="R55" i="12" s="1"/>
  <c r="Q41" i="12"/>
  <c r="Q54" i="12" s="1"/>
  <c r="Q55" i="12" s="1"/>
  <c r="P41" i="12"/>
  <c r="P54" i="12" s="1"/>
  <c r="P55" i="12" s="1"/>
  <c r="O41" i="12"/>
  <c r="O54" i="12" s="1"/>
  <c r="O55" i="12" s="1"/>
  <c r="N41" i="12"/>
  <c r="N54" i="12" s="1"/>
  <c r="N55" i="12" s="1"/>
  <c r="M41" i="12"/>
  <c r="M54" i="12" s="1"/>
  <c r="M55" i="12" s="1"/>
  <c r="L41" i="12"/>
  <c r="L54" i="12" s="1"/>
  <c r="L55" i="12" s="1"/>
  <c r="K41" i="12"/>
  <c r="K54" i="12" s="1"/>
  <c r="K55" i="12" s="1"/>
  <c r="J41" i="12"/>
  <c r="J54" i="12" s="1"/>
  <c r="J55" i="12" s="1"/>
  <c r="I41" i="12"/>
  <c r="I54" i="12" s="1"/>
  <c r="I55" i="12" s="1"/>
  <c r="H41" i="12"/>
  <c r="H54" i="12" s="1"/>
  <c r="H55" i="12" s="1"/>
  <c r="G41" i="12"/>
  <c r="G54" i="12" s="1"/>
  <c r="G55" i="12" s="1"/>
  <c r="F41" i="12"/>
  <c r="F54" i="12" s="1"/>
  <c r="F55" i="12" s="1"/>
  <c r="E41" i="12"/>
  <c r="E54" i="12" s="1"/>
  <c r="E55" i="12" s="1"/>
  <c r="AI40" i="12"/>
  <c r="AH40" i="12"/>
  <c r="AI39" i="12"/>
  <c r="AH39" i="12"/>
  <c r="AI38" i="12"/>
  <c r="AH38" i="12"/>
  <c r="AJ38" i="12" s="1"/>
  <c r="AI37" i="12"/>
  <c r="AH37" i="12"/>
  <c r="AJ37" i="12" s="1"/>
  <c r="AI36" i="12"/>
  <c r="AH36" i="12"/>
  <c r="AJ36" i="12" s="1"/>
  <c r="AI35" i="12"/>
  <c r="AH35" i="12"/>
  <c r="AJ35" i="12" s="1"/>
  <c r="AI34" i="12"/>
  <c r="AH34" i="12"/>
  <c r="AJ34" i="12" s="1"/>
  <c r="AI33" i="12"/>
  <c r="AH33" i="12"/>
  <c r="AJ33" i="12" s="1"/>
  <c r="AI32" i="12"/>
  <c r="AH32" i="12"/>
  <c r="AJ32" i="12" s="1"/>
  <c r="AI31" i="12"/>
  <c r="AH31" i="12"/>
  <c r="AJ31" i="12" s="1"/>
  <c r="AH30" i="12"/>
  <c r="D30" i="12"/>
  <c r="AI30" i="12" s="1"/>
  <c r="AI29" i="12"/>
  <c r="AH29" i="12"/>
  <c r="AJ29" i="12" s="1"/>
  <c r="AI28" i="12"/>
  <c r="AH28" i="12"/>
  <c r="AJ28" i="12" s="1"/>
  <c r="AI27" i="12"/>
  <c r="AH27" i="12"/>
  <c r="AJ27" i="12" s="1"/>
  <c r="AI26" i="12"/>
  <c r="AH26" i="12"/>
  <c r="AJ26" i="12" s="1"/>
  <c r="AJ25" i="12"/>
  <c r="AH25" i="12"/>
  <c r="AM24" i="12"/>
  <c r="AJ24" i="12"/>
  <c r="AH24" i="12"/>
  <c r="AH23" i="12"/>
  <c r="D23" i="12"/>
  <c r="D42" i="12" s="1"/>
  <c r="AI22" i="12"/>
  <c r="AH22" i="12"/>
  <c r="AJ22" i="12" s="1"/>
  <c r="AI21" i="12"/>
  <c r="AH21" i="12"/>
  <c r="AJ21" i="12" s="1"/>
  <c r="K19" i="12"/>
  <c r="AH51" i="11"/>
  <c r="AH52" i="11" s="1"/>
  <c r="AG51" i="11"/>
  <c r="AG52" i="11" s="1"/>
  <c r="AF51" i="11"/>
  <c r="AF52" i="11" s="1"/>
  <c r="AE51" i="11"/>
  <c r="AE52" i="11" s="1"/>
  <c r="AD51" i="11"/>
  <c r="AD52" i="11" s="1"/>
  <c r="AC51" i="11"/>
  <c r="AC52" i="11" s="1"/>
  <c r="AB51" i="11"/>
  <c r="AB52" i="11" s="1"/>
  <c r="AA51" i="11"/>
  <c r="AA52" i="11" s="1"/>
  <c r="Z51" i="11"/>
  <c r="Z52" i="11" s="1"/>
  <c r="Y51" i="11"/>
  <c r="Y52" i="11" s="1"/>
  <c r="X51" i="11"/>
  <c r="X52" i="11" s="1"/>
  <c r="W51" i="11"/>
  <c r="W52" i="11" s="1"/>
  <c r="V51" i="11"/>
  <c r="V52" i="11" s="1"/>
  <c r="U51" i="11"/>
  <c r="U52" i="11" s="1"/>
  <c r="T51" i="11"/>
  <c r="T52" i="11" s="1"/>
  <c r="S51" i="11"/>
  <c r="S52" i="11" s="1"/>
  <c r="R51" i="11"/>
  <c r="R52" i="11" s="1"/>
  <c r="Q51" i="11"/>
  <c r="Q52" i="11" s="1"/>
  <c r="P51" i="11"/>
  <c r="P52" i="11" s="1"/>
  <c r="O51" i="11"/>
  <c r="O52" i="11" s="1"/>
  <c r="N51" i="11"/>
  <c r="N52" i="11" s="1"/>
  <c r="M51" i="11"/>
  <c r="M52" i="11" s="1"/>
  <c r="L51" i="11"/>
  <c r="L52" i="11" s="1"/>
  <c r="K51" i="11"/>
  <c r="K52" i="11" s="1"/>
  <c r="J51" i="11"/>
  <c r="J52" i="11" s="1"/>
  <c r="I51" i="11"/>
  <c r="I52" i="11" s="1"/>
  <c r="H51" i="11"/>
  <c r="H52" i="11" s="1"/>
  <c r="G51" i="11"/>
  <c r="G52" i="11" s="1"/>
  <c r="F51" i="11"/>
  <c r="F52" i="11" s="1"/>
  <c r="E51" i="11"/>
  <c r="E52" i="11" s="1"/>
  <c r="D51" i="11"/>
  <c r="D52" i="11" s="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AI46" i="11"/>
  <c r="AI45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AO41" i="11"/>
  <c r="AN41" i="11"/>
  <c r="AM41" i="11"/>
  <c r="AL41" i="11"/>
  <c r="AH41" i="11"/>
  <c r="AH54" i="11" s="1"/>
  <c r="AH55" i="11" s="1"/>
  <c r="AG41" i="11"/>
  <c r="AG54" i="11" s="1"/>
  <c r="AG55" i="11" s="1"/>
  <c r="AF41" i="11"/>
  <c r="AF54" i="11" s="1"/>
  <c r="AF55" i="11" s="1"/>
  <c r="AE41" i="11"/>
  <c r="AE54" i="11" s="1"/>
  <c r="AE55" i="11" s="1"/>
  <c r="AD41" i="11"/>
  <c r="AD54" i="11" s="1"/>
  <c r="AD55" i="11" s="1"/>
  <c r="AC41" i="11"/>
  <c r="AC54" i="11" s="1"/>
  <c r="AC55" i="11" s="1"/>
  <c r="AB41" i="11"/>
  <c r="AB54" i="11" s="1"/>
  <c r="AB55" i="11" s="1"/>
  <c r="AA41" i="11"/>
  <c r="AA54" i="11" s="1"/>
  <c r="AA55" i="11" s="1"/>
  <c r="Z41" i="11"/>
  <c r="Z54" i="11" s="1"/>
  <c r="Z55" i="11" s="1"/>
  <c r="Y41" i="11"/>
  <c r="Y54" i="11" s="1"/>
  <c r="Y55" i="11" s="1"/>
  <c r="X41" i="11"/>
  <c r="X54" i="11" s="1"/>
  <c r="X55" i="11" s="1"/>
  <c r="W41" i="11"/>
  <c r="W54" i="11" s="1"/>
  <c r="W55" i="11" s="1"/>
  <c r="V41" i="11"/>
  <c r="V54" i="11" s="1"/>
  <c r="V55" i="11" s="1"/>
  <c r="U41" i="11"/>
  <c r="U54" i="11" s="1"/>
  <c r="U55" i="11" s="1"/>
  <c r="T41" i="11"/>
  <c r="T54" i="11" s="1"/>
  <c r="T55" i="11" s="1"/>
  <c r="S41" i="11"/>
  <c r="S54" i="11" s="1"/>
  <c r="S55" i="11" s="1"/>
  <c r="R41" i="11"/>
  <c r="R54" i="11" s="1"/>
  <c r="R55" i="11" s="1"/>
  <c r="Q41" i="11"/>
  <c r="Q54" i="11" s="1"/>
  <c r="Q55" i="11" s="1"/>
  <c r="P41" i="11"/>
  <c r="P54" i="11" s="1"/>
  <c r="P55" i="11" s="1"/>
  <c r="O41" i="11"/>
  <c r="O54" i="11" s="1"/>
  <c r="O55" i="11" s="1"/>
  <c r="N41" i="11"/>
  <c r="N54" i="11" s="1"/>
  <c r="N55" i="11" s="1"/>
  <c r="M41" i="11"/>
  <c r="M54" i="11" s="1"/>
  <c r="M55" i="11" s="1"/>
  <c r="L41" i="11"/>
  <c r="L54" i="11" s="1"/>
  <c r="L55" i="11" s="1"/>
  <c r="K41" i="11"/>
  <c r="K54" i="11" s="1"/>
  <c r="K55" i="11" s="1"/>
  <c r="J41" i="11"/>
  <c r="J54" i="11" s="1"/>
  <c r="J55" i="11" s="1"/>
  <c r="I41" i="11"/>
  <c r="I54" i="11" s="1"/>
  <c r="I55" i="11" s="1"/>
  <c r="H41" i="11"/>
  <c r="H54" i="11" s="1"/>
  <c r="H55" i="11" s="1"/>
  <c r="G41" i="11"/>
  <c r="G54" i="11" s="1"/>
  <c r="G55" i="11" s="1"/>
  <c r="F41" i="11"/>
  <c r="F54" i="11" s="1"/>
  <c r="F55" i="11" s="1"/>
  <c r="E41" i="11"/>
  <c r="E54" i="11" s="1"/>
  <c r="E55" i="11" s="1"/>
  <c r="D41" i="11"/>
  <c r="D54" i="11" s="1"/>
  <c r="D55" i="11" s="1"/>
  <c r="AJ40" i="11"/>
  <c r="AI40" i="11"/>
  <c r="AJ39" i="11"/>
  <c r="AI39" i="11"/>
  <c r="AK39" i="11" s="1"/>
  <c r="AJ38" i="11"/>
  <c r="AI38" i="11"/>
  <c r="AK38" i="11" s="1"/>
  <c r="AJ37" i="11"/>
  <c r="AI37" i="11"/>
  <c r="AK37" i="11" s="1"/>
  <c r="AJ36" i="11"/>
  <c r="AI36" i="11"/>
  <c r="AK36" i="11" s="1"/>
  <c r="AJ35" i="11"/>
  <c r="AI35" i="11"/>
  <c r="AK35" i="11" s="1"/>
  <c r="AJ34" i="11"/>
  <c r="AI34" i="11"/>
  <c r="AK34" i="11" s="1"/>
  <c r="AJ33" i="11"/>
  <c r="AI33" i="11"/>
  <c r="AK33" i="11" s="1"/>
  <c r="AJ32" i="11"/>
  <c r="AI32" i="11"/>
  <c r="AK32" i="11" s="1"/>
  <c r="AJ31" i="11"/>
  <c r="AI31" i="11"/>
  <c r="AK31" i="11" s="1"/>
  <c r="AJ30" i="11"/>
  <c r="AI30" i="11"/>
  <c r="AK30" i="11" s="1"/>
  <c r="AJ29" i="11"/>
  <c r="AI29" i="11"/>
  <c r="AK29" i="11" s="1"/>
  <c r="AJ28" i="11"/>
  <c r="AI28" i="11"/>
  <c r="AK28" i="11" s="1"/>
  <c r="AJ27" i="11"/>
  <c r="AI27" i="11"/>
  <c r="AK27" i="11" s="1"/>
  <c r="AJ26" i="11"/>
  <c r="AI26" i="11"/>
  <c r="AK26" i="11" s="1"/>
  <c r="AK25" i="11"/>
  <c r="AI25" i="11"/>
  <c r="AN24" i="11"/>
  <c r="AK24" i="11"/>
  <c r="AI24" i="11"/>
  <c r="AJ23" i="11"/>
  <c r="AI23" i="11"/>
  <c r="AK23" i="11" s="1"/>
  <c r="AJ22" i="11"/>
  <c r="AI22" i="11"/>
  <c r="AK22" i="11" s="1"/>
  <c r="AJ21" i="11"/>
  <c r="AI21" i="11"/>
  <c r="AK21" i="11" s="1"/>
  <c r="AH51" i="10"/>
  <c r="AH52" i="10" s="1"/>
  <c r="AG51" i="10"/>
  <c r="AG52" i="10" s="1"/>
  <c r="AF51" i="10"/>
  <c r="AF52" i="10" s="1"/>
  <c r="AE51" i="10"/>
  <c r="AE52" i="10" s="1"/>
  <c r="AD51" i="10"/>
  <c r="AD52" i="10" s="1"/>
  <c r="AC51" i="10"/>
  <c r="AC52" i="10" s="1"/>
  <c r="AB51" i="10"/>
  <c r="AB52" i="10" s="1"/>
  <c r="AA51" i="10"/>
  <c r="AA52" i="10" s="1"/>
  <c r="Z51" i="10"/>
  <c r="Z52" i="10" s="1"/>
  <c r="Y51" i="10"/>
  <c r="Y52" i="10" s="1"/>
  <c r="X51" i="10"/>
  <c r="X52" i="10" s="1"/>
  <c r="W51" i="10"/>
  <c r="W52" i="10" s="1"/>
  <c r="V51" i="10"/>
  <c r="V52" i="10" s="1"/>
  <c r="U51" i="10"/>
  <c r="U52" i="10" s="1"/>
  <c r="T51" i="10"/>
  <c r="T52" i="10" s="1"/>
  <c r="S51" i="10"/>
  <c r="S52" i="10" s="1"/>
  <c r="R51" i="10"/>
  <c r="R52" i="10" s="1"/>
  <c r="Q51" i="10"/>
  <c r="Q52" i="10" s="1"/>
  <c r="P51" i="10"/>
  <c r="P52" i="10" s="1"/>
  <c r="O51" i="10"/>
  <c r="O52" i="10" s="1"/>
  <c r="N51" i="10"/>
  <c r="N52" i="10" s="1"/>
  <c r="M51" i="10"/>
  <c r="M52" i="10" s="1"/>
  <c r="L51" i="10"/>
  <c r="L52" i="10" s="1"/>
  <c r="K51" i="10"/>
  <c r="K52" i="10" s="1"/>
  <c r="J51" i="10"/>
  <c r="J52" i="10" s="1"/>
  <c r="I51" i="10"/>
  <c r="I52" i="10" s="1"/>
  <c r="H51" i="10"/>
  <c r="H52" i="10" s="1"/>
  <c r="G51" i="10"/>
  <c r="G52" i="10" s="1"/>
  <c r="F51" i="10"/>
  <c r="F52" i="10" s="1"/>
  <c r="E51" i="10"/>
  <c r="E52" i="10" s="1"/>
  <c r="D51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AI50" i="10" s="1"/>
  <c r="AI49" i="10" s="1"/>
  <c r="D50" i="10"/>
  <c r="AI46" i="10"/>
  <c r="AI45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AH41" i="10"/>
  <c r="AH54" i="10" s="1"/>
  <c r="AH55" i="10" s="1"/>
  <c r="AG41" i="10"/>
  <c r="AG54" i="10" s="1"/>
  <c r="AG55" i="10" s="1"/>
  <c r="AF41" i="10"/>
  <c r="AF54" i="10" s="1"/>
  <c r="AF55" i="10" s="1"/>
  <c r="AE41" i="10"/>
  <c r="AE54" i="10" s="1"/>
  <c r="AE55" i="10" s="1"/>
  <c r="AD41" i="10"/>
  <c r="AD54" i="10" s="1"/>
  <c r="AD55" i="10" s="1"/>
  <c r="AC41" i="10"/>
  <c r="AC54" i="10" s="1"/>
  <c r="AC55" i="10" s="1"/>
  <c r="AB41" i="10"/>
  <c r="AB54" i="10" s="1"/>
  <c r="AB55" i="10" s="1"/>
  <c r="AA41" i="10"/>
  <c r="AA54" i="10" s="1"/>
  <c r="AA55" i="10" s="1"/>
  <c r="Z41" i="10"/>
  <c r="Z54" i="10" s="1"/>
  <c r="Z55" i="10" s="1"/>
  <c r="Y41" i="10"/>
  <c r="Y54" i="10" s="1"/>
  <c r="Y55" i="10" s="1"/>
  <c r="X41" i="10"/>
  <c r="X54" i="10" s="1"/>
  <c r="X55" i="10" s="1"/>
  <c r="W41" i="10"/>
  <c r="W54" i="10" s="1"/>
  <c r="W55" i="10" s="1"/>
  <c r="V41" i="10"/>
  <c r="V54" i="10" s="1"/>
  <c r="V55" i="10" s="1"/>
  <c r="U41" i="10"/>
  <c r="U54" i="10" s="1"/>
  <c r="U55" i="10" s="1"/>
  <c r="T41" i="10"/>
  <c r="T54" i="10" s="1"/>
  <c r="T55" i="10" s="1"/>
  <c r="S41" i="10"/>
  <c r="S54" i="10" s="1"/>
  <c r="S55" i="10" s="1"/>
  <c r="R41" i="10"/>
  <c r="R54" i="10" s="1"/>
  <c r="R55" i="10" s="1"/>
  <c r="Q41" i="10"/>
  <c r="Q54" i="10" s="1"/>
  <c r="Q55" i="10" s="1"/>
  <c r="P41" i="10"/>
  <c r="P54" i="10" s="1"/>
  <c r="P55" i="10" s="1"/>
  <c r="O41" i="10"/>
  <c r="O54" i="10" s="1"/>
  <c r="O55" i="10" s="1"/>
  <c r="N41" i="10"/>
  <c r="N54" i="10" s="1"/>
  <c r="N55" i="10" s="1"/>
  <c r="M41" i="10"/>
  <c r="M54" i="10" s="1"/>
  <c r="M55" i="10" s="1"/>
  <c r="L41" i="10"/>
  <c r="L54" i="10" s="1"/>
  <c r="L55" i="10" s="1"/>
  <c r="K41" i="10"/>
  <c r="K54" i="10" s="1"/>
  <c r="K55" i="10" s="1"/>
  <c r="J41" i="10"/>
  <c r="J54" i="10" s="1"/>
  <c r="J55" i="10" s="1"/>
  <c r="I41" i="10"/>
  <c r="I54" i="10" s="1"/>
  <c r="I55" i="10" s="1"/>
  <c r="H41" i="10"/>
  <c r="H54" i="10" s="1"/>
  <c r="H55" i="10" s="1"/>
  <c r="G41" i="10"/>
  <c r="G54" i="10" s="1"/>
  <c r="G55" i="10" s="1"/>
  <c r="F41" i="10"/>
  <c r="F54" i="10" s="1"/>
  <c r="F55" i="10" s="1"/>
  <c r="E41" i="10"/>
  <c r="E54" i="10" s="1"/>
  <c r="E55" i="10" s="1"/>
  <c r="AJ40" i="10"/>
  <c r="AM40" i="12" s="1"/>
  <c r="AI40" i="10"/>
  <c r="AJ39" i="10"/>
  <c r="AI39" i="10"/>
  <c r="AJ38" i="10"/>
  <c r="AM38" i="12" s="1"/>
  <c r="AI38" i="10"/>
  <c r="AK38" i="12" s="1"/>
  <c r="AJ37" i="10"/>
  <c r="AI37" i="10"/>
  <c r="AJ36" i="10"/>
  <c r="AN36" i="11" s="1"/>
  <c r="AI36" i="10"/>
  <c r="AL36" i="11" s="1"/>
  <c r="AJ35" i="10"/>
  <c r="AI35" i="10"/>
  <c r="AJ34" i="10"/>
  <c r="AN34" i="11" s="1"/>
  <c r="AI34" i="10"/>
  <c r="AJ33" i="10"/>
  <c r="AI33" i="10"/>
  <c r="AJ32" i="10"/>
  <c r="AN32" i="11" s="1"/>
  <c r="AI32" i="10"/>
  <c r="D31" i="10"/>
  <c r="AJ31" i="10" s="1"/>
  <c r="AL30" i="10"/>
  <c r="AJ30" i="10"/>
  <c r="AI30" i="10"/>
  <c r="AJ29" i="10"/>
  <c r="AI29" i="10"/>
  <c r="AL28" i="10"/>
  <c r="AJ28" i="10"/>
  <c r="AI28" i="10"/>
  <c r="AK28" i="12" s="1"/>
  <c r="AJ27" i="10"/>
  <c r="AI27" i="10"/>
  <c r="AJ26" i="10"/>
  <c r="AI26" i="10"/>
  <c r="AL26" i="10" s="1"/>
  <c r="AJ25" i="10"/>
  <c r="AI25" i="10"/>
  <c r="AN24" i="10"/>
  <c r="AK24" i="10"/>
  <c r="AI24" i="10"/>
  <c r="AJ23" i="10"/>
  <c r="AI23" i="10"/>
  <c r="AL23" i="10" s="1"/>
  <c r="AJ22" i="10"/>
  <c r="AI22" i="10"/>
  <c r="AJ21" i="10"/>
  <c r="AI21" i="10"/>
  <c r="AL21" i="10" s="1"/>
  <c r="AG51" i="8"/>
  <c r="AG52" i="8" s="1"/>
  <c r="AF51" i="8"/>
  <c r="AF52" i="8" s="1"/>
  <c r="AE51" i="8"/>
  <c r="AE52" i="8" s="1"/>
  <c r="AD51" i="8"/>
  <c r="AD52" i="8" s="1"/>
  <c r="AC51" i="8"/>
  <c r="AC52" i="8" s="1"/>
  <c r="AB51" i="8"/>
  <c r="AB52" i="8" s="1"/>
  <c r="AA51" i="8"/>
  <c r="AA52" i="8" s="1"/>
  <c r="Z51" i="8"/>
  <c r="Z52" i="8" s="1"/>
  <c r="Y51" i="8"/>
  <c r="Y52" i="8" s="1"/>
  <c r="X51" i="8"/>
  <c r="X52" i="8" s="1"/>
  <c r="W51" i="8"/>
  <c r="W52" i="8" s="1"/>
  <c r="V51" i="8"/>
  <c r="V52" i="8" s="1"/>
  <c r="U51" i="8"/>
  <c r="U52" i="8" s="1"/>
  <c r="T51" i="8"/>
  <c r="T52" i="8" s="1"/>
  <c r="S51" i="8"/>
  <c r="S52" i="8" s="1"/>
  <c r="R51" i="8"/>
  <c r="R52" i="8" s="1"/>
  <c r="Q51" i="8"/>
  <c r="Q52" i="8" s="1"/>
  <c r="P51" i="8"/>
  <c r="P52" i="8" s="1"/>
  <c r="O51" i="8"/>
  <c r="O52" i="8" s="1"/>
  <c r="N51" i="8"/>
  <c r="N52" i="8" s="1"/>
  <c r="M51" i="8"/>
  <c r="M52" i="8" s="1"/>
  <c r="L51" i="8"/>
  <c r="L52" i="8" s="1"/>
  <c r="K51" i="8"/>
  <c r="K52" i="8" s="1"/>
  <c r="J51" i="8"/>
  <c r="J52" i="8" s="1"/>
  <c r="I51" i="8"/>
  <c r="I52" i="8" s="1"/>
  <c r="H51" i="8"/>
  <c r="H52" i="8" s="1"/>
  <c r="G51" i="8"/>
  <c r="G52" i="8" s="1"/>
  <c r="F51" i="8"/>
  <c r="F52" i="8" s="1"/>
  <c r="E51" i="8"/>
  <c r="E52" i="8" s="1"/>
  <c r="D51" i="8"/>
  <c r="AH51" i="8" s="1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AH46" i="8"/>
  <c r="AH45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AG41" i="8"/>
  <c r="AG54" i="8" s="1"/>
  <c r="AG55" i="8" s="1"/>
  <c r="AF41" i="8"/>
  <c r="AF54" i="8" s="1"/>
  <c r="AF55" i="8" s="1"/>
  <c r="AE41" i="8"/>
  <c r="AE54" i="8" s="1"/>
  <c r="AE55" i="8" s="1"/>
  <c r="AD41" i="8"/>
  <c r="AD54" i="8" s="1"/>
  <c r="AD55" i="8" s="1"/>
  <c r="AC41" i="8"/>
  <c r="AC54" i="8" s="1"/>
  <c r="AC55" i="8" s="1"/>
  <c r="AB41" i="8"/>
  <c r="AB54" i="8" s="1"/>
  <c r="AB55" i="8" s="1"/>
  <c r="AA41" i="8"/>
  <c r="AA54" i="8" s="1"/>
  <c r="AA55" i="8" s="1"/>
  <c r="Z41" i="8"/>
  <c r="Z54" i="8" s="1"/>
  <c r="Z55" i="8" s="1"/>
  <c r="Y41" i="8"/>
  <c r="Y54" i="8" s="1"/>
  <c r="Y55" i="8" s="1"/>
  <c r="X41" i="8"/>
  <c r="X54" i="8" s="1"/>
  <c r="X55" i="8" s="1"/>
  <c r="W41" i="8"/>
  <c r="W54" i="8" s="1"/>
  <c r="W55" i="8" s="1"/>
  <c r="V41" i="8"/>
  <c r="V54" i="8" s="1"/>
  <c r="V55" i="8" s="1"/>
  <c r="U41" i="8"/>
  <c r="U54" i="8" s="1"/>
  <c r="U55" i="8" s="1"/>
  <c r="T41" i="8"/>
  <c r="T54" i="8" s="1"/>
  <c r="T55" i="8" s="1"/>
  <c r="S41" i="8"/>
  <c r="S54" i="8" s="1"/>
  <c r="S55" i="8" s="1"/>
  <c r="R41" i="8"/>
  <c r="R54" i="8" s="1"/>
  <c r="R55" i="8" s="1"/>
  <c r="Q41" i="8"/>
  <c r="Q54" i="8" s="1"/>
  <c r="Q55" i="8" s="1"/>
  <c r="P41" i="8"/>
  <c r="P54" i="8" s="1"/>
  <c r="P55" i="8" s="1"/>
  <c r="O41" i="8"/>
  <c r="O54" i="8" s="1"/>
  <c r="O55" i="8" s="1"/>
  <c r="N41" i="8"/>
  <c r="N54" i="8" s="1"/>
  <c r="N55" i="8" s="1"/>
  <c r="M41" i="8"/>
  <c r="M54" i="8" s="1"/>
  <c r="M55" i="8" s="1"/>
  <c r="L41" i="8"/>
  <c r="L54" i="8" s="1"/>
  <c r="L55" i="8" s="1"/>
  <c r="K41" i="8"/>
  <c r="K54" i="8" s="1"/>
  <c r="K55" i="8" s="1"/>
  <c r="J41" i="8"/>
  <c r="J54" i="8" s="1"/>
  <c r="J55" i="8" s="1"/>
  <c r="I41" i="8"/>
  <c r="I54" i="8" s="1"/>
  <c r="I55" i="8" s="1"/>
  <c r="H41" i="8"/>
  <c r="H54" i="8" s="1"/>
  <c r="H55" i="8" s="1"/>
  <c r="G41" i="8"/>
  <c r="G54" i="8" s="1"/>
  <c r="G55" i="8" s="1"/>
  <c r="F41" i="8"/>
  <c r="F54" i="8" s="1"/>
  <c r="F55" i="8" s="1"/>
  <c r="E41" i="8"/>
  <c r="E54" i="8" s="1"/>
  <c r="E55" i="8" s="1"/>
  <c r="AI40" i="8"/>
  <c r="AH40" i="8"/>
  <c r="AI39" i="8"/>
  <c r="AH39" i="8"/>
  <c r="AJ39" i="8" s="1"/>
  <c r="AI38" i="8"/>
  <c r="AH38" i="8"/>
  <c r="AJ38" i="8" s="1"/>
  <c r="AI37" i="8"/>
  <c r="AH37" i="8"/>
  <c r="AJ37" i="8" s="1"/>
  <c r="AI36" i="8"/>
  <c r="AH36" i="8"/>
  <c r="AJ36" i="8" s="1"/>
  <c r="AI35" i="8"/>
  <c r="AH35" i="8"/>
  <c r="AJ35" i="8" s="1"/>
  <c r="AI34" i="8"/>
  <c r="AH34" i="8"/>
  <c r="AJ34" i="8" s="1"/>
  <c r="AI33" i="8"/>
  <c r="AH33" i="8"/>
  <c r="AJ33" i="8" s="1"/>
  <c r="AI32" i="8"/>
  <c r="AH32" i="8"/>
  <c r="AJ32" i="8" s="1"/>
  <c r="AI31" i="8"/>
  <c r="AH31" i="8"/>
  <c r="AJ31" i="8" s="1"/>
  <c r="AI30" i="8"/>
  <c r="AH30" i="8"/>
  <c r="AJ30" i="8" s="1"/>
  <c r="AI29" i="8"/>
  <c r="AH29" i="8"/>
  <c r="AJ29" i="8" s="1"/>
  <c r="AI28" i="8"/>
  <c r="AH28" i="8"/>
  <c r="AJ28" i="8" s="1"/>
  <c r="AI27" i="8"/>
  <c r="AH27" i="8"/>
  <c r="AJ27" i="8" s="1"/>
  <c r="AI26" i="8"/>
  <c r="AH26" i="8"/>
  <c r="AJ26" i="8" s="1"/>
  <c r="AI25" i="8"/>
  <c r="AH25" i="8"/>
  <c r="AJ25" i="8" s="1"/>
  <c r="AI24" i="8"/>
  <c r="AH24" i="8"/>
  <c r="AJ24" i="8" s="1"/>
  <c r="D23" i="8"/>
  <c r="D41" i="8" s="1"/>
  <c r="D54" i="8" s="1"/>
  <c r="D55" i="8" s="1"/>
  <c r="AI22" i="8"/>
  <c r="AH22" i="8"/>
  <c r="AJ22" i="8" s="1"/>
  <c r="AI21" i="8"/>
  <c r="AH21" i="8"/>
  <c r="K19" i="8"/>
  <c r="AH51" i="7"/>
  <c r="AH52" i="7" s="1"/>
  <c r="AG51" i="7"/>
  <c r="AG52" i="7" s="1"/>
  <c r="AF51" i="7"/>
  <c r="AF52" i="7" s="1"/>
  <c r="AE51" i="7"/>
  <c r="AE52" i="7" s="1"/>
  <c r="AD51" i="7"/>
  <c r="AD52" i="7" s="1"/>
  <c r="AC51" i="7"/>
  <c r="AC52" i="7" s="1"/>
  <c r="AB51" i="7"/>
  <c r="AB52" i="7" s="1"/>
  <c r="AA51" i="7"/>
  <c r="AA52" i="7" s="1"/>
  <c r="Z51" i="7"/>
  <c r="Z52" i="7" s="1"/>
  <c r="Y51" i="7"/>
  <c r="Y52" i="7" s="1"/>
  <c r="X51" i="7"/>
  <c r="X52" i="7" s="1"/>
  <c r="W51" i="7"/>
  <c r="W52" i="7" s="1"/>
  <c r="V51" i="7"/>
  <c r="V52" i="7" s="1"/>
  <c r="U51" i="7"/>
  <c r="U52" i="7" s="1"/>
  <c r="T51" i="7"/>
  <c r="T52" i="7" s="1"/>
  <c r="S51" i="7"/>
  <c r="S52" i="7" s="1"/>
  <c r="R51" i="7"/>
  <c r="R52" i="7" s="1"/>
  <c r="Q51" i="7"/>
  <c r="Q52" i="7" s="1"/>
  <c r="P51" i="7"/>
  <c r="P52" i="7" s="1"/>
  <c r="O51" i="7"/>
  <c r="O52" i="7" s="1"/>
  <c r="N51" i="7"/>
  <c r="N52" i="7" s="1"/>
  <c r="M51" i="7"/>
  <c r="M52" i="7" s="1"/>
  <c r="L51" i="7"/>
  <c r="L52" i="7" s="1"/>
  <c r="K51" i="7"/>
  <c r="K52" i="7" s="1"/>
  <c r="J51" i="7"/>
  <c r="J52" i="7" s="1"/>
  <c r="I51" i="7"/>
  <c r="I52" i="7" s="1"/>
  <c r="H51" i="7"/>
  <c r="H52" i="7" s="1"/>
  <c r="G51" i="7"/>
  <c r="G52" i="7" s="1"/>
  <c r="F51" i="7"/>
  <c r="F52" i="7" s="1"/>
  <c r="E51" i="7"/>
  <c r="E52" i="7" s="1"/>
  <c r="D51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AI46" i="7"/>
  <c r="AI45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AH41" i="7"/>
  <c r="AH54" i="7" s="1"/>
  <c r="AH55" i="7" s="1"/>
  <c r="AG41" i="7"/>
  <c r="AG54" i="7" s="1"/>
  <c r="AG55" i="7" s="1"/>
  <c r="AF41" i="7"/>
  <c r="AF54" i="7" s="1"/>
  <c r="AF55" i="7" s="1"/>
  <c r="AE41" i="7"/>
  <c r="AE54" i="7" s="1"/>
  <c r="AE55" i="7" s="1"/>
  <c r="AD41" i="7"/>
  <c r="AD54" i="7" s="1"/>
  <c r="AD55" i="7" s="1"/>
  <c r="AC41" i="7"/>
  <c r="AC54" i="7" s="1"/>
  <c r="AC55" i="7" s="1"/>
  <c r="AB41" i="7"/>
  <c r="AB54" i="7" s="1"/>
  <c r="AB55" i="7" s="1"/>
  <c r="AA41" i="7"/>
  <c r="AA54" i="7" s="1"/>
  <c r="AA55" i="7" s="1"/>
  <c r="Z41" i="7"/>
  <c r="Z54" i="7" s="1"/>
  <c r="Z55" i="7" s="1"/>
  <c r="Y41" i="7"/>
  <c r="Y54" i="7" s="1"/>
  <c r="Y55" i="7" s="1"/>
  <c r="X41" i="7"/>
  <c r="X54" i="7" s="1"/>
  <c r="X55" i="7" s="1"/>
  <c r="W41" i="7"/>
  <c r="W54" i="7" s="1"/>
  <c r="W55" i="7" s="1"/>
  <c r="V41" i="7"/>
  <c r="V54" i="7" s="1"/>
  <c r="V55" i="7" s="1"/>
  <c r="U41" i="7"/>
  <c r="U54" i="7" s="1"/>
  <c r="U55" i="7" s="1"/>
  <c r="T41" i="7"/>
  <c r="T54" i="7" s="1"/>
  <c r="T55" i="7" s="1"/>
  <c r="S41" i="7"/>
  <c r="S54" i="7" s="1"/>
  <c r="S55" i="7" s="1"/>
  <c r="R41" i="7"/>
  <c r="R54" i="7" s="1"/>
  <c r="R55" i="7" s="1"/>
  <c r="Q41" i="7"/>
  <c r="Q54" i="7" s="1"/>
  <c r="Q55" i="7" s="1"/>
  <c r="P41" i="7"/>
  <c r="P54" i="7" s="1"/>
  <c r="P55" i="7" s="1"/>
  <c r="O41" i="7"/>
  <c r="O54" i="7" s="1"/>
  <c r="O55" i="7" s="1"/>
  <c r="N41" i="7"/>
  <c r="N54" i="7" s="1"/>
  <c r="N55" i="7" s="1"/>
  <c r="M41" i="7"/>
  <c r="M54" i="7" s="1"/>
  <c r="M55" i="7" s="1"/>
  <c r="L41" i="7"/>
  <c r="L54" i="7" s="1"/>
  <c r="L55" i="7" s="1"/>
  <c r="K41" i="7"/>
  <c r="K54" i="7" s="1"/>
  <c r="K55" i="7" s="1"/>
  <c r="J41" i="7"/>
  <c r="J54" i="7" s="1"/>
  <c r="J55" i="7" s="1"/>
  <c r="I41" i="7"/>
  <c r="I54" i="7" s="1"/>
  <c r="I55" i="7" s="1"/>
  <c r="H41" i="7"/>
  <c r="H54" i="7" s="1"/>
  <c r="H55" i="7" s="1"/>
  <c r="G41" i="7"/>
  <c r="G54" i="7" s="1"/>
  <c r="G55" i="7" s="1"/>
  <c r="F41" i="7"/>
  <c r="F54" i="7" s="1"/>
  <c r="F55" i="7" s="1"/>
  <c r="E41" i="7"/>
  <c r="E54" i="7" s="1"/>
  <c r="E55" i="7" s="1"/>
  <c r="AJ40" i="7"/>
  <c r="AI40" i="7"/>
  <c r="AK40" i="7" s="1"/>
  <c r="AJ39" i="7"/>
  <c r="AI39" i="7"/>
  <c r="AK39" i="7" s="1"/>
  <c r="AJ38" i="7"/>
  <c r="AI38" i="7"/>
  <c r="AK38" i="7" s="1"/>
  <c r="AJ37" i="7"/>
  <c r="AI37" i="7"/>
  <c r="AK37" i="7" s="1"/>
  <c r="AJ36" i="7"/>
  <c r="AI36" i="7"/>
  <c r="AK36" i="7" s="1"/>
  <c r="AJ35" i="7"/>
  <c r="AI35" i="7"/>
  <c r="AK35" i="7" s="1"/>
  <c r="AJ34" i="7"/>
  <c r="AI34" i="7"/>
  <c r="AK34" i="7" s="1"/>
  <c r="AJ33" i="7"/>
  <c r="AI33" i="7"/>
  <c r="AK33" i="7" s="1"/>
  <c r="AJ32" i="7"/>
  <c r="D32" i="7"/>
  <c r="D42" i="7" s="1"/>
  <c r="AJ31" i="7"/>
  <c r="AI31" i="7"/>
  <c r="AK31" i="7" s="1"/>
  <c r="AJ30" i="7"/>
  <c r="AI30" i="7"/>
  <c r="AK30" i="7" s="1"/>
  <c r="AJ29" i="7"/>
  <c r="AI29" i="7"/>
  <c r="AK29" i="7" s="1"/>
  <c r="AJ28" i="7"/>
  <c r="AI28" i="7"/>
  <c r="AK28" i="7" s="1"/>
  <c r="AJ27" i="7"/>
  <c r="AI27" i="7"/>
  <c r="AK27" i="7" s="1"/>
  <c r="AJ26" i="7"/>
  <c r="AI26" i="7"/>
  <c r="AK26" i="7" s="1"/>
  <c r="AJ25" i="7"/>
  <c r="AI25" i="7"/>
  <c r="AK25" i="7" s="1"/>
  <c r="AJ24" i="7"/>
  <c r="AI24" i="7"/>
  <c r="AK24" i="7" s="1"/>
  <c r="AJ23" i="7"/>
  <c r="AI23" i="7"/>
  <c r="AK23" i="7" s="1"/>
  <c r="AJ22" i="7"/>
  <c r="AI22" i="7"/>
  <c r="AK22" i="7" s="1"/>
  <c r="AJ21" i="7"/>
  <c r="AJ41" i="7" s="1"/>
  <c r="AI21" i="7"/>
  <c r="AK21" i="7" s="1"/>
  <c r="AG52" i="6"/>
  <c r="AE52" i="6"/>
  <c r="AC52" i="6"/>
  <c r="AA52" i="6"/>
  <c r="Y52" i="6"/>
  <c r="W52" i="6"/>
  <c r="U52" i="6"/>
  <c r="S52" i="6"/>
  <c r="Q52" i="6"/>
  <c r="O52" i="6"/>
  <c r="M52" i="6"/>
  <c r="K52" i="6"/>
  <c r="I52" i="6"/>
  <c r="G52" i="6"/>
  <c r="E52" i="6"/>
  <c r="AG51" i="6"/>
  <c r="AF51" i="6"/>
  <c r="AF52" i="6" s="1"/>
  <c r="AE51" i="6"/>
  <c r="AD51" i="6"/>
  <c r="AD52" i="6" s="1"/>
  <c r="AC51" i="6"/>
  <c r="AB51" i="6"/>
  <c r="AB52" i="6" s="1"/>
  <c r="AA51" i="6"/>
  <c r="Z51" i="6"/>
  <c r="Z52" i="6" s="1"/>
  <c r="Y51" i="6"/>
  <c r="X51" i="6"/>
  <c r="X52" i="6" s="1"/>
  <c r="W51" i="6"/>
  <c r="V51" i="6"/>
  <c r="V52" i="6" s="1"/>
  <c r="U51" i="6"/>
  <c r="T51" i="6"/>
  <c r="T52" i="6" s="1"/>
  <c r="S51" i="6"/>
  <c r="R51" i="6"/>
  <c r="R52" i="6" s="1"/>
  <c r="Q51" i="6"/>
  <c r="P51" i="6"/>
  <c r="P52" i="6" s="1"/>
  <c r="O51" i="6"/>
  <c r="N51" i="6"/>
  <c r="N52" i="6" s="1"/>
  <c r="M51" i="6"/>
  <c r="L51" i="6"/>
  <c r="L52" i="6" s="1"/>
  <c r="K51" i="6"/>
  <c r="J51" i="6"/>
  <c r="J52" i="6" s="1"/>
  <c r="I51" i="6"/>
  <c r="H51" i="6"/>
  <c r="H52" i="6" s="1"/>
  <c r="G51" i="6"/>
  <c r="F51" i="6"/>
  <c r="F52" i="6" s="1"/>
  <c r="E51" i="6"/>
  <c r="D51" i="6"/>
  <c r="AH51" i="6" s="1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AH50" i="6" s="1"/>
  <c r="AH49" i="6" s="1"/>
  <c r="W48" i="6"/>
  <c r="U48" i="6"/>
  <c r="M48" i="6"/>
  <c r="AH46" i="6"/>
  <c r="AH45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AG41" i="6"/>
  <c r="AG54" i="6" s="1"/>
  <c r="AG55" i="6" s="1"/>
  <c r="AF41" i="6"/>
  <c r="AF54" i="6" s="1"/>
  <c r="AF55" i="6" s="1"/>
  <c r="AE41" i="6"/>
  <c r="AE54" i="6" s="1"/>
  <c r="AE55" i="6" s="1"/>
  <c r="AD41" i="6"/>
  <c r="AD54" i="6" s="1"/>
  <c r="AD55" i="6" s="1"/>
  <c r="AC41" i="6"/>
  <c r="AC54" i="6" s="1"/>
  <c r="AC55" i="6" s="1"/>
  <c r="AB41" i="6"/>
  <c r="AB54" i="6" s="1"/>
  <c r="AB55" i="6" s="1"/>
  <c r="AA41" i="6"/>
  <c r="AA54" i="6" s="1"/>
  <c r="AA55" i="6" s="1"/>
  <c r="Z41" i="6"/>
  <c r="Z54" i="6" s="1"/>
  <c r="Z55" i="6" s="1"/>
  <c r="Y41" i="6"/>
  <c r="Y54" i="6" s="1"/>
  <c r="Y55" i="6" s="1"/>
  <c r="X41" i="6"/>
  <c r="X54" i="6" s="1"/>
  <c r="X55" i="6" s="1"/>
  <c r="W41" i="6"/>
  <c r="W54" i="6" s="1"/>
  <c r="W55" i="6" s="1"/>
  <c r="V41" i="6"/>
  <c r="V54" i="6" s="1"/>
  <c r="V55" i="6" s="1"/>
  <c r="U41" i="6"/>
  <c r="U54" i="6" s="1"/>
  <c r="U55" i="6" s="1"/>
  <c r="T41" i="6"/>
  <c r="T54" i="6" s="1"/>
  <c r="T55" i="6" s="1"/>
  <c r="S41" i="6"/>
  <c r="S54" i="6" s="1"/>
  <c r="S55" i="6" s="1"/>
  <c r="R41" i="6"/>
  <c r="R54" i="6" s="1"/>
  <c r="R55" i="6" s="1"/>
  <c r="Q41" i="6"/>
  <c r="Q54" i="6" s="1"/>
  <c r="Q55" i="6" s="1"/>
  <c r="P41" i="6"/>
  <c r="P54" i="6" s="1"/>
  <c r="P55" i="6" s="1"/>
  <c r="O41" i="6"/>
  <c r="O54" i="6" s="1"/>
  <c r="O55" i="6" s="1"/>
  <c r="N41" i="6"/>
  <c r="N54" i="6" s="1"/>
  <c r="N55" i="6" s="1"/>
  <c r="M41" i="6"/>
  <c r="M54" i="6" s="1"/>
  <c r="M55" i="6" s="1"/>
  <c r="L41" i="6"/>
  <c r="L54" i="6" s="1"/>
  <c r="L55" i="6" s="1"/>
  <c r="K41" i="6"/>
  <c r="K54" i="6" s="1"/>
  <c r="K55" i="6" s="1"/>
  <c r="J41" i="6"/>
  <c r="J54" i="6" s="1"/>
  <c r="J55" i="6" s="1"/>
  <c r="I41" i="6"/>
  <c r="I54" i="6" s="1"/>
  <c r="I55" i="6" s="1"/>
  <c r="H41" i="6"/>
  <c r="H54" i="6" s="1"/>
  <c r="H55" i="6" s="1"/>
  <c r="G41" i="6"/>
  <c r="G54" i="6" s="1"/>
  <c r="G55" i="6" s="1"/>
  <c r="F41" i="6"/>
  <c r="F54" i="6" s="1"/>
  <c r="F55" i="6" s="1"/>
  <c r="E41" i="6"/>
  <c r="E54" i="6" s="1"/>
  <c r="E55" i="6" s="1"/>
  <c r="D41" i="6"/>
  <c r="D54" i="6" s="1"/>
  <c r="D55" i="6" s="1"/>
  <c r="AI40" i="6"/>
  <c r="AH40" i="6"/>
  <c r="AI39" i="6"/>
  <c r="AH39" i="6"/>
  <c r="AI38" i="6"/>
  <c r="AH38" i="6"/>
  <c r="AI37" i="6"/>
  <c r="AH37" i="6"/>
  <c r="AI36" i="6"/>
  <c r="AH36" i="6"/>
  <c r="AH35" i="6"/>
  <c r="D35" i="6"/>
  <c r="D42" i="6" s="1"/>
  <c r="AI34" i="6"/>
  <c r="AH34" i="6"/>
  <c r="AJ34" i="6" s="1"/>
  <c r="AI33" i="6"/>
  <c r="AH33" i="6"/>
  <c r="AI32" i="6"/>
  <c r="AH32" i="6"/>
  <c r="AJ32" i="6" s="1"/>
  <c r="AI31" i="6"/>
  <c r="AH31" i="6"/>
  <c r="AI30" i="6"/>
  <c r="AH30" i="6"/>
  <c r="AJ30" i="6" s="1"/>
  <c r="AI29" i="6"/>
  <c r="AH29" i="6"/>
  <c r="AI28" i="6"/>
  <c r="AH28" i="6"/>
  <c r="AJ28" i="6" s="1"/>
  <c r="AI27" i="6"/>
  <c r="AH27" i="6"/>
  <c r="AI26" i="6"/>
  <c r="AH26" i="6"/>
  <c r="AJ26" i="6" s="1"/>
  <c r="AI25" i="6"/>
  <c r="AH25" i="6"/>
  <c r="AI24" i="6"/>
  <c r="AH24" i="6"/>
  <c r="AJ24" i="6" s="1"/>
  <c r="AI23" i="6"/>
  <c r="AH23" i="6"/>
  <c r="AI22" i="6"/>
  <c r="AH22" i="6"/>
  <c r="AJ22" i="6" s="1"/>
  <c r="AI21" i="6"/>
  <c r="AH21" i="6"/>
  <c r="AH51" i="4"/>
  <c r="AH52" i="4" s="1"/>
  <c r="AG51" i="4"/>
  <c r="AG52" i="4" s="1"/>
  <c r="AF51" i="4"/>
  <c r="AF52" i="4" s="1"/>
  <c r="AE51" i="4"/>
  <c r="AE52" i="4" s="1"/>
  <c r="AC51" i="4"/>
  <c r="AC52" i="4" s="1"/>
  <c r="AB51" i="4"/>
  <c r="AB52" i="4" s="1"/>
  <c r="AA51" i="4"/>
  <c r="AA52" i="4" s="1"/>
  <c r="Z51" i="4"/>
  <c r="Z52" i="4" s="1"/>
  <c r="Y51" i="4"/>
  <c r="Y52" i="4" s="1"/>
  <c r="X51" i="4"/>
  <c r="X52" i="4" s="1"/>
  <c r="W51" i="4"/>
  <c r="W52" i="4" s="1"/>
  <c r="V51" i="4"/>
  <c r="V52" i="4" s="1"/>
  <c r="U51" i="4"/>
  <c r="U52" i="4" s="1"/>
  <c r="T51" i="4"/>
  <c r="T52" i="4" s="1"/>
  <c r="S51" i="4"/>
  <c r="S52" i="4" s="1"/>
  <c r="R51" i="4"/>
  <c r="R52" i="4" s="1"/>
  <c r="Q51" i="4"/>
  <c r="Q52" i="4" s="1"/>
  <c r="P51" i="4"/>
  <c r="P52" i="4" s="1"/>
  <c r="O51" i="4"/>
  <c r="O52" i="4" s="1"/>
  <c r="N51" i="4"/>
  <c r="N52" i="4" s="1"/>
  <c r="M51" i="4"/>
  <c r="M52" i="4" s="1"/>
  <c r="L51" i="4"/>
  <c r="L52" i="4" s="1"/>
  <c r="K51" i="4"/>
  <c r="K52" i="4" s="1"/>
  <c r="J51" i="4"/>
  <c r="J52" i="4" s="1"/>
  <c r="I51" i="4"/>
  <c r="I52" i="4" s="1"/>
  <c r="H51" i="4"/>
  <c r="H52" i="4" s="1"/>
  <c r="G51" i="4"/>
  <c r="G52" i="4" s="1"/>
  <c r="F51" i="4"/>
  <c r="F52" i="4" s="1"/>
  <c r="E51" i="4"/>
  <c r="E52" i="4" s="1"/>
  <c r="D51" i="4"/>
  <c r="AH50" i="4"/>
  <c r="AG50" i="4"/>
  <c r="AF50" i="4"/>
  <c r="AE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AA48" i="4"/>
  <c r="Y48" i="4"/>
  <c r="Q48" i="4"/>
  <c r="AI46" i="4"/>
  <c r="AI45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AH41" i="4"/>
  <c r="AH54" i="4" s="1"/>
  <c r="AH55" i="4" s="1"/>
  <c r="AG41" i="4"/>
  <c r="AG54" i="4" s="1"/>
  <c r="AG55" i="4" s="1"/>
  <c r="AF41" i="4"/>
  <c r="AF54" i="4" s="1"/>
  <c r="AF55" i="4" s="1"/>
  <c r="AE41" i="4"/>
  <c r="AE54" i="4" s="1"/>
  <c r="AE55" i="4" s="1"/>
  <c r="AD41" i="4"/>
  <c r="AC41" i="4"/>
  <c r="AC54" i="4" s="1"/>
  <c r="AC55" i="4" s="1"/>
  <c r="AB41" i="4"/>
  <c r="AB54" i="4" s="1"/>
  <c r="AB55" i="4" s="1"/>
  <c r="AA41" i="4"/>
  <c r="AA54" i="4" s="1"/>
  <c r="AA55" i="4" s="1"/>
  <c r="Z41" i="4"/>
  <c r="Z54" i="4" s="1"/>
  <c r="Z55" i="4" s="1"/>
  <c r="Y41" i="4"/>
  <c r="Y54" i="4" s="1"/>
  <c r="Y55" i="4" s="1"/>
  <c r="X41" i="4"/>
  <c r="X54" i="4" s="1"/>
  <c r="X55" i="4" s="1"/>
  <c r="W41" i="4"/>
  <c r="W54" i="4" s="1"/>
  <c r="W55" i="4" s="1"/>
  <c r="V41" i="4"/>
  <c r="V54" i="4" s="1"/>
  <c r="V55" i="4" s="1"/>
  <c r="U41" i="4"/>
  <c r="U54" i="4" s="1"/>
  <c r="U55" i="4" s="1"/>
  <c r="T41" i="4"/>
  <c r="T54" i="4" s="1"/>
  <c r="T55" i="4" s="1"/>
  <c r="S41" i="4"/>
  <c r="S54" i="4" s="1"/>
  <c r="S55" i="4" s="1"/>
  <c r="R41" i="4"/>
  <c r="R54" i="4" s="1"/>
  <c r="R55" i="4" s="1"/>
  <c r="Q41" i="4"/>
  <c r="Q54" i="4" s="1"/>
  <c r="Q55" i="4" s="1"/>
  <c r="P41" i="4"/>
  <c r="P54" i="4" s="1"/>
  <c r="P55" i="4" s="1"/>
  <c r="O41" i="4"/>
  <c r="O54" i="4" s="1"/>
  <c r="O55" i="4" s="1"/>
  <c r="N41" i="4"/>
  <c r="N54" i="4" s="1"/>
  <c r="N55" i="4" s="1"/>
  <c r="M41" i="4"/>
  <c r="M54" i="4" s="1"/>
  <c r="M55" i="4" s="1"/>
  <c r="L41" i="4"/>
  <c r="L54" i="4" s="1"/>
  <c r="L55" i="4" s="1"/>
  <c r="K41" i="4"/>
  <c r="K54" i="4" s="1"/>
  <c r="K55" i="4" s="1"/>
  <c r="J41" i="4"/>
  <c r="J54" i="4" s="1"/>
  <c r="J55" i="4" s="1"/>
  <c r="I41" i="4"/>
  <c r="I54" i="4" s="1"/>
  <c r="I55" i="4" s="1"/>
  <c r="H41" i="4"/>
  <c r="H54" i="4" s="1"/>
  <c r="H55" i="4" s="1"/>
  <c r="G41" i="4"/>
  <c r="G54" i="4" s="1"/>
  <c r="G55" i="4" s="1"/>
  <c r="F41" i="4"/>
  <c r="F54" i="4" s="1"/>
  <c r="F55" i="4" s="1"/>
  <c r="E41" i="4"/>
  <c r="E54" i="4" s="1"/>
  <c r="E55" i="4" s="1"/>
  <c r="AJ40" i="4"/>
  <c r="AI40" i="4"/>
  <c r="AK40" i="4" s="1"/>
  <c r="AJ39" i="4"/>
  <c r="AI39" i="4"/>
  <c r="AK39" i="4" s="1"/>
  <c r="AJ38" i="4"/>
  <c r="AI38" i="4"/>
  <c r="AK38" i="4" s="1"/>
  <c r="AJ37" i="4"/>
  <c r="AI37" i="4"/>
  <c r="AK37" i="4" s="1"/>
  <c r="AJ36" i="4"/>
  <c r="AI36" i="4"/>
  <c r="AK36" i="4" s="1"/>
  <c r="AJ35" i="4"/>
  <c r="AI35" i="4"/>
  <c r="AK35" i="4" s="1"/>
  <c r="AJ34" i="4"/>
  <c r="AI34" i="4"/>
  <c r="AK34" i="4" s="1"/>
  <c r="AJ33" i="4"/>
  <c r="AI33" i="4"/>
  <c r="AK33" i="4" s="1"/>
  <c r="AI32" i="4"/>
  <c r="D32" i="4"/>
  <c r="AJ32" i="4" s="1"/>
  <c r="AJ31" i="4"/>
  <c r="AI31" i="4"/>
  <c r="AK31" i="4" s="1"/>
  <c r="AJ30" i="4"/>
  <c r="AI30" i="4"/>
  <c r="AK30" i="4" s="1"/>
  <c r="AJ29" i="4"/>
  <c r="AI29" i="4"/>
  <c r="AK29" i="4" s="1"/>
  <c r="AJ28" i="4"/>
  <c r="AI28" i="4"/>
  <c r="AJ27" i="4"/>
  <c r="AI27" i="4"/>
  <c r="AK27" i="4" s="1"/>
  <c r="AJ26" i="4"/>
  <c r="AI26" i="4"/>
  <c r="AK26" i="4" s="1"/>
  <c r="AJ25" i="4"/>
  <c r="AI25" i="4"/>
  <c r="AK25" i="4" s="1"/>
  <c r="AJ24" i="4"/>
  <c r="AI24" i="4"/>
  <c r="AI23" i="4"/>
  <c r="D23" i="4"/>
  <c r="D42" i="4" s="1"/>
  <c r="AJ22" i="4"/>
  <c r="AI22" i="4"/>
  <c r="AI41" i="4" s="1"/>
  <c r="AJ21" i="4"/>
  <c r="AI21" i="4"/>
  <c r="K19" i="4"/>
  <c r="AE54" i="3"/>
  <c r="AE55" i="3" s="1"/>
  <c r="AA54" i="3"/>
  <c r="AA55" i="3" s="1"/>
  <c r="W54" i="3"/>
  <c r="W55" i="3" s="1"/>
  <c r="S54" i="3"/>
  <c r="S55" i="3" s="1"/>
  <c r="O54" i="3"/>
  <c r="O55" i="3" s="1"/>
  <c r="K54" i="3"/>
  <c r="K55" i="3" s="1"/>
  <c r="G54" i="3"/>
  <c r="G55" i="3" s="1"/>
  <c r="AD52" i="3"/>
  <c r="AB52" i="3"/>
  <c r="Z52" i="3"/>
  <c r="X52" i="3"/>
  <c r="V52" i="3"/>
  <c r="T52" i="3"/>
  <c r="R52" i="3"/>
  <c r="P52" i="3"/>
  <c r="N52" i="3"/>
  <c r="L52" i="3"/>
  <c r="J52" i="3"/>
  <c r="H52" i="3"/>
  <c r="F52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AF51" i="3" s="1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AF50" i="3" s="1"/>
  <c r="AF49" i="3" s="1"/>
  <c r="J48" i="3"/>
  <c r="I48" i="3"/>
  <c r="H48" i="3"/>
  <c r="G48" i="3"/>
  <c r="F48" i="3"/>
  <c r="E48" i="3"/>
  <c r="D48" i="3"/>
  <c r="AF46" i="3"/>
  <c r="AF45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AE41" i="3"/>
  <c r="AD41" i="3"/>
  <c r="AD54" i="3" s="1"/>
  <c r="AD55" i="3" s="1"/>
  <c r="AC41" i="3"/>
  <c r="AC54" i="3" s="1"/>
  <c r="AC55" i="3" s="1"/>
  <c r="AB41" i="3"/>
  <c r="AB54" i="3" s="1"/>
  <c r="AB55" i="3" s="1"/>
  <c r="AA41" i="3"/>
  <c r="Z41" i="3"/>
  <c r="Z54" i="3" s="1"/>
  <c r="Z55" i="3" s="1"/>
  <c r="Y41" i="3"/>
  <c r="Y54" i="3" s="1"/>
  <c r="Y55" i="3" s="1"/>
  <c r="X41" i="3"/>
  <c r="X54" i="3" s="1"/>
  <c r="X55" i="3" s="1"/>
  <c r="W41" i="3"/>
  <c r="V41" i="3"/>
  <c r="V54" i="3" s="1"/>
  <c r="V55" i="3" s="1"/>
  <c r="U41" i="3"/>
  <c r="U54" i="3" s="1"/>
  <c r="U55" i="3" s="1"/>
  <c r="T41" i="3"/>
  <c r="T54" i="3" s="1"/>
  <c r="T55" i="3" s="1"/>
  <c r="S41" i="3"/>
  <c r="R41" i="3"/>
  <c r="R54" i="3" s="1"/>
  <c r="R55" i="3" s="1"/>
  <c r="Q41" i="3"/>
  <c r="Q54" i="3" s="1"/>
  <c r="Q55" i="3" s="1"/>
  <c r="P41" i="3"/>
  <c r="P54" i="3" s="1"/>
  <c r="P55" i="3" s="1"/>
  <c r="O41" i="3"/>
  <c r="N41" i="3"/>
  <c r="N54" i="3" s="1"/>
  <c r="N55" i="3" s="1"/>
  <c r="M41" i="3"/>
  <c r="M54" i="3" s="1"/>
  <c r="M55" i="3" s="1"/>
  <c r="L41" i="3"/>
  <c r="L54" i="3" s="1"/>
  <c r="L55" i="3" s="1"/>
  <c r="K41" i="3"/>
  <c r="J41" i="3"/>
  <c r="J54" i="3" s="1"/>
  <c r="J55" i="3" s="1"/>
  <c r="I41" i="3"/>
  <c r="I54" i="3" s="1"/>
  <c r="I55" i="3" s="1"/>
  <c r="H41" i="3"/>
  <c r="H54" i="3" s="1"/>
  <c r="H55" i="3" s="1"/>
  <c r="G41" i="3"/>
  <c r="F41" i="3"/>
  <c r="F54" i="3" s="1"/>
  <c r="F55" i="3" s="1"/>
  <c r="E41" i="3"/>
  <c r="E54" i="3" s="1"/>
  <c r="E55" i="3" s="1"/>
  <c r="AG40" i="3"/>
  <c r="AF40" i="3"/>
  <c r="AH40" i="3" s="1"/>
  <c r="AG39" i="3"/>
  <c r="AF39" i="3"/>
  <c r="AG38" i="3"/>
  <c r="AF38" i="3"/>
  <c r="AH38" i="3" s="1"/>
  <c r="AG37" i="3"/>
  <c r="AF37" i="3"/>
  <c r="AG36" i="3"/>
  <c r="AF36" i="3"/>
  <c r="AH36" i="3" s="1"/>
  <c r="D35" i="3"/>
  <c r="AF35" i="3" s="1"/>
  <c r="AG34" i="3"/>
  <c r="AF34" i="3"/>
  <c r="AH34" i="3" s="1"/>
  <c r="AG33" i="3"/>
  <c r="AF33" i="3"/>
  <c r="AH33" i="3" s="1"/>
  <c r="AG32" i="3"/>
  <c r="AF32" i="3"/>
  <c r="AG31" i="3"/>
  <c r="AF31" i="3"/>
  <c r="AH31" i="3" s="1"/>
  <c r="AG30" i="3"/>
  <c r="AF30" i="3"/>
  <c r="AH30" i="3" s="1"/>
  <c r="AG29" i="3"/>
  <c r="AF29" i="3"/>
  <c r="AH29" i="3" s="1"/>
  <c r="AG28" i="3"/>
  <c r="AF28" i="3"/>
  <c r="AG27" i="3"/>
  <c r="AF27" i="3"/>
  <c r="AH27" i="3" s="1"/>
  <c r="AG26" i="3"/>
  <c r="AF26" i="3"/>
  <c r="AG25" i="3"/>
  <c r="AF25" i="3"/>
  <c r="AG24" i="3"/>
  <c r="AF24" i="3"/>
  <c r="AH24" i="3" s="1"/>
  <c r="AF23" i="3"/>
  <c r="D23" i="3"/>
  <c r="D41" i="3" s="1"/>
  <c r="D54" i="3" s="1"/>
  <c r="D55" i="3" s="1"/>
  <c r="AG22" i="3"/>
  <c r="AF22" i="3"/>
  <c r="AH22" i="3" s="1"/>
  <c r="AI21" i="3"/>
  <c r="AG21" i="3"/>
  <c r="AF21" i="3"/>
  <c r="AG53" i="2"/>
  <c r="AG54" i="2" s="1"/>
  <c r="AE53" i="2"/>
  <c r="AE54" i="2" s="1"/>
  <c r="AC53" i="2"/>
  <c r="AC54" i="2" s="1"/>
  <c r="AA53" i="2"/>
  <c r="AA54" i="2" s="1"/>
  <c r="Y53" i="2"/>
  <c r="Y54" i="2" s="1"/>
  <c r="W53" i="2"/>
  <c r="W54" i="2" s="1"/>
  <c r="U53" i="2"/>
  <c r="U54" i="2" s="1"/>
  <c r="S53" i="2"/>
  <c r="S54" i="2" s="1"/>
  <c r="Q53" i="2"/>
  <c r="Q54" i="2" s="1"/>
  <c r="O53" i="2"/>
  <c r="O54" i="2" s="1"/>
  <c r="M53" i="2"/>
  <c r="M54" i="2" s="1"/>
  <c r="K53" i="2"/>
  <c r="K54" i="2" s="1"/>
  <c r="I53" i="2"/>
  <c r="I54" i="2" s="1"/>
  <c r="G53" i="2"/>
  <c r="G54" i="2" s="1"/>
  <c r="E53" i="2"/>
  <c r="E54" i="2" s="1"/>
  <c r="AH50" i="2"/>
  <c r="AH51" i="2" s="1"/>
  <c r="AG50" i="2"/>
  <c r="AG51" i="2" s="1"/>
  <c r="AF50" i="2"/>
  <c r="AF51" i="2" s="1"/>
  <c r="AE50" i="2"/>
  <c r="AE51" i="2" s="1"/>
  <c r="AD50" i="2"/>
  <c r="AD51" i="2" s="1"/>
  <c r="AC50" i="2"/>
  <c r="AC51" i="2" s="1"/>
  <c r="AB50" i="2"/>
  <c r="AB51" i="2" s="1"/>
  <c r="AA50" i="2"/>
  <c r="AA51" i="2" s="1"/>
  <c r="Z50" i="2"/>
  <c r="Z51" i="2" s="1"/>
  <c r="Y50" i="2"/>
  <c r="Y51" i="2" s="1"/>
  <c r="X50" i="2"/>
  <c r="X51" i="2" s="1"/>
  <c r="W50" i="2"/>
  <c r="W51" i="2" s="1"/>
  <c r="V50" i="2"/>
  <c r="V51" i="2" s="1"/>
  <c r="U50" i="2"/>
  <c r="U51" i="2" s="1"/>
  <c r="T50" i="2"/>
  <c r="T51" i="2" s="1"/>
  <c r="S50" i="2"/>
  <c r="S51" i="2" s="1"/>
  <c r="R50" i="2"/>
  <c r="R51" i="2" s="1"/>
  <c r="Q50" i="2"/>
  <c r="Q51" i="2" s="1"/>
  <c r="P50" i="2"/>
  <c r="P51" i="2" s="1"/>
  <c r="O50" i="2"/>
  <c r="O51" i="2" s="1"/>
  <c r="N50" i="2"/>
  <c r="N51" i="2" s="1"/>
  <c r="M50" i="2"/>
  <c r="M51" i="2" s="1"/>
  <c r="L50" i="2"/>
  <c r="L51" i="2" s="1"/>
  <c r="K50" i="2"/>
  <c r="K51" i="2" s="1"/>
  <c r="J50" i="2"/>
  <c r="J51" i="2" s="1"/>
  <c r="I50" i="2"/>
  <c r="I51" i="2" s="1"/>
  <c r="H50" i="2"/>
  <c r="H51" i="2" s="1"/>
  <c r="G50" i="2"/>
  <c r="G51" i="2" s="1"/>
  <c r="F50" i="2"/>
  <c r="F51" i="2" s="1"/>
  <c r="E50" i="2"/>
  <c r="E51" i="2" s="1"/>
  <c r="D50" i="2"/>
  <c r="D51" i="2" s="1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D47" i="2"/>
  <c r="AC47" i="2"/>
  <c r="AB47" i="2"/>
  <c r="AA47" i="2"/>
  <c r="Z47" i="2"/>
  <c r="Y47" i="2"/>
  <c r="X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I45" i="2"/>
  <c r="AI44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AH40" i="2"/>
  <c r="AH53" i="2" s="1"/>
  <c r="AH54" i="2" s="1"/>
  <c r="AG40" i="2"/>
  <c r="AF40" i="2"/>
  <c r="AF53" i="2" s="1"/>
  <c r="AF54" i="2" s="1"/>
  <c r="AE40" i="2"/>
  <c r="AD40" i="2"/>
  <c r="AD53" i="2" s="1"/>
  <c r="AD54" i="2" s="1"/>
  <c r="AC40" i="2"/>
  <c r="AB40" i="2"/>
  <c r="AB53" i="2" s="1"/>
  <c r="AB54" i="2" s="1"/>
  <c r="AA40" i="2"/>
  <c r="Z40" i="2"/>
  <c r="Z53" i="2" s="1"/>
  <c r="Z54" i="2" s="1"/>
  <c r="Y40" i="2"/>
  <c r="X40" i="2"/>
  <c r="X53" i="2" s="1"/>
  <c r="X54" i="2" s="1"/>
  <c r="W40" i="2"/>
  <c r="V40" i="2"/>
  <c r="V53" i="2" s="1"/>
  <c r="V54" i="2" s="1"/>
  <c r="U40" i="2"/>
  <c r="T40" i="2"/>
  <c r="T53" i="2" s="1"/>
  <c r="T54" i="2" s="1"/>
  <c r="S40" i="2"/>
  <c r="R40" i="2"/>
  <c r="R53" i="2" s="1"/>
  <c r="R54" i="2" s="1"/>
  <c r="Q40" i="2"/>
  <c r="P40" i="2"/>
  <c r="P53" i="2" s="1"/>
  <c r="P54" i="2" s="1"/>
  <c r="O40" i="2"/>
  <c r="N40" i="2"/>
  <c r="N53" i="2" s="1"/>
  <c r="N54" i="2" s="1"/>
  <c r="M40" i="2"/>
  <c r="L40" i="2"/>
  <c r="L53" i="2" s="1"/>
  <c r="L54" i="2" s="1"/>
  <c r="K40" i="2"/>
  <c r="J40" i="2"/>
  <c r="J53" i="2" s="1"/>
  <c r="J54" i="2" s="1"/>
  <c r="I40" i="2"/>
  <c r="H40" i="2"/>
  <c r="H53" i="2" s="1"/>
  <c r="H54" i="2" s="1"/>
  <c r="G40" i="2"/>
  <c r="F40" i="2"/>
  <c r="F53" i="2" s="1"/>
  <c r="E40" i="2"/>
  <c r="D40" i="2"/>
  <c r="D53" i="2" s="1"/>
  <c r="D54" i="2" s="1"/>
  <c r="AL39" i="2"/>
  <c r="AJ39" i="2"/>
  <c r="AI39" i="2"/>
  <c r="AJ38" i="2"/>
  <c r="AI38" i="2"/>
  <c r="AI39" i="3" s="1"/>
  <c r="AL37" i="2"/>
  <c r="AJ37" i="2"/>
  <c r="AI37" i="2"/>
  <c r="AJ36" i="2"/>
  <c r="AI36" i="2"/>
  <c r="AL36" i="2" s="1"/>
  <c r="AL35" i="2"/>
  <c r="AJ35" i="2"/>
  <c r="AI35" i="2"/>
  <c r="AJ34" i="2"/>
  <c r="AI34" i="2"/>
  <c r="AL33" i="2"/>
  <c r="AJ33" i="2"/>
  <c r="AI33" i="2"/>
  <c r="AJ32" i="2"/>
  <c r="AI32" i="2"/>
  <c r="AL32" i="2" s="1"/>
  <c r="AL31" i="2"/>
  <c r="AJ31" i="2"/>
  <c r="AK32" i="3" s="1"/>
  <c r="AI31" i="2"/>
  <c r="AJ30" i="2"/>
  <c r="AI30" i="2"/>
  <c r="AL29" i="2"/>
  <c r="AJ29" i="2"/>
  <c r="AI29" i="2"/>
  <c r="AJ28" i="2"/>
  <c r="AI28" i="2"/>
  <c r="AL28" i="2" s="1"/>
  <c r="AL27" i="2"/>
  <c r="AJ27" i="2"/>
  <c r="AI27" i="2"/>
  <c r="AJ26" i="2"/>
  <c r="AI26" i="2"/>
  <c r="AL25" i="2"/>
  <c r="AJ25" i="2"/>
  <c r="AI25" i="2"/>
  <c r="AJ24" i="2"/>
  <c r="AI24" i="2"/>
  <c r="AL24" i="2" s="1"/>
  <c r="AJ23" i="2"/>
  <c r="AI23" i="2"/>
  <c r="AJ22" i="2"/>
  <c r="AI22" i="2"/>
  <c r="AL21" i="2"/>
  <c r="AJ21" i="2"/>
  <c r="AN21" i="4" s="1"/>
  <c r="AI21" i="2"/>
  <c r="AI49" i="2" l="1"/>
  <c r="AI48" i="2" s="1"/>
  <c r="AI50" i="7"/>
  <c r="AI49" i="7" s="1"/>
  <c r="AH50" i="8"/>
  <c r="AH49" i="8" s="1"/>
  <c r="AI50" i="11"/>
  <c r="AI49" i="11" s="1"/>
  <c r="AI51" i="2"/>
  <c r="AL22" i="4"/>
  <c r="AK22" i="2"/>
  <c r="AN25" i="2"/>
  <c r="AL27" i="4"/>
  <c r="AI27" i="3"/>
  <c r="AK26" i="2"/>
  <c r="AN30" i="4"/>
  <c r="AN29" i="2"/>
  <c r="AL31" i="4"/>
  <c r="AI31" i="3"/>
  <c r="AK30" i="2"/>
  <c r="AN34" i="4"/>
  <c r="AN33" i="2"/>
  <c r="AL35" i="4"/>
  <c r="AK34" i="2"/>
  <c r="AN38" i="4"/>
  <c r="AK38" i="3"/>
  <c r="AN37" i="2"/>
  <c r="AN40" i="4"/>
  <c r="AK40" i="3"/>
  <c r="AN39" i="2"/>
  <c r="AJ40" i="2"/>
  <c r="AI50" i="2"/>
  <c r="AJ54" i="2" s="1"/>
  <c r="AK21" i="3"/>
  <c r="AI24" i="3"/>
  <c r="AL25" i="4"/>
  <c r="AI25" i="3"/>
  <c r="AH25" i="3"/>
  <c r="AK21" i="2"/>
  <c r="AN22" i="4"/>
  <c r="AL22" i="2"/>
  <c r="AN22" i="2"/>
  <c r="AK23" i="2"/>
  <c r="AK25" i="2"/>
  <c r="AN27" i="4"/>
  <c r="AK27" i="3"/>
  <c r="AL26" i="2"/>
  <c r="AN26" i="2"/>
  <c r="AK27" i="2"/>
  <c r="AN29" i="4"/>
  <c r="AK29" i="3"/>
  <c r="AN28" i="2"/>
  <c r="AL30" i="4"/>
  <c r="AK29" i="2"/>
  <c r="AN31" i="4"/>
  <c r="AK31" i="3"/>
  <c r="AL30" i="2"/>
  <c r="AN30" i="2"/>
  <c r="AL32" i="4"/>
  <c r="AK31" i="2"/>
  <c r="AN33" i="4"/>
  <c r="AK33" i="3"/>
  <c r="AN32" i="2"/>
  <c r="AL34" i="4"/>
  <c r="AK33" i="2"/>
  <c r="AL34" i="2"/>
  <c r="AL36" i="4"/>
  <c r="AI36" i="3"/>
  <c r="AK35" i="2"/>
  <c r="AN37" i="4"/>
  <c r="AN36" i="2"/>
  <c r="AL38" i="4"/>
  <c r="AI38" i="3"/>
  <c r="AK37" i="2"/>
  <c r="AN39" i="4"/>
  <c r="AL38" i="2"/>
  <c r="AN38" i="2"/>
  <c r="AL40" i="4"/>
  <c r="AI40" i="3"/>
  <c r="AK39" i="2"/>
  <c r="AI40" i="2"/>
  <c r="AI41" i="2"/>
  <c r="AI53" i="2" s="1"/>
  <c r="AI54" i="2" s="1"/>
  <c r="AF41" i="3"/>
  <c r="AH21" i="3"/>
  <c r="AI22" i="3"/>
  <c r="AK22" i="3"/>
  <c r="AG23" i="3"/>
  <c r="AH23" i="3" s="1"/>
  <c r="AN25" i="4"/>
  <c r="AK25" i="3"/>
  <c r="AH26" i="3"/>
  <c r="AI26" i="3"/>
  <c r="AK28" i="3"/>
  <c r="AI30" i="3"/>
  <c r="AI34" i="3"/>
  <c r="AI35" i="3"/>
  <c r="AK37" i="3"/>
  <c r="AH39" i="3"/>
  <c r="D52" i="3"/>
  <c r="AL26" i="4"/>
  <c r="AN28" i="4"/>
  <c r="AN21" i="7"/>
  <c r="AM21" i="6"/>
  <c r="AM21" i="8"/>
  <c r="AM22" i="8"/>
  <c r="AN22" i="7"/>
  <c r="AM22" i="6"/>
  <c r="AM24" i="8"/>
  <c r="AN24" i="7"/>
  <c r="AM24" i="6"/>
  <c r="AM25" i="8"/>
  <c r="AN25" i="7"/>
  <c r="AM25" i="6"/>
  <c r="AM26" i="8"/>
  <c r="AN26" i="7"/>
  <c r="AM26" i="6"/>
  <c r="AM27" i="8"/>
  <c r="AN27" i="7"/>
  <c r="AM27" i="6"/>
  <c r="AM28" i="8"/>
  <c r="AN28" i="7"/>
  <c r="AM28" i="6"/>
  <c r="AM29" i="8"/>
  <c r="AN29" i="7"/>
  <c r="AM29" i="6"/>
  <c r="AM30" i="8"/>
  <c r="AN30" i="7"/>
  <c r="AM30" i="6"/>
  <c r="AM31" i="8"/>
  <c r="AN31" i="7"/>
  <c r="AM31" i="6"/>
  <c r="AN32" i="7"/>
  <c r="AM32" i="8"/>
  <c r="AM32" i="6"/>
  <c r="AM33" i="8"/>
  <c r="AM33" i="6"/>
  <c r="AN33" i="7"/>
  <c r="AN34" i="7"/>
  <c r="AM34" i="8"/>
  <c r="AM34" i="6"/>
  <c r="AK35" i="8"/>
  <c r="AL35" i="7"/>
  <c r="AK35" i="6"/>
  <c r="AN36" i="7"/>
  <c r="AM36" i="6"/>
  <c r="AM36" i="8"/>
  <c r="AM37" i="8"/>
  <c r="AN37" i="7"/>
  <c r="AM37" i="6"/>
  <c r="AN38" i="7"/>
  <c r="AM38" i="6"/>
  <c r="AM38" i="8"/>
  <c r="AM39" i="8"/>
  <c r="AN39" i="7"/>
  <c r="AM39" i="6"/>
  <c r="AM40" i="8"/>
  <c r="AN40" i="7"/>
  <c r="AM40" i="6"/>
  <c r="AN21" i="2"/>
  <c r="AK24" i="2"/>
  <c r="AN27" i="2"/>
  <c r="AL29" i="4"/>
  <c r="AI29" i="3"/>
  <c r="AK28" i="2"/>
  <c r="AN32" i="4"/>
  <c r="AN31" i="2"/>
  <c r="AL33" i="4"/>
  <c r="AI33" i="3"/>
  <c r="AK32" i="2"/>
  <c r="AN36" i="4"/>
  <c r="AK36" i="3"/>
  <c r="AN35" i="2"/>
  <c r="AL37" i="4"/>
  <c r="AK36" i="2"/>
  <c r="AL39" i="4"/>
  <c r="AK38" i="2"/>
  <c r="AK26" i="3"/>
  <c r="AH28" i="3"/>
  <c r="AI28" i="3"/>
  <c r="AK30" i="3"/>
  <c r="AH32" i="3"/>
  <c r="AI32" i="3"/>
  <c r="AK34" i="3"/>
  <c r="AG35" i="3"/>
  <c r="AH35" i="3" s="1"/>
  <c r="AH37" i="3"/>
  <c r="AI37" i="3"/>
  <c r="AK39" i="3"/>
  <c r="D42" i="3"/>
  <c r="AF42" i="3"/>
  <c r="AF54" i="3" s="1"/>
  <c r="AF55" i="3" s="1"/>
  <c r="E52" i="3"/>
  <c r="G52" i="3"/>
  <c r="I52" i="3"/>
  <c r="K52" i="3"/>
  <c r="M52" i="3"/>
  <c r="O52" i="3"/>
  <c r="Q52" i="3"/>
  <c r="S52" i="3"/>
  <c r="U52" i="3"/>
  <c r="W52" i="3"/>
  <c r="Y52" i="3"/>
  <c r="AA52" i="3"/>
  <c r="AC52" i="3"/>
  <c r="AE52" i="3"/>
  <c r="AK21" i="4"/>
  <c r="AL21" i="4"/>
  <c r="AK22" i="4"/>
  <c r="AK24" i="4"/>
  <c r="AL24" i="4"/>
  <c r="AN26" i="4"/>
  <c r="AK28" i="4"/>
  <c r="AL28" i="4"/>
  <c r="AK32" i="4"/>
  <c r="AL21" i="7"/>
  <c r="AK21" i="6"/>
  <c r="AK21" i="8"/>
  <c r="AK25" i="8"/>
  <c r="AL25" i="7"/>
  <c r="AK25" i="6"/>
  <c r="AK27" i="8"/>
  <c r="AL27" i="7"/>
  <c r="AK27" i="6"/>
  <c r="AK29" i="8"/>
  <c r="AL29" i="7"/>
  <c r="AK29" i="6"/>
  <c r="AK31" i="8"/>
  <c r="AL31" i="7"/>
  <c r="AK31" i="6"/>
  <c r="AK33" i="8"/>
  <c r="AK33" i="6"/>
  <c r="AL33" i="7"/>
  <c r="AL36" i="7"/>
  <c r="AK36" i="6"/>
  <c r="AK36" i="8"/>
  <c r="AK37" i="8"/>
  <c r="AL37" i="7"/>
  <c r="AK37" i="6"/>
  <c r="AL38" i="7"/>
  <c r="AK38" i="6"/>
  <c r="AK38" i="8"/>
  <c r="AK39" i="8"/>
  <c r="AL39" i="7"/>
  <c r="AK39" i="6"/>
  <c r="AK40" i="8"/>
  <c r="AL40" i="7"/>
  <c r="AK40" i="6"/>
  <c r="AH54" i="6"/>
  <c r="AH55" i="6" s="1"/>
  <c r="AH41" i="8"/>
  <c r="AH42" i="8" s="1"/>
  <c r="AM31" i="12"/>
  <c r="AN31" i="11"/>
  <c r="AN31" i="10"/>
  <c r="AJ23" i="4"/>
  <c r="AK23" i="4" s="1"/>
  <c r="D41" i="4"/>
  <c r="D54" i="4" s="1"/>
  <c r="D55" i="4" s="1"/>
  <c r="AJ21" i="6"/>
  <c r="AJ23" i="6"/>
  <c r="AJ25" i="6"/>
  <c r="AJ27" i="6"/>
  <c r="AJ29" i="6"/>
  <c r="AJ31" i="6"/>
  <c r="AJ33" i="6"/>
  <c r="AI35" i="6"/>
  <c r="AJ36" i="6"/>
  <c r="AJ38" i="6"/>
  <c r="AJ40" i="6"/>
  <c r="AI41" i="6"/>
  <c r="D52" i="6"/>
  <c r="AH52" i="6" s="1"/>
  <c r="AI55" i="6" s="1"/>
  <c r="AI32" i="7"/>
  <c r="AK32" i="7" s="1"/>
  <c r="AK41" i="7" s="1"/>
  <c r="AI51" i="7"/>
  <c r="AH23" i="8"/>
  <c r="D42" i="8"/>
  <c r="D52" i="8"/>
  <c r="AH52" i="8" s="1"/>
  <c r="AJ41" i="10"/>
  <c r="AL22" i="11"/>
  <c r="AK22" i="12"/>
  <c r="AK22" i="10"/>
  <c r="AK24" i="12"/>
  <c r="AL24" i="11"/>
  <c r="AL24" i="10"/>
  <c r="AK25" i="12"/>
  <c r="AL25" i="11"/>
  <c r="AK25" i="10"/>
  <c r="AM26" i="12"/>
  <c r="AN26" i="11"/>
  <c r="AN26" i="10"/>
  <c r="AM27" i="12"/>
  <c r="AN27" i="11"/>
  <c r="AN27" i="10"/>
  <c r="AK29" i="12"/>
  <c r="AL29" i="11"/>
  <c r="AL29" i="10"/>
  <c r="AK29" i="10"/>
  <c r="AN30" i="11"/>
  <c r="AM30" i="12"/>
  <c r="AN30" i="10"/>
  <c r="AK33" i="12"/>
  <c r="AL33" i="10"/>
  <c r="AL33" i="11"/>
  <c r="AL34" i="12"/>
  <c r="AM34" i="10"/>
  <c r="AM34" i="11"/>
  <c r="AK35" i="12"/>
  <c r="AL35" i="10"/>
  <c r="AL35" i="11"/>
  <c r="AK37" i="12"/>
  <c r="AL37" i="10"/>
  <c r="AL37" i="11"/>
  <c r="AL39" i="10"/>
  <c r="AK39" i="12"/>
  <c r="AL39" i="11"/>
  <c r="AL40" i="12"/>
  <c r="AM40" i="11"/>
  <c r="AM40" i="10"/>
  <c r="AK41" i="11"/>
  <c r="AI52" i="11"/>
  <c r="AJ30" i="12"/>
  <c r="AJ35" i="6"/>
  <c r="AJ37" i="6"/>
  <c r="AJ39" i="6"/>
  <c r="AH41" i="6"/>
  <c r="AH42" i="6" s="1"/>
  <c r="D41" i="7"/>
  <c r="AJ21" i="8"/>
  <c r="AI23" i="8"/>
  <c r="AK21" i="12"/>
  <c r="AL21" i="11"/>
  <c r="AK21" i="10"/>
  <c r="AN22" i="11"/>
  <c r="AM22" i="12"/>
  <c r="AL22" i="10"/>
  <c r="AN22" i="10"/>
  <c r="AK23" i="12"/>
  <c r="AL23" i="11"/>
  <c r="AK23" i="10"/>
  <c r="AM25" i="12"/>
  <c r="AN25" i="11"/>
  <c r="AL25" i="10"/>
  <c r="AN25" i="10"/>
  <c r="AK26" i="12"/>
  <c r="AL26" i="11"/>
  <c r="AK26" i="10"/>
  <c r="AK27" i="12"/>
  <c r="AL27" i="11"/>
  <c r="AL27" i="10"/>
  <c r="AK27" i="10"/>
  <c r="AM28" i="12"/>
  <c r="AN28" i="11"/>
  <c r="AN28" i="10"/>
  <c r="AM29" i="12"/>
  <c r="AN29" i="11"/>
  <c r="AN29" i="10"/>
  <c r="D42" i="10"/>
  <c r="D41" i="10"/>
  <c r="AI31" i="10"/>
  <c r="AL32" i="11"/>
  <c r="AK32" i="12"/>
  <c r="AL32" i="10"/>
  <c r="AK32" i="10"/>
  <c r="AM33" i="12"/>
  <c r="AN33" i="10"/>
  <c r="AN33" i="11"/>
  <c r="AM35" i="12"/>
  <c r="AN35" i="10"/>
  <c r="AN35" i="11"/>
  <c r="AM37" i="12"/>
  <c r="AN37" i="10"/>
  <c r="AN37" i="11"/>
  <c r="AM39" i="12"/>
  <c r="AN39" i="10"/>
  <c r="AN39" i="11"/>
  <c r="D52" i="10"/>
  <c r="AI52" i="10" s="1"/>
  <c r="AK28" i="10"/>
  <c r="AK30" i="10"/>
  <c r="AN32" i="10"/>
  <c r="AK33" i="10"/>
  <c r="AL34" i="10"/>
  <c r="AN34" i="10"/>
  <c r="AK35" i="10"/>
  <c r="AL36" i="10"/>
  <c r="AN36" i="10"/>
  <c r="AK37" i="10"/>
  <c r="AL38" i="10"/>
  <c r="AN38" i="10"/>
  <c r="AK39" i="10"/>
  <c r="AL40" i="10"/>
  <c r="AN40" i="10"/>
  <c r="AL40" i="11"/>
  <c r="AN40" i="11"/>
  <c r="AI23" i="12"/>
  <c r="AK30" i="12"/>
  <c r="AM32" i="12"/>
  <c r="AK34" i="12"/>
  <c r="AM34" i="12"/>
  <c r="AK36" i="12"/>
  <c r="AM36" i="12"/>
  <c r="AJ39" i="12"/>
  <c r="AK40" i="12"/>
  <c r="D41" i="12"/>
  <c r="AH50" i="12"/>
  <c r="AH49" i="12" s="1"/>
  <c r="D52" i="12"/>
  <c r="F52" i="12"/>
  <c r="H52" i="12"/>
  <c r="J52" i="12"/>
  <c r="L52" i="12"/>
  <c r="N52" i="12"/>
  <c r="P52" i="12"/>
  <c r="R52" i="12"/>
  <c r="T52" i="12"/>
  <c r="V52" i="12"/>
  <c r="X52" i="12"/>
  <c r="Z52" i="12"/>
  <c r="AB52" i="12"/>
  <c r="AD52" i="12"/>
  <c r="AF52" i="12"/>
  <c r="AH51" i="12"/>
  <c r="AL22" i="16"/>
  <c r="AL22" i="14"/>
  <c r="AK22" i="15"/>
  <c r="AK22" i="14"/>
  <c r="AN23" i="16"/>
  <c r="AM23" i="15"/>
  <c r="AN23" i="14"/>
  <c r="AL28" i="16"/>
  <c r="AL28" i="14"/>
  <c r="AK28" i="15"/>
  <c r="AK28" i="14"/>
  <c r="AN29" i="16"/>
  <c r="AM29" i="15"/>
  <c r="AN29" i="14"/>
  <c r="AI42" i="14"/>
  <c r="AI54" i="14"/>
  <c r="AI55" i="14" s="1"/>
  <c r="AK34" i="10"/>
  <c r="AK36" i="10"/>
  <c r="AK38" i="10"/>
  <c r="AK40" i="10"/>
  <c r="AI51" i="10"/>
  <c r="AJ55" i="10" s="1"/>
  <c r="AL28" i="11"/>
  <c r="AL30" i="11"/>
  <c r="AL34" i="11"/>
  <c r="AL38" i="11"/>
  <c r="AN38" i="11"/>
  <c r="AI41" i="11"/>
  <c r="AI42" i="11" s="1"/>
  <c r="AI51" i="11"/>
  <c r="AI41" i="12"/>
  <c r="AJ41" i="14"/>
  <c r="AL41" i="14" s="1"/>
  <c r="AN41" i="14" s="1"/>
  <c r="AL26" i="16"/>
  <c r="AK26" i="15"/>
  <c r="AL26" i="14"/>
  <c r="AK26" i="14"/>
  <c r="AN27" i="16"/>
  <c r="AM27" i="15"/>
  <c r="AN27" i="14"/>
  <c r="AJ55" i="14"/>
  <c r="AL31" i="16"/>
  <c r="AK32" i="14"/>
  <c r="AN34" i="14"/>
  <c r="AK35" i="14"/>
  <c r="AN36" i="14"/>
  <c r="AL35" i="16"/>
  <c r="AK37" i="14"/>
  <c r="AN38" i="14"/>
  <c r="AK39" i="14"/>
  <c r="AN40" i="14"/>
  <c r="D52" i="14"/>
  <c r="AI52" i="14" s="1"/>
  <c r="D54" i="14"/>
  <c r="D55" i="14" s="1"/>
  <c r="AM22" i="15"/>
  <c r="AL24" i="16"/>
  <c r="AK24" i="15"/>
  <c r="AL25" i="16"/>
  <c r="AK25" i="15"/>
  <c r="AM28" i="15"/>
  <c r="AK35" i="15"/>
  <c r="AM38" i="15"/>
  <c r="AM40" i="15"/>
  <c r="D41" i="15"/>
  <c r="AH51" i="15"/>
  <c r="AK21" i="14"/>
  <c r="AN22" i="14"/>
  <c r="AL23" i="16"/>
  <c r="AK23" i="14"/>
  <c r="AN26" i="14"/>
  <c r="AL27" i="16"/>
  <c r="AK27" i="14"/>
  <c r="AN28" i="14"/>
  <c r="AL29" i="16"/>
  <c r="AK29" i="14"/>
  <c r="AN30" i="14"/>
  <c r="AL30" i="16"/>
  <c r="AK31" i="14"/>
  <c r="AN32" i="16"/>
  <c r="AN32" i="14"/>
  <c r="AL35" i="14"/>
  <c r="AL34" i="16"/>
  <c r="AK36" i="14"/>
  <c r="AN37" i="14"/>
  <c r="AL36" i="16"/>
  <c r="AK38" i="14"/>
  <c r="AN39" i="14"/>
  <c r="AL38" i="16"/>
  <c r="AK40" i="14"/>
  <c r="AJ24" i="15"/>
  <c r="AJ25" i="15"/>
  <c r="AM26" i="15"/>
  <c r="AK27" i="15"/>
  <c r="AK30" i="15"/>
  <c r="AM30" i="15"/>
  <c r="AI31" i="15"/>
  <c r="AI41" i="15" s="1"/>
  <c r="AK31" i="15"/>
  <c r="AK34" i="15"/>
  <c r="AM34" i="15"/>
  <c r="AK36" i="15"/>
  <c r="AM36" i="15"/>
  <c r="AM37" i="15"/>
  <c r="AM39" i="15"/>
  <c r="AL21" i="16"/>
  <c r="AK21" i="16"/>
  <c r="AJ35" i="16"/>
  <c r="AK35" i="16" s="1"/>
  <c r="E52" i="16"/>
  <c r="G52" i="16"/>
  <c r="I52" i="16"/>
  <c r="K52" i="16"/>
  <c r="S48" i="4"/>
  <c r="S48" i="3"/>
  <c r="V47" i="2"/>
  <c r="U48" i="4"/>
  <c r="U48" i="3"/>
  <c r="N48" i="4"/>
  <c r="N48" i="3"/>
  <c r="W48" i="4"/>
  <c r="W48" i="3"/>
  <c r="P48" i="4"/>
  <c r="P48" i="3"/>
  <c r="AC48" i="4"/>
  <c r="AC48" i="3"/>
  <c r="AF47" i="2"/>
  <c r="AE48" i="4"/>
  <c r="AE48" i="3"/>
  <c r="AH47" i="2"/>
  <c r="X48" i="4"/>
  <c r="X48" i="3"/>
  <c r="AG48" i="4"/>
  <c r="Z48" i="4"/>
  <c r="Z48" i="3"/>
  <c r="J48" i="8"/>
  <c r="F48" i="7"/>
  <c r="H48" i="6"/>
  <c r="K48" i="4"/>
  <c r="K48" i="3"/>
  <c r="AF48" i="3" s="1"/>
  <c r="AG49" i="3" s="1"/>
  <c r="M48" i="7"/>
  <c r="D48" i="4"/>
  <c r="L48" i="8"/>
  <c r="E48" i="8"/>
  <c r="H48" i="7"/>
  <c r="J48" i="6"/>
  <c r="M48" i="4"/>
  <c r="M48" i="3"/>
  <c r="F48" i="4"/>
  <c r="G48" i="8"/>
  <c r="J48" i="7"/>
  <c r="L48" i="6"/>
  <c r="E48" i="6"/>
  <c r="H48" i="4"/>
  <c r="I48" i="8"/>
  <c r="L48" i="7"/>
  <c r="E48" i="7"/>
  <c r="G48" i="6"/>
  <c r="J48" i="4"/>
  <c r="T48" i="8"/>
  <c r="W48" i="7"/>
  <c r="P48" i="7"/>
  <c r="R48" i="6"/>
  <c r="V48" i="8"/>
  <c r="O48" i="8"/>
  <c r="R48" i="7"/>
  <c r="T48" i="6"/>
  <c r="Q48" i="8"/>
  <c r="T48" i="7"/>
  <c r="V48" i="6"/>
  <c r="O48" i="6"/>
  <c r="S48" i="8"/>
  <c r="V48" i="7"/>
  <c r="O48" i="7"/>
  <c r="Q48" i="6"/>
  <c r="AD48" i="8"/>
  <c r="AG48" i="7"/>
  <c r="Z48" i="7"/>
  <c r="AB48" i="6"/>
  <c r="AF48" i="8"/>
  <c r="Y48" i="8"/>
  <c r="AB48" i="7"/>
  <c r="AD48" i="6"/>
  <c r="AA48" i="8"/>
  <c r="AD48" i="7"/>
  <c r="AF48" i="6"/>
  <c r="Y48" i="6"/>
  <c r="L48" i="11"/>
  <c r="H48" i="10"/>
  <c r="E48" i="11"/>
  <c r="N48" i="11"/>
  <c r="U48" i="11"/>
  <c r="Q48" i="10"/>
  <c r="P48" i="11"/>
  <c r="S48" i="10"/>
  <c r="W48" i="11"/>
  <c r="R48" i="11"/>
  <c r="U48" i="10"/>
  <c r="N48" i="10"/>
  <c r="X48" i="11"/>
  <c r="AA48" i="10"/>
  <c r="AE48" i="11"/>
  <c r="AH48" i="10"/>
  <c r="Z48" i="11"/>
  <c r="AC48" i="10"/>
  <c r="AG48" i="11"/>
  <c r="AE48" i="10"/>
  <c r="X48" i="10"/>
  <c r="F48" i="11"/>
  <c r="M48" i="11"/>
  <c r="I48" i="10"/>
  <c r="H48" i="11"/>
  <c r="D48" i="10"/>
  <c r="K48" i="10"/>
  <c r="J48" i="11"/>
  <c r="F48" i="10"/>
  <c r="M48" i="10"/>
  <c r="E48" i="12"/>
  <c r="J48" i="14"/>
  <c r="L48" i="12"/>
  <c r="E48" i="14"/>
  <c r="G48" i="12"/>
  <c r="L48" i="14"/>
  <c r="G48" i="14"/>
  <c r="I48" i="12"/>
  <c r="I48" i="14"/>
  <c r="K48" i="12"/>
  <c r="D48" i="12"/>
  <c r="O48" i="12"/>
  <c r="T48" i="14"/>
  <c r="V48" i="12"/>
  <c r="O48" i="14"/>
  <c r="Q48" i="12"/>
  <c r="V48" i="14"/>
  <c r="Q48" i="14"/>
  <c r="S48" i="12"/>
  <c r="S48" i="14"/>
  <c r="U48" i="12"/>
  <c r="N48" i="12"/>
  <c r="Y48" i="12"/>
  <c r="AD48" i="14"/>
  <c r="AF48" i="12"/>
  <c r="Y48" i="14"/>
  <c r="AA48" i="12"/>
  <c r="AF48" i="14"/>
  <c r="AA48" i="14"/>
  <c r="AC48" i="12"/>
  <c r="AH48" i="14"/>
  <c r="AC48" i="14"/>
  <c r="AE48" i="12"/>
  <c r="X48" i="12"/>
  <c r="D48" i="16"/>
  <c r="F48" i="15"/>
  <c r="K48" i="16"/>
  <c r="M48" i="15"/>
  <c r="F48" i="16"/>
  <c r="H48" i="15"/>
  <c r="M48" i="16"/>
  <c r="H48" i="16"/>
  <c r="J48" i="15"/>
  <c r="J48" i="16"/>
  <c r="L48" i="15"/>
  <c r="E48" i="15"/>
  <c r="N48" i="16"/>
  <c r="P48" i="15"/>
  <c r="U48" i="16"/>
  <c r="W48" i="15"/>
  <c r="P48" i="16"/>
  <c r="R48" i="15"/>
  <c r="W48" i="16"/>
  <c r="R48" i="16"/>
  <c r="T48" i="15"/>
  <c r="T48" i="16"/>
  <c r="V48" i="15"/>
  <c r="O48" i="15"/>
  <c r="X48" i="16"/>
  <c r="Z48" i="15"/>
  <c r="AE48" i="16"/>
  <c r="AG48" i="15"/>
  <c r="Z48" i="16"/>
  <c r="AB48" i="15"/>
  <c r="AG48" i="16"/>
  <c r="AB48" i="16"/>
  <c r="AD48" i="15"/>
  <c r="AD48" i="16"/>
  <c r="AF48" i="15"/>
  <c r="Y48" i="15"/>
  <c r="D41" i="16"/>
  <c r="AI51" i="16"/>
  <c r="R48" i="4"/>
  <c r="T48" i="4"/>
  <c r="O48" i="4"/>
  <c r="AB48" i="4"/>
  <c r="AD48" i="4"/>
  <c r="AD49" i="4" s="1"/>
  <c r="I48" i="6"/>
  <c r="I48" i="7"/>
  <c r="S48" i="6"/>
  <c r="AE48" i="6"/>
  <c r="U47" i="2"/>
  <c r="AI47" i="2" s="1"/>
  <c r="AJ48" i="2" s="1"/>
  <c r="W47" i="2"/>
  <c r="AE47" i="2"/>
  <c r="AG47" i="2"/>
  <c r="L48" i="3"/>
  <c r="R48" i="3"/>
  <c r="T48" i="3"/>
  <c r="V48" i="3"/>
  <c r="AB48" i="3"/>
  <c r="AD48" i="3"/>
  <c r="L48" i="4"/>
  <c r="V48" i="4"/>
  <c r="AF48" i="4"/>
  <c r="AH48" i="4"/>
  <c r="K48" i="6"/>
  <c r="D48" i="8"/>
  <c r="K48" i="8"/>
  <c r="F48" i="8"/>
  <c r="M48" i="8"/>
  <c r="H48" i="8"/>
  <c r="D48" i="7"/>
  <c r="N48" i="8"/>
  <c r="Q48" i="7"/>
  <c r="U48" i="8"/>
  <c r="P48" i="8"/>
  <c r="S48" i="7"/>
  <c r="W48" i="8"/>
  <c r="R48" i="8"/>
  <c r="U48" i="7"/>
  <c r="N48" i="7"/>
  <c r="X48" i="8"/>
  <c r="AA48" i="7"/>
  <c r="AE48" i="8"/>
  <c r="AH48" i="7"/>
  <c r="Z48" i="8"/>
  <c r="AC48" i="7"/>
  <c r="AG48" i="8"/>
  <c r="X48" i="6"/>
  <c r="AB48" i="8"/>
  <c r="AE48" i="7"/>
  <c r="X48" i="7"/>
  <c r="Z48" i="6"/>
  <c r="T48" i="11"/>
  <c r="W48" i="10"/>
  <c r="P48" i="10"/>
  <c r="V48" i="11"/>
  <c r="O48" i="11"/>
  <c r="R48" i="10"/>
  <c r="Q48" i="11"/>
  <c r="T48" i="10"/>
  <c r="S48" i="11"/>
  <c r="V48" i="10"/>
  <c r="O48" i="10"/>
  <c r="AD48" i="11"/>
  <c r="AG48" i="10"/>
  <c r="Z48" i="10"/>
  <c r="AF48" i="11"/>
  <c r="Y48" i="11"/>
  <c r="AB48" i="10"/>
  <c r="AH48" i="11"/>
  <c r="AA48" i="11"/>
  <c r="AD48" i="10"/>
  <c r="Y48" i="10"/>
  <c r="AC48" i="11"/>
  <c r="AF48" i="10"/>
  <c r="G48" i="11"/>
  <c r="J48" i="10"/>
  <c r="L48" i="10"/>
  <c r="I48" i="11"/>
  <c r="E48" i="10"/>
  <c r="D48" i="11"/>
  <c r="AI48" i="11" s="1"/>
  <c r="AJ49" i="11" s="1"/>
  <c r="K48" i="11"/>
  <c r="G48" i="10"/>
  <c r="K48" i="14"/>
  <c r="M48" i="12"/>
  <c r="D48" i="14"/>
  <c r="F48" i="12"/>
  <c r="M48" i="14"/>
  <c r="F48" i="14"/>
  <c r="H48" i="12"/>
  <c r="H48" i="14"/>
  <c r="J48" i="12"/>
  <c r="U48" i="14"/>
  <c r="W48" i="12"/>
  <c r="N48" i="14"/>
  <c r="P48" i="12"/>
  <c r="W48" i="14"/>
  <c r="P48" i="14"/>
  <c r="R48" i="12"/>
  <c r="R48" i="14"/>
  <c r="T48" i="12"/>
  <c r="AE48" i="14"/>
  <c r="AG48" i="12"/>
  <c r="X48" i="14"/>
  <c r="Z48" i="12"/>
  <c r="AG48" i="14"/>
  <c r="Z48" i="14"/>
  <c r="AB48" i="12"/>
  <c r="AB48" i="14"/>
  <c r="AD48" i="12"/>
  <c r="L48" i="16"/>
  <c r="E48" i="16"/>
  <c r="G48" i="15"/>
  <c r="G48" i="16"/>
  <c r="I48" i="15"/>
  <c r="D48" i="15"/>
  <c r="I48" i="16"/>
  <c r="K48" i="15"/>
  <c r="V48" i="16"/>
  <c r="O48" i="16"/>
  <c r="Q48" i="15"/>
  <c r="Q48" i="16"/>
  <c r="S48" i="15"/>
  <c r="N48" i="15"/>
  <c r="S48" i="16"/>
  <c r="U48" i="15"/>
  <c r="AF48" i="16"/>
  <c r="Y48" i="16"/>
  <c r="AA48" i="15"/>
  <c r="AH48" i="16"/>
  <c r="AA48" i="16"/>
  <c r="AC48" i="15"/>
  <c r="X48" i="15"/>
  <c r="AC48" i="16"/>
  <c r="AE48" i="15"/>
  <c r="O48" i="3"/>
  <c r="Q48" i="3"/>
  <c r="Y48" i="3"/>
  <c r="AA48" i="3"/>
  <c r="E48" i="4"/>
  <c r="G48" i="4"/>
  <c r="I48" i="4"/>
  <c r="D48" i="6"/>
  <c r="F48" i="6"/>
  <c r="N48" i="6"/>
  <c r="P48" i="6"/>
  <c r="AC48" i="6"/>
  <c r="AG48" i="6"/>
  <c r="G48" i="7"/>
  <c r="K48" i="7"/>
  <c r="AM23" i="12" l="1"/>
  <c r="AN23" i="11"/>
  <c r="AN23" i="10"/>
  <c r="AM23" i="8"/>
  <c r="AN23" i="7"/>
  <c r="AM23" i="6"/>
  <c r="AM35" i="7"/>
  <c r="AL35" i="6"/>
  <c r="AL35" i="8"/>
  <c r="AC54" i="16"/>
  <c r="AC55" i="16" s="1"/>
  <c r="AC50" i="16"/>
  <c r="AH54" i="16"/>
  <c r="AH55" i="16" s="1"/>
  <c r="AH50" i="16"/>
  <c r="Y54" i="16"/>
  <c r="Y55" i="16" s="1"/>
  <c r="Y50" i="16"/>
  <c r="Q54" i="16"/>
  <c r="Q55" i="16" s="1"/>
  <c r="Q50" i="16"/>
  <c r="O54" i="16"/>
  <c r="O55" i="16" s="1"/>
  <c r="O50" i="16"/>
  <c r="AH48" i="15"/>
  <c r="AI49" i="15" s="1"/>
  <c r="AI48" i="14"/>
  <c r="AJ49" i="14" s="1"/>
  <c r="AD54" i="4"/>
  <c r="AD55" i="4" s="1"/>
  <c r="AD51" i="4"/>
  <c r="AD50" i="4"/>
  <c r="AI50" i="4" s="1"/>
  <c r="AI49" i="4" s="1"/>
  <c r="D54" i="16"/>
  <c r="D55" i="16" s="1"/>
  <c r="D52" i="16"/>
  <c r="AI52" i="16" s="1"/>
  <c r="AG54" i="16"/>
  <c r="AG55" i="16" s="1"/>
  <c r="AG50" i="16"/>
  <c r="Z54" i="16"/>
  <c r="Z55" i="16" s="1"/>
  <c r="Z50" i="16"/>
  <c r="AE54" i="16"/>
  <c r="AE55" i="16" s="1"/>
  <c r="AE50" i="16"/>
  <c r="X50" i="16"/>
  <c r="X54" i="16"/>
  <c r="X55" i="16" s="1"/>
  <c r="W54" i="16"/>
  <c r="W55" i="16" s="1"/>
  <c r="W50" i="16"/>
  <c r="P50" i="16"/>
  <c r="P54" i="16"/>
  <c r="P55" i="16" s="1"/>
  <c r="U54" i="16"/>
  <c r="U55" i="16" s="1"/>
  <c r="U50" i="16"/>
  <c r="N54" i="16"/>
  <c r="N55" i="16" s="1"/>
  <c r="N50" i="16"/>
  <c r="M54" i="16"/>
  <c r="M55" i="16" s="1"/>
  <c r="M50" i="16"/>
  <c r="AI48" i="16"/>
  <c r="AH48" i="12"/>
  <c r="AM36" i="16"/>
  <c r="AM36" i="14"/>
  <c r="AL36" i="15"/>
  <c r="AM32" i="16"/>
  <c r="AL32" i="15"/>
  <c r="AM32" i="14"/>
  <c r="AJ41" i="16"/>
  <c r="D54" i="15"/>
  <c r="D55" i="15" s="1"/>
  <c r="AH41" i="15"/>
  <c r="AL39" i="16"/>
  <c r="AK39" i="15"/>
  <c r="AL39" i="14"/>
  <c r="AM26" i="16"/>
  <c r="AL26" i="15"/>
  <c r="AM26" i="14"/>
  <c r="AN21" i="16"/>
  <c r="AM21" i="15"/>
  <c r="AN21" i="14"/>
  <c r="AJ31" i="15"/>
  <c r="AJ41" i="15" s="1"/>
  <c r="AM28" i="16"/>
  <c r="AL28" i="15"/>
  <c r="AM28" i="14"/>
  <c r="AL22" i="15"/>
  <c r="AM22" i="16"/>
  <c r="AM22" i="14"/>
  <c r="AL36" i="12"/>
  <c r="AM36" i="10"/>
  <c r="AM36" i="11"/>
  <c r="AI49" i="12"/>
  <c r="AJ23" i="12"/>
  <c r="AJ41" i="12" s="1"/>
  <c r="AL32" i="12"/>
  <c r="AM32" i="11"/>
  <c r="AM32" i="10"/>
  <c r="AK31" i="10"/>
  <c r="AL27" i="12"/>
  <c r="AM27" i="11"/>
  <c r="AM27" i="10"/>
  <c r="AL26" i="12"/>
  <c r="AM26" i="11"/>
  <c r="AM26" i="10"/>
  <c r="D54" i="7"/>
  <c r="D55" i="7" s="1"/>
  <c r="AI41" i="7"/>
  <c r="AM33" i="11"/>
  <c r="AL33" i="12"/>
  <c r="AM33" i="10"/>
  <c r="AL29" i="12"/>
  <c r="AM29" i="11"/>
  <c r="AM29" i="10"/>
  <c r="AL25" i="12"/>
  <c r="AM25" i="11"/>
  <c r="AM25" i="10"/>
  <c r="AL24" i="12"/>
  <c r="AM24" i="11"/>
  <c r="AM24" i="10"/>
  <c r="AL22" i="12"/>
  <c r="AM22" i="11"/>
  <c r="AM22" i="10"/>
  <c r="AL34" i="7"/>
  <c r="AK34" i="8"/>
  <c r="AK34" i="6"/>
  <c r="AK30" i="8"/>
  <c r="AL30" i="7"/>
  <c r="AK30" i="6"/>
  <c r="AK26" i="8"/>
  <c r="AL26" i="7"/>
  <c r="AK26" i="6"/>
  <c r="AK22" i="8"/>
  <c r="AL22" i="7"/>
  <c r="AK22" i="6"/>
  <c r="AJ41" i="6"/>
  <c r="AL40" i="8"/>
  <c r="AM40" i="7"/>
  <c r="AL40" i="6"/>
  <c r="AL38" i="8"/>
  <c r="AM38" i="7"/>
  <c r="AL38" i="6"/>
  <c r="AL36" i="8"/>
  <c r="AM36" i="7"/>
  <c r="AL36" i="6"/>
  <c r="AM33" i="7"/>
  <c r="AL33" i="8"/>
  <c r="AL33" i="6"/>
  <c r="AK41" i="4"/>
  <c r="AM33" i="4"/>
  <c r="AM32" i="2"/>
  <c r="AJ33" i="3"/>
  <c r="AI41" i="8"/>
  <c r="AJ41" i="4"/>
  <c r="AM40" i="4"/>
  <c r="AJ40" i="3"/>
  <c r="AM39" i="2"/>
  <c r="AM30" i="4"/>
  <c r="AJ30" i="3"/>
  <c r="AM29" i="2"/>
  <c r="AK40" i="2"/>
  <c r="AM22" i="4"/>
  <c r="AJ22" i="3"/>
  <c r="AM22" i="2"/>
  <c r="AA54" i="16"/>
  <c r="AA55" i="16" s="1"/>
  <c r="AA50" i="16"/>
  <c r="AF50" i="16"/>
  <c r="AF54" i="16"/>
  <c r="AF55" i="16" s="1"/>
  <c r="S54" i="16"/>
  <c r="S55" i="16" s="1"/>
  <c r="S50" i="16"/>
  <c r="V54" i="16"/>
  <c r="V55" i="16" s="1"/>
  <c r="V50" i="16"/>
  <c r="L50" i="16"/>
  <c r="L54" i="16"/>
  <c r="L55" i="16" s="1"/>
  <c r="AD54" i="16"/>
  <c r="AD55" i="16" s="1"/>
  <c r="AD50" i="16"/>
  <c r="AB50" i="16"/>
  <c r="AB54" i="16"/>
  <c r="AB55" i="16" s="1"/>
  <c r="T50" i="16"/>
  <c r="T54" i="16"/>
  <c r="T55" i="16" s="1"/>
  <c r="R54" i="16"/>
  <c r="R55" i="16" s="1"/>
  <c r="R50" i="16"/>
  <c r="AI48" i="10"/>
  <c r="AJ49" i="10" s="1"/>
  <c r="AI48" i="4"/>
  <c r="AJ49" i="4" s="1"/>
  <c r="AK41" i="16"/>
  <c r="AM38" i="16"/>
  <c r="AL38" i="15"/>
  <c r="AM38" i="14"/>
  <c r="AM34" i="16"/>
  <c r="AM34" i="14"/>
  <c r="AL34" i="15"/>
  <c r="AM30" i="16"/>
  <c r="AL30" i="15"/>
  <c r="AM30" i="14"/>
  <c r="AM29" i="16"/>
  <c r="AL29" i="15"/>
  <c r="AM29" i="14"/>
  <c r="AM27" i="16"/>
  <c r="AM27" i="14"/>
  <c r="AL27" i="15"/>
  <c r="AM23" i="16"/>
  <c r="AL23" i="15"/>
  <c r="AM23" i="14"/>
  <c r="AK41" i="14"/>
  <c r="AM41" i="14" s="1"/>
  <c r="AO41" i="14" s="1"/>
  <c r="AM25" i="16"/>
  <c r="AL25" i="15"/>
  <c r="AM24" i="16"/>
  <c r="AL24" i="15"/>
  <c r="AL37" i="16"/>
  <c r="AK37" i="15"/>
  <c r="AL37" i="14"/>
  <c r="AM38" i="10"/>
  <c r="AL38" i="12"/>
  <c r="AM38" i="11"/>
  <c r="AJ55" i="11"/>
  <c r="D52" i="15"/>
  <c r="AH52" i="15" s="1"/>
  <c r="AJ55" i="16" s="1"/>
  <c r="AL28" i="12"/>
  <c r="AM28" i="11"/>
  <c r="AM28" i="10"/>
  <c r="AH52" i="12"/>
  <c r="AI55" i="12" s="1"/>
  <c r="D54" i="12"/>
  <c r="D55" i="12" s="1"/>
  <c r="AH41" i="12"/>
  <c r="AH42" i="12" s="1"/>
  <c r="AI41" i="10"/>
  <c r="D54" i="10"/>
  <c r="D55" i="10" s="1"/>
  <c r="AL30" i="12"/>
  <c r="AM30" i="11"/>
  <c r="AM30" i="10"/>
  <c r="AK41" i="10"/>
  <c r="AM21" i="11"/>
  <c r="AL21" i="12"/>
  <c r="AM21" i="10"/>
  <c r="AJ41" i="8"/>
  <c r="AI54" i="11"/>
  <c r="AI55" i="11" s="1"/>
  <c r="AL39" i="12"/>
  <c r="AM39" i="11"/>
  <c r="AM39" i="10"/>
  <c r="AM37" i="11"/>
  <c r="AL37" i="12"/>
  <c r="AM37" i="10"/>
  <c r="AM35" i="11"/>
  <c r="AL35" i="12"/>
  <c r="AM35" i="10"/>
  <c r="AM21" i="12"/>
  <c r="AM41" i="12" s="1"/>
  <c r="AN21" i="11"/>
  <c r="AN21" i="10"/>
  <c r="AN41" i="10" s="1"/>
  <c r="AL32" i="7"/>
  <c r="AK32" i="8"/>
  <c r="AK32" i="6"/>
  <c r="AK28" i="8"/>
  <c r="AL28" i="7"/>
  <c r="AK28" i="6"/>
  <c r="AK24" i="8"/>
  <c r="AL24" i="7"/>
  <c r="AK24" i="6"/>
  <c r="AJ23" i="8"/>
  <c r="AM35" i="8"/>
  <c r="AN35" i="7"/>
  <c r="AN41" i="7" s="1"/>
  <c r="AM35" i="6"/>
  <c r="D52" i="7"/>
  <c r="AI52" i="7" s="1"/>
  <c r="AJ55" i="7" s="1"/>
  <c r="AM39" i="7"/>
  <c r="AL39" i="6"/>
  <c r="AL39" i="8"/>
  <c r="AM37" i="7"/>
  <c r="AL37" i="6"/>
  <c r="AL37" i="8"/>
  <c r="AL31" i="8"/>
  <c r="AM31" i="7"/>
  <c r="AL31" i="6"/>
  <c r="AL29" i="8"/>
  <c r="AM29" i="7"/>
  <c r="AL29" i="6"/>
  <c r="AL27" i="8"/>
  <c r="AM27" i="7"/>
  <c r="AL27" i="6"/>
  <c r="AL25" i="8"/>
  <c r="AM25" i="7"/>
  <c r="AL25" i="6"/>
  <c r="AL21" i="8"/>
  <c r="AM21" i="7"/>
  <c r="AL21" i="6"/>
  <c r="D52" i="4"/>
  <c r="AM39" i="4"/>
  <c r="AJ39" i="3"/>
  <c r="AM38" i="2"/>
  <c r="AM37" i="4"/>
  <c r="AJ37" i="3"/>
  <c r="AM36" i="2"/>
  <c r="AM28" i="2"/>
  <c r="AM29" i="4"/>
  <c r="AJ29" i="3"/>
  <c r="AM24" i="4"/>
  <c r="AM24" i="2"/>
  <c r="AJ24" i="3"/>
  <c r="AH54" i="8"/>
  <c r="AH55" i="8" s="1"/>
  <c r="AM41" i="8"/>
  <c r="AM41" i="6"/>
  <c r="AF52" i="3"/>
  <c r="AG55" i="3" s="1"/>
  <c r="AH41" i="3"/>
  <c r="AI42" i="2"/>
  <c r="AM38" i="4"/>
  <c r="AJ38" i="3"/>
  <c r="AM37" i="2"/>
  <c r="AM36" i="4"/>
  <c r="AJ36" i="3"/>
  <c r="AM35" i="2"/>
  <c r="AM34" i="4"/>
  <c r="AJ34" i="3"/>
  <c r="AM33" i="2"/>
  <c r="AM32" i="4"/>
  <c r="AJ32" i="3"/>
  <c r="AM31" i="2"/>
  <c r="AM28" i="4"/>
  <c r="AJ28" i="3"/>
  <c r="AM27" i="2"/>
  <c r="AM26" i="4"/>
  <c r="AJ26" i="3"/>
  <c r="AM25" i="2"/>
  <c r="AN24" i="4"/>
  <c r="AN24" i="2"/>
  <c r="AK24" i="3"/>
  <c r="AL23" i="4"/>
  <c r="AL41" i="4" s="1"/>
  <c r="AL23" i="2"/>
  <c r="AL40" i="2" s="1"/>
  <c r="AI23" i="3"/>
  <c r="AI41" i="3" s="1"/>
  <c r="AM21" i="4"/>
  <c r="AJ21" i="3"/>
  <c r="AM21" i="2"/>
  <c r="AM25" i="4"/>
  <c r="AJ25" i="3"/>
  <c r="AM31" i="4"/>
  <c r="AJ31" i="3"/>
  <c r="AM30" i="2"/>
  <c r="AM27" i="4"/>
  <c r="AJ27" i="3"/>
  <c r="AM26" i="2"/>
  <c r="AG41" i="3"/>
  <c r="AO26" i="16" l="1"/>
  <c r="AN26" i="15"/>
  <c r="AO26" i="14"/>
  <c r="AN26" i="12"/>
  <c r="AO26" i="11"/>
  <c r="AO26" i="10"/>
  <c r="AN26" i="8"/>
  <c r="AO26" i="7"/>
  <c r="AN26" i="6"/>
  <c r="AO26" i="4"/>
  <c r="AL26" i="3"/>
  <c r="AO25" i="2"/>
  <c r="AO28" i="16"/>
  <c r="AN28" i="15"/>
  <c r="AO28" i="14"/>
  <c r="AN28" i="12"/>
  <c r="AO28" i="11"/>
  <c r="AO28" i="10"/>
  <c r="AN28" i="8"/>
  <c r="AO28" i="7"/>
  <c r="AN28" i="6"/>
  <c r="AO28" i="4"/>
  <c r="AL28" i="3"/>
  <c r="AO27" i="2"/>
  <c r="AO37" i="16"/>
  <c r="AN37" i="15"/>
  <c r="AO37" i="14"/>
  <c r="AO37" i="11"/>
  <c r="AN37" i="12"/>
  <c r="AO37" i="10"/>
  <c r="AO37" i="7"/>
  <c r="AN37" i="6"/>
  <c r="AN37" i="8"/>
  <c r="AO37" i="4"/>
  <c r="AL37" i="3"/>
  <c r="AO36" i="2"/>
  <c r="AM21" i="16"/>
  <c r="AL21" i="15"/>
  <c r="AM21" i="14"/>
  <c r="AN35" i="16"/>
  <c r="AN35" i="14"/>
  <c r="AM35" i="15"/>
  <c r="AI50" i="16"/>
  <c r="AI49" i="16" s="1"/>
  <c r="AO30" i="16"/>
  <c r="AN30" i="15"/>
  <c r="AO30" i="14"/>
  <c r="AN30" i="12"/>
  <c r="AO30" i="11"/>
  <c r="AO30" i="10"/>
  <c r="AN30" i="8"/>
  <c r="AO30" i="7"/>
  <c r="AN30" i="6"/>
  <c r="AO30" i="4"/>
  <c r="AL30" i="3"/>
  <c r="AO29" i="2"/>
  <c r="AN35" i="4"/>
  <c r="AK35" i="3"/>
  <c r="AN34" i="2"/>
  <c r="AI55" i="8"/>
  <c r="AK31" i="12"/>
  <c r="AK41" i="12" s="1"/>
  <c r="AL31" i="11"/>
  <c r="AL31" i="10"/>
  <c r="AL41" i="10" s="1"/>
  <c r="AM41" i="15"/>
  <c r="AN31" i="16"/>
  <c r="AM31" i="15"/>
  <c r="AN31" i="14"/>
  <c r="AM39" i="16"/>
  <c r="AL39" i="15"/>
  <c r="AM39" i="14"/>
  <c r="AD52" i="4"/>
  <c r="AI52" i="4" s="1"/>
  <c r="AI51" i="4"/>
  <c r="Y48" i="7"/>
  <c r="AF48" i="7"/>
  <c r="AC48" i="8"/>
  <c r="AH48" i="8" s="1"/>
  <c r="AI49" i="8" s="1"/>
  <c r="AA48" i="6"/>
  <c r="AH48" i="6" s="1"/>
  <c r="AI49" i="6" s="1"/>
  <c r="AI55" i="15"/>
  <c r="AO27" i="16"/>
  <c r="AO27" i="14"/>
  <c r="AN27" i="15"/>
  <c r="AN27" i="12"/>
  <c r="AO27" i="11"/>
  <c r="AO27" i="10"/>
  <c r="AN27" i="8"/>
  <c r="AO27" i="7"/>
  <c r="AN27" i="6"/>
  <c r="AO27" i="4"/>
  <c r="AL27" i="3"/>
  <c r="AO26" i="2"/>
  <c r="AO25" i="16"/>
  <c r="AN25" i="15"/>
  <c r="AN25" i="12"/>
  <c r="AO25" i="11"/>
  <c r="AO25" i="10"/>
  <c r="AN25" i="8"/>
  <c r="AO25" i="7"/>
  <c r="AN25" i="6"/>
  <c r="AO25" i="4"/>
  <c r="AL25" i="3"/>
  <c r="AM41" i="4"/>
  <c r="AO21" i="16"/>
  <c r="AN21" i="15"/>
  <c r="AO21" i="14"/>
  <c r="AO21" i="11"/>
  <c r="AN21" i="12"/>
  <c r="AO21" i="10"/>
  <c r="AN21" i="8"/>
  <c r="AO21" i="7"/>
  <c r="AN21" i="6"/>
  <c r="AO21" i="4"/>
  <c r="AL21" i="3"/>
  <c r="AO21" i="2"/>
  <c r="AM23" i="4"/>
  <c r="AM23" i="2"/>
  <c r="AJ23" i="3"/>
  <c r="AJ41" i="3" s="1"/>
  <c r="AO32" i="16"/>
  <c r="AN32" i="15"/>
  <c r="AO32" i="14"/>
  <c r="AN32" i="12"/>
  <c r="AO32" i="11"/>
  <c r="AO32" i="10"/>
  <c r="AN32" i="8"/>
  <c r="AN32" i="6"/>
  <c r="AO32" i="4"/>
  <c r="AO32" i="7"/>
  <c r="AL32" i="3"/>
  <c r="AO31" i="2"/>
  <c r="AO34" i="16"/>
  <c r="AO34" i="14"/>
  <c r="AN34" i="15"/>
  <c r="AN34" i="12"/>
  <c r="AO34" i="10"/>
  <c r="AO34" i="11"/>
  <c r="AN34" i="8"/>
  <c r="AN34" i="6"/>
  <c r="AO34" i="4"/>
  <c r="AO34" i="7"/>
  <c r="AL34" i="3"/>
  <c r="AO33" i="2"/>
  <c r="AO36" i="16"/>
  <c r="AO36" i="14"/>
  <c r="AN36" i="15"/>
  <c r="AN36" i="12"/>
  <c r="AO36" i="10"/>
  <c r="AO36" i="11"/>
  <c r="AN36" i="8"/>
  <c r="AO36" i="4"/>
  <c r="AO36" i="7"/>
  <c r="AN36" i="6"/>
  <c r="AL36" i="3"/>
  <c r="AO35" i="2"/>
  <c r="AO38" i="16"/>
  <c r="AN38" i="15"/>
  <c r="AO38" i="14"/>
  <c r="AN38" i="12"/>
  <c r="AO38" i="10"/>
  <c r="AO38" i="11"/>
  <c r="AN38" i="8"/>
  <c r="AO38" i="4"/>
  <c r="AO38" i="7"/>
  <c r="AN38" i="6"/>
  <c r="AL38" i="3"/>
  <c r="AO37" i="2"/>
  <c r="AN23" i="4"/>
  <c r="AN41" i="4" s="1"/>
  <c r="AN23" i="2"/>
  <c r="AN40" i="2" s="1"/>
  <c r="AK23" i="3"/>
  <c r="AK41" i="3" s="1"/>
  <c r="AO24" i="16"/>
  <c r="AN24" i="15"/>
  <c r="AN24" i="12"/>
  <c r="AO24" i="11"/>
  <c r="AO24" i="10"/>
  <c r="AN24" i="8"/>
  <c r="AO24" i="7"/>
  <c r="AN24" i="6"/>
  <c r="AO24" i="4"/>
  <c r="AO24" i="2"/>
  <c r="AL24" i="3"/>
  <c r="AO29" i="16"/>
  <c r="AN29" i="15"/>
  <c r="AO29" i="14"/>
  <c r="AN29" i="12"/>
  <c r="AO29" i="11"/>
  <c r="AO29" i="10"/>
  <c r="AN29" i="8"/>
  <c r="AO29" i="7"/>
  <c r="AN29" i="6"/>
  <c r="AO29" i="4"/>
  <c r="AL29" i="3"/>
  <c r="AO28" i="2"/>
  <c r="AO39" i="16"/>
  <c r="AN39" i="12"/>
  <c r="AN39" i="15"/>
  <c r="AO39" i="14"/>
  <c r="AO39" i="11"/>
  <c r="AO39" i="10"/>
  <c r="AO39" i="7"/>
  <c r="AN39" i="6"/>
  <c r="AN39" i="8"/>
  <c r="AO39" i="4"/>
  <c r="AL39" i="3"/>
  <c r="AO38" i="2"/>
  <c r="AK23" i="8"/>
  <c r="AK41" i="8" s="1"/>
  <c r="AL23" i="7"/>
  <c r="AL41" i="7" s="1"/>
  <c r="AK23" i="6"/>
  <c r="AK41" i="6" s="1"/>
  <c r="AL24" i="8"/>
  <c r="AM24" i="7"/>
  <c r="AL24" i="6"/>
  <c r="AL28" i="8"/>
  <c r="AM28" i="7"/>
  <c r="AL28" i="6"/>
  <c r="AL32" i="8"/>
  <c r="AL32" i="6"/>
  <c r="AM32" i="7"/>
  <c r="AI42" i="10"/>
  <c r="AI54" i="10"/>
  <c r="AI55" i="10" s="1"/>
  <c r="AM37" i="16"/>
  <c r="AL37" i="15"/>
  <c r="AM37" i="14"/>
  <c r="AO22" i="16"/>
  <c r="AN22" i="15"/>
  <c r="AN22" i="12"/>
  <c r="AO22" i="14"/>
  <c r="AO22" i="11"/>
  <c r="AO22" i="7"/>
  <c r="AN22" i="6"/>
  <c r="AO22" i="10"/>
  <c r="AN22" i="8"/>
  <c r="AO22" i="4"/>
  <c r="AL22" i="3"/>
  <c r="AO22" i="2"/>
  <c r="AO33" i="11"/>
  <c r="AN33" i="12"/>
  <c r="AO33" i="10"/>
  <c r="AO33" i="7"/>
  <c r="AN33" i="8"/>
  <c r="AN33" i="6"/>
  <c r="AO33" i="4"/>
  <c r="AL33" i="3"/>
  <c r="AO32" i="2"/>
  <c r="AM22" i="7"/>
  <c r="AL22" i="6"/>
  <c r="AL22" i="8"/>
  <c r="AL26" i="8"/>
  <c r="AM26" i="7"/>
  <c r="AL26" i="6"/>
  <c r="AL30" i="8"/>
  <c r="AM30" i="7"/>
  <c r="AL30" i="6"/>
  <c r="AL34" i="8"/>
  <c r="AL34" i="6"/>
  <c r="AM34" i="7"/>
  <c r="AI42" i="7"/>
  <c r="AI54" i="7"/>
  <c r="AI55" i="7" s="1"/>
  <c r="AH54" i="12"/>
  <c r="AH55" i="12" s="1"/>
  <c r="AN41" i="16"/>
  <c r="AH42" i="15"/>
  <c r="AH54" i="15"/>
  <c r="AH55" i="15" s="1"/>
  <c r="AI54" i="4"/>
  <c r="AI55" i="4" s="1"/>
  <c r="AL23" i="12"/>
  <c r="AM23" i="11"/>
  <c r="AM23" i="10"/>
  <c r="AL23" i="8" l="1"/>
  <c r="AL41" i="8" s="1"/>
  <c r="AM23" i="7"/>
  <c r="AM41" i="7" s="1"/>
  <c r="AL23" i="6"/>
  <c r="AL41" i="6" s="1"/>
  <c r="AL40" i="16"/>
  <c r="AL41" i="16" s="1"/>
  <c r="AK40" i="15"/>
  <c r="AK41" i="15" s="1"/>
  <c r="AL40" i="14"/>
  <c r="AJ55" i="4"/>
  <c r="AM31" i="11"/>
  <c r="AL31" i="12"/>
  <c r="AL41" i="12" s="1"/>
  <c r="AM31" i="10"/>
  <c r="AM41" i="10" s="1"/>
  <c r="AM35" i="4"/>
  <c r="AJ35" i="3"/>
  <c r="AM34" i="2"/>
  <c r="AM40" i="2" s="1"/>
  <c r="AM35" i="16"/>
  <c r="AL35" i="15"/>
  <c r="AM35" i="14"/>
  <c r="AI48" i="7"/>
  <c r="AJ49" i="7" s="1"/>
  <c r="AM31" i="16"/>
  <c r="AM31" i="14"/>
  <c r="AL31" i="15"/>
  <c r="AI54" i="16"/>
  <c r="AI55" i="16" s="1"/>
  <c r="AO23" i="16" l="1"/>
  <c r="AO41" i="16" s="1"/>
  <c r="AN23" i="15"/>
  <c r="AN41" i="15" s="1"/>
  <c r="AO23" i="14"/>
  <c r="AN23" i="12"/>
  <c r="AN41" i="12" s="1"/>
  <c r="AO23" i="11"/>
  <c r="AO23" i="10"/>
  <c r="AO41" i="10" s="1"/>
  <c r="AN23" i="8"/>
  <c r="AN41" i="8" s="1"/>
  <c r="AO23" i="7"/>
  <c r="AO41" i="7" s="1"/>
  <c r="AN23" i="6"/>
  <c r="AN41" i="6" s="1"/>
  <c r="AO23" i="4"/>
  <c r="AO41" i="4" s="1"/>
  <c r="AO23" i="2"/>
  <c r="AL23" i="3"/>
  <c r="AL41" i="3" s="1"/>
  <c r="AO35" i="16"/>
  <c r="AN35" i="15"/>
  <c r="AO35" i="14"/>
  <c r="AO35" i="11"/>
  <c r="AN35" i="12"/>
  <c r="AO35" i="10"/>
  <c r="AO35" i="7"/>
  <c r="AN35" i="6"/>
  <c r="AN35" i="8"/>
  <c r="AO35" i="4"/>
  <c r="AL35" i="3"/>
  <c r="AO34" i="2"/>
  <c r="AO31" i="16"/>
  <c r="AO31" i="14"/>
  <c r="AN31" i="15"/>
  <c r="AO31" i="11"/>
  <c r="AN31" i="12"/>
  <c r="AO31" i="10"/>
  <c r="AO31" i="4"/>
  <c r="AN31" i="8"/>
  <c r="AO31" i="7"/>
  <c r="AN31" i="6"/>
  <c r="AL31" i="3"/>
  <c r="AO30" i="2"/>
  <c r="AM40" i="16"/>
  <c r="AM41" i="16" s="1"/>
  <c r="AL40" i="15"/>
  <c r="AL41" i="15" s="1"/>
  <c r="AM40" i="14"/>
  <c r="AO40" i="16" l="1"/>
  <c r="AN40" i="15"/>
  <c r="AO40" i="14"/>
  <c r="AN40" i="12"/>
  <c r="AO40" i="11"/>
  <c r="AO40" i="10"/>
  <c r="AO40" i="4"/>
  <c r="AN40" i="8"/>
  <c r="AO40" i="7"/>
  <c r="AN40" i="6"/>
  <c r="AL40" i="3"/>
  <c r="AO39" i="2"/>
  <c r="AO40" i="2" s="1"/>
</calcChain>
</file>

<file path=xl/comments1.xml><?xml version="1.0" encoding="utf-8"?>
<comments xmlns="http://schemas.openxmlformats.org/spreadsheetml/2006/main">
  <authors>
    <author>Довгилов Евгений Алексеевич</author>
    <author>Бойко Андрей Валерьевич</author>
  </authors>
  <commentList>
    <comment ref="D31" authorId="0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ночные с 31.12.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ночные с 31.12.
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ночные с 31.12.
</t>
        </r>
      </text>
    </comment>
    <comment ref="G36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Присутствие в хранилище, во время работы подрячиков.
</t>
        </r>
      </text>
    </comment>
    <comment ref="H36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Присутствие в хранилище, во время работы подрячиков.
</t>
        </r>
      </text>
    </comment>
    <comment ref="I36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Присутствие в хранилище, во время работы подрячиков.
</t>
        </r>
      </text>
    </comment>
  </commentList>
</comments>
</file>

<file path=xl/comments10.xml><?xml version="1.0" encoding="utf-8"?>
<comments xmlns="http://schemas.openxmlformats.org/spreadsheetml/2006/main">
  <authors>
    <author>Бойко Андрей Валерьевич</author>
    <author>Довгилов Евгений Алексеевич</author>
    <author>Котлова Екатерина Олеговна</author>
  </authors>
  <commentList>
    <comment ref="G26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перенесён на июнь.
</t>
        </r>
      </text>
    </comment>
    <comment ref="D31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Довгилов Евгений Алексеевич: перенос с 30.09
</t>
        </r>
      </text>
    </comment>
    <comment ref="D32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перенос с 30.09
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перенесён с июня.
</t>
        </r>
      </text>
    </comment>
    <comment ref="G41" authorId="2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Котлова Екатерина Олеговна 
сдача монеты в ЦБ
Довгилов Евгений Алексеевич:
1,99
</t>
        </r>
      </text>
    </comment>
    <comment ref="H41" authorId="2" shapeId="0">
      <text>
        <r>
          <rPr>
            <b/>
            <sz val="9"/>
            <color indexed="81"/>
            <rFont val="Tahoma"/>
            <family val="2"/>
            <charset val="204"/>
          </rPr>
          <t>Котлова Екатерина Олеговна:</t>
        </r>
        <r>
          <rPr>
            <sz val="9"/>
            <color indexed="81"/>
            <rFont val="Tahoma"/>
            <family val="2"/>
            <charset val="204"/>
          </rPr>
          <t xml:space="preserve">
монета в ЦБ
</t>
        </r>
      </text>
    </comment>
    <comment ref="M41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монета в цб
</t>
        </r>
      </text>
    </comment>
    <comment ref="N41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монета в ЦБ
</t>
        </r>
      </text>
    </comment>
    <comment ref="V41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монета в ЦБ
</t>
        </r>
      </text>
    </comment>
    <comment ref="AA41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монета в ЦБ
</t>
        </r>
      </text>
    </comment>
    <comment ref="AD41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монета в ЦБ
</t>
        </r>
      </text>
    </comment>
  </commentList>
</comments>
</file>

<file path=xl/comments11.xml><?xml version="1.0" encoding="utf-8"?>
<comments xmlns="http://schemas.openxmlformats.org/spreadsheetml/2006/main">
  <authors>
    <author>Бойко Андрей Валерьевич</author>
    <author>Довгилов Евгений Алексеевич</author>
  </authors>
  <commentList>
    <comment ref="N23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Без сохранения зп
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Без сохранения зп
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Без сохранения зп
</t>
        </r>
      </text>
    </comment>
    <comment ref="AE30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вместо Махлеповой - предупредить
</t>
        </r>
      </text>
    </comment>
    <comment ref="AF30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31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7.25 перенос с 31.10
</t>
        </r>
      </text>
    </comment>
    <comment ref="D32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7 час. Перенос с 31.10
</t>
        </r>
      </text>
    </comment>
    <comment ref="K41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монета в ЦБ
</t>
        </r>
      </text>
    </comment>
    <comment ref="M41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монета в ЦБ
</t>
        </r>
      </text>
    </comment>
    <comment ref="S41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монета в ЦБ
</t>
        </r>
      </text>
    </comment>
    <comment ref="X41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монета в цб
</t>
        </r>
      </text>
    </comment>
    <comment ref="AE41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монета в цб
</t>
        </r>
      </text>
    </comment>
    <comment ref="AA48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вывоз МБК
</t>
        </r>
      </text>
    </comment>
  </commentList>
</comments>
</file>

<file path=xl/comments12.xml><?xml version="1.0" encoding="utf-8"?>
<comments xmlns="http://schemas.openxmlformats.org/spreadsheetml/2006/main">
  <authors>
    <author>Довгилов Евгений Алексеевич</author>
    <author>Бойко Андрей Валерьевич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перенос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перенос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Без сохранения зп
</t>
        </r>
      </text>
    </comment>
    <comment ref="I23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Без сохранения зп
</t>
        </r>
      </text>
    </comment>
    <comment ref="Q23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Без сохранения зп
</t>
        </r>
      </text>
    </comment>
    <comment ref="Y23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Без сохранения зп
</t>
        </r>
      </text>
    </comment>
    <comment ref="AC23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Без сохранения зп
</t>
        </r>
      </text>
    </comment>
    <comment ref="R30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Без сохранения зп
</t>
        </r>
      </text>
    </comment>
    <comment ref="H31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Без сохранения зп
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Без сохранения зп
</t>
        </r>
      </text>
    </comment>
    <comment ref="P31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Без сохранения зп
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Без сохранения зп
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перенос
</t>
        </r>
      </text>
    </comment>
    <comment ref="I41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Сдача монеты.
</t>
        </r>
      </text>
    </comment>
  </commentList>
</comments>
</file>

<file path=xl/comments2.xml><?xml version="1.0" encoding="utf-8"?>
<comments xmlns="http://schemas.openxmlformats.org/spreadsheetml/2006/main">
  <authors>
    <author>Бойко Андрей Валерьевич</author>
  </authors>
  <commentList>
    <comment ref="AD26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с 14:00
</t>
        </r>
      </text>
    </comment>
  </commentList>
</comments>
</file>

<file path=xl/comments3.xml><?xml version="1.0" encoding="utf-8"?>
<comments xmlns="http://schemas.openxmlformats.org/spreadsheetml/2006/main">
  <authors>
    <author>Довгилов Евгений Алексеевич</author>
    <author>Бойко Андрей Валерьевич</author>
  </authors>
  <commentList>
    <comment ref="AF25" authorId="0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по факту отработала в ночь с 30 на 31, но т.к. с 31 на больничном - перенесено на 29.03.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по факту отработала в ночь с 01 на 02, но т.к. 02 так же была ком-ка ночные за 02.03. перенесены на 11.03.
</t>
        </r>
      </text>
    </comment>
    <comment ref="D37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с 14:00
</t>
        </r>
      </text>
    </comment>
  </commentList>
</comments>
</file>

<file path=xl/comments4.xml><?xml version="1.0" encoding="utf-8"?>
<comments xmlns="http://schemas.openxmlformats.org/spreadsheetml/2006/main">
  <authors>
    <author>Бойко Андрей Валерьевич</author>
    <author>Мироненко Татьяна Александровна</author>
  </authors>
  <commentList>
    <comment ref="W26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постановка хранилища на охрану - 1,25 часа.
Проблемы с сигнализацией.
</t>
        </r>
      </text>
    </comment>
    <comment ref="AG26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R30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Без сохранения зп
</t>
        </r>
      </text>
    </comment>
    <comment ref="S30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Без сохранения зп
</t>
        </r>
      </text>
    </comment>
    <comment ref="Z3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W34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постановка хранилища на охрану - 1,25 часа.
Проблемы с сигнализацией.
</t>
        </r>
      </text>
    </comment>
    <comment ref="X34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Ремонт сигнализации в хранилище -  0,67 часа.
</t>
        </r>
      </text>
    </comment>
    <comment ref="H41" authorId="1" shapeId="0">
      <text>
        <r>
          <rPr>
            <b/>
            <sz val="9"/>
            <color indexed="81"/>
            <rFont val="Tahoma"/>
            <family val="2"/>
            <charset val="204"/>
          </rPr>
          <t>Мироненко Татьяна Александровна:</t>
        </r>
        <r>
          <rPr>
            <sz val="9"/>
            <color indexed="81"/>
            <rFont val="Tahoma"/>
            <family val="2"/>
            <charset val="204"/>
          </rPr>
          <t xml:space="preserve">
Вычет по организации хранения валюты ЦБ - Бойко А.В. 6 часов, Котлова Е.О. 6 часов
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- 3,5 часа (отсутствие Бойко А.В)
</t>
        </r>
      </text>
    </comment>
  </commentList>
</comments>
</file>

<file path=xl/comments5.xml><?xml version="1.0" encoding="utf-8"?>
<comments xmlns="http://schemas.openxmlformats.org/spreadsheetml/2006/main">
  <authors>
    <author>Бойко Андрей Валерьевич</author>
  </authors>
  <commentList>
    <comment ref="Q2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Z2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Нахождение в хранилище во время проведения сотрудниками подрядной организации работ по установке дополнительных технических средств охраны, для приведения в соответствие с требованиями Банка России и Росгвардии.
6,18 часа (5 временных отрезков), Гуринова И.В.
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Нахождение в хранилище во время проведения сотрудниками подрядной организации работ по установке дополнительных технических средств охраны, для приведения в соответствие с требованиями Банка России и Росгвардии.
6,86 часа (2 временных отрезка), Гуринова И.В.
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Нахождение в хранилище во время проведения сотрудниками подрядной организации работ по установке дополнительных технических средств охраны, для приведения в соответствие с требованиями Банка 7,12 часа (2 временных отрезка), Гуринова И.В.
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Нахождение в хранилище во время проведения сотрудниками подрядной организации работ по установке дополнительных технических средств охраны, для приведения в соответствие с требованиями Банка России и Росгвардии.
</t>
        </r>
      </text>
    </comment>
    <comment ref="AG3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Нахождение в хранилище во время проведения сотрудниками подрядной организации работ по установке дополнительных технических средств охраны, для приведения в соответствие с требованиями Банка России и Росгвардии.
</t>
        </r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
</t>
        </r>
      </text>
    </comment>
    <comment ref="X36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T37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Нахождение в хранилище во время проведения сотрудниками подрядной организации работ по установке дополнительных технических средств охраны, для приведения в соответствие с требованиями Банка России и Росгвардии.
6,88 часа (2 временных отрезка), Чередниченко Г.Н.
</t>
        </r>
      </text>
    </comment>
    <comment ref="U37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Нахождение в хранилище во время проведения сотрудниками подрядной организации работ по установке дополнительных технических средств охраны, для приведения в соответствие с требованиями Банка России и Росгвардии.
6,19 часа (2 временных отрезка), Чередниченко Г.Н.
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Нахождение в хранилище во время проведения сотрудниками подрядной организации работ по установке дополнительных технических средств охраны, для приведения в соответствие с требованиями Банка России и Росгвардии.
1,38 часа, Чередниченко Г.Н.
</t>
        </r>
      </text>
    </comment>
    <comment ref="O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P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Q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Нахождение в хранилище во время проведения сотрудниками подрядной организации работ по установке дополнительных технических средств охраны, для приведения в соответствие с требованиями Банка России и Росгвардии.
6,73 часа (09:54-16:38), Котлова и Фильшина, по очереди.
</t>
        </r>
      </text>
    </comment>
    <comment ref="S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T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U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V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W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AA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AB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-1,44 (подготовка монеты для ЦБ)
</t>
        </r>
      </text>
    </comment>
    <comment ref="AG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</commentList>
</comments>
</file>

<file path=xl/comments6.xml><?xml version="1.0" encoding="utf-8"?>
<comments xmlns="http://schemas.openxmlformats.org/spreadsheetml/2006/main">
  <authors>
    <author>Бойко Андрей Валерьевич</author>
  </authors>
  <commentList>
    <comment ref="W2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X2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Нахождение в хранилище во время проведения сотрудниками подрядной организации работ по установке дополнительных технических средств охраны, для приведения в соответствие с требованиями Банка России и Росгвардии.
0,75 часа (2 временных отрезка), Котлова Е.О.
</t>
        </r>
      </text>
    </comment>
    <comment ref="Q26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перенесён с октября.
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перенесён с октября.
</t>
        </r>
      </text>
    </comment>
    <comment ref="S26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перенесён с октября.
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перенесён с октября.
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перенесён с октября.
</t>
        </r>
      </text>
    </comment>
    <comment ref="V26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перенесён с октября.
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перенесён с октября.
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перенесён с октября.
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перенесён с октября.
</t>
        </r>
      </text>
    </comment>
    <comment ref="Z26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перенесён с октября.
</t>
        </r>
      </text>
    </comment>
    <comment ref="N3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Z3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D3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U3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B3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F3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E3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E36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Возможно опоздание на 2 часа.
</t>
        </r>
      </text>
    </comment>
    <comment ref="Q40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перенесён на сентябрь.
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Q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T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W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X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AD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</commentList>
</comments>
</file>

<file path=xl/comments7.xml><?xml version="1.0" encoding="utf-8"?>
<comments xmlns="http://schemas.openxmlformats.org/spreadsheetml/2006/main">
  <authors>
    <author>Бойко Андрей Валерьевич</author>
  </authors>
  <commentList>
    <comment ref="R2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C2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Без сохранения ЗП
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D3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E3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Y3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K36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Уезжает из города!
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D40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Без сохранения ЗП
</t>
        </r>
      </text>
    </comment>
    <comment ref="AE40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Без сохранения ЗП
</t>
        </r>
      </text>
    </comment>
    <comment ref="AF40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Без сохранения ЗП
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U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W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</commentList>
</comments>
</file>

<file path=xl/comments8.xml><?xml version="1.0" encoding="utf-8"?>
<comments xmlns="http://schemas.openxmlformats.org/spreadsheetml/2006/main">
  <authors>
    <author>Довгилов Евгений Алексеевич</author>
    <author>Бойко Андрей Валерьевич</author>
    <author>Мироненко Татьяна Александровна</author>
  </authors>
  <commentList>
    <comment ref="D23" authorId="0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+ 7.25 перенос с 31.07
</t>
        </r>
      </text>
    </comment>
    <comment ref="G23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H23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T23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A23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Z28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+7.25 перенос с 31.07
</t>
        </r>
      </text>
    </comment>
    <comment ref="E31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B31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G31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N35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S35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C35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H35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D36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перенесён
на июль
</t>
        </r>
      </text>
    </comment>
    <comment ref="E36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Уезжает из города!
</t>
        </r>
      </text>
    </comment>
    <comment ref="H36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Уезжает из города!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Уезжает из города!
</t>
        </r>
      </text>
    </comment>
    <comment ref="D37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Без сохранения ЗП
</t>
        </r>
      </text>
    </comment>
    <comment ref="U37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V37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H40" authorId="0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и.о. рук КИЦ
</t>
        </r>
      </text>
    </comment>
    <comment ref="D41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E41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G41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T41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Z41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AA41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AF41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AH41" authorId="1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AI43" authorId="2" shapeId="0">
      <text>
        <r>
          <rPr>
            <b/>
            <sz val="9"/>
            <color indexed="81"/>
            <rFont val="Tahoma"/>
            <family val="2"/>
            <charset val="204"/>
          </rPr>
          <t>Мироненко Татьяна Александровна:</t>
        </r>
        <r>
          <rPr>
            <sz val="9"/>
            <color indexed="81"/>
            <rFont val="Tahoma"/>
            <family val="2"/>
            <charset val="204"/>
          </rPr>
          <t xml:space="preserve">
для информации по вносу в АС КЦ. В формулах не учавствует
</t>
        </r>
      </text>
    </comment>
    <comment ref="G49" authorId="2" shapeId="0">
      <text>
        <r>
          <rPr>
            <b/>
            <sz val="9"/>
            <color indexed="81"/>
            <rFont val="Tahoma"/>
            <family val="2"/>
            <charset val="204"/>
          </rPr>
          <t>Мироненко Татьяна Александровна:</t>
        </r>
        <r>
          <rPr>
            <sz val="9"/>
            <color indexed="81"/>
            <rFont val="Tahoma"/>
            <family val="2"/>
            <charset val="204"/>
          </rPr>
          <t xml:space="preserve">
высылка МБК в ЦЭ
</t>
        </r>
      </text>
    </comment>
    <comment ref="AB49" authorId="2" shapeId="0">
      <text>
        <r>
          <rPr>
            <b/>
            <sz val="9"/>
            <color indexed="81"/>
            <rFont val="Tahoma"/>
            <family val="2"/>
            <charset val="204"/>
          </rPr>
          <t>Мироненко Татьяна Александровна:</t>
        </r>
        <r>
          <rPr>
            <sz val="9"/>
            <color indexed="81"/>
            <rFont val="Tahoma"/>
            <family val="2"/>
            <charset val="204"/>
          </rPr>
          <t xml:space="preserve">
вывоз МБК в ЦЭ
</t>
        </r>
      </text>
    </comment>
  </commentList>
</comments>
</file>

<file path=xl/comments9.xml><?xml version="1.0" encoding="utf-8"?>
<comments xmlns="http://schemas.openxmlformats.org/spreadsheetml/2006/main">
  <authors>
    <author>Бойко Андрей Валерьевич</author>
    <author>Довгилов Евгений Алексеевич</author>
    <author>Мироненко Татьяна Александровна</author>
  </authors>
  <commentList>
    <comment ref="J2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G2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A26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добавил
</t>
        </r>
      </text>
    </comment>
    <comment ref="AC2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F30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на случай продления больничного Чак
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R3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X3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G33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По уходу за ребёнком.
</t>
        </r>
      </text>
    </comment>
    <comment ref="S3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A3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AB3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Бойко Андрей Валерьевич: убытие домой сразу по окончании приёма
</t>
        </r>
      </text>
    </comment>
    <comment ref="D40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и.о. рук КИЦ
</t>
        </r>
      </text>
    </comment>
    <comment ref="E40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и.о. рук КИЦ
</t>
        </r>
      </text>
    </comment>
    <comment ref="H40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и.о. рук КИЦ
</t>
        </r>
      </text>
    </comment>
    <comment ref="I40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и.о. рук КИЦ
</t>
        </r>
      </text>
    </comment>
    <comment ref="J40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и.о. рук КИЦ
</t>
        </r>
      </text>
    </comment>
    <comment ref="K40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и.о. рук КИЦ
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и.о. рук КИЦ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и.о. рук КИЦ
</t>
        </r>
      </text>
    </comment>
    <comment ref="P40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и.о. рук КИЦ
</t>
        </r>
      </text>
    </comment>
    <comment ref="Q40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и.о. рук КИЦ
</t>
        </r>
      </text>
    </comment>
    <comment ref="R40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и.о. рук КИЦ
</t>
        </r>
      </text>
    </comment>
    <comment ref="S40" authorId="1" shapeId="0">
      <text>
        <r>
          <rPr>
            <b/>
            <sz val="9"/>
            <color indexed="81"/>
            <rFont val="Tahoma"/>
            <family val="2"/>
            <charset val="204"/>
          </rPr>
          <t>Довгилов Евгений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и.о. рук КИЦ
</t>
        </r>
      </text>
    </comment>
    <comment ref="Y40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перенесён с июня.
</t>
        </r>
      </text>
    </comment>
    <comment ref="AC40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перенесён с июня.
</t>
        </r>
      </text>
    </comment>
    <comment ref="AD40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перенесён с июня.
</t>
        </r>
      </text>
    </comment>
    <comment ref="AE40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перенесён с июня.
</t>
        </r>
      </text>
    </comment>
    <comment ref="AF40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перенесён с июня.
</t>
        </r>
      </text>
    </comment>
    <comment ref="AG40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перенесён с июня.
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O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P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Участие в конкурсе Баймухаметовой Е.И.
</t>
        </r>
      </text>
    </comment>
    <comment ref="V41" authorId="0" shapeId="0">
      <text>
        <r>
          <rPr>
            <b/>
            <sz val="9"/>
            <color indexed="81"/>
            <rFont val="Tahoma"/>
            <family val="2"/>
            <charset val="204"/>
          </rPr>
          <t>Бойко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-1,99 (подготовка монеты для ЦБ)
</t>
        </r>
      </text>
    </comment>
    <comment ref="AH43" authorId="2" shapeId="0">
      <text>
        <r>
          <rPr>
            <b/>
            <sz val="9"/>
            <color indexed="81"/>
            <rFont val="Tahoma"/>
            <family val="2"/>
            <charset val="204"/>
          </rPr>
          <t>Мироненко Татьяна Александровна:</t>
        </r>
        <r>
          <rPr>
            <sz val="9"/>
            <color indexed="81"/>
            <rFont val="Tahoma"/>
            <family val="2"/>
            <charset val="204"/>
          </rPr>
          <t xml:space="preserve">
для информации по вносу в АС КЦ. В формулах не учавствует
</t>
        </r>
      </text>
    </comment>
    <comment ref="AF48" authorId="2" shapeId="0">
      <text>
        <r>
          <rPr>
            <b/>
            <sz val="9"/>
            <color indexed="81"/>
            <rFont val="Tahoma"/>
            <family val="2"/>
            <charset val="204"/>
          </rPr>
          <t>Мироненко Татьяна Александровна:</t>
        </r>
        <r>
          <rPr>
            <sz val="9"/>
            <color indexed="81"/>
            <rFont val="Tahoma"/>
            <family val="2"/>
            <charset val="204"/>
          </rPr>
          <t xml:space="preserve">
вывоз МБК
</t>
        </r>
      </text>
    </comment>
  </commentList>
</comments>
</file>

<file path=xl/sharedStrings.xml><?xml version="1.0" encoding="utf-8"?>
<sst xmlns="http://schemas.openxmlformats.org/spreadsheetml/2006/main" count="2805" uniqueCount="105">
  <si>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</si>
  <si>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</si>
  <si>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</si>
  <si>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</si>
  <si>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</si>
  <si>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</si>
  <si>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</si>
  <si>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</si>
  <si>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</si>
  <si>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</si>
  <si>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</si>
  <si>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</si>
  <si>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Дальневосточный банк</t>
  </si>
  <si>
    <t>Утверждаю: Начальник ОКО ОО-КИЦ № 0118 _______ Бойко А.В.</t>
  </si>
  <si>
    <t>Операционный офис - кассово-инкассаторский центр № 0118</t>
  </si>
  <si>
    <t>График работы отдела кассовых операций ОО-КИЦ № 0118 (г. Хабаровск)</t>
  </si>
  <si>
    <t>на</t>
  </si>
  <si>
    <t>г.</t>
  </si>
  <si>
    <t>Дней в месяце</t>
  </si>
  <si>
    <t>Количество дней в месяце</t>
  </si>
  <si>
    <t>28, 29</t>
  </si>
  <si>
    <t>График  №</t>
  </si>
  <si>
    <t>(дней</t>
  </si>
  <si>
    <t>)</t>
  </si>
  <si>
    <t>Норма рабочего времени в месяц, час.</t>
  </si>
  <si>
    <t>в кв.</t>
  </si>
  <si>
    <t>проверка</t>
  </si>
  <si>
    <t xml:space="preserve">     Отметки о рабочих и выходных днях по числам месяца</t>
  </si>
  <si>
    <t>формула</t>
  </si>
  <si>
    <t>Квартал нараст.</t>
  </si>
  <si>
    <t>Отклонение за год</t>
  </si>
  <si>
    <t>№ п\п</t>
  </si>
  <si>
    <t>Фамилия Имя Отчество</t>
  </si>
  <si>
    <t>Должность</t>
  </si>
  <si>
    <t>Итого часов</t>
  </si>
  <si>
    <t xml:space="preserve">Индивидуальная мес.норма </t>
  </si>
  <si>
    <t>Отклонение от нормы за месяц</t>
  </si>
  <si>
    <t>Факт</t>
  </si>
  <si>
    <t>Отклонение</t>
  </si>
  <si>
    <t>Норма</t>
  </si>
  <si>
    <t>за год</t>
  </si>
  <si>
    <t>Безматерных Л.В.</t>
  </si>
  <si>
    <t>ст. кассир</t>
  </si>
  <si>
    <t>Гуринова И.В.</t>
  </si>
  <si>
    <t>зав. кассой</t>
  </si>
  <si>
    <t>Дуринова О.Е.</t>
  </si>
  <si>
    <t>кассир</t>
  </si>
  <si>
    <t>Духовникова С.С.</t>
  </si>
  <si>
    <t>Котлова Е.О.</t>
  </si>
  <si>
    <t>Махлепова О.С.</t>
  </si>
  <si>
    <t>О</t>
  </si>
  <si>
    <t>Овсянникова О.В.</t>
  </si>
  <si>
    <t>Пастюхова И.А.</t>
  </si>
  <si>
    <t>нач. смены</t>
  </si>
  <si>
    <t>Рыбалкина В.В.</t>
  </si>
  <si>
    <t>Смолина Е.А.</t>
  </si>
  <si>
    <t>Степанова Е.А.</t>
  </si>
  <si>
    <t>Тумаева О.В.</t>
  </si>
  <si>
    <t>Б</t>
  </si>
  <si>
    <t>Фильшина А.В.</t>
  </si>
  <si>
    <t>Цирулик И.В.</t>
  </si>
  <si>
    <t>Чак Л.А.</t>
  </si>
  <si>
    <t>Чередниченко Г.Н.</t>
  </si>
  <si>
    <t>Жумова Т.Ю.</t>
  </si>
  <si>
    <t>гл. специалист</t>
  </si>
  <si>
    <t>Баймухаметова Е.И.</t>
  </si>
  <si>
    <t>Бойко А.В.</t>
  </si>
  <si>
    <t>нач. отдела</t>
  </si>
  <si>
    <t>Д</t>
  </si>
  <si>
    <t>ИТОГО часов в день</t>
  </si>
  <si>
    <t>Кол-во ПШЕ в 1 день</t>
  </si>
  <si>
    <t>ФОВ за минусов вычетов Чередниченко</t>
  </si>
  <si>
    <t>ФОВ за минусов вычетов ПЦР</t>
  </si>
  <si>
    <t>ФОВ план</t>
  </si>
  <si>
    <t>ОСО план</t>
  </si>
  <si>
    <t>ОСО прогноз</t>
  </si>
  <si>
    <t>отклонение ОСО</t>
  </si>
  <si>
    <t>ОСО факт</t>
  </si>
  <si>
    <t>ОСО факт + план</t>
  </si>
  <si>
    <t>ФОВ факт</t>
  </si>
  <si>
    <t>Целевой КПЭ</t>
  </si>
  <si>
    <t>Факт КПЭ</t>
  </si>
  <si>
    <t>КПЭ нарастающий на текущую дату с 01.01.2022</t>
  </si>
  <si>
    <t>% Выполнения</t>
  </si>
  <si>
    <t>22*</t>
  </si>
  <si>
    <t>Казеева О.В.</t>
  </si>
  <si>
    <t>К</t>
  </si>
  <si>
    <t>ФОВ + вычет за январь 9,25 ПЦР</t>
  </si>
  <si>
    <t>1№ 6007037</t>
  </si>
  <si>
    <t>Цена (без учета НДС)</t>
  </si>
  <si>
    <t>Исключение из ФОВ</t>
  </si>
  <si>
    <t>Отклонение ОСО</t>
  </si>
  <si>
    <t>КПЭ нарастающий на текущую дату с 01.04.2022</t>
  </si>
  <si>
    <t>Исключения</t>
  </si>
  <si>
    <t>Больничный</t>
  </si>
  <si>
    <t>Чайкина 2-58</t>
  </si>
  <si>
    <t>Исключение ФОВ общее - ин.ИВ</t>
  </si>
  <si>
    <t>Исключение ФОВ общее - ХБР</t>
  </si>
  <si>
    <t>Исключение ФОВ</t>
  </si>
  <si>
    <t>Отклонение факта от прогноза</t>
  </si>
  <si>
    <t>КПЭ нарастающий на текущую дату с 01.07.2022</t>
  </si>
  <si>
    <t>ФОВ исключение (замещение рук. КИЦ)</t>
  </si>
  <si>
    <t>КПЭ нарастающий на текущую дату с 01.10.2022</t>
  </si>
  <si>
    <t>У</t>
  </si>
  <si>
    <t>КПЭ нарастающий на текущую дату с 01.10.2021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</si>
</sst>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0.0"/>
    <numFmt numFmtId="167" formatCode="#,##0.0"/>
    <numFmt numFmtId="168" formatCode="#0.0"/>
    <numFmt numFmtId="169" formatCode="#,##0.00\ _₽"/>
  </numFmts>
  <fonts count="87" x14ac:knownFonts="1">
    <font>
      <sz val="11"/>
      <color theme="1"/>
      <name val="Calibri"/>
      <family val="2"/>
      <charset val="204"/>
      <scheme val="minor"/>
    </font>
    <font>
      <sz val="12"/>
      <color rgb="FF006100"/>
      <name val="Times New Roman"/>
      <family val="2"/>
      <charset val="204"/>
    </font>
    <font>
      <sz val="11"/>
      <color rgb="FF00000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name val="Arial Cyr"/>
      <family val="2"/>
      <charset val="204"/>
    </font>
    <font>
      <b/>
      <i/>
      <u/>
      <sz val="10.5"/>
      <name val="Arial Cyr"/>
      <charset val="204"/>
    </font>
    <font>
      <sz val="10.5"/>
      <name val="Arial Cyr"/>
      <charset val="204"/>
    </font>
    <font>
      <b/>
      <i/>
      <sz val="10.5"/>
      <name val="Arial Cyr"/>
      <charset val="204"/>
    </font>
    <font>
      <sz val="11"/>
      <name val="Calibri"/>
      <family val="2"/>
      <charset val="204"/>
      <scheme val="minor"/>
    </font>
    <font>
      <sz val="10.5"/>
      <color rgb="FFFF0000"/>
      <name val="Arial Cyr"/>
      <charset val="204"/>
    </font>
    <font>
      <b/>
      <sz val="10.5"/>
      <name val="Arial Cyr"/>
      <charset val="204"/>
    </font>
    <font>
      <sz val="11"/>
      <name val="Arial Cyr"/>
      <charset val="204"/>
    </font>
    <font>
      <sz val="10.5"/>
      <name val="Arial Cyr"/>
      <family val="2"/>
      <charset val="204"/>
    </font>
    <font>
      <b/>
      <sz val="10.5"/>
      <color rgb="FFFF0000"/>
      <name val="Arial Cyr"/>
      <charset val="204"/>
    </font>
    <font>
      <b/>
      <sz val="11"/>
      <color rgb="FFFF0000"/>
      <name val="Arial Cyr"/>
      <charset val="204"/>
    </font>
    <font>
      <b/>
      <i/>
      <sz val="11"/>
      <color rgb="FFFF0000"/>
      <name val="Arial Cyr"/>
      <charset val="204"/>
    </font>
    <font>
      <b/>
      <i/>
      <u/>
      <sz val="11"/>
      <name val="Arial Cyr"/>
      <charset val="204"/>
    </font>
    <font>
      <b/>
      <i/>
      <u/>
      <sz val="11"/>
      <color rgb="FFFF0000"/>
      <name val="Arial Cyr"/>
      <charset val="204"/>
    </font>
    <font>
      <b/>
      <sz val="10.5"/>
      <name val="Arial Cyr"/>
      <family val="2"/>
      <charset val="204"/>
    </font>
    <font>
      <b/>
      <sz val="11"/>
      <name val="Arial Cyr"/>
      <family val="2"/>
      <charset val="204"/>
    </font>
    <font>
      <b/>
      <sz val="11"/>
      <color rgb="FF0070C0"/>
      <name val="Arial Cyr"/>
      <charset val="204"/>
    </font>
    <font>
      <b/>
      <sz val="11"/>
      <color rgb="FF0070C0"/>
      <name val="Calibri"/>
      <family val="2"/>
      <charset val="204"/>
      <scheme val="minor"/>
    </font>
    <font>
      <b/>
      <sz val="10.5"/>
      <color indexed="10"/>
      <name val="Arial Cyr"/>
      <family val="2"/>
      <charset val="204"/>
    </font>
    <font>
      <b/>
      <u val="double"/>
      <sz val="10.5"/>
      <name val="Arial Cyr"/>
      <charset val="204"/>
    </font>
    <font>
      <b/>
      <sz val="10.5"/>
      <color rgb="FF7030A0"/>
      <name val="Arial Cyr"/>
      <charset val="204"/>
    </font>
    <font>
      <sz val="6"/>
      <name val="Arial Cyr"/>
      <family val="2"/>
      <charset val="204"/>
    </font>
    <font>
      <sz val="6"/>
      <name val="Arial Cyr"/>
    </font>
    <font>
      <b/>
      <sz val="12"/>
      <color theme="1"/>
      <name val="Calibri"/>
      <family val="2"/>
      <charset val="204"/>
      <scheme val="minor"/>
    </font>
    <font>
      <b/>
      <sz val="10.5"/>
      <color rgb="FFFF0000"/>
      <name val="Arial Cyr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sz val="10"/>
      <name val="Times New Roman"/>
      <family val="1"/>
      <charset val="1"/>
    </font>
    <font>
      <b/>
      <i/>
      <u/>
      <sz val="11"/>
      <color theme="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u/>
      <sz val="10"/>
      <color theme="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b/>
      <i/>
      <u/>
      <sz val="1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FF0000"/>
      <name val="Times New Roman"/>
      <family val="1"/>
      <charset val="1"/>
    </font>
    <font>
      <b/>
      <sz val="10"/>
      <color rgb="FFFF0000"/>
      <name val="Times New Roman"/>
      <family val="1"/>
      <charset val="1"/>
    </font>
    <font>
      <b/>
      <sz val="10"/>
      <color rgb="FFFF000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b/>
      <sz val="10.5"/>
      <color rgb="FF0070C0"/>
      <name val="Arial Cyr"/>
      <charset val="204"/>
    </font>
    <font>
      <b/>
      <sz val="11"/>
      <color rgb="FFFF0000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8"/>
      <color rgb="FF002060"/>
      <name val="Arial Cyr"/>
      <charset val="204"/>
    </font>
    <font>
      <b/>
      <sz val="10.5"/>
      <color rgb="FF002060"/>
      <name val="Arial Cyr"/>
      <charset val="204"/>
    </font>
    <font>
      <sz val="9"/>
      <name val="Arial Cyr"/>
      <charset val="204"/>
    </font>
    <font>
      <b/>
      <sz val="11"/>
      <color rgb="FF002060"/>
      <name val="Arial Cyr"/>
      <charset val="204"/>
    </font>
    <font>
      <b/>
      <sz val="12"/>
      <name val="Times New Roman"/>
      <family val="1"/>
      <charset val="204"/>
    </font>
    <font>
      <sz val="10.5"/>
      <name val="Times New Roman"/>
      <family val="1"/>
      <charset val="204"/>
    </font>
    <font>
      <sz val="12"/>
      <name val="Times New Roman"/>
      <family val="1"/>
      <charset val="204"/>
    </font>
    <font>
      <b/>
      <sz val="10.5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8"/>
      <color rgb="FF002060"/>
      <name val="Calibri"/>
      <family val="2"/>
      <charset val="204"/>
      <scheme val="minor"/>
    </font>
    <font>
      <sz val="10.5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.5"/>
      <color theme="1"/>
      <name val="Arial Cyr"/>
      <charset val="204"/>
    </font>
    <font>
      <u/>
      <sz val="10.5"/>
      <name val="Arial Cyr"/>
      <charset val="204"/>
    </font>
    <font>
      <b/>
      <i/>
      <u/>
      <sz val="10.5"/>
      <color rgb="FFFF0000"/>
      <name val="Arial Cyr"/>
      <charset val="204"/>
    </font>
    <font>
      <b/>
      <i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9"/>
      <color rgb="FF002060"/>
      <name val="Arial Cyr"/>
      <charset val="204"/>
    </font>
    <font>
      <i/>
      <u/>
      <sz val="10"/>
      <name val="Times New Roman"/>
      <family val="1"/>
      <charset val="204"/>
    </font>
    <font>
      <b/>
      <sz val="11"/>
      <color rgb="FFFFC000"/>
      <name val="Times New Roman"/>
      <family val="1"/>
      <charset val="204"/>
    </font>
    <font>
      <b/>
      <i/>
      <sz val="10.5"/>
      <color rgb="FFFF0000"/>
      <name val="Arial Cyr"/>
      <charset val="204"/>
    </font>
    <font>
      <b/>
      <sz val="12"/>
      <color rgb="FFFF0000"/>
      <name val="Calibri"/>
      <family val="2"/>
      <charset val="204"/>
      <scheme val="minor"/>
    </font>
    <font>
      <b/>
      <i/>
      <u/>
      <sz val="10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name val="Arial Cyr"/>
      <family val="2"/>
      <charset val="204"/>
    </font>
    <font>
      <b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1"/>
      <name val="Arial Cyr"/>
      <charset val="204"/>
    </font>
    <font>
      <b/>
      <i/>
      <u/>
      <sz val="11"/>
      <name val="Times New Roman"/>
      <family val="1"/>
      <charset val="204"/>
    </font>
    <font>
      <sz val="11"/>
      <name val="Times New Roman"/>
      <family val="1"/>
      <charset val="1"/>
    </font>
    <font>
      <b/>
      <sz val="10.5"/>
      <name val="Arial Cyr"/>
    </font>
    <font>
      <b/>
      <sz val="10.5"/>
      <color rgb="FF0070C0"/>
      <name val="Arial Cyr"/>
    </font>
    <font>
      <b/>
      <sz val="1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rgb="FFFCD5B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Border="0" applyProtection="0"/>
    <xf numFmtId="0" fontId="2" fillId="0" borderId="0"/>
    <xf numFmtId="0" fontId="30" fillId="0" borderId="0"/>
    <xf numFmtId="0" fontId="44" fillId="0" borderId="0"/>
    <xf numFmtId="0" fontId="44" fillId="0" borderId="0"/>
  </cellStyleXfs>
  <cellXfs count="700">
    <xf numFmtId="0" fontId="0" fillId="0" borderId="0" xfId="0"/>
    <xf numFmtId="166" fontId="0" fillId="0" borderId="0" xfId="0" applyNumberFormat="1"/>
    <xf numFmtId="166" fontId="0" fillId="0" borderId="0" xfId="0" applyNumberFormat="1" applyFill="1"/>
    <xf numFmtId="166" fontId="5" fillId="0" borderId="0" xfId="0" applyNumberFormat="1" applyFont="1" applyFill="1" applyBorder="1"/>
    <xf numFmtId="166" fontId="6" fillId="0" borderId="0" xfId="0" applyNumberFormat="1" applyFont="1" applyFill="1" applyBorder="1" applyAlignment="1" applyProtection="1">
      <protection locked="0"/>
    </xf>
    <xf numFmtId="166" fontId="7" fillId="4" borderId="0" xfId="0" applyNumberFormat="1" applyFont="1" applyFill="1" applyBorder="1" applyAlignment="1" applyProtection="1">
      <protection locked="0"/>
    </xf>
    <xf numFmtId="166" fontId="0" fillId="4" borderId="0" xfId="0" applyNumberFormat="1" applyFill="1" applyBorder="1" applyAlignment="1" applyProtection="1">
      <alignment horizontal="right"/>
      <protection locked="0"/>
    </xf>
    <xf numFmtId="166" fontId="0" fillId="4" borderId="0" xfId="0" applyNumberFormat="1" applyFill="1" applyBorder="1" applyProtection="1">
      <protection locked="0"/>
    </xf>
    <xf numFmtId="166" fontId="8" fillId="4" borderId="0" xfId="0" applyNumberFormat="1" applyFont="1" applyFill="1" applyBorder="1" applyProtection="1">
      <protection locked="0"/>
    </xf>
    <xf numFmtId="0" fontId="0" fillId="4" borderId="0" xfId="0" applyFill="1" applyProtection="1">
      <protection locked="0"/>
    </xf>
    <xf numFmtId="0" fontId="0" fillId="4" borderId="0" xfId="0" applyFill="1"/>
    <xf numFmtId="166" fontId="9" fillId="0" borderId="0" xfId="0" applyNumberFormat="1" applyFont="1" applyFill="1" applyBorder="1" applyAlignment="1" applyProtection="1">
      <protection locked="0"/>
    </xf>
    <xf numFmtId="166" fontId="6" fillId="0" borderId="0" xfId="0" applyNumberFormat="1" applyFont="1" applyFill="1" applyBorder="1"/>
    <xf numFmtId="166" fontId="10" fillId="0" borderId="0" xfId="0" applyNumberFormat="1" applyFont="1" applyFill="1" applyBorder="1" applyAlignment="1"/>
    <xf numFmtId="166" fontId="6" fillId="0" borderId="0" xfId="0" applyNumberFormat="1" applyFont="1" applyFill="1" applyBorder="1" applyProtection="1">
      <protection locked="0"/>
    </xf>
    <xf numFmtId="166" fontId="11" fillId="0" borderId="0" xfId="0" applyNumberFormat="1" applyFont="1" applyFill="1" applyAlignment="1" applyProtection="1">
      <protection locked="0"/>
    </xf>
    <xf numFmtId="166" fontId="11" fillId="0" borderId="0" xfId="0" applyNumberFormat="1" applyFont="1" applyFill="1" applyAlignment="1" applyProtection="1">
      <alignment horizontal="right"/>
      <protection locked="0"/>
    </xf>
    <xf numFmtId="166" fontId="12" fillId="0" borderId="0" xfId="0" applyNumberFormat="1" applyFont="1" applyFill="1" applyAlignment="1" applyProtection="1">
      <protection locked="0"/>
    </xf>
    <xf numFmtId="0" fontId="0" fillId="0" borderId="0" xfId="0" applyFill="1" applyProtection="1">
      <protection locked="0"/>
    </xf>
    <xf numFmtId="0" fontId="0" fillId="0" borderId="0" xfId="0" applyProtection="1">
      <protection locked="0"/>
    </xf>
    <xf numFmtId="166" fontId="11" fillId="0" borderId="0" xfId="0" applyNumberFormat="1" applyFont="1" applyAlignment="1" applyProtection="1">
      <alignment horizontal="center"/>
      <protection locked="0"/>
    </xf>
    <xf numFmtId="0" fontId="13" fillId="0" borderId="0" xfId="0" applyFont="1" applyAlignment="1" applyProtection="1">
      <protection locked="0"/>
    </xf>
    <xf numFmtId="0" fontId="12" fillId="0" borderId="0" xfId="0" applyFont="1" applyAlignment="1" applyProtection="1">
      <protection locked="0"/>
    </xf>
    <xf numFmtId="166" fontId="9" fillId="0" borderId="0" xfId="0" applyNumberFormat="1" applyFont="1" applyFill="1" applyBorder="1" applyProtection="1">
      <protection locked="0"/>
    </xf>
    <xf numFmtId="166" fontId="7" fillId="0" borderId="0" xfId="0" applyNumberFormat="1" applyFont="1" applyFill="1" applyBorder="1" applyProtection="1">
      <protection locked="0"/>
    </xf>
    <xf numFmtId="166" fontId="14" fillId="0" borderId="0" xfId="0" applyNumberFormat="1" applyFont="1" applyFill="1" applyBorder="1" applyProtection="1">
      <protection locked="0"/>
    </xf>
    <xf numFmtId="166" fontId="15" fillId="0" borderId="0" xfId="0" applyNumberFormat="1" applyFont="1" applyFill="1" applyBorder="1" applyProtection="1">
      <protection locked="0"/>
    </xf>
    <xf numFmtId="166" fontId="16" fillId="0" borderId="0" xfId="0" applyNumberFormat="1" applyFont="1" applyFill="1" applyBorder="1" applyProtection="1">
      <protection locked="0"/>
    </xf>
    <xf numFmtId="166" fontId="11" fillId="0" borderId="0" xfId="0" applyNumberFormat="1" applyFont="1" applyFill="1" applyBorder="1" applyProtection="1">
      <protection locked="0"/>
    </xf>
    <xf numFmtId="166" fontId="17" fillId="0" borderId="0" xfId="0" applyNumberFormat="1" applyFont="1" applyFill="1" applyBorder="1" applyProtection="1">
      <protection locked="0"/>
    </xf>
    <xf numFmtId="0" fontId="19" fillId="5" borderId="7" xfId="0" applyFont="1" applyFill="1" applyBorder="1" applyAlignment="1" applyProtection="1">
      <alignment horizontal="center"/>
      <protection locked="0"/>
    </xf>
    <xf numFmtId="0" fontId="19" fillId="0" borderId="11" xfId="0" applyFont="1" applyFill="1" applyBorder="1" applyAlignment="1" applyProtection="1">
      <alignment horizontal="center"/>
      <protection locked="0"/>
    </xf>
    <xf numFmtId="166" fontId="11" fillId="0" borderId="0" xfId="0" applyNumberFormat="1" applyFont="1" applyAlignment="1" applyProtection="1">
      <protection locked="0"/>
    </xf>
    <xf numFmtId="166" fontId="20" fillId="0" borderId="0" xfId="0" applyNumberFormat="1" applyFont="1" applyFill="1" applyBorder="1" applyProtection="1">
      <protection locked="0"/>
    </xf>
    <xf numFmtId="166" fontId="20" fillId="0" borderId="0" xfId="0" applyNumberFormat="1" applyFont="1" applyFill="1" applyBorder="1" applyAlignment="1" applyProtection="1">
      <protection locked="0"/>
    </xf>
    <xf numFmtId="166" fontId="11" fillId="0" borderId="0" xfId="0" applyNumberFormat="1" applyFont="1" applyFill="1" applyBorder="1" applyAlignment="1" applyProtection="1">
      <protection locked="0"/>
    </xf>
    <xf numFmtId="166" fontId="7" fillId="0" borderId="0" xfId="0" applyNumberFormat="1" applyFont="1" applyFill="1" applyBorder="1" applyAlignment="1" applyProtection="1"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0" fillId="0" borderId="0" xfId="0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166" fontId="21" fillId="0" borderId="0" xfId="0" applyNumberFormat="1" applyFont="1" applyProtection="1">
      <protection locked="0"/>
    </xf>
    <xf numFmtId="166" fontId="0" fillId="0" borderId="3" xfId="0" applyNumberFormat="1" applyBorder="1" applyProtection="1">
      <protection locked="0"/>
    </xf>
    <xf numFmtId="166" fontId="0" fillId="0" borderId="3" xfId="0" applyNumberFormat="1" applyBorder="1" applyAlignment="1" applyProtection="1">
      <alignment horizontal="right"/>
      <protection locked="0"/>
    </xf>
    <xf numFmtId="166" fontId="0" fillId="0" borderId="13" xfId="0" applyNumberFormat="1" applyBorder="1" applyProtection="1">
      <protection locked="0"/>
    </xf>
    <xf numFmtId="0" fontId="12" fillId="0" borderId="0" xfId="0" applyFont="1" applyFill="1" applyAlignment="1" applyProtection="1">
      <protection locked="0"/>
    </xf>
    <xf numFmtId="166" fontId="18" fillId="5" borderId="0" xfId="0" applyNumberFormat="1" applyFont="1" applyFill="1" applyAlignment="1" applyProtection="1">
      <alignment horizontal="center"/>
      <protection locked="0"/>
    </xf>
    <xf numFmtId="166" fontId="22" fillId="0" borderId="0" xfId="0" applyNumberFormat="1" applyFont="1" applyAlignment="1" applyProtection="1">
      <protection locked="0"/>
    </xf>
    <xf numFmtId="166" fontId="22" fillId="0" borderId="0" xfId="0" applyNumberFormat="1" applyFont="1" applyFill="1" applyAlignment="1" applyProtection="1">
      <protection locked="0"/>
    </xf>
    <xf numFmtId="166" fontId="18" fillId="0" borderId="0" xfId="0" applyNumberFormat="1" applyFont="1" applyFill="1" applyBorder="1" applyAlignment="1" applyProtection="1">
      <protection locked="0"/>
    </xf>
    <xf numFmtId="166" fontId="23" fillId="0" borderId="0" xfId="0" applyNumberFormat="1" applyFont="1" applyFill="1" applyBorder="1"/>
    <xf numFmtId="166" fontId="24" fillId="0" borderId="0" xfId="0" applyNumberFormat="1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0" fontId="12" fillId="0" borderId="0" xfId="0" applyFont="1" applyFill="1" applyBorder="1" applyAlignment="1" applyProtection="1">
      <protection locked="0"/>
    </xf>
    <xf numFmtId="0" fontId="8" fillId="0" borderId="0" xfId="0" applyFont="1" applyProtection="1">
      <protection locked="0"/>
    </xf>
    <xf numFmtId="166" fontId="6" fillId="0" borderId="0" xfId="0" applyNumberFormat="1" applyFont="1" applyFill="1" applyBorder="1" applyAlignment="1" applyProtection="1"/>
    <xf numFmtId="166" fontId="6" fillId="0" borderId="0" xfId="0" applyNumberFormat="1" applyFont="1" applyBorder="1" applyAlignment="1" applyProtection="1"/>
    <xf numFmtId="166" fontId="0" fillId="0" borderId="0" xfId="0" applyNumberFormat="1" applyProtection="1"/>
    <xf numFmtId="166" fontId="0" fillId="0" borderId="0" xfId="0" applyNumberFormat="1" applyFill="1" applyProtection="1"/>
    <xf numFmtId="166" fontId="12" fillId="0" borderId="0" xfId="0" applyNumberFormat="1" applyFont="1" applyBorder="1" applyAlignment="1" applyProtection="1">
      <protection locked="0"/>
    </xf>
    <xf numFmtId="166" fontId="8" fillId="0" borderId="0" xfId="0" applyNumberFormat="1" applyFont="1" applyBorder="1" applyAlignment="1" applyProtection="1">
      <protection locked="0"/>
    </xf>
    <xf numFmtId="166" fontId="0" fillId="0" borderId="0" xfId="0" applyNumberFormat="1" applyFill="1" applyBorder="1" applyAlignment="1" applyProtection="1">
      <protection locked="0"/>
    </xf>
    <xf numFmtId="166" fontId="0" fillId="0" borderId="0" xfId="0" applyNumberFormat="1" applyBorder="1" applyAlignment="1" applyProtection="1">
      <protection locked="0"/>
    </xf>
    <xf numFmtId="166" fontId="0" fillId="0" borderId="0" xfId="0" applyNumberFormat="1" applyProtection="1">
      <protection locked="0"/>
    </xf>
    <xf numFmtId="166" fontId="0" fillId="0" borderId="0" xfId="0" applyNumberFormat="1" applyFill="1" applyProtection="1">
      <protection locked="0"/>
    </xf>
    <xf numFmtId="166" fontId="12" fillId="0" borderId="0" xfId="0" applyNumberFormat="1" applyFont="1" applyAlignment="1" applyProtection="1">
      <protection locked="0"/>
    </xf>
    <xf numFmtId="0" fontId="25" fillId="0" borderId="0" xfId="0" applyFont="1" applyAlignment="1" applyProtection="1">
      <alignment horizontal="right" wrapText="1"/>
      <protection locked="0"/>
    </xf>
    <xf numFmtId="0" fontId="26" fillId="0" borderId="0" xfId="0" applyFont="1" applyAlignment="1" applyProtection="1">
      <alignment horizontal="right" wrapText="1"/>
      <protection locked="0"/>
    </xf>
    <xf numFmtId="0" fontId="27" fillId="5" borderId="1" xfId="0" applyFont="1" applyFill="1" applyBorder="1" applyAlignment="1" applyProtection="1">
      <protection hidden="1"/>
    </xf>
    <xf numFmtId="0" fontId="27" fillId="0" borderId="0" xfId="0" applyFont="1" applyFill="1" applyBorder="1" applyAlignment="1" applyProtection="1">
      <protection hidden="1"/>
    </xf>
    <xf numFmtId="0" fontId="18" fillId="0" borderId="17" xfId="0" applyFont="1" applyFill="1" applyBorder="1" applyAlignment="1" applyProtection="1">
      <alignment horizontal="centerContinuous" vertical="top" wrapText="1"/>
    </xf>
    <xf numFmtId="0" fontId="18" fillId="0" borderId="18" xfId="0" applyFont="1" applyFill="1" applyBorder="1" applyAlignment="1" applyProtection="1">
      <alignment horizontal="centerContinuous" vertical="top"/>
    </xf>
    <xf numFmtId="0" fontId="18" fillId="0" borderId="18" xfId="0" applyFont="1" applyFill="1" applyBorder="1" applyAlignment="1" applyProtection="1">
      <alignment horizontal="center" vertical="top"/>
    </xf>
    <xf numFmtId="1" fontId="28" fillId="6" borderId="18" xfId="0" applyNumberFormat="1" applyFont="1" applyFill="1" applyBorder="1" applyAlignment="1" applyProtection="1"/>
    <xf numFmtId="1" fontId="28" fillId="0" borderId="18" xfId="0" applyNumberFormat="1" applyFont="1" applyFill="1" applyBorder="1" applyAlignment="1" applyProtection="1"/>
    <xf numFmtId="1" fontId="18" fillId="7" borderId="18" xfId="0" applyNumberFormat="1" applyFont="1" applyFill="1" applyBorder="1" applyAlignment="1" applyProtection="1"/>
    <xf numFmtId="1" fontId="18" fillId="0" borderId="18" xfId="0" applyNumberFormat="1" applyFont="1" applyFill="1" applyBorder="1" applyAlignment="1" applyProtection="1"/>
    <xf numFmtId="0" fontId="12" fillId="5" borderId="18" xfId="0" applyFont="1" applyFill="1" applyBorder="1" applyAlignment="1" applyProtection="1">
      <alignment horizontal="right" wrapText="1"/>
    </xf>
    <xf numFmtId="0" fontId="29" fillId="5" borderId="18" xfId="0" applyFont="1" applyFill="1" applyBorder="1" applyAlignment="1" applyProtection="1">
      <alignment horizontal="right" wrapText="1"/>
    </xf>
    <xf numFmtId="0" fontId="6" fillId="0" borderId="19" xfId="0" applyFont="1" applyBorder="1" applyAlignment="1">
      <alignment horizontal="left" vertical="center" wrapText="1"/>
    </xf>
    <xf numFmtId="0" fontId="10" fillId="0" borderId="20" xfId="3" applyFont="1" applyFill="1" applyBorder="1" applyAlignment="1">
      <alignment vertical="center"/>
    </xf>
    <xf numFmtId="0" fontId="6" fillId="0" borderId="20" xfId="3" applyFont="1" applyFill="1" applyBorder="1" applyAlignment="1">
      <alignment horizontal="center" vertical="center"/>
    </xf>
    <xf numFmtId="2" fontId="31" fillId="6" borderId="20" xfId="0" applyNumberFormat="1" applyFont="1" applyFill="1" applyBorder="1" applyAlignment="1">
      <alignment horizontal="center"/>
    </xf>
    <xf numFmtId="2" fontId="32" fillId="8" borderId="20" xfId="0" applyNumberFormat="1" applyFont="1" applyFill="1" applyBorder="1" applyAlignment="1">
      <alignment horizontal="center"/>
    </xf>
    <xf numFmtId="2" fontId="32" fillId="0" borderId="20" xfId="0" applyNumberFormat="1" applyFont="1" applyFill="1" applyBorder="1" applyAlignment="1">
      <alignment horizontal="center"/>
    </xf>
    <xf numFmtId="2" fontId="31" fillId="0" borderId="20" xfId="0" applyNumberFormat="1" applyFont="1" applyFill="1" applyBorder="1" applyAlignment="1">
      <alignment horizontal="center"/>
    </xf>
    <xf numFmtId="2" fontId="33" fillId="7" borderId="20" xfId="0" applyNumberFormat="1" applyFont="1" applyFill="1" applyBorder="1" applyAlignment="1">
      <alignment horizontal="center"/>
    </xf>
    <xf numFmtId="2" fontId="33" fillId="0" borderId="20" xfId="0" applyNumberFormat="1" applyFont="1" applyFill="1" applyBorder="1" applyAlignment="1">
      <alignment horizontal="center"/>
    </xf>
    <xf numFmtId="2" fontId="34" fillId="0" borderId="20" xfId="0" applyNumberFormat="1" applyFont="1" applyFill="1" applyBorder="1" applyAlignment="1">
      <alignment horizontal="center"/>
    </xf>
    <xf numFmtId="2" fontId="12" fillId="5" borderId="20" xfId="0" applyNumberFormat="1" applyFont="1" applyFill="1" applyBorder="1" applyAlignment="1" applyProtection="1">
      <alignment horizontal="right" wrapText="1"/>
      <protection hidden="1"/>
    </xf>
    <xf numFmtId="166" fontId="35" fillId="5" borderId="20" xfId="0" applyNumberFormat="1" applyFont="1" applyFill="1" applyBorder="1" applyAlignment="1" applyProtection="1">
      <protection locked="0"/>
    </xf>
    <xf numFmtId="166" fontId="13" fillId="5" borderId="20" xfId="0" applyNumberFormat="1" applyFont="1" applyFill="1" applyBorder="1" applyProtection="1">
      <protection hidden="1"/>
    </xf>
    <xf numFmtId="166" fontId="0" fillId="5" borderId="20" xfId="0" applyNumberFormat="1" applyFill="1" applyBorder="1" applyProtection="1">
      <protection hidden="1"/>
    </xf>
    <xf numFmtId="166" fontId="36" fillId="5" borderId="20" xfId="0" applyNumberFormat="1" applyFont="1" applyFill="1" applyBorder="1" applyProtection="1">
      <protection hidden="1"/>
    </xf>
    <xf numFmtId="166" fontId="0" fillId="5" borderId="20" xfId="0" applyNumberFormat="1" applyFill="1" applyBorder="1" applyProtection="1">
      <protection locked="0" hidden="1"/>
    </xf>
    <xf numFmtId="166" fontId="36" fillId="5" borderId="21" xfId="0" applyNumberFormat="1" applyFont="1" applyFill="1" applyBorder="1" applyProtection="1">
      <protection locked="0"/>
    </xf>
    <xf numFmtId="0" fontId="6" fillId="0" borderId="6" xfId="0" applyFont="1" applyBorder="1" applyAlignment="1">
      <alignment horizontal="left" vertical="center" wrapText="1"/>
    </xf>
    <xf numFmtId="0" fontId="10" fillId="0" borderId="3" xfId="3" applyFont="1" applyFill="1" applyBorder="1" applyAlignment="1">
      <alignment vertical="center"/>
    </xf>
    <xf numFmtId="0" fontId="6" fillId="0" borderId="3" xfId="3" applyFont="1" applyBorder="1" applyAlignment="1">
      <alignment horizontal="center" vertical="center"/>
    </xf>
    <xf numFmtId="2" fontId="33" fillId="6" borderId="3" xfId="0" applyNumberFormat="1" applyFont="1" applyFill="1" applyBorder="1" applyAlignment="1">
      <alignment horizontal="center"/>
    </xf>
    <xf numFmtId="2" fontId="31" fillId="6" borderId="3" xfId="0" applyNumberFormat="1" applyFont="1" applyFill="1" applyBorder="1" applyAlignment="1">
      <alignment horizontal="center"/>
    </xf>
    <xf numFmtId="2" fontId="31" fillId="0" borderId="3" xfId="0" applyNumberFormat="1" applyFont="1" applyFill="1" applyBorder="1" applyAlignment="1">
      <alignment horizontal="center"/>
    </xf>
    <xf numFmtId="2" fontId="33" fillId="7" borderId="3" xfId="0" applyNumberFormat="1" applyFont="1" applyFill="1" applyBorder="1" applyAlignment="1">
      <alignment horizontal="center"/>
    </xf>
    <xf numFmtId="2" fontId="33" fillId="0" borderId="3" xfId="0" applyNumberFormat="1" applyFont="1" applyFill="1" applyBorder="1" applyAlignment="1">
      <alignment horizontal="center"/>
    </xf>
    <xf numFmtId="2" fontId="37" fillId="7" borderId="3" xfId="0" applyNumberFormat="1" applyFont="1" applyFill="1" applyBorder="1" applyAlignment="1">
      <alignment horizontal="center"/>
    </xf>
    <xf numFmtId="2" fontId="12" fillId="5" borderId="3" xfId="0" applyNumberFormat="1" applyFont="1" applyFill="1" applyBorder="1" applyAlignment="1" applyProtection="1">
      <alignment horizontal="right" wrapText="1"/>
      <protection hidden="1"/>
    </xf>
    <xf numFmtId="166" fontId="35" fillId="5" borderId="3" xfId="0" applyNumberFormat="1" applyFont="1" applyFill="1" applyBorder="1" applyAlignment="1" applyProtection="1">
      <protection locked="0"/>
    </xf>
    <xf numFmtId="166" fontId="13" fillId="5" borderId="3" xfId="0" applyNumberFormat="1" applyFont="1" applyFill="1" applyBorder="1" applyProtection="1">
      <protection hidden="1"/>
    </xf>
    <xf numFmtId="166" fontId="0" fillId="5" borderId="3" xfId="0" applyNumberFormat="1" applyFill="1" applyBorder="1" applyProtection="1">
      <protection hidden="1"/>
    </xf>
    <xf numFmtId="166" fontId="36" fillId="5" borderId="3" xfId="0" applyNumberFormat="1" applyFont="1" applyFill="1" applyBorder="1" applyProtection="1">
      <protection hidden="1"/>
    </xf>
    <xf numFmtId="166" fontId="0" fillId="5" borderId="3" xfId="0" applyNumberFormat="1" applyFill="1" applyBorder="1" applyProtection="1">
      <protection locked="0" hidden="1"/>
    </xf>
    <xf numFmtId="166" fontId="36" fillId="5" borderId="8" xfId="0" applyNumberFormat="1" applyFont="1" applyFill="1" applyBorder="1" applyProtection="1">
      <protection locked="0"/>
    </xf>
    <xf numFmtId="2" fontId="38" fillId="8" borderId="3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2" fontId="37" fillId="6" borderId="3" xfId="0" applyNumberFormat="1" applyFont="1" applyFill="1" applyBorder="1" applyAlignment="1">
      <alignment horizontal="center"/>
    </xf>
    <xf numFmtId="2" fontId="37" fillId="0" borderId="3" xfId="0" applyNumberFormat="1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40" fillId="6" borderId="3" xfId="0" applyNumberFormat="1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1" fillId="7" borderId="3" xfId="0" applyNumberFormat="1" applyFont="1" applyFill="1" applyBorder="1" applyAlignment="1">
      <alignment horizontal="center"/>
    </xf>
    <xf numFmtId="2" fontId="41" fillId="0" borderId="3" xfId="0" applyNumberFormat="1" applyFont="1" applyFill="1" applyBorder="1" applyAlignment="1">
      <alignment horizontal="center"/>
    </xf>
    <xf numFmtId="2" fontId="34" fillId="8" borderId="3" xfId="0" applyNumberFormat="1" applyFont="1" applyFill="1" applyBorder="1" applyAlignment="1">
      <alignment horizontal="center"/>
    </xf>
    <xf numFmtId="0" fontId="6" fillId="0" borderId="3" xfId="3" applyFont="1" applyFill="1" applyBorder="1" applyAlignment="1">
      <alignment horizontal="center" vertical="center"/>
    </xf>
    <xf numFmtId="2" fontId="33" fillId="3" borderId="3" xfId="0" applyNumberFormat="1" applyFont="1" applyFill="1" applyBorder="1" applyAlignment="1">
      <alignment horizontal="center"/>
    </xf>
    <xf numFmtId="0" fontId="10" fillId="0" borderId="3" xfId="3" quotePrefix="1" applyFont="1" applyFill="1" applyBorder="1" applyAlignment="1">
      <alignment horizontal="left" vertical="top"/>
    </xf>
    <xf numFmtId="2" fontId="42" fillId="3" borderId="3" xfId="0" applyNumberFormat="1" applyFont="1" applyFill="1" applyBorder="1" applyAlignment="1">
      <alignment horizontal="center"/>
    </xf>
    <xf numFmtId="2" fontId="42" fillId="0" borderId="3" xfId="0" applyNumberFormat="1" applyFont="1" applyFill="1" applyBorder="1" applyAlignment="1">
      <alignment horizontal="center"/>
    </xf>
    <xf numFmtId="2" fontId="32" fillId="0" borderId="3" xfId="0" applyNumberFormat="1" applyFont="1" applyFill="1" applyBorder="1" applyAlignment="1">
      <alignment horizontal="center"/>
    </xf>
    <xf numFmtId="2" fontId="32" fillId="8" borderId="3" xfId="0" applyNumberFormat="1" applyFont="1" applyFill="1" applyBorder="1" applyAlignment="1">
      <alignment horizontal="center"/>
    </xf>
    <xf numFmtId="2" fontId="43" fillId="8" borderId="3" xfId="0" applyNumberFormat="1" applyFont="1" applyFill="1" applyBorder="1" applyAlignment="1">
      <alignment horizontal="center"/>
    </xf>
    <xf numFmtId="2" fontId="33" fillId="9" borderId="3" xfId="0" applyNumberFormat="1" applyFont="1" applyFill="1" applyBorder="1" applyAlignment="1">
      <alignment horizontal="center"/>
    </xf>
    <xf numFmtId="2" fontId="31" fillId="10" borderId="3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left" vertical="center" wrapText="1"/>
    </xf>
    <xf numFmtId="0" fontId="10" fillId="0" borderId="23" xfId="3" applyFont="1" applyFill="1" applyBorder="1" applyAlignment="1">
      <alignment vertical="center"/>
    </xf>
    <xf numFmtId="0" fontId="6" fillId="0" borderId="23" xfId="3" applyFont="1" applyBorder="1" applyAlignment="1">
      <alignment horizontal="center" vertical="center"/>
    </xf>
    <xf numFmtId="2" fontId="31" fillId="10" borderId="23" xfId="0" applyNumberFormat="1" applyFont="1" applyFill="1" applyBorder="1" applyAlignment="1">
      <alignment horizontal="center"/>
    </xf>
    <xf numFmtId="2" fontId="33" fillId="0" borderId="23" xfId="0" applyNumberFormat="1" applyFont="1" applyFill="1" applyBorder="1" applyAlignment="1">
      <alignment horizontal="center"/>
    </xf>
    <xf numFmtId="2" fontId="42" fillId="6" borderId="23" xfId="0" applyNumberFormat="1" applyFont="1" applyFill="1" applyBorder="1" applyAlignment="1">
      <alignment horizontal="center"/>
    </xf>
    <xf numFmtId="2" fontId="33" fillId="6" borderId="23" xfId="0" applyNumberFormat="1" applyFont="1" applyFill="1" applyBorder="1" applyAlignment="1">
      <alignment horizontal="center"/>
    </xf>
    <xf numFmtId="2" fontId="33" fillId="7" borderId="23" xfId="0" applyNumberFormat="1" applyFont="1" applyFill="1" applyBorder="1" applyAlignment="1">
      <alignment horizontal="center"/>
    </xf>
    <xf numFmtId="2" fontId="37" fillId="7" borderId="23" xfId="0" applyNumberFormat="1" applyFont="1" applyFill="1" applyBorder="1" applyAlignment="1">
      <alignment horizontal="center"/>
    </xf>
    <xf numFmtId="2" fontId="12" fillId="5" borderId="23" xfId="0" applyNumberFormat="1" applyFont="1" applyFill="1" applyBorder="1" applyAlignment="1" applyProtection="1">
      <alignment horizontal="right" wrapText="1"/>
      <protection hidden="1"/>
    </xf>
    <xf numFmtId="166" fontId="35" fillId="5" borderId="23" xfId="0" applyNumberFormat="1" applyFont="1" applyFill="1" applyBorder="1" applyAlignment="1" applyProtection="1">
      <protection locked="0"/>
    </xf>
    <xf numFmtId="166" fontId="13" fillId="5" borderId="23" xfId="0" applyNumberFormat="1" applyFont="1" applyFill="1" applyBorder="1" applyProtection="1">
      <protection hidden="1"/>
    </xf>
    <xf numFmtId="166" fontId="0" fillId="5" borderId="23" xfId="0" applyNumberFormat="1" applyFill="1" applyBorder="1" applyProtection="1">
      <protection hidden="1"/>
    </xf>
    <xf numFmtId="166" fontId="36" fillId="5" borderId="23" xfId="0" applyNumberFormat="1" applyFont="1" applyFill="1" applyBorder="1" applyProtection="1">
      <protection hidden="1"/>
    </xf>
    <xf numFmtId="166" fontId="0" fillId="5" borderId="23" xfId="0" applyNumberFormat="1" applyFill="1" applyBorder="1" applyProtection="1">
      <protection locked="0" hidden="1"/>
    </xf>
    <xf numFmtId="166" fontId="36" fillId="5" borderId="24" xfId="0" applyNumberFormat="1" applyFont="1" applyFill="1" applyBorder="1" applyProtection="1">
      <protection locked="0"/>
    </xf>
    <xf numFmtId="0" fontId="6" fillId="0" borderId="25" xfId="0" applyFont="1" applyBorder="1" applyAlignment="1">
      <alignment horizontal="left" vertical="center" wrapText="1"/>
    </xf>
    <xf numFmtId="0" fontId="10" fillId="0" borderId="26" xfId="3" applyFont="1" applyFill="1" applyBorder="1" applyAlignment="1">
      <alignment vertical="center"/>
    </xf>
    <xf numFmtId="0" fontId="6" fillId="0" borderId="26" xfId="3" applyFont="1" applyBorder="1" applyAlignment="1">
      <alignment horizontal="center" vertical="center"/>
    </xf>
    <xf numFmtId="2" fontId="39" fillId="6" borderId="26" xfId="0" applyNumberFormat="1" applyFont="1" applyFill="1" applyBorder="1" applyAlignment="1">
      <alignment horizontal="center"/>
    </xf>
    <xf numFmtId="2" fontId="39" fillId="0" borderId="26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3" fillId="0" borderId="26" xfId="0" applyNumberFormat="1" applyFont="1" applyFill="1" applyBorder="1" applyAlignment="1">
      <alignment horizontal="center"/>
    </xf>
    <xf numFmtId="2" fontId="39" fillId="7" borderId="26" xfId="4" applyNumberFormat="1" applyFont="1" applyFill="1" applyBorder="1" applyAlignment="1">
      <alignment horizontal="center"/>
    </xf>
    <xf numFmtId="2" fontId="39" fillId="0" borderId="26" xfId="4" applyNumberFormat="1" applyFont="1" applyFill="1" applyBorder="1" applyAlignment="1">
      <alignment horizontal="center"/>
    </xf>
    <xf numFmtId="2" fontId="18" fillId="5" borderId="26" xfId="0" applyNumberFormat="1" applyFont="1" applyFill="1" applyBorder="1" applyAlignment="1" applyProtection="1">
      <alignment horizontal="right" wrapText="1"/>
      <protection hidden="1"/>
    </xf>
    <xf numFmtId="166" fontId="35" fillId="5" borderId="26" xfId="0" applyNumberFormat="1" applyFont="1" applyFill="1" applyBorder="1" applyAlignment="1" applyProtection="1">
      <protection locked="0"/>
    </xf>
    <xf numFmtId="166" fontId="13" fillId="5" borderId="26" xfId="0" applyNumberFormat="1" applyFont="1" applyFill="1" applyBorder="1" applyProtection="1">
      <protection hidden="1"/>
    </xf>
    <xf numFmtId="166" fontId="0" fillId="5" borderId="26" xfId="0" applyNumberFormat="1" applyFill="1" applyBorder="1" applyProtection="1">
      <protection hidden="1"/>
    </xf>
    <xf numFmtId="166" fontId="36" fillId="5" borderId="26" xfId="0" applyNumberFormat="1" applyFont="1" applyFill="1" applyBorder="1" applyProtection="1">
      <protection hidden="1"/>
    </xf>
    <xf numFmtId="166" fontId="0" fillId="5" borderId="26" xfId="0" applyNumberFormat="1" applyFill="1" applyBorder="1" applyProtection="1">
      <protection locked="0" hidden="1"/>
    </xf>
    <xf numFmtId="166" fontId="36" fillId="5" borderId="10" xfId="0" applyNumberFormat="1" applyFont="1" applyFill="1" applyBorder="1" applyProtection="1">
      <protection locked="0"/>
    </xf>
    <xf numFmtId="2" fontId="39" fillId="6" borderId="3" xfId="0" applyNumberFormat="1" applyFont="1" applyFill="1" applyBorder="1" applyAlignment="1">
      <alignment horizontal="center"/>
    </xf>
    <xf numFmtId="2" fontId="39" fillId="0" borderId="3" xfId="4" applyNumberFormat="1" applyFont="1" applyFill="1" applyBorder="1" applyAlignment="1">
      <alignment horizontal="center"/>
    </xf>
    <xf numFmtId="2" fontId="18" fillId="5" borderId="3" xfId="0" applyNumberFormat="1" applyFont="1" applyFill="1" applyBorder="1" applyAlignment="1" applyProtection="1">
      <alignment horizontal="right" wrapText="1"/>
      <protection hidden="1"/>
    </xf>
    <xf numFmtId="2" fontId="39" fillId="7" borderId="23" xfId="4" applyNumberFormat="1" applyFont="1" applyFill="1" applyBorder="1" applyAlignment="1">
      <alignment horizontal="center"/>
    </xf>
    <xf numFmtId="2" fontId="33" fillId="3" borderId="23" xfId="0" applyNumberFormat="1" applyFont="1" applyFill="1" applyBorder="1" applyAlignment="1">
      <alignment horizontal="center"/>
    </xf>
    <xf numFmtId="2" fontId="18" fillId="5" borderId="23" xfId="0" applyNumberFormat="1" applyFont="1" applyFill="1" applyBorder="1" applyAlignment="1" applyProtection="1">
      <alignment horizontal="right" wrapText="1"/>
      <protection hidden="1"/>
    </xf>
    <xf numFmtId="2" fontId="45" fillId="5" borderId="28" xfId="0" applyNumberFormat="1" applyFont="1" applyFill="1" applyBorder="1" applyAlignment="1" applyProtection="1">
      <protection hidden="1"/>
    </xf>
    <xf numFmtId="2" fontId="45" fillId="0" borderId="28" xfId="0" applyNumberFormat="1" applyFont="1" applyFill="1" applyBorder="1" applyAlignment="1" applyProtection="1">
      <protection hidden="1"/>
    </xf>
    <xf numFmtId="4" fontId="10" fillId="5" borderId="28" xfId="0" applyNumberFormat="1" applyFont="1" applyFill="1" applyBorder="1" applyAlignment="1" applyProtection="1">
      <alignment horizontal="right" wrapText="1"/>
      <protection hidden="1"/>
    </xf>
    <xf numFmtId="4" fontId="10" fillId="5" borderId="29" xfId="0" applyNumberFormat="1" applyFont="1" applyFill="1" applyBorder="1" applyAlignment="1" applyProtection="1">
      <alignment horizontal="right" wrapText="1"/>
      <protection hidden="1"/>
    </xf>
    <xf numFmtId="2" fontId="45" fillId="5" borderId="26" xfId="0" applyNumberFormat="1" applyFont="1" applyFill="1" applyBorder="1" applyAlignment="1" applyProtection="1">
      <protection hidden="1"/>
    </xf>
    <xf numFmtId="2" fontId="45" fillId="0" borderId="26" xfId="0" applyNumberFormat="1" applyFont="1" applyFill="1" applyBorder="1" applyAlignment="1" applyProtection="1">
      <protection hidden="1"/>
    </xf>
    <xf numFmtId="4" fontId="10" fillId="0" borderId="0" xfId="0" applyNumberFormat="1" applyFont="1" applyFill="1" applyBorder="1" applyAlignment="1" applyProtection="1">
      <alignment horizontal="right" wrapText="1"/>
      <protection hidden="1"/>
    </xf>
    <xf numFmtId="4" fontId="46" fillId="0" borderId="0" xfId="0" applyNumberFormat="1" applyFont="1" applyFill="1" applyBorder="1" applyAlignment="1" applyProtection="1">
      <protection locked="0"/>
    </xf>
    <xf numFmtId="4" fontId="47" fillId="0" borderId="0" xfId="0" applyNumberFormat="1" applyFont="1" applyProtection="1">
      <protection locked="0"/>
    </xf>
    <xf numFmtId="0" fontId="18" fillId="0" borderId="0" xfId="0" applyFont="1" applyBorder="1" applyAlignment="1" applyProtection="1">
      <alignment horizontal="center"/>
      <protection locked="0" hidden="1"/>
    </xf>
    <xf numFmtId="2" fontId="0" fillId="0" borderId="0" xfId="0" applyNumberFormat="1" applyBorder="1" applyAlignment="1" applyProtection="1">
      <protection hidden="1"/>
    </xf>
    <xf numFmtId="2" fontId="0" fillId="0" borderId="0" xfId="0" applyNumberFormat="1" applyFill="1" applyBorder="1" applyAlignment="1" applyProtection="1">
      <protection hidden="1"/>
    </xf>
    <xf numFmtId="2" fontId="36" fillId="0" borderId="0" xfId="0" applyNumberFormat="1" applyFont="1" applyBorder="1" applyAlignment="1" applyProtection="1">
      <protection hidden="1"/>
    </xf>
    <xf numFmtId="2" fontId="8" fillId="0" borderId="0" xfId="0" applyNumberFormat="1" applyFont="1" applyBorder="1" applyAlignment="1" applyProtection="1">
      <protection hidden="1"/>
    </xf>
    <xf numFmtId="2" fontId="48" fillId="0" borderId="0" xfId="0" applyNumberFormat="1" applyFont="1" applyFill="1" applyBorder="1" applyAlignment="1" applyProtection="1">
      <protection hidden="1"/>
    </xf>
    <xf numFmtId="2" fontId="48" fillId="0" borderId="0" xfId="0" applyNumberFormat="1" applyFont="1" applyBorder="1" applyAlignment="1" applyProtection="1">
      <protection hidden="1"/>
    </xf>
    <xf numFmtId="2" fontId="8" fillId="0" borderId="0" xfId="0" applyNumberFormat="1" applyFont="1" applyFill="1" applyBorder="1" applyAlignment="1" applyProtection="1">
      <protection hidden="1"/>
    </xf>
    <xf numFmtId="2" fontId="10" fillId="0" borderId="0" xfId="0" applyNumberFormat="1" applyFont="1" applyFill="1" applyBorder="1" applyAlignment="1" applyProtection="1">
      <alignment horizontal="right" wrapText="1"/>
      <protection hidden="1"/>
    </xf>
    <xf numFmtId="0" fontId="49" fillId="0" borderId="0" xfId="0" applyFont="1"/>
    <xf numFmtId="0" fontId="50" fillId="0" borderId="0" xfId="0" applyFont="1" applyAlignment="1"/>
    <xf numFmtId="0" fontId="50" fillId="0" borderId="0" xfId="0" applyFont="1" applyFill="1" applyBorder="1" applyAlignment="1"/>
    <xf numFmtId="2" fontId="51" fillId="0" borderId="0" xfId="0" applyNumberFormat="1" applyFont="1" applyFill="1" applyBorder="1" applyAlignment="1"/>
    <xf numFmtId="0" fontId="52" fillId="0" borderId="0" xfId="0" applyFont="1" applyFill="1" applyBorder="1" applyAlignment="1"/>
    <xf numFmtId="4" fontId="0" fillId="0" borderId="0" xfId="0" applyNumberFormat="1" applyFill="1" applyBorder="1"/>
    <xf numFmtId="0" fontId="0" fillId="0" borderId="0" xfId="0" applyFont="1"/>
    <xf numFmtId="0" fontId="0" fillId="0" borderId="0" xfId="0" applyFill="1" applyBorder="1"/>
    <xf numFmtId="0" fontId="53" fillId="5" borderId="3" xfId="0" applyFont="1" applyFill="1" applyBorder="1" applyAlignment="1"/>
    <xf numFmtId="2" fontId="45" fillId="5" borderId="3" xfId="0" applyNumberFormat="1" applyFont="1" applyFill="1" applyBorder="1" applyAlignment="1" applyProtection="1">
      <protection hidden="1"/>
    </xf>
    <xf numFmtId="2" fontId="45" fillId="0" borderId="3" xfId="0" applyNumberFormat="1" applyFont="1" applyFill="1" applyBorder="1" applyAlignment="1" applyProtection="1">
      <protection hidden="1"/>
    </xf>
    <xf numFmtId="166" fontId="54" fillId="5" borderId="3" xfId="0" applyNumberFormat="1" applyFont="1" applyFill="1" applyBorder="1" applyProtection="1">
      <protection locked="0"/>
    </xf>
    <xf numFmtId="4" fontId="0" fillId="0" borderId="0" xfId="0" applyNumberFormat="1"/>
    <xf numFmtId="2" fontId="54" fillId="5" borderId="3" xfId="0" applyNumberFormat="1" applyFont="1" applyFill="1" applyBorder="1"/>
    <xf numFmtId="2" fontId="54" fillId="0" borderId="3" xfId="0" applyNumberFormat="1" applyFont="1" applyFill="1" applyBorder="1"/>
    <xf numFmtId="0" fontId="18" fillId="0" borderId="0" xfId="0" applyFont="1" applyBorder="1" applyAlignment="1" applyProtection="1">
      <alignment horizontal="center"/>
      <protection hidden="1"/>
    </xf>
    <xf numFmtId="0" fontId="55" fillId="5" borderId="3" xfId="0" applyFont="1" applyFill="1" applyBorder="1" applyAlignment="1"/>
    <xf numFmtId="0" fontId="55" fillId="0" borderId="3" xfId="0" applyFont="1" applyFill="1" applyBorder="1" applyAlignment="1"/>
    <xf numFmtId="166" fontId="56" fillId="0" borderId="3" xfId="0" applyNumberFormat="1" applyFont="1" applyFill="1" applyBorder="1"/>
    <xf numFmtId="0" fontId="6" fillId="0" borderId="0" xfId="0" applyFont="1" applyFill="1" applyBorder="1" applyAlignment="1">
      <alignment vertical="center"/>
    </xf>
    <xf numFmtId="0" fontId="57" fillId="5" borderId="3" xfId="0" applyFont="1" applyFill="1" applyBorder="1" applyAlignment="1"/>
    <xf numFmtId="166" fontId="58" fillId="5" borderId="3" xfId="0" applyNumberFormat="1" applyFont="1" applyFill="1" applyBorder="1"/>
    <xf numFmtId="166" fontId="58" fillId="0" borderId="3" xfId="0" applyNumberFormat="1" applyFont="1" applyFill="1" applyBorder="1"/>
    <xf numFmtId="0" fontId="59" fillId="0" borderId="0" xfId="0" applyFont="1"/>
    <xf numFmtId="0" fontId="0" fillId="0" borderId="0" xfId="0" applyFont="1" applyFill="1" applyBorder="1"/>
    <xf numFmtId="166" fontId="60" fillId="5" borderId="3" xfId="0" applyNumberFormat="1" applyFont="1" applyFill="1" applyBorder="1"/>
    <xf numFmtId="166" fontId="60" fillId="0" borderId="3" xfId="0" applyNumberFormat="1" applyFont="1" applyFill="1" applyBorder="1"/>
    <xf numFmtId="166" fontId="60" fillId="5" borderId="3" xfId="0" applyNumberFormat="1" applyFont="1" applyFill="1" applyBorder="1" applyProtection="1">
      <protection locked="0"/>
    </xf>
    <xf numFmtId="0" fontId="53" fillId="5" borderId="3" xfId="0" applyFont="1" applyFill="1" applyBorder="1"/>
    <xf numFmtId="2" fontId="10" fillId="5" borderId="3" xfId="0" applyNumberFormat="1" applyFont="1" applyFill="1" applyBorder="1"/>
    <xf numFmtId="2" fontId="10" fillId="0" borderId="3" xfId="0" applyNumberFormat="1" applyFont="1" applyFill="1" applyBorder="1"/>
    <xf numFmtId="0" fontId="53" fillId="5" borderId="3" xfId="0" applyFont="1" applyFill="1" applyBorder="1" applyAlignment="1">
      <alignment vertical="center"/>
    </xf>
    <xf numFmtId="2" fontId="58" fillId="5" borderId="3" xfId="0" applyNumberFormat="1" applyFont="1" applyFill="1" applyBorder="1"/>
    <xf numFmtId="2" fontId="58" fillId="0" borderId="3" xfId="0" applyNumberFormat="1" applyFont="1" applyFill="1" applyBorder="1"/>
    <xf numFmtId="0" fontId="61" fillId="0" borderId="3" xfId="0" applyFont="1" applyBorder="1"/>
    <xf numFmtId="10" fontId="45" fillId="0" borderId="3" xfId="0" applyNumberFormat="1" applyFont="1" applyFill="1" applyBorder="1" applyAlignment="1">
      <alignment textRotation="90"/>
    </xf>
    <xf numFmtId="10" fontId="45" fillId="0" borderId="3" xfId="0" applyNumberFormat="1" applyFont="1" applyFill="1" applyBorder="1" applyAlignment="1"/>
    <xf numFmtId="10" fontId="0" fillId="0" borderId="3" xfId="0" applyNumberFormat="1" applyFont="1" applyFill="1" applyBorder="1" applyAlignment="1"/>
    <xf numFmtId="0" fontId="0" fillId="0" borderId="0" xfId="0" applyAlignment="1"/>
    <xf numFmtId="166" fontId="0" fillId="0" borderId="0" xfId="0" applyNumberFormat="1" applyFill="1" applyBorder="1" applyAlignment="1" applyProtection="1">
      <alignment horizontal="right"/>
      <protection locked="0"/>
    </xf>
    <xf numFmtId="0" fontId="0" fillId="0" borderId="0" xfId="0" applyFill="1"/>
    <xf numFmtId="166" fontId="11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Border="1" applyAlignment="1"/>
    <xf numFmtId="166" fontId="7" fillId="0" borderId="0" xfId="0" applyNumberFormat="1" applyFont="1" applyFill="1" applyBorder="1" applyAlignment="1"/>
    <xf numFmtId="0" fontId="19" fillId="5" borderId="11" xfId="0" applyFont="1" applyFill="1" applyBorder="1" applyAlignment="1" applyProtection="1">
      <alignment horizontal="center"/>
      <protection locked="0"/>
    </xf>
    <xf numFmtId="166" fontId="7" fillId="0" borderId="0" xfId="0" applyNumberFormat="1" applyFont="1" applyFill="1" applyBorder="1"/>
    <xf numFmtId="166" fontId="21" fillId="0" borderId="0" xfId="0" applyNumberFormat="1" applyFont="1" applyFill="1" applyProtection="1">
      <protection locked="0"/>
    </xf>
    <xf numFmtId="166" fontId="0" fillId="0" borderId="3" xfId="0" applyNumberFormat="1" applyFill="1" applyBorder="1" applyProtection="1">
      <protection locked="0"/>
    </xf>
    <xf numFmtId="166" fontId="23" fillId="0" borderId="0" xfId="0" applyNumberFormat="1" applyFont="1" applyFill="1" applyBorder="1" applyAlignment="1"/>
    <xf numFmtId="166" fontId="5" fillId="0" borderId="0" xfId="0" applyNumberFormat="1" applyFont="1" applyFill="1" applyBorder="1" applyProtection="1">
      <protection locked="0"/>
    </xf>
    <xf numFmtId="166" fontId="24" fillId="0" borderId="0" xfId="0" applyNumberFormat="1" applyFont="1" applyFill="1" applyBorder="1"/>
    <xf numFmtId="166" fontId="18" fillId="0" borderId="0" xfId="0" applyNumberFormat="1" applyFont="1" applyFill="1" applyAlignment="1" applyProtection="1">
      <alignment horizontal="center"/>
      <protection locked="0"/>
    </xf>
    <xf numFmtId="166" fontId="5" fillId="0" borderId="0" xfId="0" applyNumberFormat="1" applyFont="1" applyFill="1" applyBorder="1" applyAlignment="1"/>
    <xf numFmtId="166" fontId="18" fillId="5" borderId="0" xfId="0" applyNumberFormat="1" applyFont="1" applyFill="1" applyBorder="1" applyAlignment="1" applyProtection="1">
      <protection locked="0"/>
    </xf>
    <xf numFmtId="166" fontId="66" fillId="0" borderId="0" xfId="0" applyNumberFormat="1" applyFont="1" applyFill="1" applyBorder="1"/>
    <xf numFmtId="166" fontId="67" fillId="0" borderId="0" xfId="0" applyNumberFormat="1" applyFont="1" applyFill="1" applyBorder="1"/>
    <xf numFmtId="166" fontId="12" fillId="0" borderId="0" xfId="0" applyNumberFormat="1" applyFont="1" applyFill="1" applyBorder="1" applyAlignment="1" applyProtection="1">
      <protection locked="0"/>
    </xf>
    <xf numFmtId="0" fontId="12" fillId="0" borderId="0" xfId="0" applyFont="1" applyAlignment="1" applyProtection="1">
      <alignment wrapText="1"/>
      <protection locked="0"/>
    </xf>
    <xf numFmtId="0" fontId="27" fillId="5" borderId="1" xfId="0" applyFont="1" applyFill="1" applyBorder="1" applyAlignment="1" applyProtection="1">
      <alignment horizontal="center" vertical="center"/>
      <protection locked="0"/>
    </xf>
    <xf numFmtId="1" fontId="18" fillId="0" borderId="18" xfId="0" applyNumberFormat="1" applyFont="1" applyFill="1" applyBorder="1" applyAlignment="1" applyProtection="1">
      <alignment horizontal="right"/>
    </xf>
    <xf numFmtId="1" fontId="18" fillId="6" borderId="18" xfId="0" applyNumberFormat="1" applyFont="1" applyFill="1" applyBorder="1" applyAlignment="1" applyProtection="1"/>
    <xf numFmtId="0" fontId="10" fillId="0" borderId="20" xfId="3" quotePrefix="1" applyFont="1" applyFill="1" applyBorder="1" applyAlignment="1">
      <alignment horizontal="left" vertical="top"/>
    </xf>
    <xf numFmtId="2" fontId="33" fillId="3" borderId="20" xfId="0" applyNumberFormat="1" applyFont="1" applyFill="1" applyBorder="1" applyAlignment="1">
      <alignment horizontal="center"/>
    </xf>
    <xf numFmtId="2" fontId="39" fillId="0" borderId="20" xfId="0" applyNumberFormat="1" applyFont="1" applyFill="1" applyBorder="1" applyAlignment="1">
      <alignment horizontal="center"/>
    </xf>
    <xf numFmtId="2" fontId="37" fillId="7" borderId="20" xfId="4" applyNumberFormat="1" applyFont="1" applyFill="1" applyBorder="1" applyAlignment="1">
      <alignment horizontal="center"/>
    </xf>
    <xf numFmtId="2" fontId="39" fillId="6" borderId="20" xfId="0" applyNumberFormat="1" applyFont="1" applyFill="1" applyBorder="1" applyAlignment="1">
      <alignment horizontal="center"/>
    </xf>
    <xf numFmtId="2" fontId="6" fillId="5" borderId="20" xfId="0" applyNumberFormat="1" applyFont="1" applyFill="1" applyBorder="1" applyAlignment="1" applyProtection="1">
      <alignment horizontal="right" wrapText="1"/>
      <protection hidden="1"/>
    </xf>
    <xf numFmtId="2" fontId="68" fillId="0" borderId="3" xfId="0" applyNumberFormat="1" applyFont="1" applyFill="1" applyBorder="1" applyAlignment="1">
      <alignment horizontal="center"/>
    </xf>
    <xf numFmtId="2" fontId="6" fillId="5" borderId="3" xfId="0" applyNumberFormat="1" applyFont="1" applyFill="1" applyBorder="1" applyAlignment="1" applyProtection="1">
      <alignment horizontal="right" wrapText="1"/>
      <protection hidden="1"/>
    </xf>
    <xf numFmtId="2" fontId="39" fillId="7" borderId="3" xfId="0" applyNumberFormat="1" applyFont="1" applyFill="1" applyBorder="1" applyAlignment="1">
      <alignment horizontal="center"/>
    </xf>
    <xf numFmtId="2" fontId="69" fillId="0" borderId="3" xfId="0" applyNumberFormat="1" applyFont="1" applyFill="1" applyBorder="1" applyAlignment="1">
      <alignment horizontal="center"/>
    </xf>
    <xf numFmtId="2" fontId="69" fillId="7" borderId="3" xfId="0" applyNumberFormat="1" applyFont="1" applyFill="1" applyBorder="1" applyAlignment="1">
      <alignment horizontal="center"/>
    </xf>
    <xf numFmtId="2" fontId="37" fillId="10" borderId="3" xfId="0" applyNumberFormat="1" applyFont="1" applyFill="1" applyBorder="1" applyAlignment="1">
      <alignment horizontal="center"/>
    </xf>
    <xf numFmtId="0" fontId="10" fillId="0" borderId="23" xfId="3" quotePrefix="1" applyFont="1" applyFill="1" applyBorder="1" applyAlignment="1">
      <alignment horizontal="left" vertical="top"/>
    </xf>
    <xf numFmtId="0" fontId="6" fillId="0" borderId="23" xfId="3" applyFont="1" applyFill="1" applyBorder="1" applyAlignment="1">
      <alignment horizontal="center" vertical="center"/>
    </xf>
    <xf numFmtId="2" fontId="31" fillId="0" borderId="23" xfId="0" applyNumberFormat="1" applyFont="1" applyFill="1" applyBorder="1" applyAlignment="1">
      <alignment horizontal="center"/>
    </xf>
    <xf numFmtId="2" fontId="37" fillId="0" borderId="23" xfId="0" applyNumberFormat="1" applyFont="1" applyFill="1" applyBorder="1" applyAlignment="1">
      <alignment horizontal="center"/>
    </xf>
    <xf numFmtId="2" fontId="39" fillId="0" borderId="23" xfId="0" applyNumberFormat="1" applyFont="1" applyFill="1" applyBorder="1" applyAlignment="1">
      <alignment horizontal="center"/>
    </xf>
    <xf numFmtId="2" fontId="6" fillId="5" borderId="23" xfId="0" applyNumberFormat="1" applyFont="1" applyFill="1" applyBorder="1" applyAlignment="1" applyProtection="1">
      <alignment horizontal="right" wrapText="1"/>
      <protection hidden="1"/>
    </xf>
    <xf numFmtId="0" fontId="6" fillId="0" borderId="4" xfId="0" applyFont="1" applyBorder="1" applyAlignment="1">
      <alignment horizontal="left" vertical="center" wrapText="1"/>
    </xf>
    <xf numFmtId="0" fontId="10" fillId="0" borderId="19" xfId="3" quotePrefix="1" applyFont="1" applyFill="1" applyBorder="1" applyAlignment="1">
      <alignment horizontal="left" vertical="top"/>
    </xf>
    <xf numFmtId="2" fontId="39" fillId="0" borderId="20" xfId="4" applyNumberFormat="1" applyFont="1" applyFill="1" applyBorder="1" applyAlignment="1">
      <alignment horizontal="center"/>
    </xf>
    <xf numFmtId="2" fontId="39" fillId="7" borderId="20" xfId="4" applyNumberFormat="1" applyFont="1" applyFill="1" applyBorder="1" applyAlignment="1">
      <alignment horizontal="center"/>
    </xf>
    <xf numFmtId="2" fontId="39" fillId="10" borderId="20" xfId="4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left" vertical="center" wrapText="1"/>
    </xf>
    <xf numFmtId="0" fontId="10" fillId="0" borderId="6" xfId="3" quotePrefix="1" applyFont="1" applyFill="1" applyBorder="1" applyAlignment="1">
      <alignment horizontal="left" vertical="top"/>
    </xf>
    <xf numFmtId="166" fontId="31" fillId="0" borderId="3" xfId="0" applyNumberFormat="1" applyFont="1" applyFill="1" applyBorder="1" applyAlignment="1">
      <alignment horizontal="center"/>
    </xf>
    <xf numFmtId="2" fontId="39" fillId="7" borderId="3" xfId="4" applyNumberFormat="1" applyFont="1" applyFill="1" applyBorder="1" applyAlignment="1">
      <alignment horizontal="center"/>
    </xf>
    <xf numFmtId="0" fontId="6" fillId="0" borderId="33" xfId="0" applyFont="1" applyBorder="1" applyAlignment="1">
      <alignment horizontal="left" vertical="center" wrapText="1"/>
    </xf>
    <xf numFmtId="0" fontId="10" fillId="0" borderId="22" xfId="3" quotePrefix="1" applyFont="1" applyFill="1" applyBorder="1" applyAlignment="1">
      <alignment horizontal="left" vertical="top"/>
    </xf>
    <xf numFmtId="4" fontId="10" fillId="5" borderId="26" xfId="0" applyNumberFormat="1" applyFont="1" applyFill="1" applyBorder="1" applyAlignment="1" applyProtection="1">
      <alignment horizontal="right" wrapText="1"/>
      <protection hidden="1"/>
    </xf>
    <xf numFmtId="0" fontId="18" fillId="5" borderId="0" xfId="0" applyFont="1" applyFill="1" applyBorder="1" applyAlignment="1" applyProtection="1">
      <alignment horizontal="center"/>
      <protection locked="0" hidden="1"/>
    </xf>
    <xf numFmtId="2" fontId="36" fillId="0" borderId="0" xfId="0" applyNumberFormat="1" applyFont="1" applyFill="1" applyBorder="1" applyAlignment="1" applyProtection="1">
      <protection hidden="1"/>
    </xf>
    <xf numFmtId="2" fontId="70" fillId="0" borderId="0" xfId="0" applyNumberFormat="1" applyFont="1" applyFill="1" applyBorder="1" applyAlignment="1"/>
    <xf numFmtId="2" fontId="52" fillId="0" borderId="0" xfId="0" applyNumberFormat="1" applyFont="1" applyFill="1" applyBorder="1" applyAlignment="1"/>
    <xf numFmtId="2" fontId="54" fillId="5" borderId="3" xfId="0" applyNumberFormat="1" applyFont="1" applyFill="1" applyBorder="1" applyProtection="1">
      <protection locked="0"/>
    </xf>
    <xf numFmtId="14" fontId="0" fillId="0" borderId="0" xfId="0" applyNumberFormat="1"/>
    <xf numFmtId="167" fontId="54" fillId="0" borderId="3" xfId="0" applyNumberFormat="1" applyFont="1" applyFill="1" applyBorder="1"/>
    <xf numFmtId="167" fontId="54" fillId="5" borderId="3" xfId="0" applyNumberFormat="1" applyFont="1" applyFill="1" applyBorder="1"/>
    <xf numFmtId="0" fontId="61" fillId="0" borderId="0" xfId="0" applyNumberFormat="1" applyFont="1" applyFill="1" applyBorder="1"/>
    <xf numFmtId="168" fontId="61" fillId="0" borderId="0" xfId="0" applyNumberFormat="1" applyFont="1"/>
    <xf numFmtId="168" fontId="61" fillId="0" borderId="0" xfId="0" applyNumberFormat="1" applyFont="1" applyFill="1"/>
    <xf numFmtId="166" fontId="6" fillId="4" borderId="0" xfId="0" applyNumberFormat="1" applyFont="1" applyFill="1" applyBorder="1" applyAlignment="1" applyProtection="1">
      <protection locked="0"/>
    </xf>
    <xf numFmtId="166" fontId="0" fillId="0" borderId="0" xfId="0" applyNumberForma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5" fillId="0" borderId="0" xfId="0" applyFont="1" applyFill="1" applyBorder="1" applyProtection="1">
      <protection locked="0"/>
    </xf>
    <xf numFmtId="0" fontId="16" fillId="0" borderId="0" xfId="0" applyFont="1" applyFill="1" applyBorder="1" applyProtection="1">
      <protection locked="0"/>
    </xf>
    <xf numFmtId="0" fontId="11" fillId="0" borderId="0" xfId="0" applyFont="1" applyFill="1" applyBorder="1" applyProtection="1">
      <protection locked="0"/>
    </xf>
    <xf numFmtId="0" fontId="21" fillId="0" borderId="0" xfId="0" applyFont="1" applyFill="1" applyProtection="1">
      <protection locked="0"/>
    </xf>
    <xf numFmtId="0" fontId="11" fillId="0" borderId="0" xfId="0" applyFont="1" applyFill="1" applyAlignment="1" applyProtection="1">
      <protection locked="0"/>
    </xf>
    <xf numFmtId="0" fontId="11" fillId="0" borderId="0" xfId="0" applyFont="1" applyAlignment="1" applyProtection="1">
      <protection locked="0"/>
    </xf>
    <xf numFmtId="0" fontId="20" fillId="0" borderId="0" xfId="0" applyFont="1" applyFill="1" applyBorder="1" applyProtection="1">
      <protection locked="0"/>
    </xf>
    <xf numFmtId="0" fontId="20" fillId="0" borderId="0" xfId="0" applyFont="1" applyFill="1" applyBorder="1" applyAlignment="1" applyProtection="1">
      <protection locked="0"/>
    </xf>
    <xf numFmtId="0" fontId="11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0" fillId="0" borderId="0" xfId="0" applyFont="1" applyProtection="1">
      <protection locked="0"/>
    </xf>
    <xf numFmtId="0" fontId="0" fillId="0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right"/>
      <protection locked="0"/>
    </xf>
    <xf numFmtId="0" fontId="17" fillId="0" borderId="0" xfId="0" applyFont="1" applyFill="1" applyBorder="1" applyProtection="1">
      <protection locked="0"/>
    </xf>
    <xf numFmtId="0" fontId="0" fillId="0" borderId="13" xfId="0" applyBorder="1" applyProtection="1">
      <protection locked="0"/>
    </xf>
    <xf numFmtId="0" fontId="22" fillId="0" borderId="0" xfId="0" applyFont="1" applyAlignment="1" applyProtection="1">
      <protection locked="0"/>
    </xf>
    <xf numFmtId="0" fontId="22" fillId="0" borderId="0" xfId="0" applyFont="1" applyFill="1" applyAlignment="1" applyProtection="1">
      <protection locked="0"/>
    </xf>
    <xf numFmtId="0" fontId="18" fillId="5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/>
    <xf numFmtId="0" fontId="6" fillId="0" borderId="0" xfId="0" applyFont="1" applyBorder="1" applyAlignment="1" applyProtection="1"/>
    <xf numFmtId="0" fontId="0" fillId="0" borderId="0" xfId="0" applyProtection="1"/>
    <xf numFmtId="0" fontId="0" fillId="0" borderId="0" xfId="0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27" fillId="5" borderId="16" xfId="0" applyFont="1" applyFill="1" applyBorder="1" applyAlignment="1" applyProtection="1">
      <alignment horizontal="center" vertical="center"/>
      <protection locked="0"/>
    </xf>
    <xf numFmtId="1" fontId="18" fillId="7" borderId="18" xfId="0" applyNumberFormat="1" applyFont="1" applyFill="1" applyBorder="1" applyAlignment="1" applyProtection="1">
      <alignment horizontal="right"/>
    </xf>
    <xf numFmtId="0" fontId="6" fillId="0" borderId="20" xfId="3" applyFont="1" applyFill="1" applyBorder="1" applyAlignment="1">
      <alignment horizontal="center" vertical="center" wrapText="1"/>
    </xf>
    <xf numFmtId="2" fontId="38" fillId="10" borderId="20" xfId="0" applyNumberFormat="1" applyFont="1" applyFill="1" applyBorder="1" applyAlignment="1">
      <alignment horizontal="center"/>
    </xf>
    <xf numFmtId="2" fontId="37" fillId="10" borderId="20" xfId="0" applyNumberFormat="1" applyFont="1" applyFill="1" applyBorder="1" applyAlignment="1">
      <alignment horizontal="center"/>
    </xf>
    <xf numFmtId="2" fontId="39" fillId="7" borderId="20" xfId="0" applyNumberFormat="1" applyFont="1" applyFill="1" applyBorder="1" applyAlignment="1">
      <alignment horizontal="center"/>
    </xf>
    <xf numFmtId="2" fontId="38" fillId="0" borderId="20" xfId="0" applyNumberFormat="1" applyFont="1" applyFill="1" applyBorder="1" applyAlignment="1">
      <alignment horizontal="center"/>
    </xf>
    <xf numFmtId="2" fontId="37" fillId="0" borderId="20" xfId="0" applyNumberFormat="1" applyFont="1" applyFill="1" applyBorder="1" applyAlignment="1">
      <alignment horizontal="center"/>
    </xf>
    <xf numFmtId="2" fontId="38" fillId="8" borderId="20" xfId="0" applyNumberFormat="1" applyFont="1" applyFill="1" applyBorder="1" applyAlignment="1">
      <alignment horizontal="center"/>
    </xf>
    <xf numFmtId="2" fontId="58" fillId="5" borderId="20" xfId="0" applyNumberFormat="1" applyFont="1" applyFill="1" applyBorder="1" applyAlignment="1" applyProtection="1">
      <alignment horizontal="right" wrapText="1"/>
      <protection hidden="1"/>
    </xf>
    <xf numFmtId="2" fontId="62" fillId="5" borderId="20" xfId="0" applyNumberFormat="1" applyFont="1" applyFill="1" applyBorder="1" applyProtection="1">
      <protection hidden="1"/>
    </xf>
    <xf numFmtId="2" fontId="45" fillId="5" borderId="20" xfId="0" applyNumberFormat="1" applyFont="1" applyFill="1" applyBorder="1" applyProtection="1">
      <protection hidden="1"/>
    </xf>
    <xf numFmtId="2" fontId="45" fillId="5" borderId="20" xfId="0" applyNumberFormat="1" applyFont="1" applyFill="1" applyBorder="1" applyProtection="1">
      <protection locked="0" hidden="1"/>
    </xf>
    <xf numFmtId="166" fontId="62" fillId="5" borderId="8" xfId="0" applyNumberFormat="1" applyFont="1" applyFill="1" applyBorder="1" applyProtection="1">
      <protection locked="0"/>
    </xf>
    <xf numFmtId="0" fontId="6" fillId="0" borderId="3" xfId="3" applyFont="1" applyFill="1" applyBorder="1" applyAlignment="1">
      <alignment horizontal="center" vertical="center" wrapText="1"/>
    </xf>
    <xf numFmtId="2" fontId="33" fillId="11" borderId="3" xfId="0" applyNumberFormat="1" applyFont="1" applyFill="1" applyBorder="1" applyAlignment="1">
      <alignment horizontal="center"/>
    </xf>
    <xf numFmtId="2" fontId="58" fillId="5" borderId="3" xfId="0" applyNumberFormat="1" applyFont="1" applyFill="1" applyBorder="1" applyAlignment="1" applyProtection="1">
      <alignment horizontal="right" wrapText="1"/>
      <protection hidden="1"/>
    </xf>
    <xf numFmtId="2" fontId="62" fillId="5" borderId="3" xfId="0" applyNumberFormat="1" applyFont="1" applyFill="1" applyBorder="1" applyProtection="1">
      <protection hidden="1"/>
    </xf>
    <xf numFmtId="2" fontId="45" fillId="5" borderId="3" xfId="0" applyNumberFormat="1" applyFont="1" applyFill="1" applyBorder="1" applyProtection="1">
      <protection hidden="1"/>
    </xf>
    <xf numFmtId="2" fontId="45" fillId="5" borderId="3" xfId="0" applyNumberFormat="1" applyFont="1" applyFill="1" applyBorder="1" applyProtection="1">
      <protection locked="0" hidden="1"/>
    </xf>
    <xf numFmtId="2" fontId="31" fillId="11" borderId="3" xfId="0" applyNumberFormat="1" applyFont="1" applyFill="1" applyBorder="1" applyAlignment="1">
      <alignment horizontal="center"/>
    </xf>
    <xf numFmtId="2" fontId="31" fillId="0" borderId="26" xfId="0" applyNumberFormat="1" applyFont="1" applyFill="1" applyBorder="1" applyAlignment="1">
      <alignment horizontal="center"/>
    </xf>
    <xf numFmtId="2" fontId="71" fillId="7" borderId="3" xfId="0" applyNumberFormat="1" applyFont="1" applyFill="1" applyBorder="1" applyAlignment="1">
      <alignment horizontal="center"/>
    </xf>
    <xf numFmtId="2" fontId="71" fillId="0" borderId="3" xfId="0" applyNumberFormat="1" applyFont="1" applyFill="1" applyBorder="1" applyAlignment="1">
      <alignment horizontal="center"/>
    </xf>
    <xf numFmtId="2" fontId="72" fillId="8" borderId="3" xfId="0" applyNumberFormat="1" applyFont="1" applyFill="1" applyBorder="1" applyAlignment="1">
      <alignment horizontal="center"/>
    </xf>
    <xf numFmtId="2" fontId="71" fillId="11" borderId="3" xfId="0" applyNumberFormat="1" applyFont="1" applyFill="1" applyBorder="1" applyAlignment="1">
      <alignment horizontal="center"/>
    </xf>
    <xf numFmtId="0" fontId="0" fillId="0" borderId="0" xfId="0" applyBorder="1"/>
    <xf numFmtId="0" fontId="6" fillId="0" borderId="3" xfId="3" applyFont="1" applyBorder="1" applyAlignment="1">
      <alignment horizontal="center" vertical="center" wrapText="1"/>
    </xf>
    <xf numFmtId="2" fontId="34" fillId="0" borderId="3" xfId="0" applyNumberFormat="1" applyFont="1" applyFill="1" applyBorder="1" applyAlignment="1">
      <alignment horizontal="center"/>
    </xf>
    <xf numFmtId="0" fontId="6" fillId="0" borderId="23" xfId="3" applyFont="1" applyBorder="1" applyAlignment="1">
      <alignment horizontal="center" vertical="center" wrapText="1"/>
    </xf>
    <xf numFmtId="2" fontId="31" fillId="11" borderId="23" xfId="0" applyNumberFormat="1" applyFont="1" applyFill="1" applyBorder="1" applyAlignment="1">
      <alignment horizontal="center"/>
    </xf>
    <xf numFmtId="2" fontId="33" fillId="0" borderId="28" xfId="0" applyNumberFormat="1" applyFont="1" applyFill="1" applyBorder="1" applyAlignment="1">
      <alignment horizontal="center"/>
    </xf>
    <xf numFmtId="2" fontId="37" fillId="0" borderId="28" xfId="0" applyNumberFormat="1" applyFont="1" applyFill="1" applyBorder="1" applyAlignment="1">
      <alignment horizontal="center"/>
    </xf>
    <xf numFmtId="2" fontId="58" fillId="5" borderId="23" xfId="0" applyNumberFormat="1" applyFont="1" applyFill="1" applyBorder="1" applyAlignment="1" applyProtection="1">
      <alignment horizontal="right" wrapText="1"/>
      <protection hidden="1"/>
    </xf>
    <xf numFmtId="2" fontId="62" fillId="5" borderId="23" xfId="0" applyNumberFormat="1" applyFont="1" applyFill="1" applyBorder="1" applyProtection="1">
      <protection hidden="1"/>
    </xf>
    <xf numFmtId="2" fontId="45" fillId="5" borderId="23" xfId="0" applyNumberFormat="1" applyFont="1" applyFill="1" applyBorder="1" applyProtection="1">
      <protection hidden="1"/>
    </xf>
    <xf numFmtId="2" fontId="45" fillId="5" borderId="23" xfId="0" applyNumberFormat="1" applyFont="1" applyFill="1" applyBorder="1" applyProtection="1">
      <protection locked="0" hidden="1"/>
    </xf>
    <xf numFmtId="166" fontId="62" fillId="5" borderId="24" xfId="0" applyNumberFormat="1" applyFont="1" applyFill="1" applyBorder="1" applyProtection="1">
      <protection locked="0"/>
    </xf>
    <xf numFmtId="0" fontId="10" fillId="0" borderId="26" xfId="3" quotePrefix="1" applyFont="1" applyFill="1" applyBorder="1" applyAlignment="1">
      <alignment horizontal="left" vertical="top"/>
    </xf>
    <xf numFmtId="0" fontId="6" fillId="0" borderId="26" xfId="3" applyFont="1" applyFill="1" applyBorder="1" applyAlignment="1">
      <alignment horizontal="center" vertical="center" wrapText="1"/>
    </xf>
    <xf numFmtId="2" fontId="37" fillId="0" borderId="26" xfId="0" applyNumberFormat="1" applyFont="1" applyFill="1" applyBorder="1" applyAlignment="1">
      <alignment horizontal="center"/>
    </xf>
    <xf numFmtId="2" fontId="39" fillId="7" borderId="26" xfId="0" applyNumberFormat="1" applyFont="1" applyFill="1" applyBorder="1" applyAlignment="1">
      <alignment horizontal="center"/>
    </xf>
    <xf numFmtId="2" fontId="31" fillId="11" borderId="26" xfId="0" applyNumberFormat="1" applyFont="1" applyFill="1" applyBorder="1" applyAlignment="1">
      <alignment horizontal="center"/>
    </xf>
    <xf numFmtId="2" fontId="58" fillId="5" borderId="26" xfId="0" applyNumberFormat="1" applyFont="1" applyFill="1" applyBorder="1" applyAlignment="1" applyProtection="1">
      <alignment horizontal="right" wrapText="1"/>
      <protection hidden="1"/>
    </xf>
    <xf numFmtId="2" fontId="62" fillId="5" borderId="26" xfId="0" applyNumberFormat="1" applyFont="1" applyFill="1" applyBorder="1" applyProtection="1">
      <protection hidden="1"/>
    </xf>
    <xf numFmtId="2" fontId="45" fillId="5" borderId="26" xfId="0" applyNumberFormat="1" applyFont="1" applyFill="1" applyBorder="1" applyProtection="1">
      <protection hidden="1"/>
    </xf>
    <xf numFmtId="2" fontId="45" fillId="5" borderId="26" xfId="0" applyNumberFormat="1" applyFont="1" applyFill="1" applyBorder="1" applyProtection="1">
      <protection locked="0" hidden="1"/>
    </xf>
    <xf numFmtId="166" fontId="62" fillId="5" borderId="10" xfId="0" applyNumberFormat="1" applyFont="1" applyFill="1" applyBorder="1" applyProtection="1">
      <protection locked="0"/>
    </xf>
    <xf numFmtId="2" fontId="45" fillId="5" borderId="3" xfId="0" applyNumberFormat="1" applyFont="1" applyFill="1" applyBorder="1" applyAlignment="1" applyProtection="1">
      <alignment horizontal="right"/>
      <protection hidden="1"/>
    </xf>
    <xf numFmtId="2" fontId="39" fillId="7" borderId="23" xfId="0" applyNumberFormat="1" applyFont="1" applyFill="1" applyBorder="1" applyAlignment="1">
      <alignment horizontal="center"/>
    </xf>
    <xf numFmtId="2" fontId="58" fillId="5" borderId="26" xfId="3" applyNumberFormat="1" applyFont="1" applyFill="1" applyBorder="1" applyAlignment="1">
      <alignment horizontal="center" vertical="center"/>
    </xf>
    <xf numFmtId="2" fontId="58" fillId="0" borderId="26" xfId="3" applyNumberFormat="1" applyFont="1" applyFill="1" applyBorder="1" applyAlignment="1">
      <alignment horizontal="center" vertical="center"/>
    </xf>
    <xf numFmtId="4" fontId="35" fillId="5" borderId="26" xfId="0" applyNumberFormat="1" applyFont="1" applyFill="1" applyBorder="1" applyAlignment="1" applyProtection="1">
      <alignment horizontal="right" wrapText="1"/>
      <protection hidden="1"/>
    </xf>
    <xf numFmtId="2" fontId="58" fillId="5" borderId="3" xfId="3" applyNumberFormat="1" applyFont="1" applyFill="1" applyBorder="1" applyAlignment="1">
      <alignment horizontal="center" vertical="center"/>
    </xf>
    <xf numFmtId="2" fontId="58" fillId="5" borderId="3" xfId="3" applyNumberFormat="1" applyFont="1" applyFill="1" applyBorder="1" applyAlignment="1" applyProtection="1">
      <protection locked="0"/>
    </xf>
    <xf numFmtId="2" fontId="58" fillId="0" borderId="3" xfId="3" applyNumberFormat="1" applyFont="1" applyFill="1" applyBorder="1" applyAlignment="1" applyProtection="1">
      <protection locked="0"/>
    </xf>
    <xf numFmtId="2" fontId="58" fillId="0" borderId="3" xfId="0" applyNumberFormat="1" applyFont="1" applyFill="1" applyBorder="1" applyAlignment="1">
      <alignment horizontal="center" vertical="center"/>
    </xf>
    <xf numFmtId="2" fontId="58" fillId="5" borderId="3" xfId="0" applyNumberFormat="1" applyFont="1" applyFill="1" applyBorder="1" applyAlignment="1">
      <alignment horizontal="center" vertical="center"/>
    </xf>
    <xf numFmtId="2" fontId="58" fillId="5" borderId="3" xfId="0" applyNumberFormat="1" applyFont="1" applyFill="1" applyBorder="1" applyAlignment="1" applyProtection="1">
      <protection locked="0"/>
    </xf>
    <xf numFmtId="2" fontId="58" fillId="0" borderId="3" xfId="0" applyNumberFormat="1" applyFont="1" applyFill="1" applyBorder="1" applyAlignment="1" applyProtection="1">
      <protection locked="0"/>
    </xf>
    <xf numFmtId="166" fontId="54" fillId="5" borderId="3" xfId="0" applyNumberFormat="1" applyFont="1" applyFill="1" applyBorder="1"/>
    <xf numFmtId="166" fontId="54" fillId="0" borderId="3" xfId="0" applyNumberFormat="1" applyFont="1" applyFill="1" applyBorder="1"/>
    <xf numFmtId="166" fontId="8" fillId="0" borderId="0" xfId="0" applyNumberFormat="1" applyFont="1" applyFill="1" applyBorder="1" applyProtection="1">
      <protection locked="0"/>
    </xf>
    <xf numFmtId="166" fontId="73" fillId="0" borderId="0" xfId="0" applyNumberFormat="1" applyFont="1" applyFill="1" applyBorder="1" applyProtection="1">
      <protection locked="0"/>
    </xf>
    <xf numFmtId="0" fontId="18" fillId="0" borderId="18" xfId="0" applyFont="1" applyFill="1" applyBorder="1" applyAlignment="1" applyProtection="1">
      <alignment horizontal="centerContinuous" vertical="top" wrapText="1"/>
    </xf>
    <xf numFmtId="0" fontId="10" fillId="0" borderId="20" xfId="3" quotePrefix="1" applyFont="1" applyFill="1" applyBorder="1" applyAlignment="1">
      <alignment horizontal="left" vertical="top" wrapText="1"/>
    </xf>
    <xf numFmtId="2" fontId="37" fillId="7" borderId="20" xfId="0" applyNumberFormat="1" applyFont="1" applyFill="1" applyBorder="1" applyAlignment="1">
      <alignment horizontal="center"/>
    </xf>
    <xf numFmtId="2" fontId="35" fillId="0" borderId="20" xfId="0" applyNumberFormat="1" applyFont="1" applyFill="1" applyBorder="1" applyAlignment="1" applyProtection="1">
      <protection locked="0"/>
    </xf>
    <xf numFmtId="166" fontId="62" fillId="5" borderId="21" xfId="0" applyNumberFormat="1" applyFont="1" applyFill="1" applyBorder="1" applyProtection="1">
      <protection locked="0"/>
    </xf>
    <xf numFmtId="0" fontId="10" fillId="0" borderId="3" xfId="3" quotePrefix="1" applyFont="1" applyFill="1" applyBorder="1" applyAlignment="1">
      <alignment horizontal="left" vertical="top" wrapText="1"/>
    </xf>
    <xf numFmtId="2" fontId="35" fillId="0" borderId="3" xfId="0" applyNumberFormat="1" applyFont="1" applyFill="1" applyBorder="1" applyAlignment="1" applyProtection="1">
      <protection locked="0"/>
    </xf>
    <xf numFmtId="2" fontId="33" fillId="10" borderId="3" xfId="0" applyNumberFormat="1" applyFont="1" applyFill="1" applyBorder="1" applyAlignment="1">
      <alignment horizontal="center"/>
    </xf>
    <xf numFmtId="0" fontId="6" fillId="0" borderId="35" xfId="0" applyFont="1" applyBorder="1" applyAlignment="1">
      <alignment horizontal="left" vertical="center" wrapText="1"/>
    </xf>
    <xf numFmtId="0" fontId="10" fillId="0" borderId="13" xfId="3" quotePrefix="1" applyFont="1" applyFill="1" applyBorder="1" applyAlignment="1">
      <alignment horizontal="left" vertical="top" wrapText="1"/>
    </xf>
    <xf numFmtId="0" fontId="6" fillId="0" borderId="13" xfId="3" applyFont="1" applyBorder="1" applyAlignment="1">
      <alignment horizontal="center" vertical="center"/>
    </xf>
    <xf numFmtId="2" fontId="39" fillId="0" borderId="13" xfId="0" applyNumberFormat="1" applyFont="1" applyFill="1" applyBorder="1" applyAlignment="1">
      <alignment horizontal="center"/>
    </xf>
    <xf numFmtId="2" fontId="33" fillId="7" borderId="13" xfId="0" applyNumberFormat="1" applyFont="1" applyFill="1" applyBorder="1" applyAlignment="1">
      <alignment horizontal="center"/>
    </xf>
    <xf numFmtId="2" fontId="37" fillId="0" borderId="13" xfId="0" applyNumberFormat="1" applyFont="1" applyFill="1" applyBorder="1" applyAlignment="1">
      <alignment horizontal="center"/>
    </xf>
    <xf numFmtId="2" fontId="39" fillId="7" borderId="13" xfId="0" applyNumberFormat="1" applyFont="1" applyFill="1" applyBorder="1" applyAlignment="1">
      <alignment horizontal="center"/>
    </xf>
    <xf numFmtId="2" fontId="37" fillId="7" borderId="13" xfId="0" applyNumberFormat="1" applyFont="1" applyFill="1" applyBorder="1" applyAlignment="1">
      <alignment horizontal="center"/>
    </xf>
    <xf numFmtId="2" fontId="33" fillId="0" borderId="13" xfId="0" applyNumberFormat="1" applyFont="1" applyFill="1" applyBorder="1" applyAlignment="1">
      <alignment horizontal="center"/>
    </xf>
    <xf numFmtId="2" fontId="58" fillId="5" borderId="13" xfId="0" applyNumberFormat="1" applyFont="1" applyFill="1" applyBorder="1" applyAlignment="1" applyProtection="1">
      <alignment horizontal="right" wrapText="1"/>
      <protection hidden="1"/>
    </xf>
    <xf numFmtId="2" fontId="35" fillId="0" borderId="13" xfId="0" applyNumberFormat="1" applyFont="1" applyFill="1" applyBorder="1" applyAlignment="1" applyProtection="1">
      <protection locked="0"/>
    </xf>
    <xf numFmtId="2" fontId="62" fillId="5" borderId="13" xfId="0" applyNumberFormat="1" applyFont="1" applyFill="1" applyBorder="1" applyProtection="1">
      <protection hidden="1"/>
    </xf>
    <xf numFmtId="2" fontId="45" fillId="5" borderId="13" xfId="0" applyNumberFormat="1" applyFont="1" applyFill="1" applyBorder="1" applyProtection="1">
      <protection hidden="1"/>
    </xf>
    <xf numFmtId="2" fontId="45" fillId="5" borderId="13" xfId="0" applyNumberFormat="1" applyFont="1" applyFill="1" applyBorder="1" applyProtection="1">
      <protection locked="0" hidden="1"/>
    </xf>
    <xf numFmtId="166" fontId="62" fillId="5" borderId="36" xfId="0" applyNumberFormat="1" applyFont="1" applyFill="1" applyBorder="1" applyProtection="1">
      <protection locked="0"/>
    </xf>
    <xf numFmtId="0" fontId="6" fillId="0" borderId="20" xfId="3" applyFont="1" applyBorder="1" applyAlignment="1">
      <alignment horizontal="center" vertical="center"/>
    </xf>
    <xf numFmtId="2" fontId="45" fillId="5" borderId="20" xfId="0" applyNumberFormat="1" applyFont="1" applyFill="1" applyBorder="1" applyAlignment="1" applyProtection="1">
      <alignment horizontal="right"/>
      <protection hidden="1"/>
    </xf>
    <xf numFmtId="2" fontId="58" fillId="5" borderId="23" xfId="3" applyNumberFormat="1" applyFont="1" applyFill="1" applyBorder="1" applyAlignment="1" applyProtection="1">
      <protection locked="0"/>
    </xf>
    <xf numFmtId="4" fontId="35" fillId="5" borderId="23" xfId="0" applyNumberFormat="1" applyFont="1" applyFill="1" applyBorder="1" applyAlignment="1" applyProtection="1">
      <alignment horizontal="right" wrapText="1"/>
      <protection hidden="1"/>
    </xf>
    <xf numFmtId="4" fontId="35" fillId="5" borderId="24" xfId="0" applyNumberFormat="1" applyFont="1" applyFill="1" applyBorder="1" applyAlignment="1" applyProtection="1">
      <alignment horizontal="right" wrapText="1"/>
      <protection hidden="1"/>
    </xf>
    <xf numFmtId="2" fontId="58" fillId="5" borderId="26" xfId="3" applyNumberFormat="1" applyFont="1" applyFill="1" applyBorder="1" applyAlignment="1" applyProtection="1">
      <protection locked="0"/>
    </xf>
    <xf numFmtId="2" fontId="3" fillId="0" borderId="0" xfId="0" applyNumberFormat="1" applyFont="1" applyBorder="1" applyAlignment="1" applyProtection="1">
      <protection hidden="1"/>
    </xf>
    <xf numFmtId="2" fontId="37" fillId="6" borderId="20" xfId="0" applyNumberFormat="1" applyFont="1" applyFill="1" applyBorder="1" applyAlignment="1">
      <alignment horizontal="center"/>
    </xf>
    <xf numFmtId="2" fontId="31" fillId="7" borderId="20" xfId="0" applyNumberFormat="1" applyFont="1" applyFill="1" applyBorder="1" applyAlignment="1">
      <alignment horizontal="center"/>
    </xf>
    <xf numFmtId="2" fontId="34" fillId="8" borderId="20" xfId="0" applyNumberFormat="1" applyFont="1" applyFill="1" applyBorder="1" applyAlignment="1">
      <alignment horizontal="center"/>
    </xf>
    <xf numFmtId="166" fontId="35" fillId="0" borderId="20" xfId="0" applyNumberFormat="1" applyFont="1" applyFill="1" applyBorder="1" applyAlignment="1" applyProtection="1">
      <alignment wrapText="1"/>
      <protection locked="0"/>
    </xf>
    <xf numFmtId="166" fontId="74" fillId="5" borderId="20" xfId="0" applyNumberFormat="1" applyFont="1" applyFill="1" applyBorder="1" applyProtection="1">
      <protection hidden="1"/>
    </xf>
    <xf numFmtId="166" fontId="35" fillId="0" borderId="3" xfId="0" applyNumberFormat="1" applyFont="1" applyFill="1" applyBorder="1" applyAlignment="1" applyProtection="1">
      <alignment wrapText="1"/>
      <protection locked="0"/>
    </xf>
    <xf numFmtId="166" fontId="74" fillId="5" borderId="3" xfId="0" applyNumberFormat="1" applyFont="1" applyFill="1" applyBorder="1" applyProtection="1">
      <protection hidden="1"/>
    </xf>
    <xf numFmtId="2" fontId="75" fillId="0" borderId="3" xfId="0" applyNumberFormat="1" applyFont="1" applyFill="1" applyBorder="1" applyAlignment="1">
      <alignment horizontal="center"/>
    </xf>
    <xf numFmtId="2" fontId="31" fillId="7" borderId="3" xfId="0" applyNumberFormat="1" applyFont="1" applyFill="1" applyBorder="1" applyAlignment="1">
      <alignment horizontal="center"/>
    </xf>
    <xf numFmtId="0" fontId="10" fillId="0" borderId="23" xfId="3" quotePrefix="1" applyFont="1" applyFill="1" applyBorder="1" applyAlignment="1">
      <alignment horizontal="left" vertical="top" wrapText="1"/>
    </xf>
    <xf numFmtId="2" fontId="32" fillId="8" borderId="23" xfId="0" applyNumberFormat="1" applyFont="1" applyFill="1" applyBorder="1" applyAlignment="1">
      <alignment horizontal="center"/>
    </xf>
    <xf numFmtId="166" fontId="35" fillId="0" borderId="23" xfId="0" applyNumberFormat="1" applyFont="1" applyFill="1" applyBorder="1" applyAlignment="1" applyProtection="1">
      <alignment wrapText="1"/>
      <protection locked="0"/>
    </xf>
    <xf numFmtId="166" fontId="74" fillId="5" borderId="23" xfId="0" applyNumberFormat="1" applyFont="1" applyFill="1" applyBorder="1" applyProtection="1">
      <protection hidden="1"/>
    </xf>
    <xf numFmtId="166" fontId="35" fillId="0" borderId="3" xfId="0" applyNumberFormat="1" applyFont="1" applyFill="1" applyBorder="1" applyAlignment="1" applyProtection="1">
      <protection locked="0"/>
    </xf>
    <xf numFmtId="2" fontId="39" fillId="6" borderId="23" xfId="0" applyNumberFormat="1" applyFont="1" applyFill="1" applyBorder="1" applyAlignment="1">
      <alignment horizontal="center"/>
    </xf>
    <xf numFmtId="2" fontId="0" fillId="5" borderId="26" xfId="0" applyNumberFormat="1" applyFill="1" applyBorder="1" applyAlignment="1" applyProtection="1">
      <protection hidden="1"/>
    </xf>
    <xf numFmtId="4" fontId="47" fillId="5" borderId="26" xfId="0" applyNumberFormat="1" applyFont="1" applyFill="1" applyBorder="1" applyProtection="1">
      <protection locked="0"/>
    </xf>
    <xf numFmtId="0" fontId="18" fillId="5" borderId="3" xfId="0" applyFont="1" applyFill="1" applyBorder="1" applyAlignment="1" applyProtection="1">
      <alignment horizontal="center"/>
      <protection locked="0" hidden="1"/>
    </xf>
    <xf numFmtId="2" fontId="0" fillId="5" borderId="3" xfId="0" applyNumberFormat="1" applyFill="1" applyBorder="1" applyAlignment="1" applyProtection="1">
      <protection hidden="1"/>
    </xf>
    <xf numFmtId="2" fontId="76" fillId="0" borderId="0" xfId="0" applyNumberFormat="1" applyFont="1" applyFill="1" applyBorder="1"/>
    <xf numFmtId="4" fontId="77" fillId="0" borderId="0" xfId="0" applyNumberFormat="1" applyFont="1" applyFill="1" applyBorder="1"/>
    <xf numFmtId="166" fontId="0" fillId="0" borderId="0" xfId="0" applyNumberFormat="1" applyAlignment="1"/>
    <xf numFmtId="166" fontId="0" fillId="4" borderId="0" xfId="0" applyNumberFormat="1" applyFill="1" applyBorder="1" applyAlignment="1" applyProtection="1">
      <protection locked="0"/>
    </xf>
    <xf numFmtId="0" fontId="0" fillId="4" borderId="0" xfId="0" applyFill="1" applyAlignment="1" applyProtection="1">
      <protection locked="0"/>
    </xf>
    <xf numFmtId="0" fontId="0" fillId="4" borderId="0" xfId="0" applyFill="1" applyAlignment="1"/>
    <xf numFmtId="0" fontId="0" fillId="0" borderId="0" xfId="0" applyFill="1" applyAlignment="1" applyProtection="1">
      <protection locked="0"/>
    </xf>
    <xf numFmtId="0" fontId="0" fillId="0" borderId="0" xfId="0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21" fillId="0" borderId="0" xfId="0" applyFont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0" fillId="0" borderId="0" xfId="0" applyFont="1" applyAlignment="1" applyProtection="1">
      <protection locked="0"/>
    </xf>
    <xf numFmtId="0" fontId="0" fillId="0" borderId="3" xfId="0" applyBorder="1" applyAlignment="1" applyProtection="1">
      <protection locked="0"/>
    </xf>
    <xf numFmtId="0" fontId="78" fillId="0" borderId="0" xfId="0" applyFont="1" applyAlignment="1" applyProtection="1">
      <protection locked="0"/>
    </xf>
    <xf numFmtId="0" fontId="17" fillId="0" borderId="0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0" fillId="0" borderId="13" xfId="0" applyBorder="1" applyAlignment="1" applyProtection="1">
      <protection locked="0"/>
    </xf>
    <xf numFmtId="0" fontId="8" fillId="0" borderId="0" xfId="0" applyFont="1" applyAlignment="1" applyProtection="1">
      <protection locked="0"/>
    </xf>
    <xf numFmtId="0" fontId="0" fillId="0" borderId="0" xfId="0" applyAlignment="1" applyProtection="1"/>
    <xf numFmtId="166" fontId="0" fillId="0" borderId="0" xfId="0" applyNumberFormat="1" applyAlignment="1" applyProtection="1"/>
    <xf numFmtId="0" fontId="12" fillId="0" borderId="0" xfId="0" applyFont="1" applyBorder="1" applyAlignment="1" applyProtection="1">
      <protection locked="0"/>
    </xf>
    <xf numFmtId="0" fontId="25" fillId="0" borderId="0" xfId="0" applyFont="1" applyAlignment="1" applyProtection="1">
      <alignment horizontal="right"/>
      <protection locked="0"/>
    </xf>
    <xf numFmtId="0" fontId="27" fillId="5" borderId="39" xfId="0" applyFont="1" applyFill="1" applyBorder="1" applyAlignment="1" applyProtection="1">
      <alignment horizontal="center" vertical="center"/>
      <protection locked="0"/>
    </xf>
    <xf numFmtId="0" fontId="18" fillId="0" borderId="17" xfId="0" applyFont="1" applyFill="1" applyBorder="1" applyAlignment="1" applyProtection="1">
      <alignment horizontal="center" vertical="top" wrapText="1"/>
    </xf>
    <xf numFmtId="0" fontId="12" fillId="5" borderId="18" xfId="0" applyFont="1" applyFill="1" applyBorder="1" applyAlignment="1" applyProtection="1">
      <alignment horizontal="right"/>
    </xf>
    <xf numFmtId="0" fontId="12" fillId="5" borderId="34" xfId="0" applyFont="1" applyFill="1" applyBorder="1" applyAlignment="1" applyProtection="1">
      <alignment horizontal="right"/>
    </xf>
    <xf numFmtId="0" fontId="0" fillId="0" borderId="0" xfId="0" applyFill="1" applyBorder="1" applyAlignment="1"/>
    <xf numFmtId="2" fontId="54" fillId="5" borderId="20" xfId="0" applyNumberFormat="1" applyFont="1" applyFill="1" applyBorder="1" applyAlignment="1" applyProtection="1">
      <alignment horizontal="right"/>
      <protection hidden="1"/>
    </xf>
    <xf numFmtId="2" fontId="13" fillId="5" borderId="20" xfId="0" applyNumberFormat="1" applyFont="1" applyFill="1" applyBorder="1" applyAlignment="1" applyProtection="1">
      <protection hidden="1"/>
    </xf>
    <xf numFmtId="2" fontId="45" fillId="5" borderId="20" xfId="0" applyNumberFormat="1" applyFont="1" applyFill="1" applyBorder="1" applyAlignment="1" applyProtection="1">
      <protection hidden="1"/>
    </xf>
    <xf numFmtId="2" fontId="62" fillId="5" borderId="20" xfId="0" applyNumberFormat="1" applyFont="1" applyFill="1" applyBorder="1" applyAlignment="1" applyProtection="1">
      <protection hidden="1"/>
    </xf>
    <xf numFmtId="2" fontId="45" fillId="5" borderId="20" xfId="0" applyNumberFormat="1" applyFont="1" applyFill="1" applyBorder="1" applyAlignment="1" applyProtection="1">
      <protection locked="0" hidden="1"/>
    </xf>
    <xf numFmtId="166" fontId="62" fillId="5" borderId="21" xfId="0" applyNumberFormat="1" applyFont="1" applyFill="1" applyBorder="1" applyAlignment="1" applyProtection="1">
      <protection locked="0"/>
    </xf>
    <xf numFmtId="2" fontId="54" fillId="5" borderId="3" xfId="0" applyNumberFormat="1" applyFont="1" applyFill="1" applyBorder="1" applyAlignment="1" applyProtection="1">
      <alignment horizontal="right"/>
      <protection hidden="1"/>
    </xf>
    <xf numFmtId="2" fontId="13" fillId="5" borderId="3" xfId="0" applyNumberFormat="1" applyFont="1" applyFill="1" applyBorder="1" applyAlignment="1" applyProtection="1">
      <protection hidden="1"/>
    </xf>
    <xf numFmtId="2" fontId="62" fillId="5" borderId="3" xfId="0" applyNumberFormat="1" applyFont="1" applyFill="1" applyBorder="1" applyAlignment="1" applyProtection="1">
      <protection hidden="1"/>
    </xf>
    <xf numFmtId="2" fontId="45" fillId="5" borderId="3" xfId="0" applyNumberFormat="1" applyFont="1" applyFill="1" applyBorder="1" applyAlignment="1" applyProtection="1">
      <protection locked="0" hidden="1"/>
    </xf>
    <xf numFmtId="166" fontId="62" fillId="5" borderId="8" xfId="0" applyNumberFormat="1" applyFont="1" applyFill="1" applyBorder="1" applyAlignment="1" applyProtection="1">
      <protection locked="0"/>
    </xf>
    <xf numFmtId="2" fontId="37" fillId="3" borderId="3" xfId="0" applyNumberFormat="1" applyFont="1" applyFill="1" applyBorder="1" applyAlignment="1">
      <alignment horizontal="center"/>
    </xf>
    <xf numFmtId="2" fontId="42" fillId="10" borderId="3" xfId="0" applyNumberFormat="1" applyFont="1" applyFill="1" applyBorder="1" applyAlignment="1">
      <alignment horizontal="center"/>
    </xf>
    <xf numFmtId="0" fontId="0" fillId="0" borderId="0" xfId="0" applyBorder="1" applyAlignment="1"/>
    <xf numFmtId="2" fontId="33" fillId="6" borderId="13" xfId="0" applyNumberFormat="1" applyFont="1" applyFill="1" applyBorder="1" applyAlignment="1">
      <alignment horizontal="center"/>
    </xf>
    <xf numFmtId="2" fontId="31" fillId="0" borderId="13" xfId="0" applyNumberFormat="1" applyFont="1" applyFill="1" applyBorder="1" applyAlignment="1">
      <alignment horizontal="center"/>
    </xf>
    <xf numFmtId="2" fontId="54" fillId="5" borderId="13" xfId="0" applyNumberFormat="1" applyFont="1" applyFill="1" applyBorder="1" applyAlignment="1" applyProtection="1">
      <alignment horizontal="right"/>
      <protection hidden="1"/>
    </xf>
    <xf numFmtId="2" fontId="13" fillId="5" borderId="13" xfId="0" applyNumberFormat="1" applyFont="1" applyFill="1" applyBorder="1" applyAlignment="1" applyProtection="1">
      <protection hidden="1"/>
    </xf>
    <xf numFmtId="2" fontId="45" fillId="5" borderId="13" xfId="0" applyNumberFormat="1" applyFont="1" applyFill="1" applyBorder="1" applyAlignment="1" applyProtection="1">
      <protection hidden="1"/>
    </xf>
    <xf numFmtId="2" fontId="62" fillId="5" borderId="13" xfId="0" applyNumberFormat="1" applyFont="1" applyFill="1" applyBorder="1" applyAlignment="1" applyProtection="1">
      <protection hidden="1"/>
    </xf>
    <xf numFmtId="2" fontId="45" fillId="5" borderId="13" xfId="0" applyNumberFormat="1" applyFont="1" applyFill="1" applyBorder="1" applyAlignment="1" applyProtection="1">
      <protection locked="0" hidden="1"/>
    </xf>
    <xf numFmtId="166" fontId="62" fillId="5" borderId="36" xfId="0" applyNumberFormat="1" applyFont="1" applyFill="1" applyBorder="1" applyAlignment="1" applyProtection="1">
      <protection locked="0"/>
    </xf>
    <xf numFmtId="2" fontId="54" fillId="5" borderId="23" xfId="0" applyNumberFormat="1" applyFont="1" applyFill="1" applyBorder="1" applyAlignment="1" applyProtection="1">
      <alignment horizontal="right"/>
      <protection hidden="1"/>
    </xf>
    <xf numFmtId="2" fontId="35" fillId="0" borderId="23" xfId="0" applyNumberFormat="1" applyFont="1" applyFill="1" applyBorder="1" applyAlignment="1" applyProtection="1">
      <protection locked="0"/>
    </xf>
    <xf numFmtId="2" fontId="13" fillId="5" borderId="23" xfId="0" applyNumberFormat="1" applyFont="1" applyFill="1" applyBorder="1" applyAlignment="1" applyProtection="1">
      <protection hidden="1"/>
    </xf>
    <xf numFmtId="2" fontId="45" fillId="5" borderId="23" xfId="0" applyNumberFormat="1" applyFont="1" applyFill="1" applyBorder="1" applyAlignment="1" applyProtection="1">
      <protection hidden="1"/>
    </xf>
    <xf numFmtId="2" fontId="62" fillId="5" borderId="23" xfId="0" applyNumberFormat="1" applyFont="1" applyFill="1" applyBorder="1" applyAlignment="1" applyProtection="1">
      <protection hidden="1"/>
    </xf>
    <xf numFmtId="2" fontId="45" fillId="5" borderId="23" xfId="0" applyNumberFormat="1" applyFont="1" applyFill="1" applyBorder="1" applyAlignment="1" applyProtection="1">
      <protection locked="0" hidden="1"/>
    </xf>
    <xf numFmtId="166" fontId="62" fillId="5" borderId="24" xfId="0" applyNumberFormat="1" applyFont="1" applyFill="1" applyBorder="1" applyAlignment="1" applyProtection="1">
      <protection locked="0"/>
    </xf>
    <xf numFmtId="4" fontId="56" fillId="5" borderId="26" xfId="0" applyNumberFormat="1" applyFont="1" applyFill="1" applyBorder="1" applyAlignment="1" applyProtection="1">
      <alignment horizontal="right"/>
      <protection hidden="1"/>
    </xf>
    <xf numFmtId="4" fontId="62" fillId="5" borderId="26" xfId="0" applyNumberFormat="1" applyFont="1" applyFill="1" applyBorder="1" applyAlignment="1" applyProtection="1">
      <protection locked="0"/>
    </xf>
    <xf numFmtId="2" fontId="46" fillId="0" borderId="0" xfId="0" applyNumberFormat="1" applyFont="1" applyFill="1" applyBorder="1" applyAlignment="1" applyProtection="1">
      <alignment horizontal="right"/>
      <protection hidden="1"/>
    </xf>
    <xf numFmtId="4" fontId="47" fillId="0" borderId="0" xfId="0" applyNumberFormat="1" applyFont="1" applyAlignment="1" applyProtection="1">
      <protection locked="0"/>
    </xf>
    <xf numFmtId="2" fontId="46" fillId="0" borderId="0" xfId="0" applyNumberFormat="1" applyFont="1" applyFill="1" applyBorder="1" applyAlignment="1" applyProtection="1">
      <alignment horizontal="right" wrapText="1"/>
      <protection hidden="1"/>
    </xf>
    <xf numFmtId="0" fontId="0" fillId="0" borderId="0" xfId="0" applyFont="1" applyAlignment="1"/>
    <xf numFmtId="0" fontId="18" fillId="0" borderId="40" xfId="0" applyFont="1" applyFill="1" applyBorder="1" applyAlignment="1" applyProtection="1">
      <alignment horizontal="centerContinuous" vertical="top" wrapText="1"/>
    </xf>
    <xf numFmtId="0" fontId="18" fillId="0" borderId="41" xfId="0" applyFont="1" applyFill="1" applyBorder="1" applyAlignment="1" applyProtection="1">
      <alignment horizontal="centerContinuous" vertical="top" wrapText="1"/>
    </xf>
    <xf numFmtId="0" fontId="18" fillId="0" borderId="42" xfId="0" applyFont="1" applyFill="1" applyBorder="1" applyAlignment="1" applyProtection="1">
      <alignment horizontal="center" vertical="top"/>
    </xf>
    <xf numFmtId="1" fontId="18" fillId="0" borderId="41" xfId="0" applyNumberFormat="1" applyFont="1" applyFill="1" applyBorder="1" applyAlignment="1" applyProtection="1"/>
    <xf numFmtId="1" fontId="18" fillId="7" borderId="41" xfId="0" applyNumberFormat="1" applyFont="1" applyFill="1" applyBorder="1" applyAlignment="1" applyProtection="1"/>
    <xf numFmtId="0" fontId="12" fillId="5" borderId="2" xfId="0" applyFont="1" applyFill="1" applyBorder="1" applyAlignment="1" applyProtection="1">
      <alignment horizontal="right" wrapText="1"/>
    </xf>
    <xf numFmtId="0" fontId="12" fillId="5" borderId="41" xfId="0" applyFont="1" applyFill="1" applyBorder="1" applyAlignment="1" applyProtection="1">
      <alignment horizontal="right" wrapText="1"/>
    </xf>
    <xf numFmtId="0" fontId="12" fillId="5" borderId="43" xfId="0" applyFont="1" applyFill="1" applyBorder="1" applyAlignment="1" applyProtection="1">
      <alignment horizontal="right" wrapText="1"/>
    </xf>
    <xf numFmtId="0" fontId="12" fillId="5" borderId="44" xfId="0" applyFont="1" applyFill="1" applyBorder="1" applyAlignment="1" applyProtection="1">
      <alignment horizontal="right" wrapText="1"/>
    </xf>
    <xf numFmtId="2" fontId="54" fillId="5" borderId="20" xfId="0" applyNumberFormat="1" applyFont="1" applyFill="1" applyBorder="1" applyAlignment="1" applyProtection="1">
      <alignment horizontal="right" wrapText="1"/>
      <protection hidden="1"/>
    </xf>
    <xf numFmtId="2" fontId="35" fillId="0" borderId="20" xfId="0" applyNumberFormat="1" applyFont="1" applyFill="1" applyBorder="1" applyAlignment="1" applyProtection="1">
      <alignment wrapText="1"/>
      <protection locked="0"/>
    </xf>
    <xf numFmtId="2" fontId="13" fillId="5" borderId="20" xfId="0" applyNumberFormat="1" applyFont="1" applyFill="1" applyBorder="1" applyProtection="1">
      <protection hidden="1"/>
    </xf>
    <xf numFmtId="166" fontId="45" fillId="5" borderId="20" xfId="0" applyNumberFormat="1" applyFont="1" applyFill="1" applyBorder="1" applyProtection="1">
      <protection hidden="1"/>
    </xf>
    <xf numFmtId="166" fontId="45" fillId="5" borderId="20" xfId="0" applyNumberFormat="1" applyFont="1" applyFill="1" applyBorder="1" applyProtection="1">
      <protection locked="0" hidden="1"/>
    </xf>
    <xf numFmtId="2" fontId="54" fillId="5" borderId="3" xfId="0" applyNumberFormat="1" applyFont="1" applyFill="1" applyBorder="1" applyAlignment="1" applyProtection="1">
      <alignment horizontal="right" wrapText="1"/>
      <protection hidden="1"/>
    </xf>
    <xf numFmtId="2" fontId="35" fillId="0" borderId="3" xfId="0" applyNumberFormat="1" applyFont="1" applyFill="1" applyBorder="1" applyAlignment="1" applyProtection="1">
      <alignment wrapText="1"/>
      <protection locked="0"/>
    </xf>
    <xf numFmtId="2" fontId="13" fillId="5" borderId="3" xfId="0" applyNumberFormat="1" applyFont="1" applyFill="1" applyBorder="1" applyProtection="1">
      <protection hidden="1"/>
    </xf>
    <xf numFmtId="166" fontId="45" fillId="5" borderId="3" xfId="0" applyNumberFormat="1" applyFont="1" applyFill="1" applyBorder="1" applyProtection="1">
      <protection hidden="1"/>
    </xf>
    <xf numFmtId="166" fontId="45" fillId="5" borderId="3" xfId="0" applyNumberFormat="1" applyFont="1" applyFill="1" applyBorder="1" applyProtection="1">
      <protection locked="0" hidden="1"/>
    </xf>
    <xf numFmtId="2" fontId="42" fillId="7" borderId="3" xfId="0" applyNumberFormat="1" applyFont="1" applyFill="1" applyBorder="1" applyAlignment="1">
      <alignment horizontal="center"/>
    </xf>
    <xf numFmtId="2" fontId="75" fillId="7" borderId="3" xfId="0" applyNumberFormat="1" applyFont="1" applyFill="1" applyBorder="1" applyAlignment="1">
      <alignment horizontal="center"/>
    </xf>
    <xf numFmtId="2" fontId="39" fillId="3" borderId="3" xfId="0" applyNumberFormat="1" applyFont="1" applyFill="1" applyBorder="1" applyAlignment="1">
      <alignment horizontal="center"/>
    </xf>
    <xf numFmtId="2" fontId="38" fillId="8" borderId="23" xfId="0" applyNumberFormat="1" applyFont="1" applyFill="1" applyBorder="1" applyAlignment="1">
      <alignment horizontal="center"/>
    </xf>
    <xf numFmtId="2" fontId="33" fillId="10" borderId="23" xfId="0" applyNumberFormat="1" applyFont="1" applyFill="1" applyBorder="1" applyAlignment="1">
      <alignment horizontal="center"/>
    </xf>
    <xf numFmtId="2" fontId="54" fillId="5" borderId="23" xfId="0" applyNumberFormat="1" applyFont="1" applyFill="1" applyBorder="1" applyAlignment="1" applyProtection="1">
      <alignment horizontal="right" wrapText="1"/>
      <protection hidden="1"/>
    </xf>
    <xf numFmtId="2" fontId="35" fillId="0" borderId="23" xfId="0" applyNumberFormat="1" applyFont="1" applyFill="1" applyBorder="1" applyAlignment="1" applyProtection="1">
      <alignment wrapText="1"/>
      <protection locked="0"/>
    </xf>
    <xf numFmtId="2" fontId="13" fillId="5" borderId="23" xfId="0" applyNumberFormat="1" applyFont="1" applyFill="1" applyBorder="1" applyProtection="1">
      <protection hidden="1"/>
    </xf>
    <xf numFmtId="166" fontId="45" fillId="5" borderId="23" xfId="0" applyNumberFormat="1" applyFont="1" applyFill="1" applyBorder="1" applyProtection="1">
      <protection hidden="1"/>
    </xf>
    <xf numFmtId="166" fontId="45" fillId="5" borderId="23" xfId="0" applyNumberFormat="1" applyFont="1" applyFill="1" applyBorder="1" applyProtection="1">
      <protection locked="0" hidden="1"/>
    </xf>
    <xf numFmtId="2" fontId="42" fillId="3" borderId="23" xfId="0" applyNumberFormat="1" applyFont="1" applyFill="1" applyBorder="1" applyAlignment="1">
      <alignment horizontal="center"/>
    </xf>
    <xf numFmtId="4" fontId="56" fillId="5" borderId="26" xfId="0" applyNumberFormat="1" applyFont="1" applyFill="1" applyBorder="1" applyAlignment="1" applyProtection="1">
      <alignment horizontal="right" wrapText="1"/>
      <protection hidden="1"/>
    </xf>
    <xf numFmtId="4" fontId="56" fillId="5" borderId="0" xfId="0" applyNumberFormat="1" applyFont="1" applyFill="1" applyBorder="1" applyAlignment="1" applyProtection="1">
      <protection locked="0"/>
    </xf>
    <xf numFmtId="4" fontId="62" fillId="5" borderId="0" xfId="0" applyNumberFormat="1" applyFont="1" applyFill="1" applyProtection="1">
      <protection locked="0"/>
    </xf>
    <xf numFmtId="4" fontId="35" fillId="5" borderId="0" xfId="0" applyNumberFormat="1" applyFont="1" applyFill="1" applyProtection="1">
      <protection locked="0"/>
    </xf>
    <xf numFmtId="4" fontId="62" fillId="5" borderId="5" xfId="0" applyNumberFormat="1" applyFont="1" applyFill="1" applyBorder="1" applyProtection="1">
      <protection locked="0"/>
    </xf>
    <xf numFmtId="4" fontId="62" fillId="0" borderId="0" xfId="0" applyNumberFormat="1" applyFont="1" applyFill="1" applyProtection="1">
      <protection locked="0"/>
    </xf>
    <xf numFmtId="166" fontId="56" fillId="0" borderId="0" xfId="0" applyNumberFormat="1" applyFont="1" applyBorder="1"/>
    <xf numFmtId="168" fontId="0" fillId="0" borderId="0" xfId="0" applyNumberFormat="1" applyBorder="1"/>
    <xf numFmtId="168" fontId="0" fillId="0" borderId="0" xfId="0" applyNumberFormat="1" applyFont="1" applyBorder="1"/>
    <xf numFmtId="0" fontId="61" fillId="0" borderId="0" xfId="0" applyFont="1"/>
    <xf numFmtId="166" fontId="56" fillId="0" borderId="3" xfId="0" applyNumberFormat="1" applyFont="1" applyBorder="1"/>
    <xf numFmtId="10" fontId="0" fillId="0" borderId="0" xfId="0" applyNumberFormat="1"/>
    <xf numFmtId="0" fontId="18" fillId="0" borderId="13" xfId="0" applyFont="1" applyFill="1" applyBorder="1" applyAlignment="1" applyProtection="1">
      <alignment horizontal="centerContinuous" vertical="top" wrapText="1"/>
    </xf>
    <xf numFmtId="0" fontId="18" fillId="0" borderId="13" xfId="0" applyFont="1" applyFill="1" applyBorder="1" applyAlignment="1" applyProtection="1">
      <alignment horizontal="center" vertical="top"/>
    </xf>
    <xf numFmtId="0" fontId="12" fillId="5" borderId="45" xfId="0" applyFont="1" applyFill="1" applyBorder="1" applyAlignment="1" applyProtection="1">
      <alignment horizontal="right" wrapText="1"/>
    </xf>
    <xf numFmtId="169" fontId="35" fillId="0" borderId="20" xfId="0" applyNumberFormat="1" applyFont="1" applyFill="1" applyBorder="1" applyAlignment="1" applyProtection="1">
      <alignment wrapText="1"/>
      <protection locked="0"/>
    </xf>
    <xf numFmtId="169" fontId="35" fillId="0" borderId="3" xfId="0" applyNumberFormat="1" applyFont="1" applyFill="1" applyBorder="1" applyAlignment="1" applyProtection="1">
      <alignment wrapText="1"/>
      <protection locked="0"/>
    </xf>
    <xf numFmtId="2" fontId="43" fillId="12" borderId="3" xfId="0" applyNumberFormat="1" applyFont="1" applyFill="1" applyBorder="1" applyAlignment="1">
      <alignment horizontal="center"/>
    </xf>
    <xf numFmtId="169" fontId="35" fillId="0" borderId="23" xfId="0" applyNumberFormat="1" applyFont="1" applyFill="1" applyBorder="1" applyAlignment="1" applyProtection="1">
      <alignment wrapText="1"/>
      <protection locked="0"/>
    </xf>
    <xf numFmtId="2" fontId="3" fillId="5" borderId="26" xfId="0" applyNumberFormat="1" applyFont="1" applyFill="1" applyBorder="1" applyAlignment="1" applyProtection="1">
      <protection hidden="1"/>
    </xf>
    <xf numFmtId="2" fontId="6" fillId="5" borderId="32" xfId="0" applyNumberFormat="1" applyFont="1" applyFill="1" applyBorder="1" applyAlignment="1" applyProtection="1">
      <alignment horizontal="right" wrapText="1"/>
      <protection hidden="1"/>
    </xf>
    <xf numFmtId="166" fontId="35" fillId="0" borderId="26" xfId="0" applyNumberFormat="1" applyFont="1" applyFill="1" applyBorder="1" applyAlignment="1" applyProtection="1">
      <alignment wrapText="1"/>
      <protection locked="0"/>
    </xf>
    <xf numFmtId="166" fontId="0" fillId="5" borderId="30" xfId="0" applyNumberFormat="1" applyFill="1" applyBorder="1" applyProtection="1">
      <protection locked="0" hidden="1"/>
    </xf>
    <xf numFmtId="166" fontId="36" fillId="5" borderId="46" xfId="0" applyNumberFormat="1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/>
    <xf numFmtId="0" fontId="21" fillId="0" borderId="0" xfId="0" applyFont="1" applyProtection="1">
      <protection locked="0"/>
    </xf>
    <xf numFmtId="166" fontId="35" fillId="5" borderId="0" xfId="0" applyNumberFormat="1" applyFont="1" applyFill="1" applyAlignment="1" applyProtection="1">
      <alignment horizontal="center"/>
      <protection locked="0"/>
    </xf>
    <xf numFmtId="0" fontId="35" fillId="5" borderId="0" xfId="0" applyFont="1" applyFill="1" applyBorder="1" applyAlignment="1" applyProtection="1">
      <protection locked="0"/>
    </xf>
    <xf numFmtId="0" fontId="8" fillId="0" borderId="0" xfId="0" applyFont="1" applyProtection="1"/>
    <xf numFmtId="0" fontId="12" fillId="5" borderId="34" xfId="0" applyFont="1" applyFill="1" applyBorder="1" applyAlignment="1" applyProtection="1">
      <alignment horizontal="right" wrapText="1"/>
    </xf>
    <xf numFmtId="2" fontId="79" fillId="7" borderId="3" xfId="0" applyNumberFormat="1" applyFont="1" applyFill="1" applyBorder="1" applyAlignment="1">
      <alignment horizontal="center"/>
    </xf>
    <xf numFmtId="2" fontId="80" fillId="0" borderId="3" xfId="0" applyNumberFormat="1" applyFont="1" applyFill="1" applyBorder="1" applyAlignment="1">
      <alignment horizontal="center"/>
    </xf>
    <xf numFmtId="2" fontId="75" fillId="10" borderId="3" xfId="0" applyNumberFormat="1" applyFont="1" applyFill="1" applyBorder="1" applyAlignment="1">
      <alignment horizontal="center"/>
    </xf>
    <xf numFmtId="2" fontId="35" fillId="0" borderId="13" xfId="0" applyNumberFormat="1" applyFont="1" applyFill="1" applyBorder="1" applyAlignment="1" applyProtection="1">
      <alignment wrapText="1"/>
      <protection locked="0"/>
    </xf>
    <xf numFmtId="2" fontId="45" fillId="5" borderId="23" xfId="0" applyNumberFormat="1" applyFont="1" applyFill="1" applyBorder="1" applyAlignment="1" applyProtection="1">
      <alignment horizontal="right"/>
      <protection hidden="1"/>
    </xf>
    <xf numFmtId="2" fontId="58" fillId="5" borderId="28" xfId="0" applyNumberFormat="1" applyFont="1" applyFill="1" applyBorder="1" applyAlignment="1" applyProtection="1">
      <protection hidden="1"/>
    </xf>
    <xf numFmtId="4" fontId="10" fillId="5" borderId="28" xfId="0" applyNumberFormat="1" applyFont="1" applyFill="1" applyBorder="1" applyAlignment="1" applyProtection="1">
      <protection locked="0"/>
    </xf>
    <xf numFmtId="4" fontId="35" fillId="5" borderId="29" xfId="0" applyNumberFormat="1" applyFont="1" applyFill="1" applyBorder="1" applyAlignment="1" applyProtection="1">
      <protection locked="0"/>
    </xf>
    <xf numFmtId="0" fontId="35" fillId="5" borderId="0" xfId="0" applyFont="1" applyFill="1" applyBorder="1" applyAlignment="1" applyProtection="1">
      <alignment horizontal="center"/>
      <protection locked="0" hidden="1"/>
    </xf>
    <xf numFmtId="2" fontId="58" fillId="5" borderId="26" xfId="0" applyNumberFormat="1" applyFont="1" applyFill="1" applyBorder="1" applyAlignment="1" applyProtection="1">
      <protection hidden="1"/>
    </xf>
    <xf numFmtId="2" fontId="0" fillId="0" borderId="0" xfId="0" applyNumberFormat="1" applyFill="1" applyBorder="1"/>
    <xf numFmtId="168" fontId="0" fillId="0" borderId="0" xfId="0" applyNumberFormat="1"/>
    <xf numFmtId="166" fontId="35" fillId="5" borderId="0" xfId="0" applyNumberFormat="1" applyFont="1" applyFill="1" applyBorder="1" applyAlignment="1" applyProtection="1">
      <protection locked="0"/>
    </xf>
    <xf numFmtId="0" fontId="19" fillId="0" borderId="17" xfId="0" applyFont="1" applyFill="1" applyBorder="1" applyAlignment="1" applyProtection="1">
      <alignment horizontal="centerContinuous" vertical="top" wrapText="1"/>
    </xf>
    <xf numFmtId="0" fontId="19" fillId="0" borderId="18" xfId="0" applyFont="1" applyFill="1" applyBorder="1" applyAlignment="1" applyProtection="1">
      <alignment horizontal="centerContinuous" vertical="top" wrapText="1"/>
    </xf>
    <xf numFmtId="0" fontId="19" fillId="0" borderId="18" xfId="0" applyFont="1" applyFill="1" applyBorder="1" applyAlignment="1" applyProtection="1">
      <alignment horizontal="center" vertical="top"/>
    </xf>
    <xf numFmtId="1" fontId="19" fillId="0" borderId="18" xfId="0" applyNumberFormat="1" applyFont="1" applyFill="1" applyBorder="1" applyAlignment="1" applyProtection="1"/>
    <xf numFmtId="0" fontId="11" fillId="0" borderId="19" xfId="0" applyFont="1" applyBorder="1" applyAlignment="1">
      <alignment horizontal="left" vertical="center" wrapText="1"/>
    </xf>
    <xf numFmtId="0" fontId="81" fillId="0" borderId="20" xfId="3" quotePrefix="1" applyFont="1" applyFill="1" applyBorder="1" applyAlignment="1">
      <alignment horizontal="left" vertical="top" wrapText="1"/>
    </xf>
    <xf numFmtId="0" fontId="58" fillId="0" borderId="20" xfId="3" applyFont="1" applyFill="1" applyBorder="1" applyAlignment="1">
      <alignment horizontal="center" vertical="center"/>
    </xf>
    <xf numFmtId="2" fontId="58" fillId="7" borderId="20" xfId="0" applyNumberFormat="1" applyFont="1" applyFill="1" applyBorder="1" applyAlignment="1">
      <alignment horizontal="center"/>
    </xf>
    <xf numFmtId="2" fontId="82" fillId="0" borderId="20" xfId="0" applyNumberFormat="1" applyFont="1" applyFill="1" applyBorder="1" applyAlignment="1">
      <alignment horizontal="center"/>
    </xf>
    <xf numFmtId="2" fontId="82" fillId="7" borderId="20" xfId="0" applyNumberFormat="1" applyFont="1" applyFill="1" applyBorder="1" applyAlignment="1">
      <alignment horizontal="center"/>
    </xf>
    <xf numFmtId="166" fontId="62" fillId="5" borderId="20" xfId="0" applyNumberFormat="1" applyFont="1" applyFill="1" applyBorder="1" applyProtection="1">
      <protection hidden="1"/>
    </xf>
    <xf numFmtId="0" fontId="11" fillId="0" borderId="6" xfId="0" applyFont="1" applyBorder="1" applyAlignment="1">
      <alignment horizontal="left" vertical="center" wrapText="1"/>
    </xf>
    <xf numFmtId="0" fontId="81" fillId="0" borderId="3" xfId="3" quotePrefix="1" applyFont="1" applyFill="1" applyBorder="1" applyAlignment="1">
      <alignment horizontal="left" vertical="top" wrapText="1"/>
    </xf>
    <xf numFmtId="0" fontId="58" fillId="0" borderId="3" xfId="3" applyFont="1" applyFill="1" applyBorder="1" applyAlignment="1">
      <alignment horizontal="center" vertical="center"/>
    </xf>
    <xf numFmtId="2" fontId="82" fillId="7" borderId="3" xfId="0" applyNumberFormat="1" applyFont="1" applyFill="1" applyBorder="1" applyAlignment="1">
      <alignment horizontal="center"/>
    </xf>
    <xf numFmtId="2" fontId="35" fillId="7" borderId="3" xfId="0" applyNumberFormat="1" applyFont="1" applyFill="1" applyBorder="1" applyAlignment="1">
      <alignment horizontal="center"/>
    </xf>
    <xf numFmtId="2" fontId="82" fillId="0" borderId="3" xfId="0" applyNumberFormat="1" applyFont="1" applyFill="1" applyBorder="1" applyAlignment="1">
      <alignment horizontal="center"/>
    </xf>
    <xf numFmtId="2" fontId="35" fillId="0" borderId="3" xfId="0" applyNumberFormat="1" applyFont="1" applyFill="1" applyBorder="1" applyAlignment="1">
      <alignment horizontal="center"/>
    </xf>
    <xf numFmtId="166" fontId="62" fillId="5" borderId="3" xfId="0" applyNumberFormat="1" applyFont="1" applyFill="1" applyBorder="1" applyProtection="1">
      <protection hidden="1"/>
    </xf>
    <xf numFmtId="2" fontId="83" fillId="7" borderId="3" xfId="0" applyNumberFormat="1" applyFont="1" applyFill="1" applyBorder="1" applyAlignment="1">
      <alignment horizontal="center"/>
    </xf>
    <xf numFmtId="2" fontId="83" fillId="0" borderId="3" xfId="0" applyNumberFormat="1" applyFont="1" applyFill="1" applyBorder="1" applyAlignment="1">
      <alignment horizontal="center"/>
    </xf>
    <xf numFmtId="2" fontId="58" fillId="7" borderId="3" xfId="0" applyNumberFormat="1" applyFont="1" applyFill="1" applyBorder="1" applyAlignment="1">
      <alignment horizontal="center"/>
    </xf>
    <xf numFmtId="2" fontId="58" fillId="0" borderId="3" xfId="0" applyNumberFormat="1" applyFont="1" applyFill="1" applyBorder="1" applyAlignment="1">
      <alignment horizontal="center"/>
    </xf>
    <xf numFmtId="0" fontId="58" fillId="0" borderId="3" xfId="3" applyFont="1" applyBorder="1" applyAlignment="1">
      <alignment horizontal="center" vertical="center"/>
    </xf>
    <xf numFmtId="2" fontId="83" fillId="13" borderId="3" xfId="0" applyNumberFormat="1" applyFont="1" applyFill="1" applyBorder="1" applyAlignment="1">
      <alignment horizontal="center"/>
    </xf>
    <xf numFmtId="0" fontId="11" fillId="0" borderId="22" xfId="0" applyFont="1" applyBorder="1" applyAlignment="1">
      <alignment horizontal="left" vertical="center" wrapText="1"/>
    </xf>
    <xf numFmtId="0" fontId="81" fillId="0" borderId="23" xfId="3" quotePrefix="1" applyFont="1" applyFill="1" applyBorder="1" applyAlignment="1">
      <alignment horizontal="left" vertical="top" wrapText="1"/>
    </xf>
    <xf numFmtId="0" fontId="58" fillId="0" borderId="23" xfId="3" applyFont="1" applyBorder="1" applyAlignment="1">
      <alignment horizontal="center" vertical="center"/>
    </xf>
    <xf numFmtId="2" fontId="82" fillId="7" borderId="23" xfId="0" applyNumberFormat="1" applyFont="1" applyFill="1" applyBorder="1" applyAlignment="1">
      <alignment horizontal="center"/>
    </xf>
    <xf numFmtId="2" fontId="35" fillId="7" borderId="23" xfId="0" applyNumberFormat="1" applyFont="1" applyFill="1" applyBorder="1" applyAlignment="1">
      <alignment horizontal="center"/>
    </xf>
    <xf numFmtId="2" fontId="35" fillId="3" borderId="23" xfId="0" applyNumberFormat="1" applyFont="1" applyFill="1" applyBorder="1" applyAlignment="1">
      <alignment horizontal="center"/>
    </xf>
    <xf numFmtId="166" fontId="62" fillId="5" borderId="23" xfId="0" applyNumberFormat="1" applyFont="1" applyFill="1" applyBorder="1" applyProtection="1">
      <protection hidden="1"/>
    </xf>
    <xf numFmtId="0" fontId="11" fillId="0" borderId="25" xfId="0" applyFont="1" applyBorder="1" applyAlignment="1">
      <alignment horizontal="left" vertical="center" wrapText="1"/>
    </xf>
    <xf numFmtId="0" fontId="81" fillId="14" borderId="26" xfId="3" quotePrefix="1" applyFont="1" applyFill="1" applyBorder="1" applyAlignment="1">
      <alignment horizontal="left" vertical="top" wrapText="1"/>
    </xf>
    <xf numFmtId="0" fontId="58" fillId="0" borderId="26" xfId="3" applyFont="1" applyBorder="1" applyAlignment="1">
      <alignment horizontal="center" vertical="center"/>
    </xf>
    <xf numFmtId="2" fontId="83" fillId="7" borderId="26" xfId="0" applyNumberFormat="1" applyFont="1" applyFill="1" applyBorder="1" applyAlignment="1">
      <alignment horizontal="center"/>
    </xf>
    <xf numFmtId="2" fontId="82" fillId="0" borderId="26" xfId="0" applyNumberFormat="1" applyFont="1" applyFill="1" applyBorder="1" applyAlignment="1">
      <alignment horizontal="center"/>
    </xf>
    <xf numFmtId="2" fontId="83" fillId="0" borderId="26" xfId="0" applyNumberFormat="1" applyFont="1" applyFill="1" applyBorder="1" applyAlignment="1">
      <alignment horizontal="center"/>
    </xf>
    <xf numFmtId="2" fontId="58" fillId="0" borderId="26" xfId="0" applyNumberFormat="1" applyFont="1" applyFill="1" applyBorder="1" applyAlignment="1">
      <alignment horizontal="center"/>
    </xf>
    <xf numFmtId="2" fontId="82" fillId="7" borderId="26" xfId="0" applyNumberFormat="1" applyFont="1" applyFill="1" applyBorder="1" applyAlignment="1">
      <alignment horizontal="center"/>
    </xf>
    <xf numFmtId="2" fontId="35" fillId="0" borderId="26" xfId="0" applyNumberFormat="1" applyFont="1" applyFill="1" applyBorder="1" applyAlignment="1">
      <alignment horizontal="center"/>
    </xf>
    <xf numFmtId="2" fontId="35" fillId="0" borderId="26" xfId="0" applyNumberFormat="1" applyFont="1" applyFill="1" applyBorder="1" applyAlignment="1" applyProtection="1">
      <alignment wrapText="1"/>
      <protection locked="0"/>
    </xf>
    <xf numFmtId="166" fontId="62" fillId="5" borderId="26" xfId="0" applyNumberFormat="1" applyFont="1" applyFill="1" applyBorder="1" applyProtection="1">
      <protection hidden="1"/>
    </xf>
    <xf numFmtId="166" fontId="45" fillId="5" borderId="26" xfId="0" applyNumberFormat="1" applyFont="1" applyFill="1" applyBorder="1" applyProtection="1">
      <protection hidden="1"/>
    </xf>
    <xf numFmtId="166" fontId="45" fillId="5" borderId="26" xfId="0" applyNumberFormat="1" applyFont="1" applyFill="1" applyBorder="1" applyProtection="1">
      <protection locked="0" hidden="1"/>
    </xf>
    <xf numFmtId="0" fontId="10" fillId="14" borderId="23" xfId="3" quotePrefix="1" applyFont="1" applyFill="1" applyBorder="1" applyAlignment="1">
      <alignment horizontal="left" vertical="top" wrapText="1"/>
    </xf>
    <xf numFmtId="2" fontId="58" fillId="0" borderId="23" xfId="0" applyNumberFormat="1" applyFont="1" applyFill="1" applyBorder="1" applyAlignment="1">
      <alignment horizontal="center"/>
    </xf>
    <xf numFmtId="4" fontId="35" fillId="5" borderId="47" xfId="0" applyNumberFormat="1" applyFont="1" applyFill="1" applyBorder="1" applyAlignment="1" applyProtection="1">
      <alignment horizontal="right" wrapText="1"/>
      <protection hidden="1"/>
    </xf>
    <xf numFmtId="4" fontId="35" fillId="5" borderId="0" xfId="0" applyNumberFormat="1" applyFont="1" applyFill="1" applyBorder="1" applyAlignment="1" applyProtection="1">
      <protection locked="0"/>
    </xf>
    <xf numFmtId="4" fontId="84" fillId="0" borderId="0" xfId="0" applyNumberFormat="1" applyFont="1" applyFill="1" applyBorder="1" applyAlignment="1" applyProtection="1">
      <alignment horizontal="right" wrapText="1"/>
      <protection hidden="1"/>
    </xf>
    <xf numFmtId="4" fontId="85" fillId="0" borderId="0" xfId="0" applyNumberFormat="1" applyFont="1" applyFill="1" applyBorder="1" applyAlignment="1" applyProtection="1">
      <protection locked="0"/>
    </xf>
    <xf numFmtId="4" fontId="62" fillId="0" borderId="0" xfId="0" applyNumberFormat="1" applyFont="1" applyProtection="1">
      <protection locked="0"/>
    </xf>
    <xf numFmtId="2" fontId="43" fillId="8" borderId="20" xfId="0" applyNumberFormat="1" applyFont="1" applyFill="1" applyBorder="1" applyAlignment="1">
      <alignment horizontal="center"/>
    </xf>
    <xf numFmtId="166" fontId="10" fillId="0" borderId="20" xfId="0" applyNumberFormat="1" applyFont="1" applyFill="1" applyBorder="1" applyAlignment="1" applyProtection="1">
      <alignment wrapText="1"/>
      <protection locked="0"/>
    </xf>
    <xf numFmtId="166" fontId="10" fillId="0" borderId="3" xfId="0" applyNumberFormat="1" applyFont="1" applyFill="1" applyBorder="1" applyAlignment="1" applyProtection="1">
      <alignment wrapText="1"/>
      <protection locked="0"/>
    </xf>
    <xf numFmtId="166" fontId="10" fillId="0" borderId="23" xfId="0" applyNumberFormat="1" applyFont="1" applyFill="1" applyBorder="1" applyAlignment="1" applyProtection="1">
      <alignment horizontal="right" vertical="center" wrapText="1"/>
      <protection locked="0"/>
    </xf>
    <xf numFmtId="0" fontId="10" fillId="14" borderId="26" xfId="3" quotePrefix="1" applyFont="1" applyFill="1" applyBorder="1" applyAlignment="1">
      <alignment horizontal="left" vertical="top" wrapText="1"/>
    </xf>
    <xf numFmtId="2" fontId="33" fillId="7" borderId="26" xfId="0" applyNumberFormat="1" applyFont="1" applyFill="1" applyBorder="1" applyAlignment="1">
      <alignment horizontal="center"/>
    </xf>
    <xf numFmtId="2" fontId="12" fillId="5" borderId="26" xfId="0" applyNumberFormat="1" applyFont="1" applyFill="1" applyBorder="1" applyAlignment="1" applyProtection="1">
      <alignment horizontal="right" wrapText="1"/>
      <protection hidden="1"/>
    </xf>
    <xf numFmtId="166" fontId="10" fillId="0" borderId="26" xfId="0" applyNumberFormat="1" applyFont="1" applyFill="1" applyBorder="1" applyAlignment="1" applyProtection="1">
      <alignment wrapText="1"/>
      <protection locked="0"/>
    </xf>
    <xf numFmtId="166" fontId="10" fillId="0" borderId="23" xfId="0" applyNumberFormat="1" applyFont="1" applyFill="1" applyBorder="1" applyAlignment="1" applyProtection="1">
      <alignment wrapText="1"/>
      <protection locked="0"/>
    </xf>
    <xf numFmtId="4" fontId="10" fillId="5" borderId="26" xfId="0" applyNumberFormat="1" applyFont="1" applyFill="1" applyBorder="1" applyAlignment="1" applyProtection="1">
      <protection locked="0"/>
    </xf>
    <xf numFmtId="4" fontId="86" fillId="5" borderId="26" xfId="0" applyNumberFormat="1" applyFont="1" applyFill="1" applyBorder="1" applyProtection="1">
      <protection locked="0"/>
    </xf>
    <xf numFmtId="2" fontId="53" fillId="0" borderId="0" xfId="0" applyNumberFormat="1" applyFont="1" applyFill="1" applyBorder="1" applyAlignment="1"/>
    <xf numFmtId="0" fontId="13" fillId="0" borderId="0" xfId="0" applyFont="1" applyFill="1" applyBorder="1" applyAlignment="1" applyProtection="1">
      <protection locked="0"/>
    </xf>
    <xf numFmtId="2" fontId="0" fillId="5" borderId="20" xfId="0" applyNumberFormat="1" applyFill="1" applyBorder="1" applyProtection="1">
      <protection hidden="1"/>
    </xf>
    <xf numFmtId="2" fontId="0" fillId="5" borderId="20" xfId="0" applyNumberFormat="1" applyFill="1" applyBorder="1" applyProtection="1">
      <protection locked="0" hidden="1"/>
    </xf>
    <xf numFmtId="2" fontId="0" fillId="5" borderId="3" xfId="0" applyNumberFormat="1" applyFill="1" applyBorder="1" applyProtection="1">
      <protection hidden="1"/>
    </xf>
    <xf numFmtId="2" fontId="0" fillId="5" borderId="3" xfId="0" applyNumberFormat="1" applyFill="1" applyBorder="1" applyProtection="1">
      <protection locked="0" hidden="1"/>
    </xf>
    <xf numFmtId="2" fontId="0" fillId="5" borderId="3" xfId="0" applyNumberFormat="1" applyFill="1" applyBorder="1" applyAlignment="1" applyProtection="1">
      <alignment horizontal="right"/>
      <protection hidden="1"/>
    </xf>
    <xf numFmtId="166" fontId="10" fillId="0" borderId="13" xfId="0" applyNumberFormat="1" applyFont="1" applyFill="1" applyBorder="1" applyAlignment="1" applyProtection="1">
      <alignment horizontal="right" vertical="center" wrapText="1"/>
      <protection locked="0"/>
    </xf>
    <xf numFmtId="2" fontId="0" fillId="5" borderId="23" xfId="0" applyNumberFormat="1" applyFill="1" applyBorder="1" applyProtection="1">
      <protection hidden="1"/>
    </xf>
    <xf numFmtId="2" fontId="0" fillId="5" borderId="23" xfId="0" applyNumberFormat="1" applyFill="1" applyBorder="1" applyProtection="1">
      <protection locked="0" hidden="1"/>
    </xf>
    <xf numFmtId="2" fontId="37" fillId="7" borderId="26" xfId="0" applyNumberFormat="1" applyFont="1" applyFill="1" applyBorder="1" applyAlignment="1">
      <alignment horizontal="center"/>
    </xf>
    <xf numFmtId="2" fontId="13" fillId="5" borderId="26" xfId="0" applyNumberFormat="1" applyFont="1" applyFill="1" applyBorder="1" applyProtection="1">
      <protection hidden="1"/>
    </xf>
    <xf numFmtId="2" fontId="0" fillId="5" borderId="26" xfId="0" applyNumberFormat="1" applyFill="1" applyBorder="1" applyAlignment="1" applyProtection="1">
      <alignment horizontal="right"/>
      <protection hidden="1"/>
    </xf>
    <xf numFmtId="2" fontId="0" fillId="5" borderId="26" xfId="0" applyNumberFormat="1" applyFill="1" applyBorder="1" applyProtection="1">
      <protection locked="0" hidden="1"/>
    </xf>
    <xf numFmtId="2" fontId="0" fillId="5" borderId="23" xfId="0" applyNumberFormat="1" applyFill="1" applyBorder="1" applyAlignment="1" applyProtection="1">
      <alignment horizontal="right"/>
      <protection hidden="1"/>
    </xf>
    <xf numFmtId="0" fontId="49" fillId="5" borderId="3" xfId="0" applyFont="1" applyFill="1" applyBorder="1"/>
    <xf numFmtId="0" fontId="10" fillId="5" borderId="3" xfId="0" applyFont="1" applyFill="1" applyBorder="1"/>
    <xf numFmtId="0" fontId="50" fillId="5" borderId="3" xfId="0" applyFont="1" applyFill="1" applyBorder="1" applyAlignment="1"/>
    <xf numFmtId="0" fontId="6" fillId="0" borderId="0" xfId="0" applyFont="1" applyAlignment="1" applyProtection="1">
      <alignment horizontal="right"/>
      <protection locked="0"/>
    </xf>
    <xf numFmtId="166" fontId="18" fillId="5" borderId="0" xfId="0" applyNumberFormat="1" applyFont="1" applyFill="1" applyBorder="1" applyAlignment="1" applyProtection="1">
      <alignment horizontal="center"/>
      <protection locked="0"/>
    </xf>
    <xf numFmtId="0" fontId="27" fillId="5" borderId="14" xfId="0" applyFont="1" applyFill="1" applyBorder="1" applyAlignment="1" applyProtection="1">
      <alignment horizontal="center"/>
      <protection hidden="1"/>
    </xf>
    <xf numFmtId="0" fontId="27" fillId="5" borderId="15" xfId="0" applyFont="1" applyFill="1" applyBorder="1" applyAlignment="1" applyProtection="1">
      <alignment horizontal="center"/>
      <protection hidden="1"/>
    </xf>
    <xf numFmtId="0" fontId="27" fillId="5" borderId="16" xfId="0" applyFont="1" applyFill="1" applyBorder="1" applyAlignment="1" applyProtection="1">
      <alignment horizontal="center"/>
      <protection hidden="1"/>
    </xf>
    <xf numFmtId="0" fontId="18" fillId="5" borderId="27" xfId="0" applyFont="1" applyFill="1" applyBorder="1" applyAlignment="1" applyProtection="1">
      <alignment horizontal="center"/>
      <protection hidden="1"/>
    </xf>
    <xf numFmtId="0" fontId="18" fillId="5" borderId="28" xfId="0" applyFont="1" applyFill="1" applyBorder="1" applyAlignment="1" applyProtection="1">
      <alignment horizontal="center"/>
      <protection hidden="1"/>
    </xf>
    <xf numFmtId="0" fontId="18" fillId="5" borderId="30" xfId="0" applyFont="1" applyFill="1" applyBorder="1" applyAlignment="1" applyProtection="1">
      <alignment horizontal="center"/>
      <protection locked="0" hidden="1"/>
    </xf>
    <xf numFmtId="0" fontId="18" fillId="5" borderId="31" xfId="0" applyFont="1" applyFill="1" applyBorder="1" applyAlignment="1" applyProtection="1">
      <alignment horizontal="center"/>
      <protection locked="0" hidden="1"/>
    </xf>
    <xf numFmtId="0" fontId="18" fillId="5" borderId="32" xfId="0" applyFont="1" applyFill="1" applyBorder="1" applyAlignment="1" applyProtection="1">
      <alignment horizontal="center"/>
      <protection locked="0" hidden="1"/>
    </xf>
    <xf numFmtId="0" fontId="4" fillId="4" borderId="0" xfId="0" applyFont="1" applyFill="1" applyAlignment="1" applyProtection="1">
      <protection locked="0"/>
    </xf>
    <xf numFmtId="0" fontId="0" fillId="4" borderId="0" xfId="0" applyFill="1" applyAlignment="1" applyProtection="1">
      <protection locked="0"/>
    </xf>
    <xf numFmtId="166" fontId="11" fillId="0" borderId="0" xfId="0" applyNumberFormat="1" applyFont="1" applyAlignment="1" applyProtection="1">
      <alignment horizontal="center"/>
      <protection locked="0"/>
    </xf>
    <xf numFmtId="166" fontId="0" fillId="0" borderId="0" xfId="0" applyNumberFormat="1" applyAlignment="1">
      <alignment horizontal="center"/>
    </xf>
    <xf numFmtId="166" fontId="18" fillId="5" borderId="3" xfId="0" applyNumberFormat="1" applyFont="1" applyFill="1" applyBorder="1" applyAlignment="1" applyProtection="1">
      <alignment horizontal="center"/>
      <protection locked="0"/>
    </xf>
    <xf numFmtId="166" fontId="18" fillId="0" borderId="0" xfId="0" applyNumberFormat="1" applyFont="1" applyFill="1" applyBorder="1" applyAlignment="1" applyProtection="1">
      <alignment horizontal="center"/>
    </xf>
    <xf numFmtId="0" fontId="18" fillId="5" borderId="26" xfId="0" applyFont="1" applyFill="1" applyBorder="1" applyAlignment="1" applyProtection="1">
      <alignment horizontal="center"/>
      <protection locked="0" hidden="1"/>
    </xf>
    <xf numFmtId="0" fontId="18" fillId="5" borderId="3" xfId="0" applyFont="1" applyFill="1" applyBorder="1" applyAlignment="1" applyProtection="1">
      <alignment horizontal="center"/>
      <protection locked="0" hidden="1"/>
    </xf>
    <xf numFmtId="0" fontId="65" fillId="0" borderId="0" xfId="0" applyFont="1" applyAlignment="1" applyProtection="1">
      <alignment horizontal="right"/>
      <protection locked="0"/>
    </xf>
    <xf numFmtId="166" fontId="18" fillId="5" borderId="0" xfId="0" applyNumberFormat="1" applyFont="1" applyFill="1" applyBorder="1" applyAlignment="1" applyProtection="1">
      <alignment horizontal="center"/>
    </xf>
    <xf numFmtId="0" fontId="18" fillId="5" borderId="7" xfId="0" applyFont="1" applyFill="1" applyBorder="1" applyAlignment="1" applyProtection="1">
      <alignment horizontal="center"/>
      <protection locked="0"/>
    </xf>
    <xf numFmtId="0" fontId="18" fillId="5" borderId="9" xfId="0" applyFont="1" applyFill="1" applyBorder="1" applyAlignment="1" applyProtection="1">
      <alignment horizontal="center"/>
      <protection locked="0"/>
    </xf>
    <xf numFmtId="0" fontId="18" fillId="5" borderId="11" xfId="0" applyFont="1" applyFill="1" applyBorder="1" applyAlignment="1" applyProtection="1">
      <alignment horizontal="center"/>
      <protection locked="0"/>
    </xf>
    <xf numFmtId="0" fontId="18" fillId="5" borderId="22" xfId="0" applyFont="1" applyFill="1" applyBorder="1" applyAlignment="1" applyProtection="1">
      <alignment horizontal="center"/>
      <protection hidden="1"/>
    </xf>
    <xf numFmtId="0" fontId="18" fillId="5" borderId="23" xfId="0" applyFont="1" applyFill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right"/>
      <protection locked="0"/>
    </xf>
    <xf numFmtId="166" fontId="10" fillId="5" borderId="0" xfId="0" applyNumberFormat="1" applyFont="1" applyFill="1" applyBorder="1" applyAlignment="1" applyProtection="1">
      <alignment horizontal="center"/>
    </xf>
    <xf numFmtId="0" fontId="27" fillId="5" borderId="37" xfId="0" applyFont="1" applyFill="1" applyBorder="1" applyAlignment="1" applyProtection="1">
      <alignment horizontal="center"/>
      <protection hidden="1"/>
    </xf>
    <xf numFmtId="0" fontId="27" fillId="5" borderId="38" xfId="0" applyFont="1" applyFill="1" applyBorder="1" applyAlignment="1" applyProtection="1">
      <alignment horizontal="center"/>
      <protection hidden="1"/>
    </xf>
    <xf numFmtId="0" fontId="27" fillId="5" borderId="39" xfId="0" applyFont="1" applyFill="1" applyBorder="1" applyAlignment="1" applyProtection="1">
      <alignment horizontal="center"/>
      <protection hidden="1"/>
    </xf>
    <xf numFmtId="0" fontId="18" fillId="5" borderId="7" xfId="0" applyFont="1" applyFill="1" applyBorder="1" applyAlignment="1" applyProtection="1">
      <alignment horizontal="center"/>
      <protection locked="0" hidden="1"/>
    </xf>
    <xf numFmtId="0" fontId="18" fillId="5" borderId="11" xfId="0" applyFont="1" applyFill="1" applyBorder="1" applyAlignment="1" applyProtection="1">
      <alignment horizontal="center"/>
      <protection locked="0" hidden="1"/>
    </xf>
    <xf numFmtId="0" fontId="18" fillId="5" borderId="26" xfId="0" applyFont="1" applyFill="1" applyBorder="1" applyAlignment="1" applyProtection="1">
      <alignment horizontal="center"/>
      <protection hidden="1"/>
    </xf>
    <xf numFmtId="166" fontId="35" fillId="5" borderId="0" xfId="0" applyNumberFormat="1" applyFont="1" applyFill="1" applyBorder="1" applyAlignment="1" applyProtection="1">
      <alignment horizontal="center"/>
      <protection locked="0"/>
    </xf>
    <xf numFmtId="166" fontId="35" fillId="5" borderId="0" xfId="0" applyNumberFormat="1" applyFont="1" applyFill="1" applyBorder="1" applyAlignment="1" applyProtection="1">
      <alignment horizontal="center"/>
    </xf>
    <xf numFmtId="0" fontId="35" fillId="5" borderId="27" xfId="0" applyFont="1" applyFill="1" applyBorder="1" applyAlignment="1" applyProtection="1">
      <alignment horizontal="center"/>
      <protection locked="0" hidden="1"/>
    </xf>
    <xf numFmtId="0" fontId="35" fillId="5" borderId="28" xfId="0" applyFont="1" applyFill="1" applyBorder="1" applyAlignment="1" applyProtection="1">
      <alignment horizontal="center"/>
      <protection locked="0" hidden="1"/>
    </xf>
    <xf numFmtId="0" fontId="35" fillId="5" borderId="26" xfId="0" applyFont="1" applyFill="1" applyBorder="1" applyAlignment="1" applyProtection="1">
      <alignment horizontal="center"/>
      <protection locked="0" hidden="1"/>
    </xf>
    <xf numFmtId="0" fontId="35" fillId="5" borderId="7" xfId="0" applyFont="1" applyFill="1" applyBorder="1" applyAlignment="1" applyProtection="1">
      <alignment horizontal="center"/>
      <protection locked="0"/>
    </xf>
    <xf numFmtId="0" fontId="35" fillId="5" borderId="9" xfId="0" applyFont="1" applyFill="1" applyBorder="1" applyAlignment="1" applyProtection="1">
      <alignment horizontal="center"/>
      <protection locked="0"/>
    </xf>
    <xf numFmtId="0" fontId="35" fillId="5" borderId="11" xfId="0" applyFont="1" applyFill="1" applyBorder="1" applyAlignment="1" applyProtection="1">
      <alignment horizontal="center"/>
      <protection locked="0"/>
    </xf>
    <xf numFmtId="0" fontId="35" fillId="5" borderId="30" xfId="0" applyFont="1" applyFill="1" applyBorder="1" applyAlignment="1" applyProtection="1">
      <alignment horizontal="center"/>
      <protection hidden="1"/>
    </xf>
    <xf numFmtId="0" fontId="35" fillId="5" borderId="31" xfId="0" applyFont="1" applyFill="1" applyBorder="1" applyAlignment="1" applyProtection="1">
      <alignment horizontal="center"/>
      <protection hidden="1"/>
    </xf>
    <xf numFmtId="0" fontId="35" fillId="5" borderId="32" xfId="0" applyFont="1" applyFill="1" applyBorder="1" applyAlignment="1" applyProtection="1">
      <alignment horizontal="center"/>
      <protection hidden="1"/>
    </xf>
    <xf numFmtId="0" fontId="35" fillId="5" borderId="3" xfId="0" applyFont="1" applyFill="1" applyBorder="1" applyAlignment="1" applyProtection="1">
      <alignment horizontal="center"/>
      <protection locked="0" hidden="1"/>
    </xf>
    <xf numFmtId="166" fontId="35" fillId="5" borderId="3" xfId="0" applyNumberFormat="1" applyFont="1" applyFill="1" applyBorder="1" applyAlignment="1" applyProtection="1">
      <alignment horizontal="center"/>
      <protection locked="0"/>
    </xf>
    <xf numFmtId="0" fontId="19" fillId="5" borderId="7" xfId="0" applyFont="1" applyFill="1" applyBorder="1" applyAlignment="1" applyProtection="1">
      <alignment horizontal="center"/>
      <protection locked="0"/>
    </xf>
    <xf numFmtId="0" fontId="19" fillId="5" borderId="11" xfId="0" applyFont="1" applyFill="1" applyBorder="1" applyAlignment="1" applyProtection="1">
      <alignment horizontal="center"/>
      <protection locked="0"/>
    </xf>
  </cellXfs>
  <cellStyles count="6">
    <cellStyle name="Обычный" xfId="0" builtinId="0"/>
    <cellStyle name="Обычный 2" xfId="3"/>
    <cellStyle name="Обычный 4" xfId="5"/>
    <cellStyle name="Обычный 5 2" xfId="2"/>
    <cellStyle name="Пояснение 2" xfId="4"/>
    <cellStyle name="Пояснение 3" xfId="1"/>
  </cellStyles>
  <dxfs count="299"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strike val="0"/>
        <color rgb="FFFF0000"/>
      </font>
      <fill>
        <patternFill>
          <bgColor theme="8" tint="0.39994506668294322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strike val="0"/>
        <color rgb="FFFF0000"/>
      </font>
      <fill>
        <patternFill>
          <bgColor theme="8" tint="0.39994506668294322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strike val="0"/>
        <color rgb="FFFF0000"/>
      </font>
      <fill>
        <patternFill>
          <bgColor theme="8" tint="0.39994506668294322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strike val="0"/>
        <color rgb="FFFF0000"/>
      </font>
      <fill>
        <patternFill>
          <bgColor theme="8" tint="0.39994506668294322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strike val="0"/>
        <color rgb="FFFF0000"/>
      </font>
      <fill>
        <patternFill>
          <bgColor theme="8" tint="0.39994506668294322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strike val="0"/>
        <color rgb="FFFF0000"/>
      </font>
      <fill>
        <patternFill>
          <bgColor theme="8" tint="0.39994506668294322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strike val="0"/>
        <color rgb="FFFF0000"/>
      </font>
      <fill>
        <patternFill>
          <bgColor theme="8" tint="0.39994506668294322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strike val="0"/>
        <color rgb="FFFF0000"/>
      </font>
      <fill>
        <patternFill>
          <bgColor theme="8" tint="0.39994506668294322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  <strike val="0"/>
        <color rgb="FFFF0000"/>
      </font>
      <fill>
        <patternFill>
          <bgColor theme="8" tint="0.39994506668294322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  <strike val="0"/>
        <color rgb="FFFF0000"/>
      </font>
      <fill>
        <patternFill>
          <bgColor theme="8" tint="0.39994506668294322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strike val="0"/>
        <color rgb="FFFF0000"/>
      </font>
      <fill>
        <patternFill>
          <bgColor theme="8" tint="0.39994506668294322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strike val="0"/>
        <color rgb="FFFF0000"/>
      </font>
      <fill>
        <patternFill>
          <bgColor theme="8" tint="0.39994506668294322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strike val="0"/>
        <color rgb="FFFF0000"/>
      </font>
      <fill>
        <patternFill>
          <bgColor theme="8" tint="0.39994506668294322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  <dxf>
      <font>
        <b/>
        <i val="0"/>
      </font>
      <fill>
        <patternFill patternType="lightDown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D00BF95666F90AFE167BDFBD8DC6B670.dms.sberbank.ru/D00BF95666F90AFE167BDFBD8DC6B670-8EF2D62DA6716881AEFB38D3234955D9-9BBA7AE049AFACB9E4176B16EDC8E4D5/1.png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http://D00BF95666F90AFE167BDFBD8DC6B670.dms.sberbank.ru/D00BF95666F90AFE167BDFBD8DC6B670-8EF2D62DA6716881AEFB38D3234955D9-9BBA7AE049AFACB9E4176B16EDC8E4D5/1.png" TargetMode="Externa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http://D00BF95666F90AFE167BDFBD8DC6B670.dms.sberbank.ru/D00BF95666F90AFE167BDFBD8DC6B670-8EF2D62DA6716881AEFB38D3234955D9-9BBA7AE049AFACB9E4176B16EDC8E4D5/1.png" TargetMode="Externa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http://D00BF95666F90AFE167BDFBD8DC6B670.dms.sberbank.ru/D00BF95666F90AFE167BDFBD8DC6B670-8EF2D62DA6716881AEFB38D3234955D9-9BBA7AE049AFACB9E4176B16EDC8E4D5/1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D00BF95666F90AFE167BDFBD8DC6B670.dms.sberbank.ru/D00BF95666F90AFE167BDFBD8DC6B670-8EF2D62DA6716881AEFB38D3234955D9-9BBA7AE049AFACB9E4176B16EDC8E4D5/1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http://D00BF95666F90AFE167BDFBD8DC6B670.dms.sberbank.ru/D00BF95666F90AFE167BDFBD8DC6B670-8EF2D62DA6716881AEFB38D3234955D9-9BBA7AE049AFACB9E4176B16EDC8E4D5/1.png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http://D00BF95666F90AFE167BDFBD8DC6B670.dms.sberbank.ru/D00BF95666F90AFE167BDFBD8DC6B670-8EF2D62DA6716881AEFB38D3234955D9-9BBA7AE049AFACB9E4176B16EDC8E4D5/1.png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http://D00BF95666F90AFE167BDFBD8DC6B670.dms.sberbank.ru/D00BF95666F90AFE167BDFBD8DC6B670-8EF2D62DA6716881AEFB38D3234955D9-9BBA7AE049AFACB9E4176B16EDC8E4D5/1.png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http://D00BF95666F90AFE167BDFBD8DC6B670.dms.sberbank.ru/D00BF95666F90AFE167BDFBD8DC6B670-8EF2D62DA6716881AEFB38D3234955D9-9BBA7AE049AFACB9E4176B16EDC8E4D5/1.png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http://D00BF95666F90AFE167BDFBD8DC6B670.dms.sberbank.ru/D00BF95666F90AFE167BDFBD8DC6B670-8EF2D62DA6716881AEFB38D3234955D9-9BBA7AE049AFACB9E4176B16EDC8E4D5/1.png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http://D00BF95666F90AFE167BDFBD8DC6B670.dms.sberbank.ru/D00BF95666F90AFE167BDFBD8DC6B670-8EF2D62DA6716881AEFB38D3234955D9-9BBA7AE049AFACB9E4176B16EDC8E4D5/1.png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http://D00BF95666F90AFE167BDFBD8DC6B670.dms.sberbank.ru/D00BF95666F90AFE167BDFBD8DC6B670-8EF2D62DA6716881AEFB38D3234955D9-9BBA7AE049AFACB9E4176B16EDC8E4D5/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D00BF95666F90AFE167BDFBD8DC6B670.dms.sberbank.ru/D00BF95666F90AFE167BDFBD8DC6B670-8EF2D62DA6716881AEFB38D3234955D9-9BBA7AE049AFACB9E4176B16EDC8E4D5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D00BF95666F90AFE167BDFBD8DC6B670.dms.sberbank.ru/D00BF95666F90AFE167BDFBD8DC6B670-8EF2D62DA6716881AEFB38D3234955D9-9BBA7AE049AFACB9E4176B16EDC8E4D5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D00BF95666F90AFE167BDFBD8DC6B670.dms.sberbank.ru/D00BF95666F90AFE167BDFBD8DC6B670-8EF2D62DA6716881AEFB38D3234955D9-9BBA7AE049AFACB9E4176B16EDC8E4D5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D00BF95666F90AFE167BDFBD8DC6B670.dms.sberbank.ru/D00BF95666F90AFE167BDFBD8DC6B670-8EF2D62DA6716881AEFB38D3234955D9-9BBA7AE049AFACB9E4176B16EDC8E4D5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D00BF95666F90AFE167BDFBD8DC6B670.dms.sberbank.ru/D00BF95666F90AFE167BDFBD8DC6B670-8EF2D62DA6716881AEFB38D3234955D9-9BBA7AE049AFACB9E4176B16EDC8E4D5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D00BF95666F90AFE167BDFBD8DC6B670.dms.sberbank.ru/D00BF95666F90AFE167BDFBD8DC6B670-8EF2D62DA6716881AEFB38D3234955D9-9BBA7AE049AFACB9E4176B16EDC8E4D5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D00BF95666F90AFE167BDFBD8DC6B670.dms.sberbank.ru/D00BF95666F90AFE167BDFBD8DC6B670-8EF2D62DA6716881AEFB38D3234955D9-9BBA7AE049AFACB9E4176B16EDC8E4D5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D00BF95666F90AFE167BDFBD8DC6B670.dms.sberbank.ru/D00BF95666F90AFE167BDFBD8DC6B670-8EF2D62DA6716881AEFB38D3234955D9-9BBA7AE049AFACB9E4176B16EDC8E4D5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D00BF95666F90AFE167BDFBD8DC6B670.dms.sberbank.ru/D00BF95666F90AFE167BDFBD8DC6B670-8EF2D62DA6716881AEFB38D3234955D9-9BBA7AE049AFACB9E4176B16EDC8E4D5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D00BF95666F90AFE167BDFBD8DC6B670.dms.sberbank.ru/D00BF95666F90AFE167BDFBD8DC6B670-8EF2D62DA6716881AEFB38D3234955D9-9BBA7AE049AFACB9E4176B16EDC8E4D5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D00BF95666F90AFE167BDFBD8DC6B670.dms.sberbank.ru/D00BF95666F90AFE167BDFBD8DC6B670-8EF2D62DA6716881AEFB38D3234955D9-9BBA7AE049AFACB9E4176B16EDC8E4D5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D00BF95666F90AFE167BDFBD8DC6B670.dms.sberbank.ru/D00BF95666F90AFE167BDFBD8DC6B670-8EF2D62DA6716881AEFB38D3234955D9-9BBA7AE049AFACB9E4176B16EDC8E4D5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Q54"/>
  <sheetViews>
    <sheetView tabSelected="1" topLeftCell="A4" zoomScale="85" zoomScaleNormal="85" zoomScaleSheetLayoutView="85" workbookViewId="0">
      <pane xSplit="3" ySplit="17" topLeftCell="D21" activePane="bottomRight" state="frozen"/>
      <selection activeCell="A4" sqref="A4"/>
      <selection pane="topRight" activeCell="D4" sqref="D4"/>
      <selection pane="bottomLeft" activeCell="A21" sqref="A21"/>
      <selection pane="bottomRight" activeCell="U34" sqref="U34"/>
    </sheetView>
  </sheetViews>
  <sheetFormatPr defaultRowHeight="15" x14ac:dyDescent="0.25"/>
  <cols>
    <col min="1" max="1" width="4.7109375" customWidth="1"/>
    <col min="2" max="2" width="21.5703125" style="225" customWidth="1"/>
    <col min="3" max="3" width="17.5703125" customWidth="1"/>
    <col min="4" max="4" width="6.42578125" style="1" customWidth="1"/>
    <col min="5" max="5" width="6.7109375" style="1" customWidth="1"/>
    <col min="6" max="6" width="6.7109375" style="2" customWidth="1"/>
    <col min="7" max="10" width="6.7109375" style="1" customWidth="1"/>
    <col min="11" max="11" width="6.7109375" style="2" customWidth="1"/>
    <col min="12" max="13" width="6.7109375" style="1" customWidth="1"/>
    <col min="14" max="16" width="6.7109375" style="2" customWidth="1"/>
    <col min="17" max="17" width="6.7109375" style="1" customWidth="1"/>
    <col min="18" max="19" width="6.7109375" style="2" customWidth="1"/>
    <col min="20" max="20" width="6.7109375" style="1" customWidth="1"/>
    <col min="21" max="21" width="6.7109375" style="2" customWidth="1"/>
    <col min="22" max="22" width="6.7109375" style="1" customWidth="1"/>
    <col min="23" max="23" width="6.7109375" style="2" customWidth="1"/>
    <col min="24" max="25" width="6.7109375" style="1" customWidth="1"/>
    <col min="26" max="26" width="6.7109375" style="2" customWidth="1"/>
    <col min="27" max="28" width="6.7109375" style="1" customWidth="1"/>
    <col min="29" max="30" width="6.7109375" style="2" customWidth="1"/>
    <col min="31" max="34" width="6.7109375" style="1" customWidth="1"/>
    <col min="35" max="35" width="11.85546875" customWidth="1"/>
    <col min="36" max="36" width="11.5703125" bestFit="1" customWidth="1"/>
    <col min="37" max="37" width="14" customWidth="1"/>
    <col min="38" max="38" width="11.28515625" customWidth="1"/>
    <col min="39" max="39" width="11.42578125" customWidth="1"/>
    <col min="40" max="40" width="11.28515625" customWidth="1"/>
    <col min="41" max="41" width="20.28515625" customWidth="1"/>
  </cols>
  <sheetData>
    <row r="1" spans="1:40" hidden="1" x14ac:dyDescent="0.25">
      <c r="A1" s="662" t="s">
        <v>12</v>
      </c>
      <c r="B1" s="662"/>
      <c r="C1" s="662"/>
      <c r="D1" s="662"/>
      <c r="E1" s="662"/>
      <c r="F1" s="662"/>
      <c r="G1" s="662"/>
      <c r="R1" s="3"/>
      <c r="S1" s="3"/>
      <c r="T1" s="3"/>
      <c r="U1" s="3"/>
      <c r="AC1" s="4" t="s">
        <v>13</v>
      </c>
      <c r="AD1" s="4"/>
      <c r="AE1" s="5"/>
      <c r="AF1" s="6"/>
      <c r="AG1" s="7"/>
      <c r="AH1" s="8"/>
      <c r="AI1" s="9"/>
      <c r="AJ1" s="9"/>
      <c r="AK1" s="9"/>
      <c r="AL1" s="10"/>
      <c r="AM1" s="10"/>
      <c r="AN1" s="10"/>
    </row>
    <row r="2" spans="1:40" s="19" customFormat="1" ht="15.75" hidden="1" customHeight="1" x14ac:dyDescent="0.25">
      <c r="A2" s="662" t="s">
        <v>14</v>
      </c>
      <c r="B2" s="662"/>
      <c r="C2" s="662"/>
      <c r="D2" s="662"/>
      <c r="E2" s="662"/>
      <c r="F2" s="662"/>
      <c r="G2" s="663"/>
      <c r="H2" s="4"/>
      <c r="I2" s="11"/>
      <c r="J2" s="11"/>
      <c r="K2" s="4"/>
      <c r="L2" s="4"/>
      <c r="M2" s="4"/>
      <c r="N2" s="12"/>
      <c r="O2" s="13"/>
      <c r="P2" s="13"/>
      <c r="Q2" s="13"/>
      <c r="R2" s="4"/>
      <c r="S2" s="4"/>
      <c r="T2" s="4"/>
      <c r="U2" s="4"/>
      <c r="V2" s="4"/>
      <c r="W2" s="4"/>
      <c r="X2" s="4"/>
      <c r="Y2" s="4"/>
      <c r="Z2" s="4"/>
      <c r="AA2" s="4"/>
      <c r="AB2" s="14"/>
      <c r="AC2" s="15"/>
      <c r="AD2" s="15"/>
      <c r="AE2" s="15"/>
      <c r="AF2" s="16"/>
      <c r="AG2" s="15"/>
      <c r="AH2" s="17"/>
      <c r="AI2" s="18"/>
      <c r="AJ2" s="18"/>
      <c r="AK2" s="18"/>
      <c r="AL2" s="18"/>
      <c r="AM2" s="18"/>
      <c r="AN2" s="18"/>
    </row>
    <row r="3" spans="1:40" s="19" customFormat="1" ht="15" hidden="1" customHeight="1" x14ac:dyDescent="0.25">
      <c r="A3" s="662"/>
      <c r="B3" s="662"/>
      <c r="C3" s="662"/>
      <c r="D3" s="662"/>
      <c r="E3" s="662"/>
      <c r="F3" s="662"/>
      <c r="G3" s="663"/>
      <c r="H3" s="664" t="s">
        <v>15</v>
      </c>
      <c r="I3" s="665"/>
      <c r="J3" s="665"/>
      <c r="K3" s="665"/>
      <c r="L3" s="665"/>
      <c r="M3" s="665"/>
      <c r="N3" s="665"/>
      <c r="O3" s="665"/>
      <c r="P3" s="665"/>
      <c r="Q3" s="665"/>
      <c r="R3" s="665"/>
      <c r="S3" s="665"/>
      <c r="T3" s="665"/>
      <c r="U3" s="665"/>
      <c r="V3" s="665"/>
      <c r="W3" s="665"/>
      <c r="X3" s="665"/>
      <c r="Y3" s="665"/>
      <c r="Z3" s="665"/>
      <c r="AA3" s="20"/>
      <c r="AB3" s="20"/>
      <c r="AC3" s="15"/>
      <c r="AD3" s="15"/>
      <c r="AE3" s="15"/>
      <c r="AF3" s="16"/>
      <c r="AG3" s="15"/>
      <c r="AH3" s="17"/>
      <c r="AI3" s="18"/>
      <c r="AJ3" s="18"/>
      <c r="AK3" s="18"/>
      <c r="AL3" s="18"/>
      <c r="AM3" s="18"/>
      <c r="AN3" s="18"/>
    </row>
    <row r="4" spans="1:40" s="19" customFormat="1" ht="15" customHeight="1" x14ac:dyDescent="0.25">
      <c r="A4" s="21"/>
      <c r="B4" s="22"/>
      <c r="C4" s="22"/>
      <c r="D4" s="23"/>
      <c r="E4" s="24"/>
      <c r="F4" s="24"/>
      <c r="G4" s="24"/>
      <c r="H4" s="25"/>
      <c r="I4" s="26"/>
      <c r="J4" s="27"/>
      <c r="K4" s="28"/>
      <c r="L4" s="29"/>
      <c r="M4" s="26"/>
      <c r="N4" s="15"/>
      <c r="O4" s="15"/>
      <c r="P4" s="15" t="s">
        <v>16</v>
      </c>
      <c r="Q4" s="666" t="s">
        <v>0</v>
      </c>
      <c r="R4" s="666"/>
      <c r="S4" s="666"/>
      <c r="T4" s="30">
        <v>2022</v>
      </c>
      <c r="U4" s="31"/>
      <c r="V4" s="32" t="s">
        <v>17</v>
      </c>
      <c r="W4" s="15"/>
      <c r="X4" s="33"/>
      <c r="Y4" s="34"/>
      <c r="Z4" s="34"/>
      <c r="AA4" s="35"/>
      <c r="AB4" s="35"/>
      <c r="AC4" s="35"/>
      <c r="AD4" s="35"/>
      <c r="AE4" s="4"/>
      <c r="AF4" s="4"/>
      <c r="AG4" s="4"/>
      <c r="AH4" s="36"/>
      <c r="AI4" s="37"/>
      <c r="AJ4" s="38"/>
      <c r="AK4" s="39"/>
    </row>
    <row r="5" spans="1:40" s="19" customFormat="1" ht="15" hidden="1" customHeight="1" x14ac:dyDescent="0.25">
      <c r="A5" s="22"/>
      <c r="B5" s="22"/>
      <c r="C5" s="22"/>
      <c r="D5" s="23"/>
      <c r="E5" s="24"/>
      <c r="F5" s="24"/>
      <c r="G5" s="24"/>
      <c r="H5" s="25"/>
      <c r="I5" s="26"/>
      <c r="J5" s="27"/>
      <c r="K5" s="28"/>
      <c r="L5" s="40" t="s">
        <v>18</v>
      </c>
      <c r="M5" s="26"/>
      <c r="N5" s="15"/>
      <c r="O5" s="15"/>
      <c r="P5" s="15"/>
      <c r="Q5" s="40"/>
      <c r="R5" s="15"/>
      <c r="S5" s="15"/>
      <c r="T5" s="40" t="s">
        <v>19</v>
      </c>
      <c r="U5" s="15"/>
      <c r="V5" s="32"/>
      <c r="W5" s="15"/>
      <c r="X5" s="33"/>
      <c r="Y5" s="34"/>
      <c r="Z5" s="34"/>
      <c r="AA5" s="35"/>
      <c r="AB5" s="35"/>
      <c r="AC5" s="35"/>
      <c r="AD5" s="35"/>
      <c r="AE5" s="4"/>
      <c r="AF5" s="4"/>
      <c r="AG5" s="4"/>
      <c r="AH5" s="36"/>
      <c r="AI5" s="37"/>
      <c r="AJ5" s="38"/>
      <c r="AK5" s="39"/>
    </row>
    <row r="6" spans="1:40" s="19" customFormat="1" ht="15" hidden="1" customHeight="1" x14ac:dyDescent="0.25">
      <c r="A6" s="22"/>
      <c r="B6" s="22"/>
      <c r="C6" s="22"/>
      <c r="D6" s="23"/>
      <c r="E6" s="24"/>
      <c r="F6" s="24"/>
      <c r="G6" s="24"/>
      <c r="H6" s="25"/>
      <c r="I6" s="26"/>
      <c r="J6" s="27"/>
      <c r="K6" s="28"/>
      <c r="L6" s="41">
        <v>28</v>
      </c>
      <c r="M6" s="26"/>
      <c r="N6" s="15"/>
      <c r="O6" s="15"/>
      <c r="P6" s="15"/>
      <c r="Q6" s="41" t="s">
        <v>0</v>
      </c>
      <c r="R6" s="15"/>
      <c r="S6" s="15"/>
      <c r="T6" s="41">
        <v>31</v>
      </c>
      <c r="U6" s="15"/>
      <c r="V6" s="32"/>
      <c r="W6" s="15"/>
      <c r="X6" s="33"/>
      <c r="Y6" s="34"/>
      <c r="Z6" s="34"/>
      <c r="AA6" s="35"/>
      <c r="AB6" s="35"/>
      <c r="AC6" s="35"/>
      <c r="AD6" s="35"/>
      <c r="AE6" s="4"/>
      <c r="AF6" s="4"/>
      <c r="AG6" s="4"/>
      <c r="AH6" s="36"/>
      <c r="AI6" s="37"/>
      <c r="AJ6" s="38"/>
      <c r="AK6" s="39"/>
    </row>
    <row r="7" spans="1:40" s="19" customFormat="1" ht="15" hidden="1" customHeight="1" x14ac:dyDescent="0.25">
      <c r="A7" s="22"/>
      <c r="B7" s="22"/>
      <c r="C7" s="22"/>
      <c r="D7" s="23"/>
      <c r="E7" s="24"/>
      <c r="F7" s="24"/>
      <c r="G7" s="24"/>
      <c r="H7" s="25"/>
      <c r="I7" s="26"/>
      <c r="J7" s="27"/>
      <c r="K7" s="28"/>
      <c r="L7" s="41">
        <v>29</v>
      </c>
      <c r="M7" s="26"/>
      <c r="N7" s="15"/>
      <c r="O7" s="15"/>
      <c r="P7" s="15"/>
      <c r="Q7" s="41" t="s">
        <v>1</v>
      </c>
      <c r="R7" s="15"/>
      <c r="S7" s="15"/>
      <c r="T7" s="42" t="s">
        <v>20</v>
      </c>
      <c r="U7" s="15"/>
      <c r="V7" s="32"/>
      <c r="W7" s="15"/>
      <c r="X7" s="33"/>
      <c r="Y7" s="34"/>
      <c r="Z7" s="34"/>
      <c r="AA7" s="35"/>
      <c r="AB7" s="35"/>
      <c r="AC7" s="35"/>
      <c r="AD7" s="35"/>
      <c r="AE7" s="4"/>
      <c r="AF7" s="4"/>
      <c r="AG7" s="4"/>
      <c r="AH7" s="36"/>
      <c r="AI7" s="37"/>
      <c r="AJ7" s="38"/>
      <c r="AK7" s="39"/>
    </row>
    <row r="8" spans="1:40" s="19" customFormat="1" ht="15" hidden="1" customHeight="1" x14ac:dyDescent="0.25">
      <c r="A8" s="22"/>
      <c r="B8" s="22"/>
      <c r="C8" s="22"/>
      <c r="D8" s="23"/>
      <c r="E8" s="24"/>
      <c r="F8" s="24"/>
      <c r="G8" s="24"/>
      <c r="H8" s="25"/>
      <c r="I8" s="26"/>
      <c r="J8" s="27"/>
      <c r="K8" s="28"/>
      <c r="L8" s="41">
        <v>30</v>
      </c>
      <c r="M8" s="26"/>
      <c r="N8" s="15"/>
      <c r="O8" s="15"/>
      <c r="P8" s="15"/>
      <c r="Q8" s="41" t="s">
        <v>2</v>
      </c>
      <c r="R8" s="15"/>
      <c r="S8" s="15"/>
      <c r="T8" s="41">
        <v>31</v>
      </c>
      <c r="U8" s="15"/>
      <c r="V8" s="32"/>
      <c r="W8" s="15"/>
      <c r="X8" s="33"/>
      <c r="Y8" s="34"/>
      <c r="Z8" s="34"/>
      <c r="AA8" s="35"/>
      <c r="AB8" s="35"/>
      <c r="AC8" s="35"/>
      <c r="AD8" s="35"/>
      <c r="AE8" s="4"/>
      <c r="AF8" s="4"/>
      <c r="AG8" s="4"/>
      <c r="AH8" s="36"/>
      <c r="AI8" s="37"/>
      <c r="AJ8" s="38"/>
      <c r="AK8" s="39"/>
    </row>
    <row r="9" spans="1:40" s="19" customFormat="1" ht="15" hidden="1" customHeight="1" x14ac:dyDescent="0.25">
      <c r="A9" s="22"/>
      <c r="B9" s="22"/>
      <c r="C9" s="22"/>
      <c r="D9" s="23"/>
      <c r="E9" s="24"/>
      <c r="F9" s="24"/>
      <c r="G9" s="24"/>
      <c r="H9" s="25"/>
      <c r="I9" s="26"/>
      <c r="J9" s="27"/>
      <c r="K9" s="28"/>
      <c r="L9" s="41">
        <v>31</v>
      </c>
      <c r="M9" s="26"/>
      <c r="N9" s="15"/>
      <c r="O9" s="15"/>
      <c r="P9" s="15"/>
      <c r="Q9" s="41" t="s">
        <v>3</v>
      </c>
      <c r="R9" s="15"/>
      <c r="S9" s="15"/>
      <c r="T9" s="41">
        <v>30</v>
      </c>
      <c r="U9" s="15"/>
      <c r="V9" s="32"/>
      <c r="W9" s="15"/>
      <c r="X9" s="33"/>
      <c r="Y9" s="34"/>
      <c r="Z9" s="34"/>
      <c r="AA9" s="35"/>
      <c r="AB9" s="35"/>
      <c r="AC9" s="35"/>
      <c r="AD9" s="35"/>
      <c r="AE9" s="4"/>
      <c r="AF9" s="4"/>
      <c r="AG9" s="4"/>
      <c r="AH9" s="36"/>
      <c r="AI9" s="37"/>
      <c r="AJ9" s="38"/>
      <c r="AK9" s="39"/>
    </row>
    <row r="10" spans="1:40" s="19" customFormat="1" ht="15" hidden="1" customHeight="1" x14ac:dyDescent="0.25">
      <c r="A10" s="22"/>
      <c r="B10" s="22"/>
      <c r="C10" s="22"/>
      <c r="D10" s="23"/>
      <c r="E10" s="24"/>
      <c r="F10" s="24"/>
      <c r="G10" s="24"/>
      <c r="H10" s="25"/>
      <c r="I10" s="26"/>
      <c r="J10" s="27"/>
      <c r="K10" s="28"/>
      <c r="L10" s="29"/>
      <c r="M10" s="26"/>
      <c r="N10" s="15"/>
      <c r="O10" s="15"/>
      <c r="P10" s="15"/>
      <c r="Q10" s="41" t="s">
        <v>4</v>
      </c>
      <c r="R10" s="15"/>
      <c r="S10" s="15"/>
      <c r="T10" s="41">
        <v>31</v>
      </c>
      <c r="U10" s="15"/>
      <c r="V10" s="32"/>
      <c r="W10" s="15"/>
      <c r="X10" s="33"/>
      <c r="Y10" s="34"/>
      <c r="Z10" s="34"/>
      <c r="AA10" s="35"/>
      <c r="AB10" s="35"/>
      <c r="AC10" s="35"/>
      <c r="AD10" s="35"/>
      <c r="AE10" s="4"/>
      <c r="AF10" s="4"/>
      <c r="AG10" s="4"/>
      <c r="AH10" s="36"/>
      <c r="AI10" s="37"/>
      <c r="AJ10" s="38"/>
      <c r="AK10" s="39"/>
    </row>
    <row r="11" spans="1:40" s="19" customFormat="1" ht="15" hidden="1" customHeight="1" x14ac:dyDescent="0.25">
      <c r="A11" s="22"/>
      <c r="B11" s="22"/>
      <c r="C11" s="22"/>
      <c r="D11" s="23"/>
      <c r="E11" s="24"/>
      <c r="F11" s="24"/>
      <c r="G11" s="24"/>
      <c r="H11" s="25"/>
      <c r="I11" s="26"/>
      <c r="J11" s="27"/>
      <c r="K11" s="28"/>
      <c r="L11" s="29"/>
      <c r="M11" s="26"/>
      <c r="N11" s="15"/>
      <c r="O11" s="15"/>
      <c r="P11" s="15"/>
      <c r="Q11" s="41" t="s">
        <v>5</v>
      </c>
      <c r="R11" s="15"/>
      <c r="S11" s="15"/>
      <c r="T11" s="41">
        <v>30</v>
      </c>
      <c r="U11" s="15"/>
      <c r="V11" s="32"/>
      <c r="W11" s="15"/>
      <c r="X11" s="33"/>
      <c r="Y11" s="34"/>
      <c r="Z11" s="34"/>
      <c r="AA11" s="35"/>
      <c r="AB11" s="35"/>
      <c r="AC11" s="35"/>
      <c r="AD11" s="35"/>
      <c r="AE11" s="4"/>
      <c r="AF11" s="4"/>
      <c r="AG11" s="4"/>
      <c r="AH11" s="36"/>
      <c r="AI11" s="37"/>
      <c r="AJ11" s="38"/>
      <c r="AK11" s="39"/>
    </row>
    <row r="12" spans="1:40" s="19" customFormat="1" ht="15" hidden="1" customHeight="1" x14ac:dyDescent="0.25">
      <c r="A12" s="22"/>
      <c r="B12" s="22"/>
      <c r="C12" s="22"/>
      <c r="D12" s="23"/>
      <c r="E12" s="24"/>
      <c r="F12" s="24"/>
      <c r="G12" s="24"/>
      <c r="H12" s="25"/>
      <c r="I12" s="26"/>
      <c r="J12" s="27"/>
      <c r="K12" s="28"/>
      <c r="L12" s="29"/>
      <c r="M12" s="26"/>
      <c r="N12" s="15"/>
      <c r="O12" s="15"/>
      <c r="P12" s="15"/>
      <c r="Q12" s="41" t="s">
        <v>6</v>
      </c>
      <c r="R12" s="15"/>
      <c r="S12" s="15"/>
      <c r="T12" s="41">
        <v>31</v>
      </c>
      <c r="U12" s="15"/>
      <c r="V12" s="32"/>
      <c r="W12" s="15"/>
      <c r="X12" s="33"/>
      <c r="Y12" s="34"/>
      <c r="Z12" s="34"/>
      <c r="AA12" s="35"/>
      <c r="AB12" s="35"/>
      <c r="AC12" s="35"/>
      <c r="AD12" s="35"/>
      <c r="AE12" s="4"/>
      <c r="AF12" s="4"/>
      <c r="AG12" s="4"/>
      <c r="AH12" s="36"/>
      <c r="AI12" s="37"/>
      <c r="AJ12" s="38"/>
      <c r="AK12" s="39"/>
    </row>
    <row r="13" spans="1:40" s="19" customFormat="1" ht="15" hidden="1" customHeight="1" x14ac:dyDescent="0.25">
      <c r="A13" s="22"/>
      <c r="B13" s="22"/>
      <c r="C13" s="22"/>
      <c r="D13" s="23"/>
      <c r="E13" s="24"/>
      <c r="F13" s="24"/>
      <c r="G13" s="24"/>
      <c r="H13" s="25"/>
      <c r="I13" s="26"/>
      <c r="J13" s="27"/>
      <c r="K13" s="28"/>
      <c r="L13" s="29"/>
      <c r="M13" s="26"/>
      <c r="N13" s="15"/>
      <c r="O13" s="15"/>
      <c r="P13" s="15"/>
      <c r="Q13" s="41" t="s">
        <v>7</v>
      </c>
      <c r="R13" s="15"/>
      <c r="S13" s="15"/>
      <c r="T13" s="41">
        <v>31</v>
      </c>
      <c r="U13" s="15"/>
      <c r="V13" s="32"/>
      <c r="W13" s="15"/>
      <c r="X13" s="33"/>
      <c r="Y13" s="34"/>
      <c r="Z13" s="34"/>
      <c r="AA13" s="35"/>
      <c r="AB13" s="35"/>
      <c r="AC13" s="35"/>
      <c r="AD13" s="35"/>
      <c r="AE13" s="4"/>
      <c r="AF13" s="4"/>
      <c r="AG13" s="4"/>
      <c r="AH13" s="36"/>
      <c r="AI13" s="37"/>
      <c r="AJ13" s="38"/>
      <c r="AK13" s="39"/>
    </row>
    <row r="14" spans="1:40" s="19" customFormat="1" ht="15" hidden="1" customHeight="1" x14ac:dyDescent="0.25">
      <c r="A14" s="22"/>
      <c r="B14" s="22"/>
      <c r="C14" s="22"/>
      <c r="D14" s="23"/>
      <c r="E14" s="24"/>
      <c r="F14" s="24"/>
      <c r="G14" s="24"/>
      <c r="H14" s="25"/>
      <c r="I14" s="26"/>
      <c r="J14" s="27"/>
      <c r="K14" s="28"/>
      <c r="L14" s="29"/>
      <c r="M14" s="26"/>
      <c r="N14" s="15"/>
      <c r="O14" s="15"/>
      <c r="P14" s="15"/>
      <c r="Q14" s="41" t="s">
        <v>8</v>
      </c>
      <c r="R14" s="15"/>
      <c r="S14" s="15"/>
      <c r="T14" s="41">
        <v>30</v>
      </c>
      <c r="U14" s="15"/>
      <c r="V14" s="32"/>
      <c r="W14" s="15"/>
      <c r="X14" s="33"/>
      <c r="Y14" s="34"/>
      <c r="Z14" s="34"/>
      <c r="AA14" s="35"/>
      <c r="AB14" s="35"/>
      <c r="AC14" s="35"/>
      <c r="AD14" s="35"/>
      <c r="AE14" s="4"/>
      <c r="AF14" s="4"/>
      <c r="AG14" s="4"/>
      <c r="AH14" s="36"/>
      <c r="AI14" s="37"/>
      <c r="AJ14" s="38"/>
      <c r="AK14" s="39"/>
    </row>
    <row r="15" spans="1:40" s="19" customFormat="1" ht="15" hidden="1" customHeight="1" x14ac:dyDescent="0.25">
      <c r="A15" s="22"/>
      <c r="B15" s="22"/>
      <c r="C15" s="22"/>
      <c r="D15" s="23"/>
      <c r="E15" s="24"/>
      <c r="F15" s="24"/>
      <c r="G15" s="24"/>
      <c r="H15" s="25"/>
      <c r="I15" s="26"/>
      <c r="J15" s="27"/>
      <c r="K15" s="28"/>
      <c r="L15" s="29"/>
      <c r="M15" s="26"/>
      <c r="N15" s="15"/>
      <c r="O15" s="15"/>
      <c r="P15" s="15"/>
      <c r="Q15" s="41" t="s">
        <v>9</v>
      </c>
      <c r="R15" s="15"/>
      <c r="S15" s="15"/>
      <c r="T15" s="41">
        <v>31</v>
      </c>
      <c r="U15" s="15"/>
      <c r="V15" s="32"/>
      <c r="W15" s="15"/>
      <c r="X15" s="33"/>
      <c r="Y15" s="34"/>
      <c r="Z15" s="34"/>
      <c r="AA15" s="35"/>
      <c r="AB15" s="35"/>
      <c r="AC15" s="35"/>
      <c r="AD15" s="35"/>
      <c r="AE15" s="4"/>
      <c r="AF15" s="4"/>
      <c r="AG15" s="4"/>
      <c r="AH15" s="36"/>
      <c r="AI15" s="37"/>
      <c r="AJ15" s="38"/>
      <c r="AK15" s="39"/>
    </row>
    <row r="16" spans="1:40" s="19" customFormat="1" hidden="1" x14ac:dyDescent="0.25">
      <c r="A16" s="22"/>
      <c r="B16" s="22"/>
      <c r="C16" s="22"/>
      <c r="D16" s="23"/>
      <c r="E16" s="24"/>
      <c r="F16" s="24"/>
      <c r="G16" s="24"/>
      <c r="H16" s="25"/>
      <c r="I16" s="26"/>
      <c r="J16" s="27"/>
      <c r="K16" s="28"/>
      <c r="L16" s="29"/>
      <c r="M16" s="26"/>
      <c r="N16" s="15"/>
      <c r="O16" s="15"/>
      <c r="P16" s="15"/>
      <c r="Q16" s="43" t="s">
        <v>10</v>
      </c>
      <c r="R16" s="15"/>
      <c r="S16" s="15"/>
      <c r="T16" s="43">
        <v>30</v>
      </c>
      <c r="U16" s="15"/>
      <c r="V16" s="32"/>
      <c r="W16" s="15"/>
      <c r="X16" s="33"/>
      <c r="Y16" s="34"/>
      <c r="Z16" s="34"/>
      <c r="AA16" s="35"/>
      <c r="AB16" s="35"/>
      <c r="AC16" s="35"/>
      <c r="AD16" s="35"/>
      <c r="AE16" s="4"/>
      <c r="AF16" s="4"/>
      <c r="AG16" s="4"/>
      <c r="AH16" s="36"/>
      <c r="AI16" s="37"/>
      <c r="AJ16" s="38"/>
      <c r="AK16" s="39"/>
    </row>
    <row r="17" spans="1:43" s="19" customFormat="1" ht="13.5" customHeight="1" x14ac:dyDescent="0.25">
      <c r="A17" s="22"/>
      <c r="B17" s="21"/>
      <c r="C17" s="22"/>
      <c r="D17" s="22"/>
      <c r="E17" s="22"/>
      <c r="F17" s="44"/>
      <c r="G17" s="22"/>
      <c r="H17" s="22"/>
      <c r="I17" s="22"/>
      <c r="J17" s="22"/>
      <c r="K17" s="44"/>
      <c r="L17" s="22"/>
      <c r="M17" s="22"/>
      <c r="N17" s="44"/>
      <c r="O17" s="44"/>
      <c r="P17" s="44"/>
      <c r="Q17" s="22"/>
      <c r="R17" s="44"/>
      <c r="S17" s="44"/>
      <c r="T17" s="22"/>
      <c r="U17" s="44"/>
      <c r="V17" s="22"/>
      <c r="W17" s="44"/>
      <c r="X17" s="22"/>
      <c r="Y17" s="22"/>
      <c r="Z17" s="44"/>
      <c r="AA17" s="22"/>
      <c r="AB17" s="4"/>
      <c r="AC17" s="4"/>
      <c r="AD17" s="4"/>
      <c r="AE17" s="4"/>
      <c r="AF17" s="4"/>
      <c r="AG17" s="4"/>
      <c r="AH17" s="4"/>
      <c r="AI17" s="37"/>
      <c r="AJ17" s="38"/>
      <c r="AK17" s="39"/>
    </row>
    <row r="18" spans="1:43" s="19" customFormat="1" ht="13.5" customHeight="1" thickBot="1" x14ac:dyDescent="0.3">
      <c r="A18" s="652" t="s">
        <v>21</v>
      </c>
      <c r="B18" s="652"/>
      <c r="C18" s="652"/>
      <c r="D18" s="45">
        <v>1</v>
      </c>
      <c r="E18" s="46"/>
      <c r="F18" s="47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4" t="s">
        <v>22</v>
      </c>
      <c r="R18" s="36"/>
      <c r="S18" s="48">
        <v>31</v>
      </c>
      <c r="T18" s="4" t="s">
        <v>23</v>
      </c>
      <c r="U18" s="24"/>
      <c r="V18" s="49"/>
      <c r="W18" s="3"/>
      <c r="X18" s="3"/>
      <c r="Y18" s="3"/>
      <c r="Z18" s="3"/>
      <c r="AA18" s="4"/>
      <c r="AB18" s="4"/>
      <c r="AC18" s="4"/>
      <c r="AD18" s="4"/>
      <c r="AE18" s="4"/>
      <c r="AF18" s="4"/>
      <c r="AG18" s="4"/>
      <c r="AH18" s="50"/>
      <c r="AI18" s="51"/>
      <c r="AJ18" s="52"/>
      <c r="AK18" s="53"/>
    </row>
    <row r="19" spans="1:43" s="19" customFormat="1" ht="15.75" customHeight="1" thickBot="1" x14ac:dyDescent="0.3">
      <c r="A19" s="652" t="s">
        <v>24</v>
      </c>
      <c r="B19" s="652"/>
      <c r="C19" s="652"/>
      <c r="D19" s="653">
        <v>128</v>
      </c>
      <c r="E19" s="653"/>
      <c r="F19" s="54" t="s">
        <v>25</v>
      </c>
      <c r="G19" s="653">
        <v>454</v>
      </c>
      <c r="H19" s="653"/>
      <c r="I19" s="55" t="s">
        <v>26</v>
      </c>
      <c r="J19" s="56"/>
      <c r="K19" s="57"/>
      <c r="L19" s="58" t="s">
        <v>27</v>
      </c>
      <c r="M19" s="59"/>
      <c r="N19" s="60"/>
      <c r="O19" s="60"/>
      <c r="P19" s="60"/>
      <c r="Q19" s="61"/>
      <c r="R19" s="60"/>
      <c r="S19" s="60"/>
      <c r="T19" s="61"/>
      <c r="U19" s="60"/>
      <c r="V19" s="61"/>
      <c r="W19" s="60"/>
      <c r="X19" s="61"/>
      <c r="Y19" s="61"/>
      <c r="Z19" s="60"/>
      <c r="AA19" s="61"/>
      <c r="AB19" s="62"/>
      <c r="AC19" s="63"/>
      <c r="AD19" s="63"/>
      <c r="AE19" s="62"/>
      <c r="AF19" s="64"/>
      <c r="AG19" s="64"/>
      <c r="AH19" s="64"/>
      <c r="AI19" s="65" t="s">
        <v>28</v>
      </c>
      <c r="AJ19" s="66" t="s">
        <v>28</v>
      </c>
      <c r="AK19" s="65" t="s">
        <v>28</v>
      </c>
      <c r="AL19" s="654" t="s">
        <v>29</v>
      </c>
      <c r="AM19" s="655"/>
      <c r="AN19" s="656"/>
      <c r="AO19" s="67" t="s">
        <v>30</v>
      </c>
      <c r="AP19" s="68"/>
      <c r="AQ19" s="68"/>
    </row>
    <row r="20" spans="1:43" s="19" customFormat="1" ht="35.25" customHeight="1" thickBot="1" x14ac:dyDescent="0.3">
      <c r="A20" s="69" t="s">
        <v>31</v>
      </c>
      <c r="B20" s="70" t="s">
        <v>32</v>
      </c>
      <c r="C20" s="71" t="s">
        <v>33</v>
      </c>
      <c r="D20" s="72">
        <v>1</v>
      </c>
      <c r="E20" s="72">
        <v>2</v>
      </c>
      <c r="F20" s="73">
        <v>3</v>
      </c>
      <c r="G20" s="72">
        <v>4</v>
      </c>
      <c r="H20" s="72">
        <v>5</v>
      </c>
      <c r="I20" s="72">
        <v>6</v>
      </c>
      <c r="J20" s="72">
        <v>7</v>
      </c>
      <c r="K20" s="73">
        <v>8</v>
      </c>
      <c r="L20" s="74">
        <v>9</v>
      </c>
      <c r="M20" s="75">
        <v>10</v>
      </c>
      <c r="N20" s="75">
        <v>11</v>
      </c>
      <c r="O20" s="75">
        <v>12</v>
      </c>
      <c r="P20" s="75">
        <v>13</v>
      </c>
      <c r="Q20" s="75">
        <v>14</v>
      </c>
      <c r="R20" s="75">
        <v>15</v>
      </c>
      <c r="S20" s="75">
        <v>16</v>
      </c>
      <c r="T20" s="75">
        <v>17</v>
      </c>
      <c r="U20" s="75">
        <v>18</v>
      </c>
      <c r="V20" s="75">
        <v>19</v>
      </c>
      <c r="W20" s="75">
        <v>20</v>
      </c>
      <c r="X20" s="75">
        <v>21</v>
      </c>
      <c r="Y20" s="74">
        <v>22</v>
      </c>
      <c r="Z20" s="75">
        <v>23</v>
      </c>
      <c r="AA20" s="75">
        <v>24</v>
      </c>
      <c r="AB20" s="75">
        <v>25</v>
      </c>
      <c r="AC20" s="75">
        <v>26</v>
      </c>
      <c r="AD20" s="75">
        <v>27</v>
      </c>
      <c r="AE20" s="75">
        <v>28</v>
      </c>
      <c r="AF20" s="74">
        <v>29</v>
      </c>
      <c r="AG20" s="74">
        <v>30</v>
      </c>
      <c r="AH20" s="75">
        <v>31</v>
      </c>
      <c r="AI20" s="76" t="s">
        <v>34</v>
      </c>
      <c r="AJ20" s="77" t="s">
        <v>35</v>
      </c>
      <c r="AK20" s="77" t="s">
        <v>36</v>
      </c>
      <c r="AL20" s="76" t="s">
        <v>37</v>
      </c>
      <c r="AM20" s="76" t="s">
        <v>38</v>
      </c>
      <c r="AN20" s="76" t="s">
        <v>39</v>
      </c>
      <c r="AO20" s="76" t="s">
        <v>40</v>
      </c>
    </row>
    <row r="21" spans="1:43" s="19" customFormat="1" x14ac:dyDescent="0.25">
      <c r="A21" s="78">
        <v>1</v>
      </c>
      <c r="B21" s="79" t="s">
        <v>41</v>
      </c>
      <c r="C21" s="80" t="s">
        <v>42</v>
      </c>
      <c r="D21" s="81"/>
      <c r="E21" s="82">
        <v>10.92</v>
      </c>
      <c r="F21" s="83">
        <v>10.75</v>
      </c>
      <c r="G21" s="81"/>
      <c r="H21" s="81"/>
      <c r="I21" s="82">
        <v>10.75</v>
      </c>
      <c r="J21" s="82">
        <v>10.75</v>
      </c>
      <c r="K21" s="84"/>
      <c r="L21" s="85"/>
      <c r="M21" s="82">
        <v>10.75</v>
      </c>
      <c r="N21" s="83">
        <v>10.75</v>
      </c>
      <c r="O21" s="86"/>
      <c r="P21" s="86"/>
      <c r="Q21" s="82">
        <v>10.75</v>
      </c>
      <c r="R21" s="83">
        <v>10.75</v>
      </c>
      <c r="S21" s="86"/>
      <c r="T21" s="86"/>
      <c r="U21" s="83">
        <v>10.75</v>
      </c>
      <c r="V21" s="82">
        <v>11.85</v>
      </c>
      <c r="W21" s="87">
        <v>10.33</v>
      </c>
      <c r="X21" s="86"/>
      <c r="Y21" s="85"/>
      <c r="Z21" s="83">
        <v>10.58</v>
      </c>
      <c r="AA21" s="86"/>
      <c r="AB21" s="86"/>
      <c r="AC21" s="83">
        <v>10.75</v>
      </c>
      <c r="AD21" s="83">
        <v>10.92</v>
      </c>
      <c r="AE21" s="86"/>
      <c r="AF21" s="82">
        <v>10.85</v>
      </c>
      <c r="AG21" s="85"/>
      <c r="AH21" s="86"/>
      <c r="AI21" s="88">
        <f>SUM(D21:AH21)</f>
        <v>162.19999999999999</v>
      </c>
      <c r="AJ21" s="89">
        <f t="shared" ref="AJ21:AJ39" si="0">$D$19-(COUNTIF(M21:Q21,"О")+COUNTIF(T21:X21,"О")+COUNTIF(AA21:AE21,"О")+COUNTIF(AH21,"О")+COUNTIF(M21:Q21,"Б")+COUNTIF(T21:X21,"Б")+COUNTIF(AA21:AE21,"Б")+COUNTIF(AH21,"Б")+COUNTIF(M21:Q21,"Д")+COUNTIF(T21:X21,"Д")+COUNTIF(AA21:AE21,"Д")+COUNTIF(AH21,"Д")+COUNTIF(M21:Q21,"К")+COUNTIF(T21:X21,"К")+COUNTIF(AA21:AE21,"К")+COUNTIF(AH21,"К"))*8</f>
        <v>128</v>
      </c>
      <c r="AK21" s="90">
        <f t="shared" ref="AK21:AK39" si="1">AI21-AJ21</f>
        <v>34.199999999999989</v>
      </c>
      <c r="AL21" s="91" t="e">
        <f>#REF!</f>
        <v>#REF!</v>
      </c>
      <c r="AM21" s="92" t="e">
        <f>#REF!</f>
        <v>#REF!</v>
      </c>
      <c r="AN21" s="93" t="e">
        <f>#REF!</f>
        <v>#REF!</v>
      </c>
      <c r="AO21" s="94" t="e">
        <f>#REF!</f>
        <v>#REF!</v>
      </c>
    </row>
    <row r="22" spans="1:43" s="19" customFormat="1" x14ac:dyDescent="0.25">
      <c r="A22" s="95">
        <v>2</v>
      </c>
      <c r="B22" s="96" t="s">
        <v>43</v>
      </c>
      <c r="C22" s="97" t="s">
        <v>44</v>
      </c>
      <c r="D22" s="98">
        <v>10.75</v>
      </c>
      <c r="E22" s="99"/>
      <c r="F22" s="100"/>
      <c r="G22" s="99"/>
      <c r="H22" s="98">
        <v>0.67</v>
      </c>
      <c r="I22" s="98">
        <v>10.75</v>
      </c>
      <c r="J22" s="98">
        <v>10.75</v>
      </c>
      <c r="K22" s="100"/>
      <c r="L22" s="101">
        <v>1</v>
      </c>
      <c r="M22" s="102">
        <v>11.25</v>
      </c>
      <c r="N22" s="102">
        <v>11.42</v>
      </c>
      <c r="O22" s="102"/>
      <c r="P22" s="102">
        <v>2.75</v>
      </c>
      <c r="Q22" s="102">
        <v>10.92</v>
      </c>
      <c r="R22" s="102">
        <v>11.25</v>
      </c>
      <c r="S22" s="102"/>
      <c r="T22" s="102"/>
      <c r="U22" s="102"/>
      <c r="V22" s="102">
        <v>11</v>
      </c>
      <c r="W22" s="102">
        <v>11.75</v>
      </c>
      <c r="X22" s="102">
        <v>11.42</v>
      </c>
      <c r="Y22" s="101"/>
      <c r="Z22" s="102"/>
      <c r="AA22" s="102"/>
      <c r="AB22" s="102">
        <v>1.33</v>
      </c>
      <c r="AC22" s="102">
        <v>11.92</v>
      </c>
      <c r="AD22" s="102">
        <v>12.08</v>
      </c>
      <c r="AE22" s="102"/>
      <c r="AF22" s="103"/>
      <c r="AG22" s="101"/>
      <c r="AH22" s="102">
        <v>1.83</v>
      </c>
      <c r="AI22" s="104">
        <f t="shared" ref="AI22:AI39" si="2">SUM(D22:AH22)</f>
        <v>142.84000000000003</v>
      </c>
      <c r="AJ22" s="105">
        <f t="shared" si="0"/>
        <v>128</v>
      </c>
      <c r="AK22" s="106">
        <f t="shared" si="1"/>
        <v>14.840000000000032</v>
      </c>
      <c r="AL22" s="107" t="e">
        <f>#REF!</f>
        <v>#REF!</v>
      </c>
      <c r="AM22" s="108" t="e">
        <f>#REF!</f>
        <v>#REF!</v>
      </c>
      <c r="AN22" s="109" t="e">
        <f>#REF!</f>
        <v>#REF!</v>
      </c>
      <c r="AO22" s="110" t="e">
        <f>#REF!</f>
        <v>#REF!</v>
      </c>
    </row>
    <row r="23" spans="1:43" s="19" customFormat="1" x14ac:dyDescent="0.25">
      <c r="A23" s="95">
        <v>3</v>
      </c>
      <c r="B23" s="96" t="s">
        <v>45</v>
      </c>
      <c r="C23" s="97" t="s">
        <v>46</v>
      </c>
      <c r="D23" s="99"/>
      <c r="E23" s="99"/>
      <c r="F23" s="100"/>
      <c r="G23" s="111">
        <v>10.75</v>
      </c>
      <c r="H23" s="99"/>
      <c r="I23" s="99"/>
      <c r="J23" s="111">
        <v>8.75</v>
      </c>
      <c r="K23" s="112">
        <v>9.75</v>
      </c>
      <c r="L23" s="101"/>
      <c r="M23" s="102"/>
      <c r="N23" s="112">
        <v>11.42</v>
      </c>
      <c r="O23" s="112">
        <v>11.08</v>
      </c>
      <c r="P23" s="102"/>
      <c r="Q23" s="102"/>
      <c r="R23" s="112">
        <v>10.75</v>
      </c>
      <c r="S23" s="112">
        <v>3</v>
      </c>
      <c r="T23" s="102"/>
      <c r="U23" s="102"/>
      <c r="V23" s="111">
        <v>11.08</v>
      </c>
      <c r="W23" s="112">
        <v>10.92</v>
      </c>
      <c r="X23" s="102"/>
      <c r="Y23" s="101"/>
      <c r="Z23" s="102"/>
      <c r="AA23" s="111">
        <v>10.75</v>
      </c>
      <c r="AB23" s="102"/>
      <c r="AC23" s="102"/>
      <c r="AD23" s="112">
        <v>11.25</v>
      </c>
      <c r="AE23" s="111">
        <v>10.75</v>
      </c>
      <c r="AF23" s="101"/>
      <c r="AG23" s="101"/>
      <c r="AH23" s="111">
        <v>5</v>
      </c>
      <c r="AI23" s="104">
        <f t="shared" si="2"/>
        <v>125.25</v>
      </c>
      <c r="AJ23" s="105">
        <f t="shared" si="0"/>
        <v>128</v>
      </c>
      <c r="AK23" s="106">
        <f t="shared" si="1"/>
        <v>-2.75</v>
      </c>
      <c r="AL23" s="107" t="e">
        <f>#REF!</f>
        <v>#REF!</v>
      </c>
      <c r="AM23" s="108" t="e">
        <f>#REF!</f>
        <v>#REF!</v>
      </c>
      <c r="AN23" s="109" t="e">
        <f>#REF!</f>
        <v>#REF!</v>
      </c>
      <c r="AO23" s="110" t="e">
        <f>#REF!</f>
        <v>#REF!</v>
      </c>
    </row>
    <row r="24" spans="1:43" s="19" customFormat="1" x14ac:dyDescent="0.25">
      <c r="A24" s="95">
        <v>4</v>
      </c>
      <c r="B24" s="96" t="s">
        <v>47</v>
      </c>
      <c r="C24" s="97" t="s">
        <v>42</v>
      </c>
      <c r="D24" s="99"/>
      <c r="E24" s="113">
        <v>10.75</v>
      </c>
      <c r="F24" s="100"/>
      <c r="G24" s="99"/>
      <c r="H24" s="99"/>
      <c r="I24" s="99">
        <v>1.75</v>
      </c>
      <c r="J24" s="113">
        <v>9.75</v>
      </c>
      <c r="K24" s="100"/>
      <c r="L24" s="101"/>
      <c r="M24" s="114">
        <v>10.75</v>
      </c>
      <c r="N24" s="115"/>
      <c r="O24" s="102"/>
      <c r="P24" s="114">
        <v>12.08</v>
      </c>
      <c r="Q24" s="114">
        <v>10.75</v>
      </c>
      <c r="R24" s="115"/>
      <c r="S24" s="102"/>
      <c r="T24" s="114">
        <v>10.75</v>
      </c>
      <c r="U24" s="114">
        <v>10.75</v>
      </c>
      <c r="V24" s="114">
        <v>10.75</v>
      </c>
      <c r="W24" s="102"/>
      <c r="X24" s="102"/>
      <c r="Y24" s="103">
        <v>10.75</v>
      </c>
      <c r="Z24" s="114">
        <v>10.25</v>
      </c>
      <c r="AA24" s="102"/>
      <c r="AB24" s="102"/>
      <c r="AC24" s="114">
        <v>10.75</v>
      </c>
      <c r="AD24" s="114">
        <v>10</v>
      </c>
      <c r="AE24" s="102"/>
      <c r="AF24" s="101"/>
      <c r="AG24" s="103">
        <v>12</v>
      </c>
      <c r="AH24" s="115"/>
      <c r="AI24" s="104">
        <f t="shared" si="2"/>
        <v>141.82999999999998</v>
      </c>
      <c r="AJ24" s="105">
        <f t="shared" si="0"/>
        <v>128</v>
      </c>
      <c r="AK24" s="106">
        <f t="shared" si="1"/>
        <v>13.829999999999984</v>
      </c>
      <c r="AL24" s="107" t="e">
        <f>#REF!</f>
        <v>#REF!</v>
      </c>
      <c r="AM24" s="108" t="e">
        <f>#REF!</f>
        <v>#REF!</v>
      </c>
      <c r="AN24" s="109" t="e">
        <f>#REF!</f>
        <v>#REF!</v>
      </c>
      <c r="AO24" s="110" t="e">
        <f>#REF!</f>
        <v>#REF!</v>
      </c>
    </row>
    <row r="25" spans="1:43" s="19" customFormat="1" x14ac:dyDescent="0.25">
      <c r="A25" s="95">
        <v>6</v>
      </c>
      <c r="B25" s="96" t="s">
        <v>48</v>
      </c>
      <c r="C25" s="97" t="s">
        <v>44</v>
      </c>
      <c r="D25" s="98">
        <v>1.17</v>
      </c>
      <c r="E25" s="98">
        <v>11.42</v>
      </c>
      <c r="F25" s="102">
        <v>11.75</v>
      </c>
      <c r="G25" s="116"/>
      <c r="H25" s="116">
        <v>7.5</v>
      </c>
      <c r="I25" s="116"/>
      <c r="J25" s="116">
        <v>9.08</v>
      </c>
      <c r="K25" s="117">
        <v>7.75</v>
      </c>
      <c r="L25" s="118"/>
      <c r="M25" s="119"/>
      <c r="N25" s="117">
        <v>10.25</v>
      </c>
      <c r="O25" s="117">
        <v>10.25</v>
      </c>
      <c r="P25" s="119"/>
      <c r="Q25" s="119"/>
      <c r="R25" s="117">
        <v>7.75</v>
      </c>
      <c r="S25" s="117">
        <v>7.25</v>
      </c>
      <c r="T25" s="119"/>
      <c r="U25" s="119"/>
      <c r="V25" s="117">
        <v>10.42</v>
      </c>
      <c r="W25" s="117">
        <v>10.75</v>
      </c>
      <c r="X25" s="102"/>
      <c r="Y25" s="101"/>
      <c r="Z25" s="115"/>
      <c r="AA25" s="120">
        <v>11.92</v>
      </c>
      <c r="AB25" s="111">
        <v>10.75</v>
      </c>
      <c r="AC25" s="102"/>
      <c r="AD25" s="115">
        <v>7.25</v>
      </c>
      <c r="AE25" s="115"/>
      <c r="AF25" s="101">
        <v>2.17</v>
      </c>
      <c r="AG25" s="101">
        <v>12.25</v>
      </c>
      <c r="AH25" s="102">
        <v>12.42</v>
      </c>
      <c r="AI25" s="104">
        <f t="shared" si="2"/>
        <v>162.09999999999997</v>
      </c>
      <c r="AJ25" s="105">
        <f t="shared" si="0"/>
        <v>128</v>
      </c>
      <c r="AK25" s="106">
        <f t="shared" si="1"/>
        <v>34.099999999999966</v>
      </c>
      <c r="AL25" s="107" t="e">
        <f>#REF!</f>
        <v>#REF!</v>
      </c>
      <c r="AM25" s="108" t="e">
        <f>#REF!</f>
        <v>#REF!</v>
      </c>
      <c r="AN25" s="109" t="e">
        <f>#REF!</f>
        <v>#REF!</v>
      </c>
      <c r="AO25" s="110" t="e">
        <f>#REF!</f>
        <v>#REF!</v>
      </c>
    </row>
    <row r="26" spans="1:43" s="19" customFormat="1" x14ac:dyDescent="0.25">
      <c r="A26" s="95">
        <v>7</v>
      </c>
      <c r="B26" s="96" t="s">
        <v>49</v>
      </c>
      <c r="C26" s="121" t="s">
        <v>42</v>
      </c>
      <c r="D26" s="113">
        <v>10.25</v>
      </c>
      <c r="E26" s="113"/>
      <c r="F26" s="100"/>
      <c r="G26" s="99"/>
      <c r="H26" s="113">
        <v>10.75</v>
      </c>
      <c r="I26" s="113">
        <v>10.25</v>
      </c>
      <c r="J26" s="99"/>
      <c r="K26" s="100"/>
      <c r="L26" s="101"/>
      <c r="M26" s="122" t="s">
        <v>50</v>
      </c>
      <c r="N26" s="102" t="s">
        <v>50</v>
      </c>
      <c r="O26" s="102" t="s">
        <v>50</v>
      </c>
      <c r="P26" s="102" t="s">
        <v>50</v>
      </c>
      <c r="Q26" s="122" t="s">
        <v>50</v>
      </c>
      <c r="R26" s="102" t="s">
        <v>50</v>
      </c>
      <c r="S26" s="102" t="s">
        <v>50</v>
      </c>
      <c r="T26" s="122" t="s">
        <v>50</v>
      </c>
      <c r="U26" s="102" t="s">
        <v>50</v>
      </c>
      <c r="V26" s="122" t="s">
        <v>50</v>
      </c>
      <c r="W26" s="102" t="s">
        <v>50</v>
      </c>
      <c r="X26" s="122" t="s">
        <v>50</v>
      </c>
      <c r="Y26" s="122" t="s">
        <v>50</v>
      </c>
      <c r="Z26" s="102" t="s">
        <v>50</v>
      </c>
      <c r="AA26" s="122" t="s">
        <v>50</v>
      </c>
      <c r="AB26" s="122" t="s">
        <v>50</v>
      </c>
      <c r="AC26" s="102" t="s">
        <v>50</v>
      </c>
      <c r="AD26" s="102" t="s">
        <v>50</v>
      </c>
      <c r="AE26" s="122" t="s">
        <v>50</v>
      </c>
      <c r="AF26" s="122" t="s">
        <v>50</v>
      </c>
      <c r="AG26" s="122" t="s">
        <v>50</v>
      </c>
      <c r="AH26" s="122" t="s">
        <v>50</v>
      </c>
      <c r="AI26" s="104">
        <f t="shared" si="2"/>
        <v>31.25</v>
      </c>
      <c r="AJ26" s="105">
        <f t="shared" si="0"/>
        <v>0</v>
      </c>
      <c r="AK26" s="106">
        <f t="shared" si="1"/>
        <v>31.25</v>
      </c>
      <c r="AL26" s="107" t="e">
        <f>#REF!</f>
        <v>#REF!</v>
      </c>
      <c r="AM26" s="108" t="e">
        <f>#REF!</f>
        <v>#REF!</v>
      </c>
      <c r="AN26" s="109" t="e">
        <f>#REF!</f>
        <v>#REF!</v>
      </c>
      <c r="AO26" s="110" t="e">
        <f>#REF!</f>
        <v>#REF!</v>
      </c>
    </row>
    <row r="27" spans="1:43" s="19" customFormat="1" x14ac:dyDescent="0.25">
      <c r="A27" s="95">
        <v>8</v>
      </c>
      <c r="B27" s="96" t="s">
        <v>51</v>
      </c>
      <c r="C27" s="121" t="s">
        <v>42</v>
      </c>
      <c r="D27" s="99"/>
      <c r="E27" s="99"/>
      <c r="F27" s="114">
        <v>8.92</v>
      </c>
      <c r="G27" s="113">
        <v>9.25</v>
      </c>
      <c r="H27" s="99"/>
      <c r="I27" s="99"/>
      <c r="J27" s="113"/>
      <c r="K27" s="114">
        <v>10.25</v>
      </c>
      <c r="L27" s="103">
        <v>9.75</v>
      </c>
      <c r="M27" s="102"/>
      <c r="N27" s="114">
        <v>9.75</v>
      </c>
      <c r="O27" s="114">
        <v>9.75</v>
      </c>
      <c r="P27" s="102"/>
      <c r="Q27" s="102"/>
      <c r="R27" s="114">
        <v>10</v>
      </c>
      <c r="S27" s="114">
        <v>9.75</v>
      </c>
      <c r="T27" s="102"/>
      <c r="U27" s="102"/>
      <c r="V27" s="114"/>
      <c r="W27" s="114">
        <v>10.75</v>
      </c>
      <c r="X27" s="114">
        <v>10.25</v>
      </c>
      <c r="Y27" s="101"/>
      <c r="Z27" s="115"/>
      <c r="AA27" s="114">
        <v>10.75</v>
      </c>
      <c r="AB27" s="114">
        <v>10.75</v>
      </c>
      <c r="AC27" s="102"/>
      <c r="AD27" s="114"/>
      <c r="AE27" s="114">
        <v>10.75</v>
      </c>
      <c r="AF27" s="101"/>
      <c r="AG27" s="101"/>
      <c r="AH27" s="114">
        <v>10.75</v>
      </c>
      <c r="AI27" s="104">
        <f t="shared" si="2"/>
        <v>141.42000000000002</v>
      </c>
      <c r="AJ27" s="105">
        <f t="shared" si="0"/>
        <v>128</v>
      </c>
      <c r="AK27" s="106">
        <f t="shared" si="1"/>
        <v>13.420000000000016</v>
      </c>
      <c r="AL27" s="107" t="e">
        <f>#REF!</f>
        <v>#REF!</v>
      </c>
      <c r="AM27" s="108" t="e">
        <f>#REF!</f>
        <v>#REF!</v>
      </c>
      <c r="AN27" s="109" t="e">
        <f>#REF!</f>
        <v>#REF!</v>
      </c>
      <c r="AO27" s="110" t="e">
        <f>#REF!</f>
        <v>#REF!</v>
      </c>
    </row>
    <row r="28" spans="1:43" s="19" customFormat="1" x14ac:dyDescent="0.25">
      <c r="A28" s="95">
        <v>9</v>
      </c>
      <c r="B28" s="123" t="s">
        <v>52</v>
      </c>
      <c r="C28" s="121" t="s">
        <v>53</v>
      </c>
      <c r="D28" s="98">
        <v>10.25</v>
      </c>
      <c r="E28" s="98">
        <v>10.25</v>
      </c>
      <c r="F28" s="102"/>
      <c r="G28" s="98"/>
      <c r="H28" s="98">
        <v>9.42</v>
      </c>
      <c r="I28" s="98">
        <v>9.92</v>
      </c>
      <c r="J28" s="98"/>
      <c r="K28" s="102"/>
      <c r="L28" s="101"/>
      <c r="M28" s="122" t="s">
        <v>50</v>
      </c>
      <c r="N28" s="102" t="s">
        <v>50</v>
      </c>
      <c r="O28" s="102" t="s">
        <v>50</v>
      </c>
      <c r="P28" s="102" t="s">
        <v>50</v>
      </c>
      <c r="Q28" s="122" t="s">
        <v>50</v>
      </c>
      <c r="R28" s="102" t="s">
        <v>50</v>
      </c>
      <c r="S28" s="102"/>
      <c r="T28" s="102">
        <v>11</v>
      </c>
      <c r="U28" s="102">
        <v>11.08</v>
      </c>
      <c r="V28" s="102"/>
      <c r="W28" s="102"/>
      <c r="X28" s="102">
        <v>11.17</v>
      </c>
      <c r="Y28" s="101"/>
      <c r="Z28" s="102"/>
      <c r="AA28" s="102"/>
      <c r="AB28" s="102">
        <v>11</v>
      </c>
      <c r="AC28" s="102">
        <v>11.58</v>
      </c>
      <c r="AD28" s="102"/>
      <c r="AE28" s="102"/>
      <c r="AF28" s="101">
        <v>10.25</v>
      </c>
      <c r="AG28" s="101">
        <v>10.92</v>
      </c>
      <c r="AH28" s="102"/>
      <c r="AI28" s="104">
        <f t="shared" si="2"/>
        <v>116.84</v>
      </c>
      <c r="AJ28" s="105">
        <f t="shared" si="0"/>
        <v>88</v>
      </c>
      <c r="AK28" s="106">
        <f t="shared" si="1"/>
        <v>28.840000000000003</v>
      </c>
      <c r="AL28" s="107" t="e">
        <f>#REF!</f>
        <v>#REF!</v>
      </c>
      <c r="AM28" s="108" t="e">
        <f>#REF!</f>
        <v>#REF!</v>
      </c>
      <c r="AN28" s="109" t="e">
        <f>#REF!</f>
        <v>#REF!</v>
      </c>
      <c r="AO28" s="110" t="e">
        <f>#REF!</f>
        <v>#REF!</v>
      </c>
    </row>
    <row r="29" spans="1:43" s="19" customFormat="1" x14ac:dyDescent="0.25">
      <c r="A29" s="95">
        <v>10</v>
      </c>
      <c r="B29" s="96" t="s">
        <v>54</v>
      </c>
      <c r="C29" s="97" t="s">
        <v>42</v>
      </c>
      <c r="D29" s="124" t="s">
        <v>50</v>
      </c>
      <c r="E29" s="124" t="s">
        <v>50</v>
      </c>
      <c r="F29" s="125" t="s">
        <v>50</v>
      </c>
      <c r="G29" s="124" t="s">
        <v>50</v>
      </c>
      <c r="H29" s="124" t="s">
        <v>50</v>
      </c>
      <c r="I29" s="124" t="s">
        <v>50</v>
      </c>
      <c r="J29" s="124" t="s">
        <v>50</v>
      </c>
      <c r="K29" s="125" t="s">
        <v>50</v>
      </c>
      <c r="L29" s="122" t="s">
        <v>50</v>
      </c>
      <c r="M29" s="122" t="s">
        <v>50</v>
      </c>
      <c r="N29" s="102">
        <v>10.25</v>
      </c>
      <c r="O29" s="102"/>
      <c r="P29" s="126">
        <v>10.75</v>
      </c>
      <c r="Q29" s="111">
        <v>10.75</v>
      </c>
      <c r="R29" s="102"/>
      <c r="S29" s="102"/>
      <c r="T29" s="127">
        <v>10.75</v>
      </c>
      <c r="U29" s="126">
        <v>11.42</v>
      </c>
      <c r="V29" s="102"/>
      <c r="W29" s="102"/>
      <c r="X29" s="127">
        <v>10.75</v>
      </c>
      <c r="Y29" s="127">
        <v>10.75</v>
      </c>
      <c r="Z29" s="102"/>
      <c r="AA29" s="102"/>
      <c r="AB29" s="120">
        <v>10.75</v>
      </c>
      <c r="AC29" s="126">
        <v>10.5</v>
      </c>
      <c r="AD29" s="102"/>
      <c r="AE29" s="102"/>
      <c r="AF29" s="111">
        <v>10.5</v>
      </c>
      <c r="AG29" s="127">
        <v>10.75</v>
      </c>
      <c r="AH29" s="102"/>
      <c r="AI29" s="104">
        <f t="shared" si="2"/>
        <v>117.92</v>
      </c>
      <c r="AJ29" s="105">
        <f t="shared" si="0"/>
        <v>120</v>
      </c>
      <c r="AK29" s="106">
        <f t="shared" si="1"/>
        <v>-2.0799999999999983</v>
      </c>
      <c r="AL29" s="107" t="e">
        <f>#REF!</f>
        <v>#REF!</v>
      </c>
      <c r="AM29" s="108" t="e">
        <f>#REF!</f>
        <v>#REF!</v>
      </c>
      <c r="AN29" s="109" t="e">
        <f>#REF!</f>
        <v>#REF!</v>
      </c>
      <c r="AO29" s="110" t="e">
        <f>#REF!</f>
        <v>#REF!</v>
      </c>
    </row>
    <row r="30" spans="1:43" s="19" customFormat="1" x14ac:dyDescent="0.25">
      <c r="A30" s="95">
        <v>11</v>
      </c>
      <c r="B30" s="96" t="s">
        <v>55</v>
      </c>
      <c r="C30" s="97" t="s">
        <v>42</v>
      </c>
      <c r="D30" s="127">
        <v>11.08</v>
      </c>
      <c r="E30" s="127">
        <v>10.75</v>
      </c>
      <c r="F30" s="100"/>
      <c r="G30" s="99"/>
      <c r="H30" s="127">
        <v>10.75</v>
      </c>
      <c r="I30" s="127">
        <v>10.25</v>
      </c>
      <c r="J30" s="99"/>
      <c r="K30" s="100"/>
      <c r="L30" s="127">
        <v>11</v>
      </c>
      <c r="M30" s="127">
        <v>10.75</v>
      </c>
      <c r="N30" s="102"/>
      <c r="O30" s="102"/>
      <c r="P30" s="126">
        <v>10.5</v>
      </c>
      <c r="Q30" s="127">
        <v>10.42</v>
      </c>
      <c r="R30" s="102"/>
      <c r="S30" s="102"/>
      <c r="T30" s="127">
        <v>11.16</v>
      </c>
      <c r="U30" s="126">
        <v>10.75</v>
      </c>
      <c r="V30" s="102"/>
      <c r="W30" s="102"/>
      <c r="X30" s="102"/>
      <c r="Y30" s="127">
        <v>11</v>
      </c>
      <c r="Z30" s="102"/>
      <c r="AA30" s="127">
        <v>10.92</v>
      </c>
      <c r="AB30" s="127">
        <v>11.42</v>
      </c>
      <c r="AC30" s="102"/>
      <c r="AD30" s="102"/>
      <c r="AE30" s="120">
        <v>10.92</v>
      </c>
      <c r="AF30" s="127">
        <v>10.58</v>
      </c>
      <c r="AG30" s="101"/>
      <c r="AH30" s="102"/>
      <c r="AI30" s="104">
        <f t="shared" si="2"/>
        <v>162.24999999999997</v>
      </c>
      <c r="AJ30" s="105">
        <f t="shared" si="0"/>
        <v>128</v>
      </c>
      <c r="AK30" s="106">
        <f t="shared" si="1"/>
        <v>34.249999999999972</v>
      </c>
      <c r="AL30" s="107" t="e">
        <f>#REF!</f>
        <v>#REF!</v>
      </c>
      <c r="AM30" s="108" t="e">
        <f>#REF!</f>
        <v>#REF!</v>
      </c>
      <c r="AN30" s="109" t="e">
        <f>#REF!</f>
        <v>#REF!</v>
      </c>
      <c r="AO30" s="110" t="e">
        <f>#REF!</f>
        <v>#REF!</v>
      </c>
    </row>
    <row r="31" spans="1:43" s="19" customFormat="1" x14ac:dyDescent="0.25">
      <c r="A31" s="95">
        <v>12</v>
      </c>
      <c r="B31" s="96" t="s">
        <v>56</v>
      </c>
      <c r="C31" s="97" t="s">
        <v>46</v>
      </c>
      <c r="D31" s="99">
        <v>6.75</v>
      </c>
      <c r="E31" s="111">
        <v>10.75</v>
      </c>
      <c r="F31" s="126">
        <v>10.75</v>
      </c>
      <c r="G31" s="99"/>
      <c r="H31" s="99"/>
      <c r="I31" s="111">
        <v>10.75</v>
      </c>
      <c r="J31" s="127">
        <v>10.67</v>
      </c>
      <c r="K31" s="100"/>
      <c r="L31" s="101"/>
      <c r="M31" s="111">
        <v>11</v>
      </c>
      <c r="N31" s="126">
        <v>11.42</v>
      </c>
      <c r="O31" s="102"/>
      <c r="P31" s="112">
        <v>10.75</v>
      </c>
      <c r="Q31" s="111">
        <v>10.75</v>
      </c>
      <c r="R31" s="102"/>
      <c r="S31" s="102"/>
      <c r="T31" s="102"/>
      <c r="U31" s="112">
        <v>10.83</v>
      </c>
      <c r="V31" s="127">
        <v>11.75</v>
      </c>
      <c r="W31" s="102"/>
      <c r="X31" s="128">
        <v>11.58</v>
      </c>
      <c r="Y31" s="111">
        <v>10.75</v>
      </c>
      <c r="Z31" s="102"/>
      <c r="AA31" s="102"/>
      <c r="AB31" s="102"/>
      <c r="AC31" s="112">
        <v>11.75</v>
      </c>
      <c r="AD31" s="102"/>
      <c r="AE31" s="102"/>
      <c r="AF31" s="101"/>
      <c r="AG31" s="127">
        <v>10.75</v>
      </c>
      <c r="AH31" s="127">
        <v>4</v>
      </c>
      <c r="AI31" s="104">
        <f t="shared" si="2"/>
        <v>165</v>
      </c>
      <c r="AJ31" s="105">
        <f t="shared" si="0"/>
        <v>128</v>
      </c>
      <c r="AK31" s="106">
        <f t="shared" si="1"/>
        <v>37</v>
      </c>
      <c r="AL31" s="107" t="e">
        <f>#REF!</f>
        <v>#REF!</v>
      </c>
      <c r="AM31" s="108" t="e">
        <f>#REF!</f>
        <v>#REF!</v>
      </c>
      <c r="AN31" s="109" t="e">
        <f>#REF!</f>
        <v>#REF!</v>
      </c>
      <c r="AO31" s="110" t="e">
        <f>#REF!</f>
        <v>#REF!</v>
      </c>
    </row>
    <row r="32" spans="1:43" s="19" customFormat="1" x14ac:dyDescent="0.25">
      <c r="A32" s="95">
        <v>13</v>
      </c>
      <c r="B32" s="96" t="s">
        <v>57</v>
      </c>
      <c r="C32" s="97" t="s">
        <v>42</v>
      </c>
      <c r="D32" s="127">
        <v>10.75</v>
      </c>
      <c r="E32" s="99"/>
      <c r="F32" s="100"/>
      <c r="G32" s="99"/>
      <c r="H32" s="127">
        <v>10.75</v>
      </c>
      <c r="I32" s="99"/>
      <c r="J32" s="99"/>
      <c r="K32" s="126">
        <v>10.75</v>
      </c>
      <c r="L32" s="127">
        <v>10.5</v>
      </c>
      <c r="M32" s="102"/>
      <c r="N32" s="102"/>
      <c r="O32" s="126">
        <v>11</v>
      </c>
      <c r="P32" s="112">
        <v>10.42</v>
      </c>
      <c r="Q32" s="102"/>
      <c r="R32" s="102"/>
      <c r="S32" s="126">
        <v>10.75</v>
      </c>
      <c r="T32" s="127">
        <v>10.42</v>
      </c>
      <c r="U32" s="102"/>
      <c r="V32" s="102"/>
      <c r="W32" s="102" t="s">
        <v>58</v>
      </c>
      <c r="X32" s="122" t="s">
        <v>58</v>
      </c>
      <c r="Y32" s="122" t="s">
        <v>58</v>
      </c>
      <c r="Z32" s="102" t="s">
        <v>58</v>
      </c>
      <c r="AA32" s="122" t="s">
        <v>58</v>
      </c>
      <c r="AB32" s="122" t="s">
        <v>58</v>
      </c>
      <c r="AC32" s="102" t="s">
        <v>58</v>
      </c>
      <c r="AD32" s="102" t="s">
        <v>58</v>
      </c>
      <c r="AE32" s="122" t="s">
        <v>58</v>
      </c>
      <c r="AF32" s="101"/>
      <c r="AG32" s="129">
        <v>5.75</v>
      </c>
      <c r="AH32" s="102"/>
      <c r="AI32" s="104">
        <f t="shared" si="2"/>
        <v>91.09</v>
      </c>
      <c r="AJ32" s="105">
        <f t="shared" si="0"/>
        <v>72</v>
      </c>
      <c r="AK32" s="106">
        <f t="shared" si="1"/>
        <v>19.090000000000003</v>
      </c>
      <c r="AL32" s="107" t="e">
        <f>#REF!</f>
        <v>#REF!</v>
      </c>
      <c r="AM32" s="108" t="e">
        <f>#REF!</f>
        <v>#REF!</v>
      </c>
      <c r="AN32" s="109" t="e">
        <f>#REF!</f>
        <v>#REF!</v>
      </c>
      <c r="AO32" s="110" t="e">
        <f>#REF!</f>
        <v>#REF!</v>
      </c>
    </row>
    <row r="33" spans="1:41" s="19" customFormat="1" x14ac:dyDescent="0.25">
      <c r="A33" s="95">
        <v>14</v>
      </c>
      <c r="B33" s="96" t="s">
        <v>59</v>
      </c>
      <c r="C33" s="97" t="s">
        <v>44</v>
      </c>
      <c r="D33" s="99">
        <v>6.42</v>
      </c>
      <c r="E33" s="99"/>
      <c r="F33" s="102">
        <v>1.17</v>
      </c>
      <c r="G33" s="98">
        <v>11.42</v>
      </c>
      <c r="H33" s="98">
        <v>11.33</v>
      </c>
      <c r="I33" s="99"/>
      <c r="J33" s="98">
        <v>1</v>
      </c>
      <c r="K33" s="102">
        <v>11.25</v>
      </c>
      <c r="L33" s="101">
        <v>10.58</v>
      </c>
      <c r="M33" s="102"/>
      <c r="N33" s="102">
        <v>1.17</v>
      </c>
      <c r="O33" s="102">
        <v>11.75</v>
      </c>
      <c r="P33" s="102">
        <v>13.42</v>
      </c>
      <c r="Q33" s="102"/>
      <c r="R33" s="102">
        <v>1.17</v>
      </c>
      <c r="S33" s="102">
        <v>11.33</v>
      </c>
      <c r="T33" s="102">
        <v>11.83</v>
      </c>
      <c r="U33" s="102"/>
      <c r="V33" s="102"/>
      <c r="W33" s="102"/>
      <c r="X33" s="102">
        <v>1.33</v>
      </c>
      <c r="Y33" s="101">
        <v>11.17</v>
      </c>
      <c r="Z33" s="102">
        <v>11.75</v>
      </c>
      <c r="AA33" s="102"/>
      <c r="AB33" s="102"/>
      <c r="AC33" s="102"/>
      <c r="AD33" s="102">
        <v>1.83</v>
      </c>
      <c r="AE33" s="102">
        <v>11.58</v>
      </c>
      <c r="AF33" s="101">
        <v>12.67</v>
      </c>
      <c r="AG33" s="101"/>
      <c r="AH33" s="102"/>
      <c r="AI33" s="104">
        <f t="shared" si="2"/>
        <v>154.17000000000002</v>
      </c>
      <c r="AJ33" s="105">
        <f t="shared" si="0"/>
        <v>128</v>
      </c>
      <c r="AK33" s="106">
        <f t="shared" si="1"/>
        <v>26.170000000000016</v>
      </c>
      <c r="AL33" s="107" t="e">
        <f>#REF!</f>
        <v>#REF!</v>
      </c>
      <c r="AM33" s="108" t="e">
        <f>#REF!</f>
        <v>#REF!</v>
      </c>
      <c r="AN33" s="109" t="e">
        <f>#REF!</f>
        <v>#REF!</v>
      </c>
      <c r="AO33" s="110" t="e">
        <f>#REF!</f>
        <v>#REF!</v>
      </c>
    </row>
    <row r="34" spans="1:41" s="19" customFormat="1" x14ac:dyDescent="0.25">
      <c r="A34" s="95">
        <v>15</v>
      </c>
      <c r="B34" s="96" t="s">
        <v>60</v>
      </c>
      <c r="C34" s="97" t="s">
        <v>42</v>
      </c>
      <c r="D34" s="130">
        <v>6.75</v>
      </c>
      <c r="E34" s="130"/>
      <c r="F34" s="126">
        <v>10.75</v>
      </c>
      <c r="G34" s="127">
        <v>10.75</v>
      </c>
      <c r="H34" s="113"/>
      <c r="I34" s="113"/>
      <c r="J34" s="130"/>
      <c r="K34" s="126">
        <v>10.75</v>
      </c>
      <c r="L34" s="111">
        <v>10.33</v>
      </c>
      <c r="M34" s="114"/>
      <c r="N34" s="126">
        <v>10.92</v>
      </c>
      <c r="O34" s="126">
        <v>11.75</v>
      </c>
      <c r="P34" s="114"/>
      <c r="Q34" s="114"/>
      <c r="R34" s="126">
        <v>11.17</v>
      </c>
      <c r="S34" s="126">
        <v>10.75</v>
      </c>
      <c r="T34" s="114"/>
      <c r="U34" s="114"/>
      <c r="V34" s="114"/>
      <c r="W34" s="126">
        <v>10.75</v>
      </c>
      <c r="X34" s="127">
        <v>12.08</v>
      </c>
      <c r="Y34" s="103"/>
      <c r="Z34" s="126">
        <v>10.75</v>
      </c>
      <c r="AA34" s="102"/>
      <c r="AB34" s="114"/>
      <c r="AC34" s="114"/>
      <c r="AD34" s="126">
        <v>11.08</v>
      </c>
      <c r="AE34" s="127">
        <v>10.75</v>
      </c>
      <c r="AF34" s="101"/>
      <c r="AG34" s="101"/>
      <c r="AH34" s="127">
        <v>4</v>
      </c>
      <c r="AI34" s="104">
        <f t="shared" si="2"/>
        <v>153.33000000000001</v>
      </c>
      <c r="AJ34" s="105">
        <f t="shared" si="0"/>
        <v>128</v>
      </c>
      <c r="AK34" s="106">
        <f t="shared" si="1"/>
        <v>25.330000000000013</v>
      </c>
      <c r="AL34" s="107" t="e">
        <f>#REF!</f>
        <v>#REF!</v>
      </c>
      <c r="AM34" s="108" t="e">
        <f>#REF!</f>
        <v>#REF!</v>
      </c>
      <c r="AN34" s="109" t="e">
        <f>#REF!</f>
        <v>#REF!</v>
      </c>
      <c r="AO34" s="110" t="e">
        <f>#REF!</f>
        <v>#REF!</v>
      </c>
    </row>
    <row r="35" spans="1:41" s="19" customFormat="1" x14ac:dyDescent="0.25">
      <c r="A35" s="95">
        <v>16</v>
      </c>
      <c r="B35" s="96" t="s">
        <v>61</v>
      </c>
      <c r="C35" s="121" t="s">
        <v>53</v>
      </c>
      <c r="D35" s="99"/>
      <c r="E35" s="99"/>
      <c r="F35" s="102">
        <v>10.25</v>
      </c>
      <c r="G35" s="98">
        <v>10.58</v>
      </c>
      <c r="H35" s="99"/>
      <c r="I35" s="99"/>
      <c r="J35" s="98">
        <v>8.42</v>
      </c>
      <c r="K35" s="102">
        <v>8.58</v>
      </c>
      <c r="L35" s="101"/>
      <c r="M35" s="102"/>
      <c r="N35" s="102"/>
      <c r="O35" s="102">
        <v>11.17</v>
      </c>
      <c r="P35" s="102"/>
      <c r="Q35" s="102"/>
      <c r="R35" s="102">
        <v>8.92</v>
      </c>
      <c r="S35" s="102">
        <v>9.08</v>
      </c>
      <c r="T35" s="102"/>
      <c r="U35" s="102"/>
      <c r="V35" s="102">
        <v>11</v>
      </c>
      <c r="W35" s="102"/>
      <c r="X35" s="102"/>
      <c r="Y35" s="101">
        <v>9.92</v>
      </c>
      <c r="Z35" s="102">
        <v>9.42</v>
      </c>
      <c r="AA35" s="102">
        <v>11.08</v>
      </c>
      <c r="AB35" s="102"/>
      <c r="AC35" s="102"/>
      <c r="AD35" s="102">
        <v>11.08</v>
      </c>
      <c r="AE35" s="102">
        <v>11.08</v>
      </c>
      <c r="AF35" s="101"/>
      <c r="AG35" s="101"/>
      <c r="AH35" s="102">
        <v>11.58</v>
      </c>
      <c r="AI35" s="104">
        <f t="shared" si="2"/>
        <v>142.16000000000003</v>
      </c>
      <c r="AJ35" s="105">
        <f t="shared" si="0"/>
        <v>128</v>
      </c>
      <c r="AK35" s="106">
        <f t="shared" si="1"/>
        <v>14.160000000000025</v>
      </c>
      <c r="AL35" s="107" t="e">
        <f>#REF!</f>
        <v>#REF!</v>
      </c>
      <c r="AM35" s="108" t="e">
        <f>#REF!</f>
        <v>#REF!</v>
      </c>
      <c r="AN35" s="109" t="e">
        <f>#REF!</f>
        <v>#REF!</v>
      </c>
      <c r="AO35" s="110" t="e">
        <f>#REF!</f>
        <v>#REF!</v>
      </c>
    </row>
    <row r="36" spans="1:41" s="19" customFormat="1" ht="15.75" thickBot="1" x14ac:dyDescent="0.3">
      <c r="A36" s="131">
        <v>17</v>
      </c>
      <c r="B36" s="132" t="s">
        <v>62</v>
      </c>
      <c r="C36" s="133" t="s">
        <v>44</v>
      </c>
      <c r="D36" s="134"/>
      <c r="E36" s="134"/>
      <c r="F36" s="135"/>
      <c r="G36" s="136">
        <v>6.67</v>
      </c>
      <c r="H36" s="136">
        <v>7.33</v>
      </c>
      <c r="I36" s="136">
        <v>5.92</v>
      </c>
      <c r="J36" s="137"/>
      <c r="K36" s="135"/>
      <c r="L36" s="138">
        <v>9.08</v>
      </c>
      <c r="M36" s="135">
        <v>11</v>
      </c>
      <c r="N36" s="135"/>
      <c r="O36" s="135"/>
      <c r="P36" s="135">
        <v>12</v>
      </c>
      <c r="Q36" s="135">
        <v>10.5</v>
      </c>
      <c r="R36" s="135"/>
      <c r="S36" s="135"/>
      <c r="T36" s="135">
        <v>1.17</v>
      </c>
      <c r="U36" s="135">
        <v>11.75</v>
      </c>
      <c r="V36" s="135">
        <v>11.33</v>
      </c>
      <c r="W36" s="135">
        <v>11.75</v>
      </c>
      <c r="X36" s="135"/>
      <c r="Y36" s="138"/>
      <c r="Z36" s="135">
        <v>1.58</v>
      </c>
      <c r="AA36" s="135">
        <v>11.67</v>
      </c>
      <c r="AB36" s="135">
        <v>11.42</v>
      </c>
      <c r="AC36" s="135"/>
      <c r="AD36" s="135"/>
      <c r="AE36" s="135"/>
      <c r="AF36" s="139">
        <v>12.25</v>
      </c>
      <c r="AG36" s="138"/>
      <c r="AH36" s="135"/>
      <c r="AI36" s="140">
        <f t="shared" si="2"/>
        <v>135.42000000000002</v>
      </c>
      <c r="AJ36" s="141">
        <f t="shared" si="0"/>
        <v>128</v>
      </c>
      <c r="AK36" s="142">
        <f t="shared" si="1"/>
        <v>7.4200000000000159</v>
      </c>
      <c r="AL36" s="143" t="e">
        <f>#REF!</f>
        <v>#REF!</v>
      </c>
      <c r="AM36" s="144" t="e">
        <f>#REF!</f>
        <v>#REF!</v>
      </c>
      <c r="AN36" s="145" t="e">
        <f>#REF!</f>
        <v>#REF!</v>
      </c>
      <c r="AO36" s="146" t="e">
        <f>#REF!</f>
        <v>#REF!</v>
      </c>
    </row>
    <row r="37" spans="1:41" s="19" customFormat="1" x14ac:dyDescent="0.25">
      <c r="A37" s="147">
        <v>18</v>
      </c>
      <c r="B37" s="148" t="s">
        <v>63</v>
      </c>
      <c r="C37" s="149" t="s">
        <v>64</v>
      </c>
      <c r="D37" s="150">
        <v>10</v>
      </c>
      <c r="E37" s="150"/>
      <c r="F37" s="151">
        <v>8.5</v>
      </c>
      <c r="G37" s="150">
        <v>9.5</v>
      </c>
      <c r="H37" s="150"/>
      <c r="I37" s="150">
        <v>9</v>
      </c>
      <c r="J37" s="152"/>
      <c r="K37" s="153"/>
      <c r="L37" s="154">
        <v>9.58</v>
      </c>
      <c r="M37" s="155">
        <v>11.25</v>
      </c>
      <c r="N37" s="155"/>
      <c r="O37" s="155"/>
      <c r="P37" s="155">
        <v>10.75</v>
      </c>
      <c r="Q37" s="155">
        <v>10.25</v>
      </c>
      <c r="R37" s="155"/>
      <c r="S37" s="155"/>
      <c r="T37" s="155">
        <v>10.25</v>
      </c>
      <c r="U37" s="155">
        <v>9.75</v>
      </c>
      <c r="V37" s="155"/>
      <c r="W37" s="155"/>
      <c r="X37" s="155">
        <v>10.75</v>
      </c>
      <c r="Y37" s="154">
        <v>8.5</v>
      </c>
      <c r="Z37" s="155"/>
      <c r="AA37" s="155"/>
      <c r="AB37" s="155">
        <v>9.75</v>
      </c>
      <c r="AC37" s="155">
        <v>10.75</v>
      </c>
      <c r="AD37" s="155"/>
      <c r="AE37" s="155"/>
      <c r="AF37" s="154">
        <v>8.75</v>
      </c>
      <c r="AG37" s="154">
        <v>7.75</v>
      </c>
      <c r="AH37" s="155"/>
      <c r="AI37" s="156">
        <f t="shared" si="2"/>
        <v>155.07999999999998</v>
      </c>
      <c r="AJ37" s="157">
        <f t="shared" si="0"/>
        <v>128</v>
      </c>
      <c r="AK37" s="158">
        <f t="shared" si="1"/>
        <v>27.079999999999984</v>
      </c>
      <c r="AL37" s="159" t="e">
        <f>#REF!</f>
        <v>#REF!</v>
      </c>
      <c r="AM37" s="160" t="e">
        <f>#REF!</f>
        <v>#REF!</v>
      </c>
      <c r="AN37" s="161" t="e">
        <f>#REF!</f>
        <v>#REF!</v>
      </c>
      <c r="AO37" s="162" t="e">
        <f>#REF!</f>
        <v>#REF!</v>
      </c>
    </row>
    <row r="38" spans="1:41" s="19" customFormat="1" x14ac:dyDescent="0.25">
      <c r="A38" s="95">
        <v>19</v>
      </c>
      <c r="B38" s="96" t="s">
        <v>65</v>
      </c>
      <c r="C38" s="121" t="s">
        <v>42</v>
      </c>
      <c r="D38" s="98"/>
      <c r="E38" s="163">
        <v>8.25</v>
      </c>
      <c r="F38" s="125" t="s">
        <v>50</v>
      </c>
      <c r="G38" s="124" t="s">
        <v>50</v>
      </c>
      <c r="H38" s="124" t="s">
        <v>50</v>
      </c>
      <c r="I38" s="124" t="s">
        <v>50</v>
      </c>
      <c r="J38" s="124" t="s">
        <v>50</v>
      </c>
      <c r="K38" s="125" t="s">
        <v>50</v>
      </c>
      <c r="L38" s="124" t="s">
        <v>50</v>
      </c>
      <c r="M38" s="122" t="s">
        <v>50</v>
      </c>
      <c r="N38" s="102" t="s">
        <v>50</v>
      </c>
      <c r="O38" s="102" t="s">
        <v>50</v>
      </c>
      <c r="P38" s="102" t="s">
        <v>50</v>
      </c>
      <c r="Q38" s="122" t="s">
        <v>50</v>
      </c>
      <c r="R38" s="102" t="s">
        <v>50</v>
      </c>
      <c r="S38" s="102" t="s">
        <v>50</v>
      </c>
      <c r="T38" s="122" t="s">
        <v>50</v>
      </c>
      <c r="U38" s="102" t="s">
        <v>50</v>
      </c>
      <c r="V38" s="122" t="s">
        <v>50</v>
      </c>
      <c r="W38" s="102" t="s">
        <v>50</v>
      </c>
      <c r="X38" s="122" t="s">
        <v>50</v>
      </c>
      <c r="Y38" s="122" t="s">
        <v>50</v>
      </c>
      <c r="Z38" s="115">
        <v>8.58</v>
      </c>
      <c r="AA38" s="115">
        <v>10.75</v>
      </c>
      <c r="AB38" s="164"/>
      <c r="AC38" s="164"/>
      <c r="AD38" s="115">
        <v>10.92</v>
      </c>
      <c r="AE38" s="115">
        <v>10.42</v>
      </c>
      <c r="AF38" s="101"/>
      <c r="AG38" s="101"/>
      <c r="AH38" s="115">
        <v>10.92</v>
      </c>
      <c r="AI38" s="165">
        <f t="shared" si="2"/>
        <v>59.84</v>
      </c>
      <c r="AJ38" s="105">
        <f t="shared" si="0"/>
        <v>48</v>
      </c>
      <c r="AK38" s="106">
        <f t="shared" si="1"/>
        <v>11.840000000000003</v>
      </c>
      <c r="AL38" s="107" t="e">
        <f>#REF!</f>
        <v>#REF!</v>
      </c>
      <c r="AM38" s="108" t="e">
        <f>#REF!</f>
        <v>#REF!</v>
      </c>
      <c r="AN38" s="109" t="e">
        <f>#REF!</f>
        <v>#REF!</v>
      </c>
      <c r="AO38" s="110" t="e">
        <f>#REF!</f>
        <v>#REF!</v>
      </c>
    </row>
    <row r="39" spans="1:41" s="19" customFormat="1" ht="15.75" thickBot="1" x14ac:dyDescent="0.3">
      <c r="A39" s="131">
        <v>20</v>
      </c>
      <c r="B39" s="132" t="s">
        <v>66</v>
      </c>
      <c r="C39" s="133" t="s">
        <v>67</v>
      </c>
      <c r="D39" s="137"/>
      <c r="E39" s="137"/>
      <c r="F39" s="135"/>
      <c r="G39" s="137"/>
      <c r="H39" s="137"/>
      <c r="I39" s="137"/>
      <c r="J39" s="137"/>
      <c r="K39" s="135"/>
      <c r="L39" s="166"/>
      <c r="M39" s="135">
        <v>8</v>
      </c>
      <c r="N39" s="135" t="s">
        <v>68</v>
      </c>
      <c r="O39" s="135" t="s">
        <v>68</v>
      </c>
      <c r="P39" s="135" t="s">
        <v>68</v>
      </c>
      <c r="Q39" s="167" t="s">
        <v>68</v>
      </c>
      <c r="R39" s="135" t="s">
        <v>68</v>
      </c>
      <c r="S39" s="135" t="s">
        <v>68</v>
      </c>
      <c r="T39" s="167" t="s">
        <v>68</v>
      </c>
      <c r="U39" s="135" t="s">
        <v>68</v>
      </c>
      <c r="V39" s="167" t="s">
        <v>68</v>
      </c>
      <c r="W39" s="135" t="s">
        <v>68</v>
      </c>
      <c r="X39" s="167" t="s">
        <v>68</v>
      </c>
      <c r="Y39" s="167" t="s">
        <v>68</v>
      </c>
      <c r="Z39" s="135" t="s">
        <v>68</v>
      </c>
      <c r="AA39" s="167" t="s">
        <v>68</v>
      </c>
      <c r="AB39" s="167" t="s">
        <v>68</v>
      </c>
      <c r="AC39" s="135" t="s">
        <v>68</v>
      </c>
      <c r="AD39" s="135" t="s">
        <v>68</v>
      </c>
      <c r="AE39" s="167" t="s">
        <v>68</v>
      </c>
      <c r="AF39" s="167" t="s">
        <v>68</v>
      </c>
      <c r="AG39" s="167" t="s">
        <v>68</v>
      </c>
      <c r="AH39" s="167" t="s">
        <v>68</v>
      </c>
      <c r="AI39" s="168">
        <f t="shared" si="2"/>
        <v>8</v>
      </c>
      <c r="AJ39" s="141">
        <f t="shared" si="0"/>
        <v>8</v>
      </c>
      <c r="AK39" s="142">
        <f t="shared" si="1"/>
        <v>0</v>
      </c>
      <c r="AL39" s="143" t="e">
        <f>#REF!</f>
        <v>#REF!</v>
      </c>
      <c r="AM39" s="144" t="e">
        <f>#REF!</f>
        <v>#REF!</v>
      </c>
      <c r="AN39" s="145" t="e">
        <f>#REF!</f>
        <v>#REF!</v>
      </c>
      <c r="AO39" s="146" t="e">
        <f>#REF!</f>
        <v>#REF!</v>
      </c>
    </row>
    <row r="40" spans="1:41" s="19" customFormat="1" ht="15.75" thickBot="1" x14ac:dyDescent="0.3">
      <c r="A40" s="657" t="s">
        <v>69</v>
      </c>
      <c r="B40" s="658"/>
      <c r="C40" s="658"/>
      <c r="D40" s="169">
        <f>SUM(D21:D39)</f>
        <v>84.17</v>
      </c>
      <c r="E40" s="169">
        <f>SUM(E21:E39)</f>
        <v>73.09</v>
      </c>
      <c r="F40" s="170">
        <f>SUM(F21:F39)</f>
        <v>72.84</v>
      </c>
      <c r="G40" s="169">
        <f>SUM(G21:G39)-G36</f>
        <v>62.25</v>
      </c>
      <c r="H40" s="169">
        <f>SUM(H21:H39)-H36</f>
        <v>61.17</v>
      </c>
      <c r="I40" s="169">
        <f>SUM(I21:I39)-I36</f>
        <v>73.42</v>
      </c>
      <c r="J40" s="169">
        <f t="shared" ref="J40:AO40" si="3">SUM(J21:J39)</f>
        <v>69.17</v>
      </c>
      <c r="K40" s="170">
        <f t="shared" si="3"/>
        <v>69.08</v>
      </c>
      <c r="L40" s="169">
        <f t="shared" si="3"/>
        <v>71.819999999999993</v>
      </c>
      <c r="M40" s="169">
        <f t="shared" si="3"/>
        <v>84.75</v>
      </c>
      <c r="N40" s="170">
        <f t="shared" si="3"/>
        <v>87.350000000000009</v>
      </c>
      <c r="O40" s="170">
        <f t="shared" si="3"/>
        <v>76.75</v>
      </c>
      <c r="P40" s="170">
        <f t="shared" si="3"/>
        <v>93.42</v>
      </c>
      <c r="Q40" s="169">
        <f t="shared" si="3"/>
        <v>85.09</v>
      </c>
      <c r="R40" s="170">
        <f t="shared" si="3"/>
        <v>71.760000000000005</v>
      </c>
      <c r="S40" s="170">
        <f t="shared" si="3"/>
        <v>61.91</v>
      </c>
      <c r="T40" s="169">
        <f t="shared" si="3"/>
        <v>77.33</v>
      </c>
      <c r="U40" s="170">
        <f t="shared" si="3"/>
        <v>87.08</v>
      </c>
      <c r="V40" s="169">
        <f t="shared" si="3"/>
        <v>89.179999999999993</v>
      </c>
      <c r="W40" s="170">
        <f t="shared" si="3"/>
        <v>77</v>
      </c>
      <c r="X40" s="169">
        <f t="shared" si="3"/>
        <v>79.33</v>
      </c>
      <c r="Y40" s="169">
        <f t="shared" si="3"/>
        <v>72.84</v>
      </c>
      <c r="Z40" s="170">
        <f t="shared" si="3"/>
        <v>62.91</v>
      </c>
      <c r="AA40" s="169">
        <f t="shared" si="3"/>
        <v>77.84</v>
      </c>
      <c r="AB40" s="169">
        <f t="shared" si="3"/>
        <v>77.17</v>
      </c>
      <c r="AC40" s="170">
        <f t="shared" si="3"/>
        <v>78</v>
      </c>
      <c r="AD40" s="170">
        <f t="shared" si="3"/>
        <v>86.41</v>
      </c>
      <c r="AE40" s="169">
        <f t="shared" si="3"/>
        <v>76.25</v>
      </c>
      <c r="AF40" s="169">
        <f t="shared" si="3"/>
        <v>78.02</v>
      </c>
      <c r="AG40" s="169">
        <f t="shared" si="3"/>
        <v>70.17</v>
      </c>
      <c r="AH40" s="169">
        <f t="shared" si="3"/>
        <v>60.5</v>
      </c>
      <c r="AI40" s="171">
        <f t="shared" si="3"/>
        <v>2367.9900000000002</v>
      </c>
      <c r="AJ40" s="171">
        <f t="shared" si="3"/>
        <v>2000</v>
      </c>
      <c r="AK40" s="171">
        <f t="shared" si="3"/>
        <v>367.99</v>
      </c>
      <c r="AL40" s="171" t="e">
        <f t="shared" si="3"/>
        <v>#REF!</v>
      </c>
      <c r="AM40" s="171" t="e">
        <f t="shared" si="3"/>
        <v>#REF!</v>
      </c>
      <c r="AN40" s="171" t="e">
        <f t="shared" si="3"/>
        <v>#REF!</v>
      </c>
      <c r="AO40" s="172" t="e">
        <f t="shared" si="3"/>
        <v>#REF!</v>
      </c>
    </row>
    <row r="41" spans="1:41" s="19" customFormat="1" x14ac:dyDescent="0.25">
      <c r="A41" s="659" t="s">
        <v>70</v>
      </c>
      <c r="B41" s="660"/>
      <c r="C41" s="661"/>
      <c r="D41" s="173">
        <f t="shared" ref="D41:AH41" si="4">COUNT(D21:D39)</f>
        <v>10</v>
      </c>
      <c r="E41" s="173">
        <f t="shared" si="4"/>
        <v>7</v>
      </c>
      <c r="F41" s="174">
        <f t="shared" si="4"/>
        <v>8</v>
      </c>
      <c r="G41" s="173">
        <f t="shared" si="4"/>
        <v>7</v>
      </c>
      <c r="H41" s="173">
        <f t="shared" si="4"/>
        <v>8</v>
      </c>
      <c r="I41" s="173">
        <f t="shared" si="4"/>
        <v>9</v>
      </c>
      <c r="J41" s="173">
        <f t="shared" si="4"/>
        <v>8</v>
      </c>
      <c r="K41" s="174">
        <f t="shared" si="4"/>
        <v>7</v>
      </c>
      <c r="L41" s="173">
        <f t="shared" si="4"/>
        <v>8</v>
      </c>
      <c r="M41" s="173">
        <f t="shared" si="4"/>
        <v>8</v>
      </c>
      <c r="N41" s="174">
        <f t="shared" si="4"/>
        <v>9</v>
      </c>
      <c r="O41" s="174">
        <f t="shared" si="4"/>
        <v>7</v>
      </c>
      <c r="P41" s="174">
        <f t="shared" si="4"/>
        <v>9</v>
      </c>
      <c r="Q41" s="173">
        <f t="shared" si="4"/>
        <v>8</v>
      </c>
      <c r="R41" s="174">
        <f t="shared" si="4"/>
        <v>8</v>
      </c>
      <c r="S41" s="174">
        <f t="shared" si="4"/>
        <v>7</v>
      </c>
      <c r="T41" s="173">
        <f t="shared" si="4"/>
        <v>8</v>
      </c>
      <c r="U41" s="174">
        <f t="shared" si="4"/>
        <v>8</v>
      </c>
      <c r="V41" s="173">
        <f t="shared" si="4"/>
        <v>8</v>
      </c>
      <c r="W41" s="174">
        <f t="shared" si="4"/>
        <v>7</v>
      </c>
      <c r="X41" s="173">
        <f t="shared" si="4"/>
        <v>8</v>
      </c>
      <c r="Y41" s="173">
        <f t="shared" si="4"/>
        <v>7</v>
      </c>
      <c r="Z41" s="174">
        <f t="shared" si="4"/>
        <v>7</v>
      </c>
      <c r="AA41" s="173">
        <f t="shared" si="4"/>
        <v>7</v>
      </c>
      <c r="AB41" s="173">
        <f t="shared" si="4"/>
        <v>8</v>
      </c>
      <c r="AC41" s="174">
        <f t="shared" si="4"/>
        <v>7</v>
      </c>
      <c r="AD41" s="174">
        <f t="shared" si="4"/>
        <v>9</v>
      </c>
      <c r="AE41" s="173">
        <f t="shared" si="4"/>
        <v>7</v>
      </c>
      <c r="AF41" s="173">
        <f t="shared" si="4"/>
        <v>8</v>
      </c>
      <c r="AG41" s="173">
        <f t="shared" si="4"/>
        <v>7</v>
      </c>
      <c r="AH41" s="173">
        <f t="shared" si="4"/>
        <v>8</v>
      </c>
      <c r="AI41" s="175">
        <f>SUM(D40:AH40)</f>
        <v>2348.0699999999997</v>
      </c>
      <c r="AJ41" s="176" t="s">
        <v>71</v>
      </c>
      <c r="AK41" s="177"/>
      <c r="AL41" s="177"/>
      <c r="AM41" s="177"/>
      <c r="AN41" s="177"/>
      <c r="AO41" s="177"/>
    </row>
    <row r="42" spans="1:41" s="19" customFormat="1" x14ac:dyDescent="0.25">
      <c r="A42" s="178"/>
      <c r="B42" s="178"/>
      <c r="C42" s="178"/>
      <c r="D42" s="179"/>
      <c r="E42" s="179"/>
      <c r="F42" s="180"/>
      <c r="G42" s="179"/>
      <c r="H42" s="181"/>
      <c r="I42" s="179"/>
      <c r="J42" s="182"/>
      <c r="K42" s="183"/>
      <c r="L42" s="184"/>
      <c r="M42" s="184"/>
      <c r="N42" s="183"/>
      <c r="O42" s="185"/>
      <c r="P42" s="185"/>
      <c r="Q42" s="182"/>
      <c r="R42" s="185"/>
      <c r="S42" s="183"/>
      <c r="T42" s="182"/>
      <c r="U42" s="185"/>
      <c r="V42" s="182"/>
      <c r="W42" s="185"/>
      <c r="X42" s="182"/>
      <c r="Y42" s="182"/>
      <c r="Z42" s="185"/>
      <c r="AA42" s="182"/>
      <c r="AB42" s="182"/>
      <c r="AC42" s="185"/>
      <c r="AD42" s="185"/>
      <c r="AE42" s="182"/>
      <c r="AF42" s="182"/>
      <c r="AG42" s="182"/>
      <c r="AI42" s="186">
        <f>AI41-9.25</f>
        <v>2338.8199999999997</v>
      </c>
      <c r="AJ42" s="176" t="s">
        <v>72</v>
      </c>
      <c r="AK42" s="177"/>
      <c r="AL42" s="177"/>
      <c r="AM42" s="177"/>
      <c r="AN42" s="177"/>
    </row>
    <row r="43" spans="1:41" ht="13.5" customHeight="1" x14ac:dyDescent="0.25">
      <c r="A43" s="187"/>
      <c r="B43" s="188"/>
      <c r="C43" s="189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1"/>
      <c r="AJ43" s="192"/>
      <c r="AL43" s="193"/>
    </row>
    <row r="44" spans="1:41" ht="15.75" x14ac:dyDescent="0.25">
      <c r="A44" s="187"/>
      <c r="B44" s="194"/>
      <c r="C44" s="195" t="s">
        <v>73</v>
      </c>
      <c r="D44" s="196">
        <v>65</v>
      </c>
      <c r="E44" s="196">
        <v>73.75</v>
      </c>
      <c r="F44" s="197">
        <v>75.75</v>
      </c>
      <c r="G44" s="196">
        <v>81.75</v>
      </c>
      <c r="H44" s="196">
        <v>73</v>
      </c>
      <c r="I44" s="196">
        <v>92.5</v>
      </c>
      <c r="J44" s="196">
        <v>75.75</v>
      </c>
      <c r="K44" s="197">
        <v>73.75</v>
      </c>
      <c r="L44" s="196">
        <v>77.75</v>
      </c>
      <c r="M44" s="196">
        <v>75.75</v>
      </c>
      <c r="N44" s="197">
        <v>88.5</v>
      </c>
      <c r="O44" s="197">
        <v>75.75</v>
      </c>
      <c r="P44" s="197">
        <v>77.75</v>
      </c>
      <c r="Q44" s="196">
        <v>75.75</v>
      </c>
      <c r="R44" s="197">
        <v>75.75</v>
      </c>
      <c r="S44" s="197">
        <v>73.75</v>
      </c>
      <c r="T44" s="196">
        <v>67</v>
      </c>
      <c r="U44" s="197">
        <v>75.75</v>
      </c>
      <c r="V44" s="196">
        <v>77.75</v>
      </c>
      <c r="W44" s="197">
        <v>75.75</v>
      </c>
      <c r="X44" s="196">
        <v>77.75</v>
      </c>
      <c r="Y44" s="196">
        <v>73.75</v>
      </c>
      <c r="Z44" s="197">
        <v>75.75</v>
      </c>
      <c r="AA44" s="196">
        <v>75.75</v>
      </c>
      <c r="AB44" s="196">
        <v>77.75</v>
      </c>
      <c r="AC44" s="197">
        <v>75.75</v>
      </c>
      <c r="AD44" s="197">
        <v>88.5</v>
      </c>
      <c r="AE44" s="196">
        <v>75.75</v>
      </c>
      <c r="AF44" s="196">
        <v>75.75</v>
      </c>
      <c r="AG44" s="196">
        <v>74.75</v>
      </c>
      <c r="AH44" s="196">
        <v>87.75</v>
      </c>
      <c r="AI44" s="198">
        <f>SUM(D44:AH44)</f>
        <v>2387.25</v>
      </c>
      <c r="AK44" s="199"/>
    </row>
    <row r="45" spans="1:41" ht="15.75" x14ac:dyDescent="0.25">
      <c r="A45" s="187"/>
      <c r="B45" s="194"/>
      <c r="C45" s="195" t="s">
        <v>74</v>
      </c>
      <c r="D45" s="200">
        <v>535.06507775</v>
      </c>
      <c r="E45" s="200">
        <v>531.15494191666664</v>
      </c>
      <c r="F45" s="201">
        <v>816.20945774999996</v>
      </c>
      <c r="G45" s="200">
        <v>815.72834324999997</v>
      </c>
      <c r="H45" s="200">
        <v>907.65275587499991</v>
      </c>
      <c r="I45" s="200">
        <v>799.12057574999994</v>
      </c>
      <c r="J45" s="200">
        <v>567.01921529166668</v>
      </c>
      <c r="K45" s="201">
        <v>535.06507775</v>
      </c>
      <c r="L45" s="200">
        <v>531.15494191666664</v>
      </c>
      <c r="M45" s="200">
        <v>816.20945774999996</v>
      </c>
      <c r="N45" s="201">
        <v>880.37847916666669</v>
      </c>
      <c r="O45" s="201">
        <v>837.76799916666675</v>
      </c>
      <c r="P45" s="201">
        <v>853.41482916666666</v>
      </c>
      <c r="Q45" s="200">
        <v>817.62281999999993</v>
      </c>
      <c r="R45" s="201">
        <v>663.19410600000015</v>
      </c>
      <c r="S45" s="201">
        <v>645.87908166666671</v>
      </c>
      <c r="T45" s="200">
        <v>781.14105074999998</v>
      </c>
      <c r="U45" s="201">
        <v>792.34063125</v>
      </c>
      <c r="V45" s="200">
        <v>753.99119925000014</v>
      </c>
      <c r="W45" s="201">
        <v>768.07334624999999</v>
      </c>
      <c r="X45" s="200">
        <v>907.08035100000018</v>
      </c>
      <c r="Y45" s="200">
        <v>727.85220800000002</v>
      </c>
      <c r="Z45" s="201">
        <v>609.25513466666678</v>
      </c>
      <c r="AA45" s="200">
        <v>690.90790125000001</v>
      </c>
      <c r="AB45" s="200">
        <v>804.73584862500013</v>
      </c>
      <c r="AC45" s="201">
        <v>810.07616115000019</v>
      </c>
      <c r="AD45" s="201">
        <v>720.74491424999997</v>
      </c>
      <c r="AE45" s="200">
        <v>907.08035100000018</v>
      </c>
      <c r="AF45" s="200">
        <v>727.85220800000002</v>
      </c>
      <c r="AG45" s="200">
        <v>609.25513466666678</v>
      </c>
      <c r="AH45" s="200">
        <v>690.90790125000001</v>
      </c>
      <c r="AI45" s="198">
        <f>SUM(D45:AH45)</f>
        <v>22853.931501525007</v>
      </c>
      <c r="AK45" s="199"/>
    </row>
    <row r="46" spans="1:41" s="19" customFormat="1" ht="14.25" customHeight="1" x14ac:dyDescent="0.25">
      <c r="A46" s="202"/>
      <c r="B46" s="202"/>
      <c r="C46" s="202"/>
      <c r="D46" s="179"/>
      <c r="E46" s="179"/>
      <c r="F46" s="180"/>
      <c r="G46" s="179"/>
      <c r="H46" s="179"/>
      <c r="I46" s="179"/>
      <c r="J46" s="179"/>
      <c r="K46" s="180"/>
      <c r="L46" s="179"/>
      <c r="M46" s="179"/>
      <c r="N46" s="180"/>
      <c r="O46" s="180"/>
      <c r="P46" s="180"/>
      <c r="Q46" s="179"/>
      <c r="R46" s="180"/>
      <c r="S46" s="180"/>
      <c r="T46" s="179"/>
      <c r="U46" s="180"/>
      <c r="V46" s="179"/>
      <c r="W46" s="180"/>
      <c r="X46" s="179"/>
      <c r="Y46" s="180"/>
      <c r="Z46" s="180"/>
      <c r="AA46" s="179"/>
      <c r="AB46" s="179"/>
      <c r="AC46" s="180"/>
      <c r="AD46" s="180"/>
      <c r="AE46" s="179"/>
      <c r="AF46" s="179"/>
      <c r="AG46" s="179"/>
      <c r="AH46" s="179"/>
      <c r="AI46" s="175"/>
      <c r="AJ46" s="176"/>
      <c r="AK46" s="177"/>
      <c r="AL46" s="177"/>
      <c r="AM46" s="177"/>
      <c r="AN46" s="177"/>
      <c r="AO46" s="177"/>
    </row>
    <row r="47" spans="1:41" ht="15.75" x14ac:dyDescent="0.25">
      <c r="A47" s="187"/>
      <c r="B47" s="194"/>
      <c r="C47" s="195" t="s">
        <v>75</v>
      </c>
      <c r="D47" s="203" t="e">
        <f>#REF!*0.9</f>
        <v>#REF!</v>
      </c>
      <c r="E47" s="203" t="e">
        <f>#REF!*0.6</f>
        <v>#REF!</v>
      </c>
      <c r="F47" s="204" t="e">
        <f>#REF!*0.8</f>
        <v>#REF!</v>
      </c>
      <c r="G47" s="203" t="e">
        <f>#REF!*0.6</f>
        <v>#REF!</v>
      </c>
      <c r="H47" s="203" t="e">
        <f>#REF!*0.6</f>
        <v>#REF!</v>
      </c>
      <c r="I47" s="203" t="e">
        <f>#REF!*0.6</f>
        <v>#REF!</v>
      </c>
      <c r="J47" s="203" t="e">
        <f>#REF!*0.6</f>
        <v>#REF!</v>
      </c>
      <c r="K47" s="204" t="e">
        <f>#REF!*0.6</f>
        <v>#REF!</v>
      </c>
      <c r="L47" s="203" t="e">
        <f>#REF!*0.6</f>
        <v>#REF!</v>
      </c>
      <c r="M47" s="203" t="e">
        <f>#REF!*0.8</f>
        <v>#REF!</v>
      </c>
      <c r="N47" s="204" t="e">
        <f>#REF!*0.9</f>
        <v>#REF!</v>
      </c>
      <c r="O47" s="204" t="e">
        <f>#REF!</f>
        <v>#REF!</v>
      </c>
      <c r="P47" s="204" t="e">
        <f>#REF!</f>
        <v>#REF!</v>
      </c>
      <c r="Q47" s="203" t="e">
        <f>#REF!</f>
        <v>#REF!</v>
      </c>
      <c r="R47" s="204" t="e">
        <f>#REF!</f>
        <v>#REF!</v>
      </c>
      <c r="S47" s="204" t="e">
        <f>#REF!*0.8</f>
        <v>#REF!</v>
      </c>
      <c r="T47" s="203" t="e">
        <f>#REF!*0.8</f>
        <v>#REF!</v>
      </c>
      <c r="U47" s="204" t="e">
        <f>#REF!*0.9</f>
        <v>#REF!</v>
      </c>
      <c r="V47" s="203" t="e">
        <f>#REF!</f>
        <v>#REF!</v>
      </c>
      <c r="W47" s="204" t="e">
        <f>#REF!</f>
        <v>#REF!</v>
      </c>
      <c r="X47" s="203" t="e">
        <f>#REF!</f>
        <v>#REF!</v>
      </c>
      <c r="Y47" s="203" t="e">
        <f>#REF!*0.8</f>
        <v>#REF!</v>
      </c>
      <c r="Z47" s="204" t="e">
        <f>#REF!*0.8</f>
        <v>#REF!</v>
      </c>
      <c r="AA47" s="203" t="e">
        <f>#REF!*0.9</f>
        <v>#REF!</v>
      </c>
      <c r="AB47" s="203" t="e">
        <f>#REF!*1.1</f>
        <v>#REF!</v>
      </c>
      <c r="AC47" s="204" t="e">
        <f>#REF!*1.1</f>
        <v>#REF!</v>
      </c>
      <c r="AD47" s="204" t="e">
        <f>#REF!*1.1</f>
        <v>#REF!</v>
      </c>
      <c r="AE47" s="203" t="e">
        <f>#REF!</f>
        <v>#REF!</v>
      </c>
      <c r="AF47" s="203" t="e">
        <f>#REF!*0.8</f>
        <v>#REF!</v>
      </c>
      <c r="AG47" s="203" t="e">
        <f>#REF!*0.8</f>
        <v>#REF!</v>
      </c>
      <c r="AH47" s="203" t="e">
        <f>#REF!*0.9</f>
        <v>#REF!</v>
      </c>
      <c r="AI47" s="198" t="e">
        <f>SUM(D47:AH47)</f>
        <v>#REF!</v>
      </c>
      <c r="AJ47" t="s">
        <v>76</v>
      </c>
    </row>
    <row r="48" spans="1:41" ht="16.5" customHeight="1" x14ac:dyDescent="0.25">
      <c r="A48" s="187"/>
      <c r="B48" s="194"/>
      <c r="C48" s="195" t="s">
        <v>77</v>
      </c>
      <c r="D48" s="205">
        <v>684.51078500000006</v>
      </c>
      <c r="E48" s="205">
        <v>454.00622249999998</v>
      </c>
      <c r="F48" s="205">
        <v>697.14001499999995</v>
      </c>
      <c r="G48" s="205">
        <v>627.48398750000001</v>
      </c>
      <c r="H48" s="205">
        <v>411.57511749999998</v>
      </c>
      <c r="I48" s="205">
        <v>633.15387750000002</v>
      </c>
      <c r="J48" s="205">
        <v>547.50784999999996</v>
      </c>
      <c r="K48" s="205">
        <v>474.19339250000007</v>
      </c>
      <c r="L48" s="205">
        <v>441.53812249999999</v>
      </c>
      <c r="M48" s="205">
        <v>621.69027749999987</v>
      </c>
      <c r="N48" s="205">
        <v>777.9130899999999</v>
      </c>
      <c r="O48" s="205">
        <v>851.87011999999993</v>
      </c>
      <c r="P48" s="205">
        <v>879.81653999999992</v>
      </c>
      <c r="Q48" s="205">
        <v>925.60472500000003</v>
      </c>
      <c r="R48" s="205">
        <v>906.51912250000009</v>
      </c>
      <c r="S48" s="205">
        <v>661.69848749999994</v>
      </c>
      <c r="T48" s="205">
        <v>617.69072749999998</v>
      </c>
      <c r="U48" s="205">
        <v>789.66502249999996</v>
      </c>
      <c r="V48" s="205">
        <v>933.26629249999996</v>
      </c>
      <c r="W48" s="205">
        <v>896.7906425000001</v>
      </c>
      <c r="X48" s="205">
        <v>845.07324250000011</v>
      </c>
      <c r="Y48" s="205">
        <v>729.59428249999996</v>
      </c>
      <c r="Z48" s="205">
        <v>623.4032575</v>
      </c>
      <c r="AA48" s="205">
        <v>643.05650500000002</v>
      </c>
      <c r="AB48" s="205">
        <v>1004.8133425000001</v>
      </c>
      <c r="AC48" s="205">
        <v>1065.8804850000001</v>
      </c>
      <c r="AD48" s="205">
        <v>1011.7911325</v>
      </c>
      <c r="AE48" s="205">
        <v>813.68435999999997</v>
      </c>
      <c r="AF48" s="205">
        <v>955.95876750000002</v>
      </c>
      <c r="AG48" s="205">
        <v>688.58966999999984</v>
      </c>
      <c r="AH48" s="205">
        <v>780.21575250000001</v>
      </c>
      <c r="AI48" s="198">
        <f>AI49</f>
        <v>22995.695215</v>
      </c>
      <c r="AJ48" s="1" t="e">
        <f>AI47-AI48</f>
        <v>#REF!</v>
      </c>
    </row>
    <row r="49" spans="1:41" ht="15.75" x14ac:dyDescent="0.25">
      <c r="A49" s="194"/>
      <c r="B49" s="206"/>
      <c r="C49" s="207" t="s">
        <v>78</v>
      </c>
      <c r="D49" s="208">
        <f>IF(D48="",D47,D48)</f>
        <v>684.51078500000006</v>
      </c>
      <c r="E49" s="208">
        <f t="shared" ref="E49:AH49" si="5">IF(E48="",E47,E48)</f>
        <v>454.00622249999998</v>
      </c>
      <c r="F49" s="209">
        <f t="shared" si="5"/>
        <v>697.14001499999995</v>
      </c>
      <c r="G49" s="208">
        <f t="shared" si="5"/>
        <v>627.48398750000001</v>
      </c>
      <c r="H49" s="208">
        <f t="shared" si="5"/>
        <v>411.57511749999998</v>
      </c>
      <c r="I49" s="208">
        <f t="shared" si="5"/>
        <v>633.15387750000002</v>
      </c>
      <c r="J49" s="208">
        <f t="shared" si="5"/>
        <v>547.50784999999996</v>
      </c>
      <c r="K49" s="209">
        <f t="shared" si="5"/>
        <v>474.19339250000007</v>
      </c>
      <c r="L49" s="208">
        <f t="shared" si="5"/>
        <v>441.53812249999999</v>
      </c>
      <c r="M49" s="208">
        <f t="shared" si="5"/>
        <v>621.69027749999987</v>
      </c>
      <c r="N49" s="209">
        <f t="shared" si="5"/>
        <v>777.9130899999999</v>
      </c>
      <c r="O49" s="209">
        <f t="shared" si="5"/>
        <v>851.87011999999993</v>
      </c>
      <c r="P49" s="209">
        <f t="shared" si="5"/>
        <v>879.81653999999992</v>
      </c>
      <c r="Q49" s="208">
        <f t="shared" si="5"/>
        <v>925.60472500000003</v>
      </c>
      <c r="R49" s="209">
        <f t="shared" si="5"/>
        <v>906.51912250000009</v>
      </c>
      <c r="S49" s="209">
        <f t="shared" si="5"/>
        <v>661.69848749999994</v>
      </c>
      <c r="T49" s="208">
        <f t="shared" si="5"/>
        <v>617.69072749999998</v>
      </c>
      <c r="U49" s="209">
        <f t="shared" si="5"/>
        <v>789.66502249999996</v>
      </c>
      <c r="V49" s="208">
        <f t="shared" si="5"/>
        <v>933.26629249999996</v>
      </c>
      <c r="W49" s="209">
        <f t="shared" si="5"/>
        <v>896.7906425000001</v>
      </c>
      <c r="X49" s="208">
        <f t="shared" si="5"/>
        <v>845.07324250000011</v>
      </c>
      <c r="Y49" s="208">
        <f t="shared" si="5"/>
        <v>729.59428249999996</v>
      </c>
      <c r="Z49" s="209">
        <f t="shared" si="5"/>
        <v>623.4032575</v>
      </c>
      <c r="AA49" s="208">
        <f t="shared" si="5"/>
        <v>643.05650500000002</v>
      </c>
      <c r="AB49" s="208">
        <f t="shared" si="5"/>
        <v>1004.8133425000001</v>
      </c>
      <c r="AC49" s="209">
        <f t="shared" si="5"/>
        <v>1065.8804850000001</v>
      </c>
      <c r="AD49" s="209">
        <f t="shared" si="5"/>
        <v>1011.7911325</v>
      </c>
      <c r="AE49" s="208">
        <f t="shared" si="5"/>
        <v>813.68435999999997</v>
      </c>
      <c r="AF49" s="208">
        <f t="shared" si="5"/>
        <v>955.95876750000002</v>
      </c>
      <c r="AG49" s="208">
        <f t="shared" si="5"/>
        <v>688.58966999999984</v>
      </c>
      <c r="AH49" s="208">
        <f t="shared" si="5"/>
        <v>780.21575250000001</v>
      </c>
      <c r="AI49" s="198">
        <f>SUM(D49:AH49)</f>
        <v>22995.695215</v>
      </c>
      <c r="AJ49" s="194"/>
      <c r="AK49" s="194"/>
      <c r="AL49" s="194"/>
      <c r="AM49" s="194"/>
      <c r="AO49" s="19"/>
    </row>
    <row r="50" spans="1:41" s="193" customFormat="1" ht="15.75" x14ac:dyDescent="0.25">
      <c r="A50" s="210"/>
      <c r="B50" s="211"/>
      <c r="C50" s="207" t="s">
        <v>77</v>
      </c>
      <c r="D50" s="212">
        <f>IF(D48="","",D48)</f>
        <v>684.51078500000006</v>
      </c>
      <c r="E50" s="212">
        <f t="shared" ref="E50:AH50" si="6">IF(E48="","",E48)</f>
        <v>454.00622249999998</v>
      </c>
      <c r="F50" s="213">
        <f t="shared" si="6"/>
        <v>697.14001499999995</v>
      </c>
      <c r="G50" s="212">
        <f t="shared" si="6"/>
        <v>627.48398750000001</v>
      </c>
      <c r="H50" s="212">
        <f t="shared" si="6"/>
        <v>411.57511749999998</v>
      </c>
      <c r="I50" s="212">
        <f t="shared" si="6"/>
        <v>633.15387750000002</v>
      </c>
      <c r="J50" s="212">
        <f t="shared" si="6"/>
        <v>547.50784999999996</v>
      </c>
      <c r="K50" s="213">
        <f t="shared" si="6"/>
        <v>474.19339250000007</v>
      </c>
      <c r="L50" s="212">
        <f t="shared" si="6"/>
        <v>441.53812249999999</v>
      </c>
      <c r="M50" s="212">
        <f t="shared" si="6"/>
        <v>621.69027749999987</v>
      </c>
      <c r="N50" s="213">
        <f t="shared" si="6"/>
        <v>777.9130899999999</v>
      </c>
      <c r="O50" s="213">
        <f t="shared" si="6"/>
        <v>851.87011999999993</v>
      </c>
      <c r="P50" s="213">
        <f t="shared" si="6"/>
        <v>879.81653999999992</v>
      </c>
      <c r="Q50" s="212">
        <f t="shared" si="6"/>
        <v>925.60472500000003</v>
      </c>
      <c r="R50" s="213">
        <f t="shared" si="6"/>
        <v>906.51912250000009</v>
      </c>
      <c r="S50" s="213">
        <f t="shared" si="6"/>
        <v>661.69848749999994</v>
      </c>
      <c r="T50" s="212">
        <f t="shared" si="6"/>
        <v>617.69072749999998</v>
      </c>
      <c r="U50" s="213">
        <f t="shared" si="6"/>
        <v>789.66502249999996</v>
      </c>
      <c r="V50" s="212">
        <f t="shared" si="6"/>
        <v>933.26629249999996</v>
      </c>
      <c r="W50" s="213">
        <f t="shared" si="6"/>
        <v>896.7906425000001</v>
      </c>
      <c r="X50" s="212">
        <f t="shared" si="6"/>
        <v>845.07324250000011</v>
      </c>
      <c r="Y50" s="212">
        <f t="shared" si="6"/>
        <v>729.59428249999996</v>
      </c>
      <c r="Z50" s="213">
        <f t="shared" si="6"/>
        <v>623.4032575</v>
      </c>
      <c r="AA50" s="212">
        <f t="shared" si="6"/>
        <v>643.05650500000002</v>
      </c>
      <c r="AB50" s="212">
        <f t="shared" si="6"/>
        <v>1004.8133425000001</v>
      </c>
      <c r="AC50" s="213">
        <f t="shared" si="6"/>
        <v>1065.8804850000001</v>
      </c>
      <c r="AD50" s="213">
        <f t="shared" si="6"/>
        <v>1011.7911325</v>
      </c>
      <c r="AE50" s="212">
        <f t="shared" si="6"/>
        <v>813.68435999999997</v>
      </c>
      <c r="AF50" s="212">
        <f t="shared" si="6"/>
        <v>955.95876750000002</v>
      </c>
      <c r="AG50" s="212">
        <f t="shared" si="6"/>
        <v>688.58966999999984</v>
      </c>
      <c r="AH50" s="212">
        <f t="shared" si="6"/>
        <v>780.21575250000001</v>
      </c>
      <c r="AI50" s="214">
        <f>SUM(D50:AH50)</f>
        <v>22995.695215</v>
      </c>
    </row>
    <row r="51" spans="1:41" s="193" customFormat="1" ht="15.75" x14ac:dyDescent="0.25">
      <c r="A51" s="210"/>
      <c r="B51" s="211"/>
      <c r="C51" s="207" t="s">
        <v>79</v>
      </c>
      <c r="D51" s="212">
        <f>IF(D50="","",D40)</f>
        <v>84.17</v>
      </c>
      <c r="E51" s="212">
        <f t="shared" ref="E51:AH51" si="7">IF(E50="","",E40)</f>
        <v>73.09</v>
      </c>
      <c r="F51" s="213">
        <f t="shared" si="7"/>
        <v>72.84</v>
      </c>
      <c r="G51" s="212">
        <f t="shared" si="7"/>
        <v>62.25</v>
      </c>
      <c r="H51" s="212">
        <f t="shared" si="7"/>
        <v>61.17</v>
      </c>
      <c r="I51" s="212">
        <f t="shared" si="7"/>
        <v>73.42</v>
      </c>
      <c r="J51" s="212">
        <f t="shared" si="7"/>
        <v>69.17</v>
      </c>
      <c r="K51" s="213">
        <f t="shared" si="7"/>
        <v>69.08</v>
      </c>
      <c r="L51" s="212">
        <f t="shared" si="7"/>
        <v>71.819999999999993</v>
      </c>
      <c r="M51" s="212">
        <f t="shared" si="7"/>
        <v>84.75</v>
      </c>
      <c r="N51" s="213">
        <f t="shared" si="7"/>
        <v>87.350000000000009</v>
      </c>
      <c r="O51" s="213">
        <f t="shared" si="7"/>
        <v>76.75</v>
      </c>
      <c r="P51" s="213">
        <f t="shared" si="7"/>
        <v>93.42</v>
      </c>
      <c r="Q51" s="212">
        <f t="shared" si="7"/>
        <v>85.09</v>
      </c>
      <c r="R51" s="213">
        <f t="shared" si="7"/>
        <v>71.760000000000005</v>
      </c>
      <c r="S51" s="213">
        <f t="shared" si="7"/>
        <v>61.91</v>
      </c>
      <c r="T51" s="212">
        <f>IF(T50="","",T40)</f>
        <v>77.33</v>
      </c>
      <c r="U51" s="213">
        <f t="shared" si="7"/>
        <v>87.08</v>
      </c>
      <c r="V51" s="212">
        <f t="shared" si="7"/>
        <v>89.179999999999993</v>
      </c>
      <c r="W51" s="213">
        <f t="shared" si="7"/>
        <v>77</v>
      </c>
      <c r="X51" s="212">
        <f t="shared" si="7"/>
        <v>79.33</v>
      </c>
      <c r="Y51" s="212">
        <f t="shared" si="7"/>
        <v>72.84</v>
      </c>
      <c r="Z51" s="213">
        <f t="shared" si="7"/>
        <v>62.91</v>
      </c>
      <c r="AA51" s="212">
        <f t="shared" si="7"/>
        <v>77.84</v>
      </c>
      <c r="AB51" s="212">
        <f t="shared" si="7"/>
        <v>77.17</v>
      </c>
      <c r="AC51" s="213">
        <f t="shared" si="7"/>
        <v>78</v>
      </c>
      <c r="AD51" s="213">
        <f t="shared" si="7"/>
        <v>86.41</v>
      </c>
      <c r="AE51" s="212">
        <f t="shared" si="7"/>
        <v>76.25</v>
      </c>
      <c r="AF51" s="212">
        <f t="shared" si="7"/>
        <v>78.02</v>
      </c>
      <c r="AG51" s="212">
        <f t="shared" si="7"/>
        <v>70.17</v>
      </c>
      <c r="AH51" s="212">
        <f t="shared" si="7"/>
        <v>60.5</v>
      </c>
      <c r="AI51" s="214">
        <f>SUM(D51:AH51)</f>
        <v>2348.0699999999997</v>
      </c>
    </row>
    <row r="52" spans="1:41" ht="15.75" x14ac:dyDescent="0.25">
      <c r="B52" s="206"/>
      <c r="C52" s="215" t="s">
        <v>80</v>
      </c>
      <c r="D52" s="216">
        <v>9.9499999999999993</v>
      </c>
      <c r="E52" s="216">
        <v>9.9499999999999993</v>
      </c>
      <c r="F52" s="217">
        <v>9.9499999999999993</v>
      </c>
      <c r="G52" s="216">
        <v>9.9499999999999993</v>
      </c>
      <c r="H52" s="216">
        <v>9.9499999999999993</v>
      </c>
      <c r="I52" s="216">
        <v>9.9499999999999993</v>
      </c>
      <c r="J52" s="216">
        <v>9.9499999999999993</v>
      </c>
      <c r="K52" s="217">
        <v>9.9499999999999993</v>
      </c>
      <c r="L52" s="216">
        <v>9.9499999999999993</v>
      </c>
      <c r="M52" s="216">
        <v>9.9499999999999993</v>
      </c>
      <c r="N52" s="217">
        <v>9.9499999999999993</v>
      </c>
      <c r="O52" s="217">
        <v>9.9499999999999993</v>
      </c>
      <c r="P52" s="217">
        <v>9.9499999999999993</v>
      </c>
      <c r="Q52" s="216">
        <v>9.9499999999999993</v>
      </c>
      <c r="R52" s="217">
        <v>9.9499999999999993</v>
      </c>
      <c r="S52" s="217">
        <v>9.9499999999999993</v>
      </c>
      <c r="T52" s="216">
        <v>9.9499999999999993</v>
      </c>
      <c r="U52" s="217">
        <v>9.9499999999999993</v>
      </c>
      <c r="V52" s="216">
        <v>9.9499999999999993</v>
      </c>
      <c r="W52" s="217">
        <v>9.9499999999999993</v>
      </c>
      <c r="X52" s="216">
        <v>9.9499999999999993</v>
      </c>
      <c r="Y52" s="216">
        <v>9.9499999999999993</v>
      </c>
      <c r="Z52" s="217">
        <v>9.9499999999999993</v>
      </c>
      <c r="AA52" s="216">
        <v>9.9499999999999993</v>
      </c>
      <c r="AB52" s="216">
        <v>9.9499999999999993</v>
      </c>
      <c r="AC52" s="217">
        <v>9.9499999999999993</v>
      </c>
      <c r="AD52" s="217">
        <v>9.9499999999999993</v>
      </c>
      <c r="AE52" s="216">
        <v>9.9499999999999993</v>
      </c>
      <c r="AF52" s="216">
        <v>9.9499999999999993</v>
      </c>
      <c r="AG52" s="216">
        <v>9.9499999999999993</v>
      </c>
      <c r="AH52" s="216">
        <v>9.9499999999999993</v>
      </c>
      <c r="AI52" s="216">
        <v>9.9499999999999993</v>
      </c>
    </row>
    <row r="53" spans="1:41" ht="15.75" x14ac:dyDescent="0.25">
      <c r="B53" s="206"/>
      <c r="C53" s="218" t="s">
        <v>81</v>
      </c>
      <c r="D53" s="219">
        <f>IF(D48="",D47/D40,D48/D40)</f>
        <v>8.1324793275513851</v>
      </c>
      <c r="E53" s="219">
        <f>IF(E48="",E47/E40,E48/E40)</f>
        <v>6.2116051785469963</v>
      </c>
      <c r="F53" s="220">
        <f t="shared" ref="F53:AH53" si="8">IF(F48="",F47/F40,F48/F40)</f>
        <v>9.5708404036243806</v>
      </c>
      <c r="G53" s="219">
        <f t="shared" si="8"/>
        <v>10.0800640562249</v>
      </c>
      <c r="H53" s="219">
        <f t="shared" si="8"/>
        <v>6.7283818456759841</v>
      </c>
      <c r="I53" s="219">
        <f t="shared" si="8"/>
        <v>8.6237248365567964</v>
      </c>
      <c r="J53" s="219">
        <f t="shared" si="8"/>
        <v>7.9153946797744679</v>
      </c>
      <c r="K53" s="220">
        <f>IF(K48="",K47/K40,K48/K40)</f>
        <v>6.8644092718587162</v>
      </c>
      <c r="L53" s="219">
        <f>IF(L48="",L47/L40,L48/L40)</f>
        <v>6.1478435324422174</v>
      </c>
      <c r="M53" s="219">
        <f>IF(M48="",M47/M40,M48/M40)</f>
        <v>7.3355784955752199</v>
      </c>
      <c r="N53" s="220">
        <f t="shared" si="8"/>
        <v>8.9057022323983954</v>
      </c>
      <c r="O53" s="220">
        <f t="shared" si="8"/>
        <v>11.099284951140064</v>
      </c>
      <c r="P53" s="220">
        <f t="shared" si="8"/>
        <v>9.4178606294155411</v>
      </c>
      <c r="Q53" s="219">
        <f t="shared" si="8"/>
        <v>10.877949524033376</v>
      </c>
      <c r="R53" s="220">
        <f t="shared" si="8"/>
        <v>12.632652208751393</v>
      </c>
      <c r="S53" s="220">
        <f t="shared" si="8"/>
        <v>10.688071192052981</v>
      </c>
      <c r="T53" s="219">
        <f t="shared" si="8"/>
        <v>7.9877243954480797</v>
      </c>
      <c r="U53" s="220">
        <f t="shared" si="8"/>
        <v>9.0682708141938448</v>
      </c>
      <c r="V53" s="219">
        <f t="shared" si="8"/>
        <v>10.46497300403678</v>
      </c>
      <c r="W53" s="220">
        <f t="shared" si="8"/>
        <v>11.646631720779222</v>
      </c>
      <c r="X53" s="219">
        <f t="shared" si="8"/>
        <v>10.652631318542797</v>
      </c>
      <c r="Y53" s="219">
        <f t="shared" si="8"/>
        <v>10.016395970620538</v>
      </c>
      <c r="Z53" s="220">
        <f t="shared" si="8"/>
        <v>9.9094461532347804</v>
      </c>
      <c r="AA53" s="219">
        <f t="shared" si="8"/>
        <v>8.2612603417266186</v>
      </c>
      <c r="AB53" s="219">
        <f t="shared" si="8"/>
        <v>13.020776759103279</v>
      </c>
      <c r="AC53" s="220">
        <f t="shared" si="8"/>
        <v>13.665134423076925</v>
      </c>
      <c r="AD53" s="220">
        <f t="shared" si="8"/>
        <v>11.709190284689273</v>
      </c>
      <c r="AE53" s="219">
        <f t="shared" si="8"/>
        <v>10.671270295081968</v>
      </c>
      <c r="AF53" s="219">
        <f t="shared" si="8"/>
        <v>12.252739906434249</v>
      </c>
      <c r="AG53" s="219">
        <f t="shared" si="8"/>
        <v>9.813163317657116</v>
      </c>
      <c r="AH53" s="219">
        <f t="shared" si="8"/>
        <v>12.896128140495868</v>
      </c>
      <c r="AI53" s="219">
        <f>AI48/AI41</f>
        <v>9.7934453466038072</v>
      </c>
      <c r="AJ53" s="221" t="s">
        <v>82</v>
      </c>
    </row>
    <row r="54" spans="1:41" ht="48" customHeight="1" x14ac:dyDescent="0.25">
      <c r="B54" s="206"/>
      <c r="C54" s="218" t="s">
        <v>83</v>
      </c>
      <c r="D54" s="222">
        <f>D53/D52</f>
        <v>0.81733460578405892</v>
      </c>
      <c r="E54" s="222">
        <f>E53/E52</f>
        <v>0.62428192749216049</v>
      </c>
      <c r="F54" s="222">
        <v>0.84728228004301231</v>
      </c>
      <c r="G54" s="222">
        <f t="shared" ref="G54:AH54" si="9">G53/G52</f>
        <v>1.0130717644447136</v>
      </c>
      <c r="H54" s="222">
        <f t="shared" si="9"/>
        <v>0.67621928097246076</v>
      </c>
      <c r="I54" s="222">
        <f t="shared" si="9"/>
        <v>0.86670601372430123</v>
      </c>
      <c r="J54" s="222">
        <f t="shared" si="9"/>
        <v>0.79551705324366517</v>
      </c>
      <c r="K54" s="222">
        <f t="shared" si="9"/>
        <v>0.68989037908127804</v>
      </c>
      <c r="L54" s="222">
        <f t="shared" si="9"/>
        <v>0.61787372185348921</v>
      </c>
      <c r="M54" s="222">
        <f t="shared" si="9"/>
        <v>0.73724406990705738</v>
      </c>
      <c r="N54" s="222">
        <f t="shared" si="9"/>
        <v>0.89504545049230111</v>
      </c>
      <c r="O54" s="222">
        <f t="shared" si="9"/>
        <v>1.1155060252402074</v>
      </c>
      <c r="P54" s="222">
        <f t="shared" si="9"/>
        <v>0.94651865622266751</v>
      </c>
      <c r="Q54" s="222">
        <f t="shared" si="9"/>
        <v>1.0932612586968218</v>
      </c>
      <c r="R54" s="222">
        <f t="shared" si="9"/>
        <v>1.2696132873116979</v>
      </c>
      <c r="S54" s="222">
        <f t="shared" si="9"/>
        <v>1.0741780092515558</v>
      </c>
      <c r="T54" s="222">
        <f t="shared" si="9"/>
        <v>0.80278637140181708</v>
      </c>
      <c r="U54" s="222">
        <f t="shared" si="9"/>
        <v>0.9113840014265171</v>
      </c>
      <c r="V54" s="222">
        <f t="shared" si="9"/>
        <v>1.0517560808077167</v>
      </c>
      <c r="W54" s="222">
        <f t="shared" si="9"/>
        <v>1.1705157508320827</v>
      </c>
      <c r="X54" s="222">
        <f t="shared" si="9"/>
        <v>1.0706162129188741</v>
      </c>
      <c r="Y54" s="222">
        <f t="shared" si="9"/>
        <v>1.006672961871411</v>
      </c>
      <c r="Z54" s="222">
        <f t="shared" si="9"/>
        <v>0.99592423650600814</v>
      </c>
      <c r="AA54" s="222">
        <f t="shared" si="9"/>
        <v>0.83027742127905724</v>
      </c>
      <c r="AB54" s="222">
        <f>AB53/AB52</f>
        <v>1.308620779809375</v>
      </c>
      <c r="AC54" s="222">
        <f t="shared" si="9"/>
        <v>1.3733803440278318</v>
      </c>
      <c r="AD54" s="222">
        <f t="shared" si="9"/>
        <v>1.1768030436873642</v>
      </c>
      <c r="AE54" s="222">
        <f t="shared" si="9"/>
        <v>1.0724894768926601</v>
      </c>
      <c r="AF54" s="222">
        <f t="shared" si="9"/>
        <v>1.2314311463753014</v>
      </c>
      <c r="AG54" s="222">
        <f t="shared" si="9"/>
        <v>0.98624756961378057</v>
      </c>
      <c r="AH54" s="222">
        <f t="shared" si="9"/>
        <v>1.2960932804518461</v>
      </c>
      <c r="AI54" s="223">
        <f>AI53/AI52</f>
        <v>0.98426586398028215</v>
      </c>
      <c r="AJ54" s="224">
        <f>AI50/AI51/AI52</f>
        <v>0.98426586398028215</v>
      </c>
    </row>
  </sheetData>
  <mergeCells count="12">
    <mergeCell ref="A41:C41"/>
    <mergeCell ref="A1:G1"/>
    <mergeCell ref="A2:G2"/>
    <mergeCell ref="A3:G3"/>
    <mergeCell ref="H3:Z3"/>
    <mergeCell ref="Q4:S4"/>
    <mergeCell ref="A18:C18"/>
    <mergeCell ref="A19:C19"/>
    <mergeCell ref="D19:E19"/>
    <mergeCell ref="G19:H19"/>
    <mergeCell ref="AL19:AN19"/>
    <mergeCell ref="A40:C40"/>
  </mergeCells>
  <conditionalFormatting sqref="N2">
    <cfRule type="cellIs" dxfId="298" priority="78" operator="equal">
      <formula>"О"</formula>
    </cfRule>
  </conditionalFormatting>
  <conditionalFormatting sqref="O2:Q2">
    <cfRule type="cellIs" dxfId="297" priority="77" operator="equal">
      <formula>"О"</formula>
    </cfRule>
  </conditionalFormatting>
  <conditionalFormatting sqref="X18:Y18">
    <cfRule type="cellIs" dxfId="296" priority="76" operator="equal">
      <formula>"О"</formula>
    </cfRule>
  </conditionalFormatting>
  <conditionalFormatting sqref="Z18">
    <cfRule type="cellIs" dxfId="295" priority="75" operator="equal">
      <formula>"О"</formula>
    </cfRule>
  </conditionalFormatting>
  <conditionalFormatting sqref="AG17:AH17">
    <cfRule type="cellIs" dxfId="294" priority="74" operator="equal">
      <formula>"О"</formula>
    </cfRule>
  </conditionalFormatting>
  <conditionalFormatting sqref="AG17:AH17">
    <cfRule type="cellIs" dxfId="293" priority="73" operator="equal">
      <formula>"О"</formula>
    </cfRule>
  </conditionalFormatting>
  <conditionalFormatting sqref="R1:S1">
    <cfRule type="cellIs" dxfId="292" priority="72" operator="equal">
      <formula>"О"</formula>
    </cfRule>
  </conditionalFormatting>
  <conditionalFormatting sqref="U1">
    <cfRule type="cellIs" dxfId="291" priority="71" operator="equal">
      <formula>"О"</formula>
    </cfRule>
  </conditionalFormatting>
  <conditionalFormatting sqref="T1">
    <cfRule type="cellIs" dxfId="290" priority="70" operator="equal">
      <formula>"О"</formula>
    </cfRule>
  </conditionalFormatting>
  <conditionalFormatting sqref="X17:Y17">
    <cfRule type="cellIs" dxfId="289" priority="69" operator="equal">
      <formula>"О"</formula>
    </cfRule>
  </conditionalFormatting>
  <conditionalFormatting sqref="X17:Y17">
    <cfRule type="cellIs" dxfId="288" priority="68" operator="equal">
      <formula>"О"</formula>
    </cfRule>
  </conditionalFormatting>
  <conditionalFormatting sqref="G17">
    <cfRule type="cellIs" dxfId="287" priority="67" operator="equal">
      <formula>"О"</formula>
    </cfRule>
  </conditionalFormatting>
  <conditionalFormatting sqref="G17">
    <cfRule type="cellIs" dxfId="286" priority="66" operator="equal">
      <formula>"О"</formula>
    </cfRule>
  </conditionalFormatting>
  <conditionalFormatting sqref="V17:W17">
    <cfRule type="cellIs" dxfId="285" priority="65" operator="equal">
      <formula>"О"</formula>
    </cfRule>
  </conditionalFormatting>
  <conditionalFormatting sqref="V17:W17">
    <cfRule type="cellIs" dxfId="284" priority="64" operator="equal">
      <formula>"О"</formula>
    </cfRule>
  </conditionalFormatting>
  <conditionalFormatting sqref="AA17:AF17">
    <cfRule type="cellIs" dxfId="283" priority="63" operator="equal">
      <formula>"О"</formula>
    </cfRule>
  </conditionalFormatting>
  <conditionalFormatting sqref="AA17:AF17">
    <cfRule type="cellIs" dxfId="282" priority="62" operator="equal">
      <formula>"О"</formula>
    </cfRule>
  </conditionalFormatting>
  <conditionalFormatting sqref="Z17">
    <cfRule type="cellIs" dxfId="281" priority="61" operator="equal">
      <formula>"О"</formula>
    </cfRule>
  </conditionalFormatting>
  <conditionalFormatting sqref="Z17">
    <cfRule type="cellIs" dxfId="280" priority="60" operator="equal">
      <formula>"О"</formula>
    </cfRule>
  </conditionalFormatting>
  <conditionalFormatting sqref="O17 L17">
    <cfRule type="cellIs" dxfId="279" priority="59" operator="equal">
      <formula>"О"</formula>
    </cfRule>
  </conditionalFormatting>
  <conditionalFormatting sqref="O17 L17">
    <cfRule type="cellIs" dxfId="278" priority="58" operator="equal">
      <formula>"О"</formula>
    </cfRule>
  </conditionalFormatting>
  <conditionalFormatting sqref="L17">
    <cfRule type="cellIs" dxfId="277" priority="57" operator="equal">
      <formula>"О"</formula>
    </cfRule>
  </conditionalFormatting>
  <conditionalFormatting sqref="L17">
    <cfRule type="cellIs" dxfId="276" priority="56" operator="equal">
      <formula>"О"</formula>
    </cfRule>
  </conditionalFormatting>
  <conditionalFormatting sqref="N17">
    <cfRule type="cellIs" dxfId="275" priority="55" operator="equal">
      <formula>"О"</formula>
    </cfRule>
  </conditionalFormatting>
  <conditionalFormatting sqref="N17">
    <cfRule type="cellIs" dxfId="274" priority="54" operator="equal">
      <formula>"О"</formula>
    </cfRule>
  </conditionalFormatting>
  <conditionalFormatting sqref="M17">
    <cfRule type="cellIs" dxfId="273" priority="53" operator="equal">
      <formula>"О"</formula>
    </cfRule>
  </conditionalFormatting>
  <conditionalFormatting sqref="M17">
    <cfRule type="cellIs" dxfId="272" priority="52" operator="equal">
      <formula>"О"</formula>
    </cfRule>
  </conditionalFormatting>
  <conditionalFormatting sqref="R17:S17">
    <cfRule type="cellIs" dxfId="271" priority="50" operator="equal">
      <formula>"О"</formula>
    </cfRule>
  </conditionalFormatting>
  <conditionalFormatting sqref="R17:S17">
    <cfRule type="cellIs" dxfId="270" priority="51" operator="equal">
      <formula>"О"</formula>
    </cfRule>
  </conditionalFormatting>
  <conditionalFormatting sqref="P17">
    <cfRule type="cellIs" dxfId="269" priority="48" operator="equal">
      <formula>"О"</formula>
    </cfRule>
  </conditionalFormatting>
  <conditionalFormatting sqref="Q17">
    <cfRule type="cellIs" dxfId="268" priority="47" operator="equal">
      <formula>"О"</formula>
    </cfRule>
  </conditionalFormatting>
  <conditionalFormatting sqref="T17">
    <cfRule type="cellIs" dxfId="267" priority="44" operator="equal">
      <formula>"О"</formula>
    </cfRule>
  </conditionalFormatting>
  <conditionalFormatting sqref="U17">
    <cfRule type="cellIs" dxfId="266" priority="43" operator="equal">
      <formula>"О"</formula>
    </cfRule>
  </conditionalFormatting>
  <conditionalFormatting sqref="P17">
    <cfRule type="cellIs" dxfId="265" priority="49" operator="equal">
      <formula>"О"</formula>
    </cfRule>
  </conditionalFormatting>
  <conditionalFormatting sqref="Q17">
    <cfRule type="cellIs" dxfId="264" priority="46" operator="equal">
      <formula>"О"</formula>
    </cfRule>
  </conditionalFormatting>
  <conditionalFormatting sqref="T17">
    <cfRule type="cellIs" dxfId="263" priority="45" operator="equal">
      <formula>"О"</formula>
    </cfRule>
  </conditionalFormatting>
  <conditionalFormatting sqref="U17">
    <cfRule type="cellIs" dxfId="262" priority="42" operator="equal">
      <formula>"О"</formula>
    </cfRule>
  </conditionalFormatting>
  <conditionalFormatting sqref="W18">
    <cfRule type="cellIs" dxfId="261" priority="41" operator="equal">
      <formula>"О"</formula>
    </cfRule>
  </conditionalFormatting>
  <conditionalFormatting sqref="V18">
    <cfRule type="cellIs" dxfId="260" priority="40" operator="equal">
      <formula>"О"</formula>
    </cfRule>
  </conditionalFormatting>
  <conditionalFormatting sqref="U18">
    <cfRule type="cellIs" dxfId="259" priority="39" operator="equal">
      <formula>"О"</formula>
    </cfRule>
  </conditionalFormatting>
  <conditionalFormatting sqref="AE18">
    <cfRule type="cellIs" dxfId="258" priority="25" operator="equal">
      <formula>"О"</formula>
    </cfRule>
  </conditionalFormatting>
  <conditionalFormatting sqref="AH18">
    <cfRule type="cellIs" dxfId="257" priority="38" operator="equal">
      <formula>"О"</formula>
    </cfRule>
  </conditionalFormatting>
  <conditionalFormatting sqref="AH18">
    <cfRule type="cellIs" dxfId="256" priority="37" operator="equal">
      <formula>"О"</formula>
    </cfRule>
  </conditionalFormatting>
  <conditionalFormatting sqref="AF18">
    <cfRule type="cellIs" dxfId="255" priority="36" operator="equal">
      <formula>"О"</formula>
    </cfRule>
  </conditionalFormatting>
  <conditionalFormatting sqref="AF18">
    <cfRule type="cellIs" dxfId="254" priority="35" operator="equal">
      <formula>"О"</formula>
    </cfRule>
  </conditionalFormatting>
  <conditionalFormatting sqref="AB18">
    <cfRule type="cellIs" dxfId="253" priority="34" operator="equal">
      <formula>"О"</formula>
    </cfRule>
  </conditionalFormatting>
  <conditionalFormatting sqref="AB18">
    <cfRule type="cellIs" dxfId="252" priority="33" operator="equal">
      <formula>"О"</formula>
    </cfRule>
  </conditionalFormatting>
  <conditionalFormatting sqref="AC18">
    <cfRule type="cellIs" dxfId="251" priority="32" operator="equal">
      <formula>"О"</formula>
    </cfRule>
  </conditionalFormatting>
  <conditionalFormatting sqref="AC18">
    <cfRule type="cellIs" dxfId="250" priority="31" operator="equal">
      <formula>"О"</formula>
    </cfRule>
  </conditionalFormatting>
  <conditionalFormatting sqref="AA18">
    <cfRule type="cellIs" dxfId="249" priority="30" operator="equal">
      <formula>"О"</formula>
    </cfRule>
  </conditionalFormatting>
  <conditionalFormatting sqref="AA18">
    <cfRule type="cellIs" dxfId="248" priority="29" operator="equal">
      <formula>"О"</formula>
    </cfRule>
  </conditionalFormatting>
  <conditionalFormatting sqref="AD18">
    <cfRule type="cellIs" dxfId="247" priority="28" operator="equal">
      <formula>"О"</formula>
    </cfRule>
  </conditionalFormatting>
  <conditionalFormatting sqref="AD18">
    <cfRule type="cellIs" dxfId="246" priority="27" operator="equal">
      <formula>"О"</formula>
    </cfRule>
  </conditionalFormatting>
  <conditionalFormatting sqref="AE18">
    <cfRule type="cellIs" dxfId="245" priority="26" operator="equal">
      <formula>"О"</formula>
    </cfRule>
  </conditionalFormatting>
  <conditionalFormatting sqref="AG18">
    <cfRule type="cellIs" dxfId="244" priority="24" operator="equal">
      <formula>"О"</formula>
    </cfRule>
  </conditionalFormatting>
  <conditionalFormatting sqref="AG18">
    <cfRule type="cellIs" dxfId="243" priority="23" operator="equal">
      <formula>"О"</formula>
    </cfRule>
  </conditionalFormatting>
  <conditionalFormatting sqref="D52:AI52">
    <cfRule type="cellIs" dxfId="242" priority="18" operator="equal">
      <formula>"О"</formula>
    </cfRule>
  </conditionalFormatting>
  <conditionalFormatting sqref="D49:AH49">
    <cfRule type="cellIs" dxfId="241" priority="15" operator="equal">
      <formula>"О"</formula>
    </cfRule>
  </conditionalFormatting>
  <conditionalFormatting sqref="AJ54">
    <cfRule type="cellIs" dxfId="240" priority="12" operator="greaterThanOrEqual">
      <formula>1</formula>
    </cfRule>
    <cfRule type="cellIs" dxfId="239" priority="13" operator="between">
      <formula>0.9</formula>
      <formula>1</formula>
    </cfRule>
    <cfRule type="cellIs" dxfId="238" priority="14" operator="lessThan">
      <formula>0.9</formula>
    </cfRule>
  </conditionalFormatting>
  <conditionalFormatting sqref="AH54">
    <cfRule type="cellIs" dxfId="237" priority="6" operator="greaterThan">
      <formula>1</formula>
    </cfRule>
    <cfRule type="cellIs" dxfId="236" priority="7" operator="equal">
      <formula>1</formula>
    </cfRule>
    <cfRule type="cellIs" dxfId="235" priority="8" operator="lessThan">
      <formula>1</formula>
    </cfRule>
  </conditionalFormatting>
  <conditionalFormatting sqref="D54:AG54">
    <cfRule type="cellIs" dxfId="234" priority="9" operator="between">
      <formula>1</formula>
      <formula>1.05</formula>
    </cfRule>
    <cfRule type="cellIs" dxfId="233" priority="10" operator="between">
      <formula>0.95</formula>
      <formula>1</formula>
    </cfRule>
    <cfRule type="cellIs" dxfId="232" priority="11" operator="lessThan">
      <formula>1</formula>
    </cfRule>
  </conditionalFormatting>
  <conditionalFormatting sqref="D54:AH54">
    <cfRule type="cellIs" dxfId="231" priority="5" operator="greaterThan">
      <formula>1.05</formula>
    </cfRule>
  </conditionalFormatting>
  <conditionalFormatting sqref="AI54">
    <cfRule type="cellIs" dxfId="230" priority="2" operator="greaterThan">
      <formula>1</formula>
    </cfRule>
    <cfRule type="cellIs" dxfId="229" priority="3" operator="equal">
      <formula>1</formula>
    </cfRule>
    <cfRule type="cellIs" dxfId="228" priority="4" operator="lessThan">
      <formula>1</formula>
    </cfRule>
  </conditionalFormatting>
  <conditionalFormatting sqref="AI54">
    <cfRule type="cellIs" dxfId="227" priority="1" operator="greaterThan">
      <formula>1.05</formula>
    </cfRule>
  </conditionalFormatting>
  <dataValidations count="2">
    <dataValidation type="list" allowBlank="1" showInputMessage="1" showErrorMessage="1" sqref="Q4:S4">
      <formula1>$Q$6:$Q$17</formula1>
    </dataValidation>
    <dataValidation type="list" allowBlank="1" showInputMessage="1" showErrorMessage="1" sqref="S18">
      <formula1>$L$6:$L$9</formula1>
    </dataValidation>
  </dataValidations>
  <pageMargins left="0.23622047244094491" right="3.937007874015748E-2" top="0.74803149606299213" bottom="0.74803149606299213" header="0.31496062992125984" footer="0.31496062992125984"/>
  <pageSetup paperSize="9" scale="56" orientation="landscape" r:id="rId1"/>
  <colBreaks count="1" manualBreakCount="1">
    <brk id="35" max="84" man="1"/>
  </colBreak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3680F091-56B9-4A98-8A5D-AB9317CCA6EE}">
            <xm:f>NOT(ISERROR(SEARCH(#REF!,G1)))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N2:Q2 R1:U1 X17:AH18 U18:W18 G17 L17:W17</xm:sqref>
        </x14:conditionalFormatting>
        <x14:conditionalFormatting xmlns:xm="http://schemas.microsoft.com/office/excel/2006/main">
          <x14:cfRule type="containsText" priority="21" operator="containsText" id="{BE09FF7C-96D1-45C1-9A79-1E4B60BCF096}">
            <xm:f>NOT(ISERROR(SEARCH(#REF!,G1)))</xm:f>
            <xm:f>#REF!</xm:f>
            <x14:dxf>
              <font>
                <b/>
                <i val="0"/>
              </font>
            </x14:dxf>
          </x14:cfRule>
          <xm:sqref>N2:Q2 R1:U1 V18:AH18 G17 L17:AH17</xm:sqref>
        </x14:conditionalFormatting>
        <x14:conditionalFormatting xmlns:xm="http://schemas.microsoft.com/office/excel/2006/main">
          <x14:cfRule type="containsText" priority="20" operator="containsText" id="{6F1FCC83-FD80-4898-8DD3-10CBF541D1FB}">
            <xm:f>NOT(ISERROR(SEARCH(#REF!,D52)))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D52:AI52</xm:sqref>
        </x14:conditionalFormatting>
        <x14:conditionalFormatting xmlns:xm="http://schemas.microsoft.com/office/excel/2006/main">
          <x14:cfRule type="containsText" priority="19" operator="containsText" id="{B79B3329-CDC4-444A-8BF3-1062AD08E607}">
            <xm:f>NOT(ISERROR(SEARCH(#REF!,D52)))</xm:f>
            <xm:f>#REF!</xm:f>
            <x14:dxf>
              <font>
                <b/>
                <i val="0"/>
              </font>
            </x14:dxf>
          </x14:cfRule>
          <xm:sqref>D52:AI52</xm:sqref>
        </x14:conditionalFormatting>
        <x14:conditionalFormatting xmlns:xm="http://schemas.microsoft.com/office/excel/2006/main">
          <x14:cfRule type="containsText" priority="17" operator="containsText" id="{74FFFEFC-9F8C-440E-923B-6E042DFFD1DD}">
            <xm:f>NOT(ISERROR(SEARCH(#REF!,#REF!)))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D49:AH49</xm:sqref>
        </x14:conditionalFormatting>
        <x14:conditionalFormatting xmlns:xm="http://schemas.microsoft.com/office/excel/2006/main">
          <x14:cfRule type="containsText" priority="16" operator="containsText" id="{7065C875-CAE9-46CC-8E0B-48AE69301F09}">
            <xm:f>NOT(ISERROR(SEARCH(#REF!,#REF!)))</xm:f>
            <xm:f>#REF!</xm:f>
            <x14:dxf>
              <font>
                <b/>
                <i val="0"/>
              </font>
            </x14:dxf>
          </x14:cfRule>
          <xm:sqref>D49:AH49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O55"/>
  <sheetViews>
    <sheetView zoomScale="85" zoomScaleNormal="85" zoomScaleSheetLayoutView="85" workbookViewId="0">
      <pane xSplit="2" ySplit="20" topLeftCell="C21" activePane="bottomRight" state="frozen"/>
      <selection activeCell="U34" sqref="U34"/>
      <selection pane="topRight" activeCell="U34" sqref="U34"/>
      <selection pane="bottomLeft" activeCell="U34" sqref="U34"/>
      <selection pane="bottomRight" activeCell="U34" sqref="U34"/>
    </sheetView>
  </sheetViews>
  <sheetFormatPr defaultRowHeight="15" x14ac:dyDescent="0.25"/>
  <cols>
    <col min="1" max="1" width="4.7109375" customWidth="1"/>
    <col min="2" max="2" width="23.7109375" customWidth="1"/>
    <col min="3" max="3" width="17.28515625" customWidth="1"/>
    <col min="4" max="4" width="7" style="1" customWidth="1"/>
    <col min="5" max="5" width="6.85546875" style="1" customWidth="1"/>
    <col min="6" max="8" width="6.42578125" style="1" customWidth="1"/>
    <col min="9" max="9" width="6.85546875" style="1" customWidth="1"/>
    <col min="10" max="10" width="7.7109375" style="1" customWidth="1"/>
    <col min="11" max="11" width="6.5703125" style="1" customWidth="1"/>
    <col min="12" max="12" width="7.140625" style="1" customWidth="1"/>
    <col min="13" max="13" width="6.42578125" style="1" customWidth="1"/>
    <col min="14" max="14" width="7.140625" style="1" customWidth="1"/>
    <col min="15" max="15" width="6.42578125" style="1" customWidth="1"/>
    <col min="16" max="16" width="6.5703125" style="1" customWidth="1"/>
    <col min="17" max="17" width="6.7109375" style="1" customWidth="1"/>
    <col min="18" max="21" width="6.42578125" style="1" customWidth="1"/>
    <col min="22" max="22" width="7.42578125" style="1" customWidth="1"/>
    <col min="23" max="23" width="6.42578125" style="1" customWidth="1"/>
    <col min="24" max="24" width="7.7109375" style="1" customWidth="1"/>
    <col min="25" max="25" width="7.28515625" style="1" customWidth="1"/>
    <col min="26" max="26" width="6.42578125" style="1" customWidth="1"/>
    <col min="27" max="27" width="6.85546875" style="1" customWidth="1"/>
    <col min="28" max="29" width="6.42578125" style="1" customWidth="1"/>
    <col min="30" max="30" width="7.5703125" style="1" customWidth="1"/>
    <col min="31" max="34" width="6.42578125" style="1" customWidth="1"/>
    <col min="35" max="35" width="12.42578125" customWidth="1"/>
    <col min="36" max="36" width="11.28515625" customWidth="1"/>
    <col min="37" max="37" width="13.42578125" customWidth="1"/>
    <col min="38" max="38" width="9.140625" customWidth="1"/>
    <col min="39" max="39" width="9.7109375" customWidth="1"/>
    <col min="40" max="40" width="9.140625" customWidth="1"/>
    <col min="41" max="41" width="20.85546875" customWidth="1"/>
  </cols>
  <sheetData>
    <row r="1" spans="1:40" hidden="1" x14ac:dyDescent="0.25">
      <c r="A1" s="662" t="s">
        <v>12</v>
      </c>
      <c r="B1" s="662"/>
      <c r="C1" s="662"/>
      <c r="D1" s="662"/>
      <c r="E1" s="662"/>
      <c r="F1" s="662"/>
      <c r="G1" s="662"/>
      <c r="R1" s="3"/>
      <c r="S1" s="3"/>
      <c r="T1" s="3"/>
      <c r="U1" s="3"/>
      <c r="AC1" s="289" t="s">
        <v>13</v>
      </c>
      <c r="AD1" s="289"/>
      <c r="AE1" s="5"/>
      <c r="AF1" s="6"/>
      <c r="AG1" s="7"/>
      <c r="AH1" s="8"/>
      <c r="AI1" s="9"/>
      <c r="AJ1" s="9"/>
      <c r="AK1" s="9"/>
      <c r="AL1" s="10"/>
      <c r="AM1" s="10"/>
      <c r="AN1" s="10"/>
    </row>
    <row r="2" spans="1:40" s="19" customFormat="1" ht="15.75" hidden="1" customHeight="1" x14ac:dyDescent="0.25">
      <c r="A2" s="662" t="s">
        <v>14</v>
      </c>
      <c r="B2" s="662"/>
      <c r="C2" s="662"/>
      <c r="D2" s="662"/>
      <c r="E2" s="662"/>
      <c r="F2" s="662"/>
      <c r="G2" s="663"/>
      <c r="H2" s="4"/>
      <c r="I2" s="11"/>
      <c r="J2" s="11"/>
      <c r="K2" s="4"/>
      <c r="L2" s="4"/>
      <c r="M2" s="4"/>
      <c r="N2" s="12"/>
      <c r="O2" s="13"/>
      <c r="P2" s="13"/>
      <c r="Q2" s="13"/>
      <c r="R2" s="4"/>
      <c r="S2" s="4"/>
      <c r="T2" s="4"/>
      <c r="U2" s="4"/>
      <c r="V2" s="4"/>
      <c r="W2" s="4"/>
      <c r="X2" s="4"/>
      <c r="Y2" s="4"/>
      <c r="Z2" s="4"/>
      <c r="AA2" s="4"/>
      <c r="AB2" s="14"/>
      <c r="AC2" s="15"/>
      <c r="AD2" s="15"/>
      <c r="AE2" s="15"/>
      <c r="AF2" s="16"/>
      <c r="AG2" s="15"/>
      <c r="AH2" s="17"/>
      <c r="AI2" s="18"/>
      <c r="AJ2" s="18"/>
      <c r="AK2" s="18"/>
      <c r="AL2" s="18"/>
      <c r="AM2" s="18"/>
      <c r="AN2" s="18"/>
    </row>
    <row r="3" spans="1:40" s="19" customFormat="1" ht="15" hidden="1" customHeight="1" x14ac:dyDescent="0.25">
      <c r="A3" s="662"/>
      <c r="B3" s="662"/>
      <c r="C3" s="662"/>
      <c r="D3" s="662"/>
      <c r="E3" s="662"/>
      <c r="F3" s="662"/>
      <c r="G3" s="663"/>
      <c r="H3" s="664" t="s">
        <v>15</v>
      </c>
      <c r="I3" s="665"/>
      <c r="J3" s="665"/>
      <c r="K3" s="665"/>
      <c r="L3" s="665"/>
      <c r="M3" s="665"/>
      <c r="N3" s="665"/>
      <c r="O3" s="665"/>
      <c r="P3" s="665"/>
      <c r="Q3" s="665"/>
      <c r="R3" s="665"/>
      <c r="S3" s="665"/>
      <c r="T3" s="665"/>
      <c r="U3" s="665"/>
      <c r="V3" s="665"/>
      <c r="W3" s="665"/>
      <c r="X3" s="665"/>
      <c r="Y3" s="665"/>
      <c r="Z3" s="665"/>
      <c r="AA3" s="20"/>
      <c r="AB3" s="20"/>
      <c r="AC3" s="15"/>
      <c r="AD3" s="15"/>
      <c r="AE3" s="15"/>
      <c r="AF3" s="16"/>
      <c r="AG3" s="15"/>
      <c r="AH3" s="17"/>
      <c r="AI3" s="18"/>
      <c r="AJ3" s="18"/>
      <c r="AK3" s="18"/>
      <c r="AL3" s="18"/>
      <c r="AM3" s="18"/>
      <c r="AN3" s="18"/>
    </row>
    <row r="4" spans="1:40" s="19" customFormat="1" ht="15" customHeight="1" x14ac:dyDescent="0.25">
      <c r="A4" s="21"/>
      <c r="B4" s="22"/>
      <c r="C4" s="22"/>
      <c r="D4" s="23"/>
      <c r="E4" s="24"/>
      <c r="F4" s="24"/>
      <c r="G4" s="24"/>
      <c r="H4" s="25"/>
      <c r="I4" s="26"/>
      <c r="J4" s="27"/>
      <c r="K4" s="28"/>
      <c r="L4" s="29"/>
      <c r="M4" s="26"/>
      <c r="N4" s="32"/>
      <c r="O4" s="32"/>
      <c r="P4" s="32" t="s">
        <v>16</v>
      </c>
      <c r="Q4" s="697" t="s">
        <v>9</v>
      </c>
      <c r="R4" s="697"/>
      <c r="S4" s="697"/>
      <c r="T4" s="30">
        <v>2022</v>
      </c>
      <c r="U4" s="231"/>
      <c r="V4" s="32" t="s">
        <v>17</v>
      </c>
      <c r="W4" s="32"/>
      <c r="X4" s="33"/>
      <c r="Y4" s="34"/>
      <c r="Z4" s="34"/>
      <c r="AA4" s="35"/>
      <c r="AB4" s="35"/>
      <c r="AC4" s="35"/>
      <c r="AD4" s="35"/>
      <c r="AE4" s="4"/>
      <c r="AF4" s="4"/>
      <c r="AG4" s="4"/>
      <c r="AH4" s="36"/>
      <c r="AI4" s="37"/>
      <c r="AJ4" s="38"/>
      <c r="AK4" s="39"/>
    </row>
    <row r="5" spans="1:40" s="19" customFormat="1" ht="15" hidden="1" customHeight="1" x14ac:dyDescent="0.25">
      <c r="A5" s="22"/>
      <c r="B5" s="22"/>
      <c r="C5" s="22"/>
      <c r="D5" s="23"/>
      <c r="E5" s="24"/>
      <c r="F5" s="24"/>
      <c r="G5" s="24"/>
      <c r="H5" s="25"/>
      <c r="I5" s="26"/>
      <c r="J5" s="27"/>
      <c r="K5" s="28"/>
      <c r="L5" s="40" t="s">
        <v>18</v>
      </c>
      <c r="M5" s="26"/>
      <c r="N5" s="32"/>
      <c r="O5" s="32"/>
      <c r="P5" s="32"/>
      <c r="Q5" s="40"/>
      <c r="R5" s="32"/>
      <c r="S5" s="32"/>
      <c r="T5" s="40" t="s">
        <v>19</v>
      </c>
      <c r="U5" s="32"/>
      <c r="V5" s="32"/>
      <c r="W5" s="32"/>
      <c r="X5" s="33"/>
      <c r="Y5" s="34"/>
      <c r="Z5" s="34"/>
      <c r="AA5" s="35"/>
      <c r="AB5" s="35"/>
      <c r="AC5" s="35"/>
      <c r="AD5" s="35"/>
      <c r="AE5" s="4"/>
      <c r="AF5" s="4"/>
      <c r="AG5" s="4"/>
      <c r="AH5" s="36"/>
      <c r="AI5" s="37"/>
      <c r="AJ5" s="38"/>
      <c r="AK5" s="39"/>
    </row>
    <row r="6" spans="1:40" s="19" customFormat="1" ht="15" hidden="1" customHeight="1" x14ac:dyDescent="0.25">
      <c r="A6" s="22"/>
      <c r="B6" s="22"/>
      <c r="C6" s="22"/>
      <c r="D6" s="23"/>
      <c r="E6" s="24"/>
      <c r="F6" s="24"/>
      <c r="G6" s="24"/>
      <c r="H6" s="25"/>
      <c r="I6" s="26"/>
      <c r="J6" s="27"/>
      <c r="K6" s="28"/>
      <c r="L6" s="41">
        <v>28</v>
      </c>
      <c r="M6" s="26"/>
      <c r="N6" s="32"/>
      <c r="O6" s="32"/>
      <c r="P6" s="32"/>
      <c r="Q6" s="41" t="s">
        <v>0</v>
      </c>
      <c r="R6" s="32"/>
      <c r="S6" s="32"/>
      <c r="T6" s="41">
        <v>31</v>
      </c>
      <c r="U6" s="32"/>
      <c r="V6" s="32"/>
      <c r="W6" s="32"/>
      <c r="X6" s="33"/>
      <c r="Y6" s="34"/>
      <c r="Z6" s="34"/>
      <c r="AA6" s="35"/>
      <c r="AB6" s="35"/>
      <c r="AC6" s="35"/>
      <c r="AD6" s="35"/>
      <c r="AE6" s="4"/>
      <c r="AF6" s="4"/>
      <c r="AG6" s="4"/>
      <c r="AH6" s="36"/>
      <c r="AI6" s="37"/>
      <c r="AJ6" s="38"/>
      <c r="AK6" s="39"/>
    </row>
    <row r="7" spans="1:40" s="19" customFormat="1" ht="15" hidden="1" customHeight="1" x14ac:dyDescent="0.25">
      <c r="A7" s="22"/>
      <c r="B7" s="22"/>
      <c r="C7" s="22"/>
      <c r="D7" s="23"/>
      <c r="E7" s="24"/>
      <c r="F7" s="24"/>
      <c r="G7" s="24"/>
      <c r="H7" s="25"/>
      <c r="I7" s="26"/>
      <c r="J7" s="27"/>
      <c r="K7" s="28"/>
      <c r="L7" s="41">
        <v>29</v>
      </c>
      <c r="M7" s="26"/>
      <c r="N7" s="32"/>
      <c r="O7" s="32"/>
      <c r="P7" s="32"/>
      <c r="Q7" s="41" t="s">
        <v>1</v>
      </c>
      <c r="R7" s="32"/>
      <c r="S7" s="32"/>
      <c r="T7" s="42" t="s">
        <v>20</v>
      </c>
      <c r="U7" s="32"/>
      <c r="V7" s="32"/>
      <c r="W7" s="32"/>
      <c r="X7" s="33"/>
      <c r="Y7" s="34"/>
      <c r="Z7" s="34"/>
      <c r="AA7" s="35"/>
      <c r="AB7" s="35"/>
      <c r="AC7" s="35"/>
      <c r="AD7" s="35"/>
      <c r="AE7" s="4"/>
      <c r="AF7" s="4"/>
      <c r="AG7" s="4"/>
      <c r="AH7" s="36"/>
      <c r="AI7" s="37"/>
      <c r="AJ7" s="38"/>
      <c r="AK7" s="39"/>
    </row>
    <row r="8" spans="1:40" s="19" customFormat="1" ht="15" hidden="1" customHeight="1" x14ac:dyDescent="0.25">
      <c r="A8" s="22">
        <f>28776045.2+29242215.3+A10</f>
        <v>58018260.5</v>
      </c>
      <c r="B8" s="22"/>
      <c r="C8" s="22"/>
      <c r="D8" s="23"/>
      <c r="E8" s="24"/>
      <c r="F8" s="24"/>
      <c r="G8" s="24"/>
      <c r="H8" s="25"/>
      <c r="I8" s="26"/>
      <c r="J8" s="27"/>
      <c r="K8" s="28"/>
      <c r="L8" s="41">
        <v>30</v>
      </c>
      <c r="M8" s="26"/>
      <c r="N8" s="32"/>
      <c r="O8" s="32"/>
      <c r="P8" s="32"/>
      <c r="Q8" s="41" t="s">
        <v>2</v>
      </c>
      <c r="R8" s="32"/>
      <c r="S8" s="32"/>
      <c r="T8" s="41">
        <v>31</v>
      </c>
      <c r="U8" s="32"/>
      <c r="V8" s="32"/>
      <c r="W8" s="32"/>
      <c r="X8" s="33"/>
      <c r="Y8" s="34"/>
      <c r="Z8" s="34"/>
      <c r="AA8" s="35"/>
      <c r="AB8" s="35"/>
      <c r="AC8" s="35"/>
      <c r="AD8" s="35"/>
      <c r="AE8" s="4"/>
      <c r="AF8" s="4"/>
      <c r="AG8" s="4"/>
      <c r="AH8" s="36"/>
      <c r="AI8" s="37"/>
      <c r="AJ8" s="38"/>
      <c r="AK8" s="39"/>
    </row>
    <row r="9" spans="1:40" s="19" customFormat="1" ht="15" hidden="1" customHeight="1" x14ac:dyDescent="0.25">
      <c r="A9" s="22"/>
      <c r="B9" s="22"/>
      <c r="C9" s="22"/>
      <c r="D9" s="23"/>
      <c r="E9" s="24"/>
      <c r="F9" s="24"/>
      <c r="G9" s="24"/>
      <c r="H9" s="25"/>
      <c r="I9" s="26"/>
      <c r="J9" s="27"/>
      <c r="K9" s="28"/>
      <c r="L9" s="41">
        <v>31</v>
      </c>
      <c r="M9" s="26"/>
      <c r="N9" s="32"/>
      <c r="O9" s="32"/>
      <c r="P9" s="32"/>
      <c r="Q9" s="41" t="s">
        <v>3</v>
      </c>
      <c r="R9" s="32"/>
      <c r="S9" s="32"/>
      <c r="T9" s="41">
        <v>30</v>
      </c>
      <c r="U9" s="32"/>
      <c r="V9" s="32"/>
      <c r="W9" s="32"/>
      <c r="X9" s="33"/>
      <c r="Y9" s="34"/>
      <c r="Z9" s="34"/>
      <c r="AA9" s="35"/>
      <c r="AB9" s="35"/>
      <c r="AC9" s="35"/>
      <c r="AD9" s="35"/>
      <c r="AE9" s="4"/>
      <c r="AF9" s="4"/>
      <c r="AG9" s="4"/>
      <c r="AH9" s="36"/>
      <c r="AI9" s="37"/>
      <c r="AJ9" s="38"/>
      <c r="AK9" s="39"/>
    </row>
    <row r="10" spans="1:40" s="19" customFormat="1" ht="15" hidden="1" customHeight="1" x14ac:dyDescent="0.25">
      <c r="A10" s="22"/>
      <c r="B10" s="22"/>
      <c r="C10" s="22"/>
      <c r="D10" s="23"/>
      <c r="E10" s="24"/>
      <c r="F10" s="24"/>
      <c r="G10" s="24"/>
      <c r="H10" s="25"/>
      <c r="I10" s="26"/>
      <c r="J10" s="27"/>
      <c r="K10" s="28"/>
      <c r="L10" s="29"/>
      <c r="M10" s="26"/>
      <c r="N10" s="32"/>
      <c r="O10" s="32"/>
      <c r="P10" s="32"/>
      <c r="Q10" s="41" t="s">
        <v>4</v>
      </c>
      <c r="R10" s="32"/>
      <c r="S10" s="32"/>
      <c r="T10" s="41">
        <v>31</v>
      </c>
      <c r="U10" s="32"/>
      <c r="V10" s="32"/>
      <c r="W10" s="32"/>
      <c r="X10" s="33"/>
      <c r="Y10" s="34"/>
      <c r="Z10" s="34"/>
      <c r="AA10" s="35"/>
      <c r="AB10" s="35"/>
      <c r="AC10" s="35"/>
      <c r="AD10" s="35"/>
      <c r="AE10" s="4"/>
      <c r="AF10" s="4"/>
      <c r="AG10" s="4"/>
      <c r="AH10" s="36"/>
      <c r="AI10" s="37"/>
      <c r="AJ10" s="38"/>
      <c r="AK10" s="39"/>
    </row>
    <row r="11" spans="1:40" s="19" customFormat="1" ht="15" hidden="1" customHeight="1" x14ac:dyDescent="0.25">
      <c r="A11" s="22"/>
      <c r="B11" s="22"/>
      <c r="C11" s="22"/>
      <c r="D11" s="23"/>
      <c r="E11" s="24"/>
      <c r="F11" s="24"/>
      <c r="G11" s="24"/>
      <c r="H11" s="25"/>
      <c r="I11" s="26"/>
      <c r="J11" s="27"/>
      <c r="K11" s="28"/>
      <c r="L11" s="29"/>
      <c r="M11" s="26"/>
      <c r="N11" s="32"/>
      <c r="O11" s="32"/>
      <c r="P11" s="32"/>
      <c r="Q11" s="41" t="s">
        <v>5</v>
      </c>
      <c r="R11" s="32"/>
      <c r="S11" s="32"/>
      <c r="T11" s="41">
        <v>30</v>
      </c>
      <c r="U11" s="32"/>
      <c r="V11" s="32"/>
      <c r="W11" s="32"/>
      <c r="X11" s="33"/>
      <c r="Y11" s="34"/>
      <c r="Z11" s="34"/>
      <c r="AA11" s="35"/>
      <c r="AB11" s="35"/>
      <c r="AC11" s="35"/>
      <c r="AD11" s="35"/>
      <c r="AE11" s="4"/>
      <c r="AF11" s="4"/>
      <c r="AG11" s="4"/>
      <c r="AH11" s="36"/>
      <c r="AI11" s="37"/>
      <c r="AJ11" s="38"/>
      <c r="AK11" s="39"/>
    </row>
    <row r="12" spans="1:40" s="19" customFormat="1" ht="15" hidden="1" customHeight="1" x14ac:dyDescent="0.25">
      <c r="A12" s="22"/>
      <c r="B12" s="22"/>
      <c r="C12" s="22"/>
      <c r="D12" s="23"/>
      <c r="E12" s="24"/>
      <c r="F12" s="24"/>
      <c r="G12" s="24"/>
      <c r="H12" s="25"/>
      <c r="I12" s="26"/>
      <c r="J12" s="27"/>
      <c r="K12" s="28"/>
      <c r="L12" s="29"/>
      <c r="M12" s="26"/>
      <c r="N12" s="32"/>
      <c r="O12" s="32"/>
      <c r="P12" s="32"/>
      <c r="Q12" s="41" t="s">
        <v>6</v>
      </c>
      <c r="R12" s="32"/>
      <c r="S12" s="32"/>
      <c r="T12" s="41">
        <v>31</v>
      </c>
      <c r="U12" s="32"/>
      <c r="V12" s="32"/>
      <c r="W12" s="32"/>
      <c r="X12" s="33"/>
      <c r="Y12" s="34"/>
      <c r="Z12" s="34"/>
      <c r="AA12" s="35"/>
      <c r="AB12" s="35"/>
      <c r="AC12" s="35"/>
      <c r="AD12" s="35"/>
      <c r="AE12" s="4"/>
      <c r="AF12" s="4"/>
      <c r="AG12" s="4"/>
      <c r="AH12" s="36"/>
      <c r="AI12" s="37"/>
      <c r="AJ12" s="38"/>
      <c r="AK12" s="39"/>
    </row>
    <row r="13" spans="1:40" s="19" customFormat="1" ht="15" hidden="1" customHeight="1" x14ac:dyDescent="0.25">
      <c r="A13" s="22"/>
      <c r="B13" s="22"/>
      <c r="C13" s="22"/>
      <c r="D13" s="23"/>
      <c r="E13" s="24"/>
      <c r="F13" s="24"/>
      <c r="G13" s="24"/>
      <c r="H13" s="25"/>
      <c r="I13" s="26"/>
      <c r="J13" s="27"/>
      <c r="K13" s="28"/>
      <c r="L13" s="29"/>
      <c r="M13" s="26"/>
      <c r="N13" s="32"/>
      <c r="O13" s="32"/>
      <c r="P13" s="32"/>
      <c r="Q13" s="41" t="s">
        <v>7</v>
      </c>
      <c r="R13" s="32"/>
      <c r="S13" s="32"/>
      <c r="T13" s="41">
        <v>31</v>
      </c>
      <c r="U13" s="32"/>
      <c r="V13" s="32"/>
      <c r="W13" s="32"/>
      <c r="X13" s="33"/>
      <c r="Y13" s="34"/>
      <c r="Z13" s="34"/>
      <c r="AA13" s="35"/>
      <c r="AB13" s="35"/>
      <c r="AC13" s="35"/>
      <c r="AD13" s="35"/>
      <c r="AE13" s="4"/>
      <c r="AF13" s="4"/>
      <c r="AG13" s="4"/>
      <c r="AH13" s="36"/>
      <c r="AI13" s="37"/>
      <c r="AJ13" s="38"/>
      <c r="AK13" s="39"/>
    </row>
    <row r="14" spans="1:40" s="19" customFormat="1" ht="15" hidden="1" customHeight="1" x14ac:dyDescent="0.25">
      <c r="A14" s="22"/>
      <c r="B14" s="22"/>
      <c r="C14" s="22"/>
      <c r="D14" s="23"/>
      <c r="E14" s="24"/>
      <c r="F14" s="24"/>
      <c r="G14" s="24"/>
      <c r="H14" s="25"/>
      <c r="I14" s="26"/>
      <c r="J14" s="27"/>
      <c r="K14" s="28"/>
      <c r="L14" s="29"/>
      <c r="M14" s="26"/>
      <c r="N14" s="32"/>
      <c r="O14" s="32"/>
      <c r="P14" s="32"/>
      <c r="Q14" s="41" t="s">
        <v>8</v>
      </c>
      <c r="R14" s="32"/>
      <c r="S14" s="32"/>
      <c r="T14" s="41">
        <v>30</v>
      </c>
      <c r="U14" s="32"/>
      <c r="V14" s="32"/>
      <c r="W14" s="32"/>
      <c r="X14" s="33"/>
      <c r="Y14" s="34"/>
      <c r="Z14" s="34"/>
      <c r="AA14" s="35"/>
      <c r="AB14" s="35"/>
      <c r="AC14" s="35"/>
      <c r="AD14" s="35"/>
      <c r="AE14" s="4"/>
      <c r="AF14" s="4"/>
      <c r="AG14" s="4"/>
      <c r="AH14" s="36"/>
      <c r="AI14" s="37"/>
      <c r="AJ14" s="38"/>
      <c r="AK14" s="39"/>
    </row>
    <row r="15" spans="1:40" s="19" customFormat="1" ht="15" hidden="1" customHeight="1" x14ac:dyDescent="0.25">
      <c r="A15" s="22"/>
      <c r="B15" s="22"/>
      <c r="C15" s="22"/>
      <c r="D15" s="23"/>
      <c r="E15" s="24"/>
      <c r="F15" s="24"/>
      <c r="G15" s="24"/>
      <c r="H15" s="25"/>
      <c r="I15" s="26"/>
      <c r="J15" s="27"/>
      <c r="K15" s="28"/>
      <c r="L15" s="29"/>
      <c r="M15" s="26"/>
      <c r="N15" s="32"/>
      <c r="O15" s="32"/>
      <c r="P15" s="32"/>
      <c r="Q15" s="41" t="s">
        <v>9</v>
      </c>
      <c r="R15" s="32"/>
      <c r="S15" s="32"/>
      <c r="T15" s="41">
        <v>31</v>
      </c>
      <c r="U15" s="32"/>
      <c r="V15" s="32"/>
      <c r="W15" s="32"/>
      <c r="X15" s="33"/>
      <c r="Y15" s="34"/>
      <c r="Z15" s="34"/>
      <c r="AA15" s="35"/>
      <c r="AB15" s="35"/>
      <c r="AC15" s="35"/>
      <c r="AD15" s="35"/>
      <c r="AE15" s="4"/>
      <c r="AF15" s="4"/>
      <c r="AG15" s="4"/>
      <c r="AH15" s="36"/>
      <c r="AI15" s="37"/>
      <c r="AJ15" s="38"/>
      <c r="AK15" s="39"/>
    </row>
    <row r="16" spans="1:40" s="19" customFormat="1" ht="15" hidden="1" customHeight="1" x14ac:dyDescent="0.25">
      <c r="A16" s="22"/>
      <c r="B16" s="22"/>
      <c r="C16" s="22"/>
      <c r="D16" s="23"/>
      <c r="E16" s="24"/>
      <c r="F16" s="24"/>
      <c r="G16" s="24"/>
      <c r="H16" s="25"/>
      <c r="I16" s="26"/>
      <c r="J16" s="27"/>
      <c r="K16" s="28"/>
      <c r="L16" s="29"/>
      <c r="M16" s="26"/>
      <c r="N16" s="32"/>
      <c r="O16" s="32"/>
      <c r="P16" s="32"/>
      <c r="Q16" s="43" t="s">
        <v>10</v>
      </c>
      <c r="R16" s="32"/>
      <c r="S16" s="32"/>
      <c r="T16" s="43">
        <v>30</v>
      </c>
      <c r="U16" s="32"/>
      <c r="V16" s="32"/>
      <c r="W16" s="32"/>
      <c r="X16" s="33"/>
      <c r="Y16" s="34"/>
      <c r="Z16" s="34"/>
      <c r="AA16" s="35"/>
      <c r="AB16" s="35"/>
      <c r="AC16" s="35"/>
      <c r="AD16" s="35"/>
      <c r="AE16" s="4"/>
      <c r="AF16" s="4"/>
      <c r="AG16" s="4"/>
      <c r="AH16" s="36"/>
      <c r="AI16" s="37"/>
      <c r="AJ16" s="38"/>
      <c r="AK16" s="39"/>
    </row>
    <row r="17" spans="1:41" s="19" customFormat="1" ht="13.5" customHeight="1" x14ac:dyDescent="0.25">
      <c r="A17" s="22"/>
      <c r="B17" s="21"/>
      <c r="C17" s="22"/>
      <c r="D17" s="23"/>
      <c r="E17" s="24"/>
      <c r="F17" s="382"/>
      <c r="G17" s="4"/>
      <c r="H17" s="4"/>
      <c r="I17" s="4"/>
      <c r="J17" s="4"/>
      <c r="K17" s="4"/>
      <c r="L17" s="4"/>
      <c r="M17" s="4"/>
      <c r="N17" s="4"/>
      <c r="O17" s="12"/>
      <c r="P17" s="4"/>
      <c r="Q17" s="4"/>
      <c r="R17" s="4"/>
      <c r="S17" s="4"/>
      <c r="T17" s="4"/>
      <c r="U17" s="4"/>
      <c r="V17" s="4"/>
      <c r="W17" s="4"/>
      <c r="X17" s="4"/>
      <c r="Y17" s="4"/>
      <c r="Z17" s="12"/>
      <c r="AA17" s="4"/>
      <c r="AB17" s="4"/>
      <c r="AC17" s="4"/>
      <c r="AD17" s="4"/>
      <c r="AE17" s="4"/>
      <c r="AF17" s="4"/>
      <c r="AG17" s="4"/>
      <c r="AH17" s="4"/>
      <c r="AI17" s="37"/>
      <c r="AJ17" s="38"/>
      <c r="AK17" s="39"/>
    </row>
    <row r="18" spans="1:41" s="19" customFormat="1" ht="13.5" customHeight="1" thickBot="1" x14ac:dyDescent="0.3">
      <c r="A18" s="652" t="s">
        <v>21</v>
      </c>
      <c r="B18" s="652"/>
      <c r="C18" s="652"/>
      <c r="D18" s="554">
        <v>1</v>
      </c>
      <c r="E18" s="46"/>
      <c r="F18" s="4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4" t="s">
        <v>22</v>
      </c>
      <c r="R18" s="36"/>
      <c r="S18" s="570">
        <v>31</v>
      </c>
      <c r="T18" s="4" t="s">
        <v>23</v>
      </c>
      <c r="U18" s="24"/>
      <c r="V18" s="49"/>
      <c r="W18" s="3"/>
      <c r="X18" s="3"/>
      <c r="Y18" s="3"/>
      <c r="Z18" s="3"/>
      <c r="AA18" s="4"/>
      <c r="AB18" s="4"/>
      <c r="AC18" s="4"/>
      <c r="AD18" s="4"/>
      <c r="AE18" s="4"/>
      <c r="AF18" s="4"/>
      <c r="AG18" s="4"/>
      <c r="AH18" s="50"/>
      <c r="AI18" s="51"/>
      <c r="AJ18" s="52"/>
      <c r="AK18" s="53"/>
    </row>
    <row r="19" spans="1:41" s="19" customFormat="1" ht="16.5" customHeight="1" thickBot="1" x14ac:dyDescent="0.3">
      <c r="A19" s="652" t="s">
        <v>24</v>
      </c>
      <c r="B19" s="652"/>
      <c r="C19" s="652"/>
      <c r="D19" s="685">
        <v>168</v>
      </c>
      <c r="E19" s="685"/>
      <c r="F19" s="55" t="s">
        <v>25</v>
      </c>
      <c r="G19" s="685">
        <v>511</v>
      </c>
      <c r="H19" s="685"/>
      <c r="I19" s="55" t="s">
        <v>26</v>
      </c>
      <c r="J19" s="56"/>
      <c r="K19" s="56"/>
      <c r="L19" s="58" t="s">
        <v>27</v>
      </c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62"/>
      <c r="AD19" s="62"/>
      <c r="AE19" s="62"/>
      <c r="AF19" s="64"/>
      <c r="AG19" s="64"/>
      <c r="AH19" s="64"/>
      <c r="AI19" s="65"/>
      <c r="AJ19" s="244"/>
      <c r="AK19" s="65"/>
      <c r="AL19" s="654" t="s">
        <v>29</v>
      </c>
      <c r="AM19" s="655"/>
      <c r="AN19" s="656"/>
      <c r="AO19" s="319" t="s">
        <v>30</v>
      </c>
    </row>
    <row r="20" spans="1:41" s="19" customFormat="1" ht="46.5" customHeight="1" thickBot="1" x14ac:dyDescent="0.3">
      <c r="A20" s="571" t="s">
        <v>31</v>
      </c>
      <c r="B20" s="572" t="s">
        <v>32</v>
      </c>
      <c r="C20" s="573" t="s">
        <v>33</v>
      </c>
      <c r="D20" s="74">
        <v>1</v>
      </c>
      <c r="E20" s="74">
        <v>2</v>
      </c>
      <c r="F20" s="574">
        <v>3</v>
      </c>
      <c r="G20" s="574">
        <v>4</v>
      </c>
      <c r="H20" s="574">
        <v>5</v>
      </c>
      <c r="I20" s="574">
        <v>6</v>
      </c>
      <c r="J20" s="574">
        <v>7</v>
      </c>
      <c r="K20" s="74">
        <v>8</v>
      </c>
      <c r="L20" s="74">
        <v>9</v>
      </c>
      <c r="M20" s="574">
        <v>10</v>
      </c>
      <c r="N20" s="574">
        <v>11</v>
      </c>
      <c r="O20" s="574">
        <v>12</v>
      </c>
      <c r="P20" s="574">
        <v>13</v>
      </c>
      <c r="Q20" s="574">
        <v>14</v>
      </c>
      <c r="R20" s="74">
        <v>15</v>
      </c>
      <c r="S20" s="74">
        <v>16</v>
      </c>
      <c r="T20" s="574">
        <v>17</v>
      </c>
      <c r="U20" s="574">
        <v>18</v>
      </c>
      <c r="V20" s="574">
        <v>19</v>
      </c>
      <c r="W20" s="574">
        <v>20</v>
      </c>
      <c r="X20" s="574">
        <v>21</v>
      </c>
      <c r="Y20" s="74">
        <v>22</v>
      </c>
      <c r="Z20" s="74">
        <v>23</v>
      </c>
      <c r="AA20" s="574">
        <v>24</v>
      </c>
      <c r="AB20" s="574">
        <v>25</v>
      </c>
      <c r="AC20" s="574">
        <v>26</v>
      </c>
      <c r="AD20" s="574">
        <v>27</v>
      </c>
      <c r="AE20" s="574">
        <v>28</v>
      </c>
      <c r="AF20" s="74">
        <v>29</v>
      </c>
      <c r="AG20" s="74">
        <v>30</v>
      </c>
      <c r="AH20" s="574">
        <v>31</v>
      </c>
      <c r="AI20" s="76" t="s">
        <v>34</v>
      </c>
      <c r="AJ20" s="76" t="s">
        <v>35</v>
      </c>
      <c r="AK20" s="76" t="s">
        <v>36</v>
      </c>
      <c r="AL20" s="76" t="s">
        <v>37</v>
      </c>
      <c r="AM20" s="76" t="s">
        <v>38</v>
      </c>
      <c r="AN20" s="76" t="s">
        <v>39</v>
      </c>
      <c r="AO20" s="76" t="s">
        <v>40</v>
      </c>
    </row>
    <row r="21" spans="1:41" s="19" customFormat="1" ht="15" customHeight="1" x14ac:dyDescent="0.25">
      <c r="A21" s="575">
        <v>1</v>
      </c>
      <c r="B21" s="576" t="s">
        <v>41</v>
      </c>
      <c r="C21" s="577" t="s">
        <v>42</v>
      </c>
      <c r="D21" s="82">
        <v>10.75</v>
      </c>
      <c r="E21" s="578"/>
      <c r="F21" s="579"/>
      <c r="G21" s="82">
        <v>5</v>
      </c>
      <c r="H21" s="82">
        <v>10.75</v>
      </c>
      <c r="I21" s="111">
        <v>10.75</v>
      </c>
      <c r="J21" s="579"/>
      <c r="K21" s="578"/>
      <c r="L21" s="82">
        <v>10.75</v>
      </c>
      <c r="M21" s="82">
        <v>10.75</v>
      </c>
      <c r="N21" s="579"/>
      <c r="O21" s="579"/>
      <c r="P21" s="82">
        <v>10.75</v>
      </c>
      <c r="Q21" s="82">
        <v>10.42</v>
      </c>
      <c r="R21" s="580"/>
      <c r="S21" s="580"/>
      <c r="T21" s="82">
        <v>10.75</v>
      </c>
      <c r="U21" s="82">
        <v>5.5</v>
      </c>
      <c r="V21" s="579"/>
      <c r="W21" s="82">
        <v>5</v>
      </c>
      <c r="X21" s="82">
        <v>10.75</v>
      </c>
      <c r="Y21" s="82">
        <v>10.75</v>
      </c>
      <c r="Z21" s="580"/>
      <c r="AA21" s="579"/>
      <c r="AB21" s="82">
        <v>10.75</v>
      </c>
      <c r="AC21" s="82">
        <v>10.75</v>
      </c>
      <c r="AD21" s="82">
        <v>10.75</v>
      </c>
      <c r="AE21" s="579"/>
      <c r="AF21" s="82">
        <v>11</v>
      </c>
      <c r="AG21" s="580"/>
      <c r="AH21" s="579"/>
      <c r="AI21" s="328">
        <f t="shared" ref="AI21:AI39" si="0">SUM(D21:AH21)</f>
        <v>165.92000000000002</v>
      </c>
      <c r="AJ21" s="507">
        <f>$D$19-(COUNTIF(AH21,"О")+COUNTIF(F21:J21,"О")+COUNTIF(M21:Q21,"О")+COUNTIF(T21:X21,"О")+COUNTIF(AH21,"Б")+COUNTIF(F21:J21,"Б")+COUNTIF(M21:Q21,"Б")+COUNTIF(T21:X21,"Б")+COUNTIF(AH21,"Д")+COUNTIF(F21:J21,"Д")+COUNTIF(M21:Q21,"Д")+COUNTIF(T21:X21,"Д")+COUNTIF(AH21,"К")+COUNTIF(F21:J21,"К")+COUNTIF(M21:Q21,"К")+COUNTIF(T21:X21,"К")+COUNTIF(AA21:AE21,"О")+COUNTIF(AA21:AE21,"Д")+COUNTIF(AA21:AE21,"Б")+COUNTIF(AA21:AE21,"К"))*8</f>
        <v>168</v>
      </c>
      <c r="AK21" s="581">
        <f>AI21-AJ21</f>
        <v>-2.0799999999999841</v>
      </c>
      <c r="AL21" s="509" t="e">
        <f>#REF!</f>
        <v>#REF!</v>
      </c>
      <c r="AM21" s="509" t="e">
        <f>#REF!</f>
        <v>#REF!</v>
      </c>
      <c r="AN21" s="510" t="e">
        <f>#REF!</f>
        <v>#REF!</v>
      </c>
      <c r="AO21" s="387" t="e">
        <f>#REF!</f>
        <v>#REF!</v>
      </c>
    </row>
    <row r="22" spans="1:41" s="19" customFormat="1" ht="15" customHeight="1" x14ac:dyDescent="0.25">
      <c r="A22" s="582">
        <v>2</v>
      </c>
      <c r="B22" s="583" t="s">
        <v>43</v>
      </c>
      <c r="C22" s="584" t="s">
        <v>44</v>
      </c>
      <c r="D22" s="585"/>
      <c r="E22" s="586">
        <v>1.42</v>
      </c>
      <c r="F22" s="587">
        <v>12.33</v>
      </c>
      <c r="G22" s="588">
        <v>11.58</v>
      </c>
      <c r="H22" s="588">
        <v>11.5</v>
      </c>
      <c r="I22" s="588">
        <v>11.25</v>
      </c>
      <c r="J22" s="587"/>
      <c r="K22" s="586">
        <v>1.5</v>
      </c>
      <c r="L22" s="586">
        <v>11.08</v>
      </c>
      <c r="M22" s="587">
        <v>11.42</v>
      </c>
      <c r="N22" s="588"/>
      <c r="O22" s="588">
        <v>0.83</v>
      </c>
      <c r="P22" s="588">
        <v>11.42</v>
      </c>
      <c r="Q22" s="588">
        <v>11.83</v>
      </c>
      <c r="R22" s="586"/>
      <c r="S22" s="586">
        <v>1</v>
      </c>
      <c r="T22" s="588">
        <v>11.58</v>
      </c>
      <c r="U22" s="588">
        <v>11.25</v>
      </c>
      <c r="V22" s="588"/>
      <c r="W22" s="102">
        <v>0.83</v>
      </c>
      <c r="X22" s="588">
        <v>11.17</v>
      </c>
      <c r="Y22" s="586">
        <v>11.25</v>
      </c>
      <c r="Z22" s="586">
        <v>12.92</v>
      </c>
      <c r="AA22" s="588"/>
      <c r="AB22" s="588"/>
      <c r="AC22" s="588"/>
      <c r="AD22" s="588"/>
      <c r="AE22" s="588">
        <v>1.25</v>
      </c>
      <c r="AF22" s="586">
        <v>11.83</v>
      </c>
      <c r="AG22" s="586">
        <v>11.42</v>
      </c>
      <c r="AH22" s="588"/>
      <c r="AI22" s="335">
        <f t="shared" si="0"/>
        <v>180.65999999999997</v>
      </c>
      <c r="AJ22" s="512">
        <f>$D$19-(COUNTIF(AH22,"О")+COUNTIF(F22:J22,"О")+COUNTIF(M22:Q22,"О")+COUNTIF(T22:X22,"О")+COUNTIF(AH22,"Б")+COUNTIF(F22:J22,"Б")+COUNTIF(M22:Q22,"Б")+COUNTIF(T22:X22,"Б")+COUNTIF(AH22,"Д")+COUNTIF(F22:J22,"Д")+COUNTIF(M22:Q22,"Д")+COUNTIF(T22:X22,"Д")+COUNTIF(AH22,"К")+COUNTIF(F22:J22,"К")+COUNTIF(M22:Q22,"К")+COUNTIF(T22:X22,"К")+COUNTIF(AA22:AE22,"О")+COUNTIF(AA22:AE22,"Д")+COUNTIF(AA22:AE22,"Б")+COUNTIF(AA22:AE22,"К"))*8</f>
        <v>168</v>
      </c>
      <c r="AK22" s="589">
        <f t="shared" ref="AK22:AK39" si="1">AI22-AJ22</f>
        <v>12.659999999999968</v>
      </c>
      <c r="AL22" s="514" t="e">
        <f>#REF!</f>
        <v>#REF!</v>
      </c>
      <c r="AM22" s="514" t="e">
        <f>#REF!</f>
        <v>#REF!</v>
      </c>
      <c r="AN22" s="515" t="e">
        <f>#REF!</f>
        <v>#REF!</v>
      </c>
      <c r="AO22" s="332" t="e">
        <f>#REF!</f>
        <v>#REF!</v>
      </c>
    </row>
    <row r="23" spans="1:41" s="19" customFormat="1" ht="15" customHeight="1" x14ac:dyDescent="0.25">
      <c r="A23" s="582">
        <v>3</v>
      </c>
      <c r="B23" s="583" t="s">
        <v>45</v>
      </c>
      <c r="C23" s="584" t="s">
        <v>46</v>
      </c>
      <c r="D23" s="590"/>
      <c r="E23" s="590"/>
      <c r="F23" s="122" t="s">
        <v>58</v>
      </c>
      <c r="G23" s="122" t="s">
        <v>58</v>
      </c>
      <c r="H23" s="122" t="s">
        <v>58</v>
      </c>
      <c r="I23" s="122" t="s">
        <v>58</v>
      </c>
      <c r="J23" s="122" t="s">
        <v>58</v>
      </c>
      <c r="K23" s="122" t="s">
        <v>58</v>
      </c>
      <c r="L23" s="122" t="s">
        <v>58</v>
      </c>
      <c r="M23" s="122" t="s">
        <v>58</v>
      </c>
      <c r="N23" s="122" t="s">
        <v>58</v>
      </c>
      <c r="O23" s="122" t="s">
        <v>58</v>
      </c>
      <c r="P23" s="591"/>
      <c r="Q23" s="111">
        <v>10.75</v>
      </c>
      <c r="R23" s="111">
        <v>10.42</v>
      </c>
      <c r="S23" s="586"/>
      <c r="T23" s="588"/>
      <c r="U23" s="111">
        <v>10.92</v>
      </c>
      <c r="V23" s="111">
        <v>10.5</v>
      </c>
      <c r="W23" s="587"/>
      <c r="X23" s="111">
        <v>10.83</v>
      </c>
      <c r="Y23" s="111">
        <v>10.83</v>
      </c>
      <c r="Z23" s="586"/>
      <c r="AA23" s="111">
        <v>10.42</v>
      </c>
      <c r="AB23" s="111">
        <v>4</v>
      </c>
      <c r="AC23" s="111">
        <v>5.25</v>
      </c>
      <c r="AD23" s="587"/>
      <c r="AE23" s="111">
        <v>10.75</v>
      </c>
      <c r="AF23" s="111">
        <v>10.75</v>
      </c>
      <c r="AG23" s="111">
        <v>10.75</v>
      </c>
      <c r="AH23" s="587"/>
      <c r="AI23" s="335">
        <f t="shared" si="0"/>
        <v>116.17</v>
      </c>
      <c r="AJ23" s="512">
        <f>$D$19-(COUNTIF(AH23,"О")+COUNTIF(F23:J23,"О")+COUNTIF(M23:Q23,"О")+COUNTIF(T23:X23,"О")+COUNTIF(AH23,"Б")+COUNTIF(F23:J23,"Б")+COUNTIF(M23:Q23,"Б")+COUNTIF(T23:X23,"Б")+COUNTIF(AH23,"Д")+COUNTIF(F23:J23,"Д")+COUNTIF(M23:Q23,"Д")+COUNTIF(T23:X23,"Д")+COUNTIF(AH23,"К")+COUNTIF(F23:J23,"К")+COUNTIF(M23:Q23,"К")+COUNTIF(T23:X23,"К")+COUNTIF(AA23:AE23,"О")+COUNTIF(AA23:AE23,"Д")+COUNTIF(AA23:AE23,"Б")+COUNTIF(AA23:AE23,"К"))*8</f>
        <v>104</v>
      </c>
      <c r="AK23" s="589">
        <f t="shared" si="1"/>
        <v>12.170000000000002</v>
      </c>
      <c r="AL23" s="514" t="e">
        <f>#REF!</f>
        <v>#REF!</v>
      </c>
      <c r="AM23" s="514" t="e">
        <f>#REF!</f>
        <v>#REF!</v>
      </c>
      <c r="AN23" s="515" t="e">
        <f>#REF!</f>
        <v>#REF!</v>
      </c>
      <c r="AO23" s="332" t="e">
        <f>#REF!</f>
        <v>#REF!</v>
      </c>
    </row>
    <row r="24" spans="1:41" s="19" customFormat="1" ht="15" hidden="1" customHeight="1" x14ac:dyDescent="0.25">
      <c r="A24" s="582"/>
      <c r="B24" s="583" t="s">
        <v>47</v>
      </c>
      <c r="C24" s="584" t="s">
        <v>42</v>
      </c>
      <c r="D24" s="590"/>
      <c r="E24" s="590"/>
      <c r="F24" s="587"/>
      <c r="G24" s="587"/>
      <c r="H24" s="591"/>
      <c r="I24" s="591"/>
      <c r="J24" s="587"/>
      <c r="K24" s="592"/>
      <c r="L24" s="592"/>
      <c r="M24" s="587"/>
      <c r="N24" s="587"/>
      <c r="O24" s="587"/>
      <c r="P24" s="591"/>
      <c r="Q24" s="593"/>
      <c r="R24" s="585"/>
      <c r="S24" s="585"/>
      <c r="T24" s="588"/>
      <c r="U24" s="588"/>
      <c r="V24" s="587"/>
      <c r="W24" s="587"/>
      <c r="X24" s="587"/>
      <c r="Y24" s="585"/>
      <c r="Z24" s="585"/>
      <c r="AA24" s="587"/>
      <c r="AB24" s="587"/>
      <c r="AC24" s="588"/>
      <c r="AD24" s="587"/>
      <c r="AE24" s="587"/>
      <c r="AF24" s="585"/>
      <c r="AG24" s="585"/>
      <c r="AH24" s="587"/>
      <c r="AI24" s="335"/>
      <c r="AJ24" s="512"/>
      <c r="AK24" s="589"/>
      <c r="AL24" s="514"/>
      <c r="AM24" s="514"/>
      <c r="AN24" s="515"/>
      <c r="AO24" s="332"/>
    </row>
    <row r="25" spans="1:41" s="19" customFormat="1" ht="15" hidden="1" customHeight="1" x14ac:dyDescent="0.25">
      <c r="A25" s="582"/>
      <c r="B25" s="583"/>
      <c r="C25" s="594"/>
      <c r="D25" s="590"/>
      <c r="E25" s="590"/>
      <c r="F25" s="587"/>
      <c r="G25" s="587"/>
      <c r="H25" s="591"/>
      <c r="I25" s="591"/>
      <c r="J25" s="587"/>
      <c r="K25" s="592"/>
      <c r="L25" s="592"/>
      <c r="M25" s="587"/>
      <c r="N25" s="587"/>
      <c r="O25" s="587"/>
      <c r="P25" s="591"/>
      <c r="Q25" s="593"/>
      <c r="R25" s="585"/>
      <c r="S25" s="585"/>
      <c r="T25" s="588"/>
      <c r="U25" s="588"/>
      <c r="V25" s="587"/>
      <c r="W25" s="587"/>
      <c r="X25" s="587"/>
      <c r="Y25" s="585"/>
      <c r="Z25" s="585"/>
      <c r="AA25" s="587"/>
      <c r="AB25" s="587"/>
      <c r="AC25" s="588"/>
      <c r="AD25" s="587"/>
      <c r="AE25" s="587"/>
      <c r="AF25" s="585"/>
      <c r="AG25" s="585"/>
      <c r="AH25" s="587"/>
      <c r="AI25" s="335"/>
      <c r="AJ25" s="512"/>
      <c r="AK25" s="589"/>
      <c r="AL25" s="514"/>
      <c r="AM25" s="514"/>
      <c r="AN25" s="515"/>
      <c r="AO25" s="332"/>
    </row>
    <row r="26" spans="1:41" s="19" customFormat="1" ht="15" customHeight="1" thickBot="1" x14ac:dyDescent="0.3">
      <c r="A26" s="582">
        <v>4</v>
      </c>
      <c r="B26" s="583" t="s">
        <v>48</v>
      </c>
      <c r="C26" s="584" t="s">
        <v>44</v>
      </c>
      <c r="D26" s="590"/>
      <c r="E26" s="590"/>
      <c r="F26" s="257">
        <v>8</v>
      </c>
      <c r="G26" s="257">
        <v>8</v>
      </c>
      <c r="H26" s="257">
        <v>8</v>
      </c>
      <c r="I26" s="588">
        <v>10.92</v>
      </c>
      <c r="J26" s="588">
        <v>10.92</v>
      </c>
      <c r="K26" s="586">
        <v>11.75</v>
      </c>
      <c r="L26" s="592"/>
      <c r="M26" s="102">
        <v>1</v>
      </c>
      <c r="N26" s="102">
        <v>11.25</v>
      </c>
      <c r="O26" s="102">
        <v>11.42</v>
      </c>
      <c r="P26" s="257"/>
      <c r="Q26" s="102">
        <v>1</v>
      </c>
      <c r="R26" s="586">
        <v>11.67</v>
      </c>
      <c r="S26" s="586">
        <v>11.08</v>
      </c>
      <c r="T26" s="588"/>
      <c r="U26" s="102">
        <v>0.83</v>
      </c>
      <c r="V26" s="588">
        <v>12.08</v>
      </c>
      <c r="W26" s="588">
        <v>11.25</v>
      </c>
      <c r="X26" s="588"/>
      <c r="Y26" s="586"/>
      <c r="Z26" s="586"/>
      <c r="AA26" s="588"/>
      <c r="AB26" s="588"/>
      <c r="AC26" s="588">
        <v>3.17</v>
      </c>
      <c r="AD26" s="588">
        <v>11.75</v>
      </c>
      <c r="AE26" s="588">
        <v>11.75</v>
      </c>
      <c r="AF26" s="585"/>
      <c r="AG26" s="585"/>
      <c r="AH26" s="587"/>
      <c r="AI26" s="335">
        <f>SUM(D26:AH26)</f>
        <v>155.84</v>
      </c>
      <c r="AJ26" s="512">
        <f>$D$19-(COUNTIF(AH26,"О")+COUNTIF(F26:J26,"О")+COUNTIF(M26:Q26,"О")+COUNTIF(T26:X26,"О")+COUNTIF(AH26,"Б")+COUNTIF(F26:J26,"Б")+COUNTIF(M26:Q26,"Б")+COUNTIF(T26:X26,"Б")+COUNTIF(AH26,"Д")+COUNTIF(F26:J26,"Д")+COUNTIF(M26:Q26,"Д")+COUNTIF(T26:X26,"Д")+COUNTIF(AH26,"К")+COUNTIF(F26:J26,"К")+COUNTIF(M26:Q26,"К")+COUNTIF(T26:X26,"К")+COUNTIF(AA26:AE26,"О")+COUNTIF(AA26:AE26,"Д")+COUNTIF(AA26:AE26,"Б")+COUNTIF(AA26:AE26,"К"))*8</f>
        <v>168</v>
      </c>
      <c r="AK26" s="589">
        <f>AI26-AJ26</f>
        <v>-12.159999999999997</v>
      </c>
      <c r="AL26" s="514" t="e">
        <f>#REF!</f>
        <v>#REF!</v>
      </c>
      <c r="AM26" s="514" t="e">
        <f>#REF!</f>
        <v>#REF!</v>
      </c>
      <c r="AN26" s="515" t="e">
        <f>#REF!</f>
        <v>#REF!</v>
      </c>
      <c r="AO26" s="332" t="e">
        <f>#REF!</f>
        <v>#REF!</v>
      </c>
    </row>
    <row r="27" spans="1:41" s="19" customFormat="1" ht="15" customHeight="1" x14ac:dyDescent="0.25">
      <c r="A27" s="582">
        <v>5</v>
      </c>
      <c r="B27" s="583" t="s">
        <v>49</v>
      </c>
      <c r="C27" s="584" t="s">
        <v>42</v>
      </c>
      <c r="D27" s="590"/>
      <c r="E27" s="111">
        <v>10.75</v>
      </c>
      <c r="F27" s="114"/>
      <c r="G27" s="114">
        <v>10.42</v>
      </c>
      <c r="H27" s="591"/>
      <c r="I27" s="82">
        <v>5</v>
      </c>
      <c r="J27" s="114"/>
      <c r="K27" s="585">
        <v>10.75</v>
      </c>
      <c r="L27" s="82">
        <v>10.75</v>
      </c>
      <c r="M27" s="587"/>
      <c r="N27" s="114"/>
      <c r="O27" s="114">
        <v>9.9499999999999993</v>
      </c>
      <c r="P27" s="111">
        <v>4</v>
      </c>
      <c r="Q27" s="593"/>
      <c r="R27" s="585">
        <v>10.75</v>
      </c>
      <c r="S27" s="127">
        <v>10.75</v>
      </c>
      <c r="T27" s="588"/>
      <c r="U27" s="114">
        <v>10.75</v>
      </c>
      <c r="V27" s="114">
        <v>11.25</v>
      </c>
      <c r="W27" s="114">
        <v>10.75</v>
      </c>
      <c r="X27" s="587"/>
      <c r="Y27" s="585"/>
      <c r="Z27" s="390"/>
      <c r="AA27" s="114"/>
      <c r="AB27" s="587"/>
      <c r="AC27" s="588"/>
      <c r="AD27" s="114">
        <v>11.25</v>
      </c>
      <c r="AE27" s="111">
        <v>4.5</v>
      </c>
      <c r="AF27" s="585"/>
      <c r="AG27" s="585">
        <v>11</v>
      </c>
      <c r="AH27" s="114">
        <v>10.75</v>
      </c>
      <c r="AI27" s="335">
        <f t="shared" si="0"/>
        <v>153.37</v>
      </c>
      <c r="AJ27" s="512">
        <f t="shared" ref="AJ27:AJ38" si="2">$D$19-(COUNTIF(AH27,"О")+COUNTIF(F27:J27,"О")+COUNTIF(M27:Q27,"О")+COUNTIF(T27:X27,"О")+COUNTIF(AH27,"Б")+COUNTIF(F27:J27,"Б")+COUNTIF(M27:Q27,"Б")+COUNTIF(T27:X27,"Б")+COUNTIF(AH27,"Д")+COUNTIF(F27:J27,"Д")+COUNTIF(M27:Q27,"Д")+COUNTIF(T27:X27,"Д")+COUNTIF(AH27,"К")+COUNTIF(F27:J27,"К")+COUNTIF(M27:Q27,"К")+COUNTIF(T27:X27,"К")+COUNTIF(AA27:AE27,"О")+COUNTIF(AA27:AE27,"Д")+COUNTIF(AA27:AE27,"Б")+COUNTIF(AA27:AE27,"К"))*8</f>
        <v>168</v>
      </c>
      <c r="AK27" s="589">
        <f t="shared" si="1"/>
        <v>-14.629999999999995</v>
      </c>
      <c r="AL27" s="514" t="e">
        <f>#REF!</f>
        <v>#REF!</v>
      </c>
      <c r="AM27" s="514" t="e">
        <f>#REF!</f>
        <v>#REF!</v>
      </c>
      <c r="AN27" s="515" t="e">
        <f>#REF!</f>
        <v>#REF!</v>
      </c>
      <c r="AO27" s="332" t="e">
        <f>#REF!</f>
        <v>#REF!</v>
      </c>
    </row>
    <row r="28" spans="1:41" s="19" customFormat="1" ht="17.25" customHeight="1" x14ac:dyDescent="0.25">
      <c r="A28" s="582">
        <v>6</v>
      </c>
      <c r="B28" s="583" t="s">
        <v>51</v>
      </c>
      <c r="C28" s="584" t="s">
        <v>42</v>
      </c>
      <c r="D28" s="590"/>
      <c r="E28" s="585">
        <v>9.75</v>
      </c>
      <c r="F28" s="587"/>
      <c r="G28" s="587"/>
      <c r="H28" s="114">
        <v>10.75</v>
      </c>
      <c r="I28" s="114">
        <v>10.75</v>
      </c>
      <c r="J28" s="114">
        <v>10.75</v>
      </c>
      <c r="K28" s="592"/>
      <c r="L28" s="592"/>
      <c r="M28" s="128">
        <v>10.75</v>
      </c>
      <c r="N28" s="120">
        <v>5.78</v>
      </c>
      <c r="O28" s="587"/>
      <c r="P28" s="114">
        <v>10.130000000000001</v>
      </c>
      <c r="Q28" s="114">
        <v>10.58</v>
      </c>
      <c r="R28" s="122" t="s">
        <v>50</v>
      </c>
      <c r="S28" s="122" t="s">
        <v>50</v>
      </c>
      <c r="T28" s="122" t="s">
        <v>50</v>
      </c>
      <c r="U28" s="122" t="s">
        <v>50</v>
      </c>
      <c r="V28" s="122" t="s">
        <v>50</v>
      </c>
      <c r="W28" s="122" t="s">
        <v>50</v>
      </c>
      <c r="X28" s="122" t="s">
        <v>50</v>
      </c>
      <c r="Y28" s="122" t="s">
        <v>50</v>
      </c>
      <c r="Z28" s="585">
        <v>11.75</v>
      </c>
      <c r="AA28" s="587"/>
      <c r="AB28" s="114">
        <v>9.92</v>
      </c>
      <c r="AC28" s="114">
        <v>10.75</v>
      </c>
      <c r="AD28" s="587"/>
      <c r="AE28" s="114">
        <v>10.75</v>
      </c>
      <c r="AF28" s="585">
        <v>10.75</v>
      </c>
      <c r="AG28" s="585"/>
      <c r="AH28" s="587"/>
      <c r="AI28" s="335">
        <f t="shared" si="0"/>
        <v>133.16</v>
      </c>
      <c r="AJ28" s="512">
        <f t="shared" si="2"/>
        <v>128</v>
      </c>
      <c r="AK28" s="589">
        <f t="shared" si="1"/>
        <v>5.1599999999999966</v>
      </c>
      <c r="AL28" s="514" t="e">
        <f>#REF!</f>
        <v>#REF!</v>
      </c>
      <c r="AM28" s="514" t="e">
        <f>#REF!</f>
        <v>#REF!</v>
      </c>
      <c r="AN28" s="515" t="e">
        <f>#REF!</f>
        <v>#REF!</v>
      </c>
      <c r="AO28" s="332" t="e">
        <f>#REF!</f>
        <v>#REF!</v>
      </c>
    </row>
    <row r="29" spans="1:41" s="19" customFormat="1" ht="15" customHeight="1" x14ac:dyDescent="0.25">
      <c r="A29" s="582">
        <v>7</v>
      </c>
      <c r="B29" s="583" t="s">
        <v>52</v>
      </c>
      <c r="C29" s="584" t="s">
        <v>53</v>
      </c>
      <c r="D29" s="122" t="s">
        <v>58</v>
      </c>
      <c r="E29" s="122" t="s">
        <v>58</v>
      </c>
      <c r="F29" s="122" t="s">
        <v>58</v>
      </c>
      <c r="G29" s="122" t="s">
        <v>58</v>
      </c>
      <c r="H29" s="122" t="s">
        <v>58</v>
      </c>
      <c r="I29" s="122" t="s">
        <v>58</v>
      </c>
      <c r="J29" s="122" t="s">
        <v>58</v>
      </c>
      <c r="K29" s="122" t="s">
        <v>58</v>
      </c>
      <c r="L29" s="122" t="s">
        <v>58</v>
      </c>
      <c r="M29" s="122" t="s">
        <v>58</v>
      </c>
      <c r="N29" s="122" t="s">
        <v>58</v>
      </c>
      <c r="O29" s="122" t="s">
        <v>58</v>
      </c>
      <c r="P29" s="122" t="s">
        <v>58</v>
      </c>
      <c r="Q29" s="122" t="s">
        <v>58</v>
      </c>
      <c r="R29" s="122" t="s">
        <v>58</v>
      </c>
      <c r="S29" s="122" t="s">
        <v>58</v>
      </c>
      <c r="T29" s="122" t="s">
        <v>58</v>
      </c>
      <c r="U29" s="122" t="s">
        <v>58</v>
      </c>
      <c r="V29" s="122" t="s">
        <v>58</v>
      </c>
      <c r="W29" s="122" t="s">
        <v>58</v>
      </c>
      <c r="X29" s="122" t="s">
        <v>58</v>
      </c>
      <c r="Y29" s="122" t="s">
        <v>58</v>
      </c>
      <c r="Z29" s="122" t="s">
        <v>58</v>
      </c>
      <c r="AA29" s="122" t="s">
        <v>58</v>
      </c>
      <c r="AB29" s="122" t="s">
        <v>58</v>
      </c>
      <c r="AC29" s="122" t="s">
        <v>58</v>
      </c>
      <c r="AD29" s="122" t="s">
        <v>58</v>
      </c>
      <c r="AE29" s="122" t="s">
        <v>58</v>
      </c>
      <c r="AF29" s="122" t="s">
        <v>58</v>
      </c>
      <c r="AG29" s="122" t="s">
        <v>58</v>
      </c>
      <c r="AH29" s="122" t="s">
        <v>58</v>
      </c>
      <c r="AI29" s="335">
        <f t="shared" si="0"/>
        <v>0</v>
      </c>
      <c r="AJ29" s="512">
        <f t="shared" si="2"/>
        <v>0</v>
      </c>
      <c r="AK29" s="589">
        <f t="shared" si="1"/>
        <v>0</v>
      </c>
      <c r="AL29" s="514" t="e">
        <f>#REF!</f>
        <v>#REF!</v>
      </c>
      <c r="AM29" s="514" t="e">
        <f>#REF!</f>
        <v>#REF!</v>
      </c>
      <c r="AN29" s="515" t="e">
        <f>#REF!</f>
        <v>#REF!</v>
      </c>
      <c r="AO29" s="332" t="e">
        <f>#REF!</f>
        <v>#REF!</v>
      </c>
    </row>
    <row r="30" spans="1:41" s="19" customFormat="1" ht="17.25" customHeight="1" x14ac:dyDescent="0.25">
      <c r="A30" s="582">
        <v>8</v>
      </c>
      <c r="B30" s="583" t="s">
        <v>54</v>
      </c>
      <c r="C30" s="584" t="s">
        <v>42</v>
      </c>
      <c r="D30" s="586">
        <v>10.5</v>
      </c>
      <c r="E30" s="590"/>
      <c r="F30" s="390"/>
      <c r="G30" s="588">
        <v>11</v>
      </c>
      <c r="H30" s="588">
        <v>11.17</v>
      </c>
      <c r="I30" s="591"/>
      <c r="J30" s="587"/>
      <c r="K30" s="586">
        <v>9.25</v>
      </c>
      <c r="L30" s="585">
        <v>10.17</v>
      </c>
      <c r="M30" s="587"/>
      <c r="N30" s="114">
        <v>10.33</v>
      </c>
      <c r="O30" s="588">
        <v>10.75</v>
      </c>
      <c r="P30" s="588">
        <v>10.75</v>
      </c>
      <c r="Q30" s="593"/>
      <c r="R30" s="585"/>
      <c r="S30" s="585">
        <v>10.33</v>
      </c>
      <c r="T30" s="114">
        <v>11.42</v>
      </c>
      <c r="U30" s="114"/>
      <c r="V30" s="587"/>
      <c r="W30" s="588">
        <v>10.25</v>
      </c>
      <c r="X30" s="114">
        <v>9.92</v>
      </c>
      <c r="Y30" s="585">
        <v>10.75</v>
      </c>
      <c r="Z30" s="585"/>
      <c r="AA30" s="587">
        <v>11.33</v>
      </c>
      <c r="AB30" s="588">
        <v>10.75</v>
      </c>
      <c r="AC30" s="114"/>
      <c r="AD30" s="587"/>
      <c r="AE30" s="588">
        <v>10.08</v>
      </c>
      <c r="AF30" s="101">
        <v>8.75</v>
      </c>
      <c r="AG30" s="585"/>
      <c r="AH30" s="587"/>
      <c r="AI30" s="335">
        <f t="shared" si="0"/>
        <v>177.50000000000003</v>
      </c>
      <c r="AJ30" s="512">
        <f t="shared" si="2"/>
        <v>168</v>
      </c>
      <c r="AK30" s="589">
        <f t="shared" si="1"/>
        <v>9.5000000000000284</v>
      </c>
      <c r="AL30" s="514" t="e">
        <f>#REF!</f>
        <v>#REF!</v>
      </c>
      <c r="AM30" s="514" t="e">
        <f>#REF!</f>
        <v>#REF!</v>
      </c>
      <c r="AN30" s="515" t="e">
        <f>#REF!</f>
        <v>#REF!</v>
      </c>
      <c r="AO30" s="332" t="e">
        <f>#REF!</f>
        <v>#REF!</v>
      </c>
    </row>
    <row r="31" spans="1:41" s="19" customFormat="1" ht="15" customHeight="1" x14ac:dyDescent="0.25">
      <c r="A31" s="582">
        <v>9</v>
      </c>
      <c r="B31" s="583" t="s">
        <v>55</v>
      </c>
      <c r="C31" s="584" t="s">
        <v>42</v>
      </c>
      <c r="D31" s="595">
        <v>6.75</v>
      </c>
      <c r="E31" s="590"/>
      <c r="F31" s="127">
        <v>11.35</v>
      </c>
      <c r="G31" s="127">
        <v>10.59</v>
      </c>
      <c r="H31" s="591"/>
      <c r="I31" s="591"/>
      <c r="J31" s="127">
        <v>11.08</v>
      </c>
      <c r="K31" s="127">
        <v>10.58</v>
      </c>
      <c r="L31" s="592"/>
      <c r="M31" s="587"/>
      <c r="N31" s="111">
        <v>10.92</v>
      </c>
      <c r="O31" s="127">
        <v>10.67</v>
      </c>
      <c r="P31" s="591"/>
      <c r="Q31" s="111">
        <v>5</v>
      </c>
      <c r="R31" s="127">
        <v>11.42</v>
      </c>
      <c r="S31" s="127">
        <v>11.25</v>
      </c>
      <c r="T31" s="588"/>
      <c r="U31" s="588"/>
      <c r="V31" s="127">
        <v>10.75</v>
      </c>
      <c r="W31" s="127">
        <v>10.91</v>
      </c>
      <c r="X31" s="111">
        <v>5</v>
      </c>
      <c r="Y31" s="585"/>
      <c r="Z31" s="127">
        <v>10.75</v>
      </c>
      <c r="AA31" s="127">
        <v>11.16</v>
      </c>
      <c r="AB31" s="587"/>
      <c r="AC31" s="588"/>
      <c r="AD31" s="127">
        <v>11.58</v>
      </c>
      <c r="AE31" s="127">
        <v>11.08</v>
      </c>
      <c r="AF31" s="585"/>
      <c r="AG31" s="585"/>
      <c r="AH31" s="127">
        <v>4.33</v>
      </c>
      <c r="AI31" s="335">
        <f t="shared" si="0"/>
        <v>175.17000000000002</v>
      </c>
      <c r="AJ31" s="512">
        <f t="shared" si="2"/>
        <v>168</v>
      </c>
      <c r="AK31" s="589">
        <f t="shared" si="1"/>
        <v>7.1700000000000159</v>
      </c>
      <c r="AL31" s="514" t="e">
        <f>#REF!</f>
        <v>#REF!</v>
      </c>
      <c r="AM31" s="514" t="e">
        <f>#REF!</f>
        <v>#REF!</v>
      </c>
      <c r="AN31" s="515" t="e">
        <f>#REF!</f>
        <v>#REF!</v>
      </c>
      <c r="AO31" s="332" t="e">
        <f>#REF!</f>
        <v>#REF!</v>
      </c>
    </row>
    <row r="32" spans="1:41" s="19" customFormat="1" ht="17.25" customHeight="1" x14ac:dyDescent="0.25">
      <c r="A32" s="582">
        <v>10</v>
      </c>
      <c r="B32" s="583" t="s">
        <v>56</v>
      </c>
      <c r="C32" s="584" t="s">
        <v>46</v>
      </c>
      <c r="D32" s="595">
        <v>6.92</v>
      </c>
      <c r="E32" s="127">
        <v>11.34</v>
      </c>
      <c r="F32" s="127">
        <v>11.1</v>
      </c>
      <c r="G32" s="587"/>
      <c r="H32" s="591"/>
      <c r="I32" s="127">
        <v>11.09</v>
      </c>
      <c r="J32" s="127">
        <v>10.67</v>
      </c>
      <c r="K32" s="592"/>
      <c r="L32" s="592"/>
      <c r="M32" s="587"/>
      <c r="N32" s="127">
        <v>10.75</v>
      </c>
      <c r="O32" s="127">
        <v>11.08</v>
      </c>
      <c r="P32" s="127">
        <v>10.75</v>
      </c>
      <c r="Q32" s="593"/>
      <c r="R32" s="585"/>
      <c r="S32" s="585"/>
      <c r="T32" s="127">
        <v>10.75</v>
      </c>
      <c r="U32" s="127">
        <v>10.75</v>
      </c>
      <c r="V32" s="127">
        <v>5</v>
      </c>
      <c r="W32" s="127">
        <v>11.42</v>
      </c>
      <c r="X32" s="587"/>
      <c r="Y32" s="585"/>
      <c r="Z32" s="127">
        <v>10.75</v>
      </c>
      <c r="AA32" s="587"/>
      <c r="AB32" s="127">
        <v>10.75</v>
      </c>
      <c r="AC32" s="127">
        <v>10.92</v>
      </c>
      <c r="AD32" s="127">
        <v>10.75</v>
      </c>
      <c r="AE32" s="587"/>
      <c r="AF32" s="585"/>
      <c r="AG32" s="585"/>
      <c r="AH32" s="127">
        <v>4</v>
      </c>
      <c r="AI32" s="335">
        <f t="shared" si="0"/>
        <v>168.79</v>
      </c>
      <c r="AJ32" s="512">
        <f t="shared" si="2"/>
        <v>168</v>
      </c>
      <c r="AK32" s="589">
        <f t="shared" si="1"/>
        <v>0.78999999999999204</v>
      </c>
      <c r="AL32" s="514" t="e">
        <f>#REF!</f>
        <v>#REF!</v>
      </c>
      <c r="AM32" s="514" t="e">
        <f>#REF!</f>
        <v>#REF!</v>
      </c>
      <c r="AN32" s="515" t="e">
        <f>#REF!</f>
        <v>#REF!</v>
      </c>
      <c r="AO32" s="332" t="e">
        <f>#REF!</f>
        <v>#REF!</v>
      </c>
    </row>
    <row r="33" spans="1:41" s="19" customFormat="1" ht="17.25" hidden="1" customHeight="1" x14ac:dyDescent="0.25">
      <c r="A33" s="582"/>
      <c r="B33" s="583" t="s">
        <v>57</v>
      </c>
      <c r="C33" s="594" t="s">
        <v>42</v>
      </c>
      <c r="D33" s="124" t="s">
        <v>50</v>
      </c>
      <c r="E33" s="124" t="s">
        <v>50</v>
      </c>
      <c r="F33" s="124" t="s">
        <v>50</v>
      </c>
      <c r="G33" s="124" t="s">
        <v>50</v>
      </c>
      <c r="H33" s="124" t="s">
        <v>50</v>
      </c>
      <c r="I33" s="124" t="s">
        <v>50</v>
      </c>
      <c r="J33" s="124" t="s">
        <v>50</v>
      </c>
      <c r="K33" s="124" t="s">
        <v>50</v>
      </c>
      <c r="L33" s="124" t="s">
        <v>50</v>
      </c>
      <c r="M33" s="124" t="s">
        <v>50</v>
      </c>
      <c r="N33" s="124" t="s">
        <v>50</v>
      </c>
      <c r="O33" s="124" t="s">
        <v>50</v>
      </c>
      <c r="P33" s="124" t="s">
        <v>50</v>
      </c>
      <c r="Q33" s="124" t="s">
        <v>50</v>
      </c>
      <c r="R33" s="124" t="s">
        <v>50</v>
      </c>
      <c r="S33" s="124" t="s">
        <v>50</v>
      </c>
      <c r="T33" s="124" t="s">
        <v>50</v>
      </c>
      <c r="U33" s="124" t="s">
        <v>50</v>
      </c>
      <c r="V33" s="124" t="s">
        <v>50</v>
      </c>
      <c r="W33" s="124" t="s">
        <v>50</v>
      </c>
      <c r="X33" s="124" t="s">
        <v>50</v>
      </c>
      <c r="Y33" s="124" t="s">
        <v>50</v>
      </c>
      <c r="Z33" s="124" t="s">
        <v>50</v>
      </c>
      <c r="AA33" s="124" t="s">
        <v>50</v>
      </c>
      <c r="AB33" s="124" t="s">
        <v>50</v>
      </c>
      <c r="AC33" s="124" t="s">
        <v>50</v>
      </c>
      <c r="AD33" s="124" t="s">
        <v>50</v>
      </c>
      <c r="AE33" s="124" t="s">
        <v>50</v>
      </c>
      <c r="AF33" s="124" t="s">
        <v>50</v>
      </c>
      <c r="AG33" s="124" t="s">
        <v>50</v>
      </c>
      <c r="AH33" s="124" t="s">
        <v>50</v>
      </c>
      <c r="AI33" s="335"/>
      <c r="AJ33" s="512"/>
      <c r="AK33" s="589"/>
      <c r="AL33" s="514"/>
      <c r="AM33" s="514"/>
      <c r="AN33" s="515"/>
      <c r="AO33" s="332"/>
    </row>
    <row r="34" spans="1:41" s="19" customFormat="1" ht="15" customHeight="1" x14ac:dyDescent="0.25">
      <c r="A34" s="582">
        <v>11</v>
      </c>
      <c r="B34" s="583" t="s">
        <v>59</v>
      </c>
      <c r="C34" s="584" t="s">
        <v>44</v>
      </c>
      <c r="D34" s="122" t="s">
        <v>58</v>
      </c>
      <c r="E34" s="122" t="s">
        <v>58</v>
      </c>
      <c r="F34" s="122" t="s">
        <v>58</v>
      </c>
      <c r="G34" s="122" t="s">
        <v>58</v>
      </c>
      <c r="H34" s="122" t="s">
        <v>58</v>
      </c>
      <c r="I34" s="122" t="s">
        <v>58</v>
      </c>
      <c r="J34" s="122" t="s">
        <v>58</v>
      </c>
      <c r="K34" s="122" t="s">
        <v>58</v>
      </c>
      <c r="L34" s="122" t="s">
        <v>58</v>
      </c>
      <c r="M34" s="122" t="s">
        <v>58</v>
      </c>
      <c r="N34" s="122" t="s">
        <v>58</v>
      </c>
      <c r="O34" s="122" t="s">
        <v>50</v>
      </c>
      <c r="P34" s="122" t="s">
        <v>50</v>
      </c>
      <c r="Q34" s="122" t="s">
        <v>50</v>
      </c>
      <c r="R34" s="122" t="s">
        <v>50</v>
      </c>
      <c r="S34" s="122" t="s">
        <v>50</v>
      </c>
      <c r="T34" s="122" t="s">
        <v>50</v>
      </c>
      <c r="U34" s="122" t="s">
        <v>50</v>
      </c>
      <c r="V34" s="122" t="s">
        <v>50</v>
      </c>
      <c r="W34" s="122" t="s">
        <v>50</v>
      </c>
      <c r="X34" s="122" t="s">
        <v>50</v>
      </c>
      <c r="Y34" s="122" t="s">
        <v>50</v>
      </c>
      <c r="Z34" s="586">
        <v>2.5</v>
      </c>
      <c r="AA34" s="588">
        <v>12.58</v>
      </c>
      <c r="AB34" s="588">
        <v>12</v>
      </c>
      <c r="AC34" s="588">
        <v>13.92</v>
      </c>
      <c r="AD34" s="588"/>
      <c r="AE34" s="588"/>
      <c r="AF34" s="586"/>
      <c r="AG34" s="586">
        <v>1.5</v>
      </c>
      <c r="AH34" s="588">
        <v>12.17</v>
      </c>
      <c r="AI34" s="335">
        <f t="shared" si="0"/>
        <v>54.67</v>
      </c>
      <c r="AJ34" s="512">
        <f t="shared" si="2"/>
        <v>48</v>
      </c>
      <c r="AK34" s="589">
        <f t="shared" si="1"/>
        <v>6.6700000000000017</v>
      </c>
      <c r="AL34" s="514" t="e">
        <f>#REF!</f>
        <v>#REF!</v>
      </c>
      <c r="AM34" s="514" t="e">
        <f>#REF!</f>
        <v>#REF!</v>
      </c>
      <c r="AN34" s="515" t="e">
        <f>#REF!</f>
        <v>#REF!</v>
      </c>
      <c r="AO34" s="332" t="e">
        <f>#REF!</f>
        <v>#REF!</v>
      </c>
    </row>
    <row r="35" spans="1:41" s="19" customFormat="1" ht="17.25" customHeight="1" x14ac:dyDescent="0.25">
      <c r="A35" s="582">
        <v>12</v>
      </c>
      <c r="B35" s="583" t="s">
        <v>60</v>
      </c>
      <c r="C35" s="584" t="s">
        <v>42</v>
      </c>
      <c r="D35" s="127">
        <v>10.92</v>
      </c>
      <c r="E35" s="590"/>
      <c r="F35" s="587"/>
      <c r="G35" s="127">
        <v>10.92</v>
      </c>
      <c r="H35" s="127">
        <v>10.75</v>
      </c>
      <c r="I35" s="591"/>
      <c r="J35" s="587"/>
      <c r="K35" s="127">
        <v>10.75</v>
      </c>
      <c r="L35" s="111">
        <v>3.5</v>
      </c>
      <c r="M35" s="122" t="s">
        <v>50</v>
      </c>
      <c r="N35" s="122" t="s">
        <v>50</v>
      </c>
      <c r="O35" s="122" t="s">
        <v>50</v>
      </c>
      <c r="P35" s="122" t="s">
        <v>50</v>
      </c>
      <c r="Q35" s="122" t="s">
        <v>50</v>
      </c>
      <c r="R35" s="122" t="s">
        <v>50</v>
      </c>
      <c r="S35" s="122" t="s">
        <v>50</v>
      </c>
      <c r="T35" s="122" t="s">
        <v>50</v>
      </c>
      <c r="U35" s="122" t="s">
        <v>50</v>
      </c>
      <c r="V35" s="122" t="s">
        <v>50</v>
      </c>
      <c r="W35" s="122" t="s">
        <v>50</v>
      </c>
      <c r="X35" s="122" t="s">
        <v>50</v>
      </c>
      <c r="Y35" s="122" t="s">
        <v>50</v>
      </c>
      <c r="Z35" s="122" t="s">
        <v>50</v>
      </c>
      <c r="AA35" s="122" t="s">
        <v>50</v>
      </c>
      <c r="AB35" s="122" t="s">
        <v>50</v>
      </c>
      <c r="AC35" s="122" t="s">
        <v>50</v>
      </c>
      <c r="AD35" s="122" t="s">
        <v>50</v>
      </c>
      <c r="AE35" s="122" t="s">
        <v>50</v>
      </c>
      <c r="AF35" s="122" t="s">
        <v>50</v>
      </c>
      <c r="AG35" s="127">
        <v>10.92</v>
      </c>
      <c r="AH35" s="587"/>
      <c r="AI35" s="335">
        <f t="shared" si="0"/>
        <v>57.760000000000005</v>
      </c>
      <c r="AJ35" s="512">
        <f t="shared" si="2"/>
        <v>48</v>
      </c>
      <c r="AK35" s="589">
        <f t="shared" si="1"/>
        <v>9.7600000000000051</v>
      </c>
      <c r="AL35" s="514" t="e">
        <f>#REF!</f>
        <v>#REF!</v>
      </c>
      <c r="AM35" s="514" t="e">
        <f>#REF!</f>
        <v>#REF!</v>
      </c>
      <c r="AN35" s="515" t="e">
        <f>#REF!</f>
        <v>#REF!</v>
      </c>
      <c r="AO35" s="332" t="e">
        <f>#REF!</f>
        <v>#REF!</v>
      </c>
    </row>
    <row r="36" spans="1:41" s="19" customFormat="1" ht="17.25" customHeight="1" x14ac:dyDescent="0.25">
      <c r="A36" s="582">
        <v>13</v>
      </c>
      <c r="B36" s="583" t="s">
        <v>61</v>
      </c>
      <c r="C36" s="584" t="s">
        <v>53</v>
      </c>
      <c r="D36" s="586"/>
      <c r="E36" s="586">
        <v>8.92</v>
      </c>
      <c r="F36" s="588">
        <v>11.5</v>
      </c>
      <c r="G36" s="588"/>
      <c r="H36" s="588"/>
      <c r="I36" s="588">
        <v>11.08</v>
      </c>
      <c r="J36" s="588">
        <v>10.75</v>
      </c>
      <c r="K36" s="586"/>
      <c r="L36" s="586"/>
      <c r="M36" s="588">
        <v>11</v>
      </c>
      <c r="N36" s="588">
        <v>11.17</v>
      </c>
      <c r="O36" s="588"/>
      <c r="P36" s="588"/>
      <c r="Q36" s="588">
        <v>11.1</v>
      </c>
      <c r="R36" s="586">
        <v>8.67</v>
      </c>
      <c r="S36" s="586">
        <v>10</v>
      </c>
      <c r="T36" s="588"/>
      <c r="U36" s="588">
        <v>10.83</v>
      </c>
      <c r="V36" s="588">
        <v>11.58</v>
      </c>
      <c r="W36" s="588"/>
      <c r="X36" s="588">
        <v>10.83</v>
      </c>
      <c r="Y36" s="586">
        <v>9.17</v>
      </c>
      <c r="Z36" s="586">
        <v>9.67</v>
      </c>
      <c r="AA36" s="588"/>
      <c r="AB36" s="588"/>
      <c r="AC36" s="588">
        <v>11.92</v>
      </c>
      <c r="AD36" s="588">
        <v>11.08</v>
      </c>
      <c r="AE36" s="588"/>
      <c r="AF36" s="586"/>
      <c r="AG36" s="586">
        <v>9.33</v>
      </c>
      <c r="AH36" s="588">
        <v>11.25</v>
      </c>
      <c r="AI36" s="335">
        <f t="shared" si="0"/>
        <v>189.85</v>
      </c>
      <c r="AJ36" s="512">
        <f t="shared" si="2"/>
        <v>168</v>
      </c>
      <c r="AK36" s="589">
        <f t="shared" si="1"/>
        <v>21.849999999999994</v>
      </c>
      <c r="AL36" s="514" t="e">
        <f>#REF!</f>
        <v>#REF!</v>
      </c>
      <c r="AM36" s="514" t="e">
        <f>#REF!</f>
        <v>#REF!</v>
      </c>
      <c r="AN36" s="515" t="e">
        <f>#REF!</f>
        <v>#REF!</v>
      </c>
      <c r="AO36" s="332" t="e">
        <f>#REF!</f>
        <v>#REF!</v>
      </c>
    </row>
    <row r="37" spans="1:41" s="19" customFormat="1" ht="15" customHeight="1" thickBot="1" x14ac:dyDescent="0.3">
      <c r="A37" s="596">
        <v>14</v>
      </c>
      <c r="B37" s="597" t="s">
        <v>62</v>
      </c>
      <c r="C37" s="598" t="s">
        <v>44</v>
      </c>
      <c r="D37" s="599">
        <v>10.83</v>
      </c>
      <c r="E37" s="600">
        <v>11</v>
      </c>
      <c r="F37" s="601" t="s">
        <v>50</v>
      </c>
      <c r="G37" s="601" t="s">
        <v>50</v>
      </c>
      <c r="H37" s="601" t="s">
        <v>50</v>
      </c>
      <c r="I37" s="601" t="s">
        <v>50</v>
      </c>
      <c r="J37" s="601" t="s">
        <v>50</v>
      </c>
      <c r="K37" s="601" t="s">
        <v>50</v>
      </c>
      <c r="L37" s="601" t="s">
        <v>50</v>
      </c>
      <c r="M37" s="601" t="s">
        <v>50</v>
      </c>
      <c r="N37" s="601" t="s">
        <v>50</v>
      </c>
      <c r="O37" s="601" t="s">
        <v>50</v>
      </c>
      <c r="P37" s="601" t="s">
        <v>50</v>
      </c>
      <c r="Q37" s="601" t="s">
        <v>50</v>
      </c>
      <c r="R37" s="601" t="s">
        <v>50</v>
      </c>
      <c r="S37" s="601" t="s">
        <v>50</v>
      </c>
      <c r="T37" s="601" t="s">
        <v>50</v>
      </c>
      <c r="U37" s="601" t="s">
        <v>50</v>
      </c>
      <c r="V37" s="601" t="s">
        <v>50</v>
      </c>
      <c r="W37" s="601" t="s">
        <v>50</v>
      </c>
      <c r="X37" s="601" t="s">
        <v>50</v>
      </c>
      <c r="Y37" s="601" t="s">
        <v>50</v>
      </c>
      <c r="Z37" s="601" t="s">
        <v>50</v>
      </c>
      <c r="AA37" s="601" t="s">
        <v>50</v>
      </c>
      <c r="AB37" s="601" t="s">
        <v>50</v>
      </c>
      <c r="AC37" s="601" t="s">
        <v>50</v>
      </c>
      <c r="AD37" s="601" t="s">
        <v>50</v>
      </c>
      <c r="AE37" s="601" t="s">
        <v>50</v>
      </c>
      <c r="AF37" s="601" t="s">
        <v>50</v>
      </c>
      <c r="AG37" s="601" t="s">
        <v>50</v>
      </c>
      <c r="AH37" s="601" t="s">
        <v>50</v>
      </c>
      <c r="AI37" s="352">
        <f t="shared" si="0"/>
        <v>21.83</v>
      </c>
      <c r="AJ37" s="522">
        <f t="shared" si="2"/>
        <v>0</v>
      </c>
      <c r="AK37" s="602">
        <f t="shared" si="1"/>
        <v>21.83</v>
      </c>
      <c r="AL37" s="524" t="e">
        <f>#REF!</f>
        <v>#REF!</v>
      </c>
      <c r="AM37" s="524" t="e">
        <f>#REF!</f>
        <v>#REF!</v>
      </c>
      <c r="AN37" s="525" t="e">
        <f>#REF!</f>
        <v>#REF!</v>
      </c>
      <c r="AO37" s="356" t="e">
        <f>#REF!</f>
        <v>#REF!</v>
      </c>
    </row>
    <row r="38" spans="1:41" s="19" customFormat="1" ht="17.25" customHeight="1" x14ac:dyDescent="0.25">
      <c r="A38" s="603">
        <v>15</v>
      </c>
      <c r="B38" s="604" t="s">
        <v>63</v>
      </c>
      <c r="C38" s="605" t="s">
        <v>64</v>
      </c>
      <c r="D38" s="324">
        <v>9</v>
      </c>
      <c r="E38" s="606"/>
      <c r="F38" s="607"/>
      <c r="G38" s="608">
        <v>10.75</v>
      </c>
      <c r="H38" s="608">
        <v>10.75</v>
      </c>
      <c r="I38" s="608"/>
      <c r="J38" s="607"/>
      <c r="K38" s="324">
        <v>9</v>
      </c>
      <c r="L38" s="324">
        <v>9</v>
      </c>
      <c r="M38" s="607"/>
      <c r="N38" s="607"/>
      <c r="O38" s="608">
        <v>10.75</v>
      </c>
      <c r="P38" s="608">
        <v>10.75</v>
      </c>
      <c r="Q38" s="609"/>
      <c r="R38" s="610"/>
      <c r="S38" s="324">
        <v>10</v>
      </c>
      <c r="T38" s="608">
        <v>11</v>
      </c>
      <c r="U38" s="611"/>
      <c r="V38" s="607"/>
      <c r="W38" s="608">
        <v>11</v>
      </c>
      <c r="X38" s="608">
        <v>9.08</v>
      </c>
      <c r="Y38" s="610"/>
      <c r="Z38" s="610"/>
      <c r="AA38" s="608">
        <v>10.75</v>
      </c>
      <c r="AB38" s="608">
        <v>10.75</v>
      </c>
      <c r="AC38" s="611"/>
      <c r="AD38" s="607"/>
      <c r="AE38" s="608">
        <v>10.75</v>
      </c>
      <c r="AF38" s="324">
        <v>9</v>
      </c>
      <c r="AG38" s="610"/>
      <c r="AH38" s="607"/>
      <c r="AI38" s="362">
        <f t="shared" si="0"/>
        <v>152.32999999999998</v>
      </c>
      <c r="AJ38" s="612">
        <f t="shared" si="2"/>
        <v>168</v>
      </c>
      <c r="AK38" s="613">
        <f t="shared" si="1"/>
        <v>-15.670000000000016</v>
      </c>
      <c r="AL38" s="614" t="e">
        <f>#REF!</f>
        <v>#REF!</v>
      </c>
      <c r="AM38" s="614" t="e">
        <f>#REF!</f>
        <v>#REF!</v>
      </c>
      <c r="AN38" s="615" t="e">
        <f>#REF!</f>
        <v>#REF!</v>
      </c>
      <c r="AO38" s="366" t="e">
        <f>#REF!</f>
        <v>#REF!</v>
      </c>
    </row>
    <row r="39" spans="1:41" s="19" customFormat="1" ht="17.25" customHeight="1" x14ac:dyDescent="0.25">
      <c r="A39" s="582">
        <v>16</v>
      </c>
      <c r="B39" s="583" t="s">
        <v>65</v>
      </c>
      <c r="C39" s="594" t="s">
        <v>42</v>
      </c>
      <c r="D39" s="590">
        <v>7.08</v>
      </c>
      <c r="E39" s="590">
        <v>8.75</v>
      </c>
      <c r="F39" s="593">
        <v>11.5</v>
      </c>
      <c r="G39" s="587"/>
      <c r="H39" s="591"/>
      <c r="I39" s="593">
        <v>11.25</v>
      </c>
      <c r="J39" s="593">
        <v>11.42</v>
      </c>
      <c r="K39" s="592"/>
      <c r="L39" s="592"/>
      <c r="M39" s="593">
        <v>11.5</v>
      </c>
      <c r="N39" s="593">
        <v>11.5</v>
      </c>
      <c r="O39" s="587"/>
      <c r="P39" s="591"/>
      <c r="Q39" s="593">
        <v>11.25</v>
      </c>
      <c r="R39" s="590">
        <v>6.58</v>
      </c>
      <c r="S39" s="585"/>
      <c r="T39" s="588"/>
      <c r="U39" s="593">
        <v>10.75</v>
      </c>
      <c r="V39" s="593">
        <v>11.75</v>
      </c>
      <c r="W39" s="587"/>
      <c r="X39" s="587"/>
      <c r="Y39" s="590">
        <v>10.75</v>
      </c>
      <c r="Z39" s="590">
        <v>8.75</v>
      </c>
      <c r="AA39" s="587"/>
      <c r="AB39" s="587"/>
      <c r="AC39" s="593">
        <v>11.5</v>
      </c>
      <c r="AD39" s="593">
        <v>11.75</v>
      </c>
      <c r="AE39" s="587"/>
      <c r="AF39" s="585"/>
      <c r="AG39" s="590">
        <v>9.25</v>
      </c>
      <c r="AH39" s="593">
        <v>11</v>
      </c>
      <c r="AI39" s="335">
        <f t="shared" si="0"/>
        <v>176.32999999999998</v>
      </c>
      <c r="AJ39" s="512">
        <f>$D$19-(COUNTIF(AH39,"О")+COUNTIF(F39:J39,"О")+COUNTIF(M39:Q39,"О")+COUNTIF(T39:X39,"О")+COUNTIF(AH39,"Б")+COUNTIF(F39:J39,"Б")+COUNTIF(M39:Q39,"Б")+COUNTIF(T39:X39,"Б")+COUNTIF(AH39,"Д")+COUNTIF(F39:J39,"Д")+COUNTIF(M39:Q39,"Д")+COUNTIF(T39:X39,"Д")+COUNTIF(AH39,"К")+COUNTIF(F39:J39,"К")+COUNTIF(M39:Q39,"К")+COUNTIF(T39:X39,"К")+COUNTIF(AA39:AE39,"О")+COUNTIF(AA39:AE39,"Д")+COUNTIF(AA39:AE39,"Б")+COUNTIF(AA39:AE39,"К"))*8</f>
        <v>168</v>
      </c>
      <c r="AK39" s="589">
        <f t="shared" si="1"/>
        <v>8.3299999999999841</v>
      </c>
      <c r="AL39" s="514" t="e">
        <f>#REF!</f>
        <v>#REF!</v>
      </c>
      <c r="AM39" s="514" t="e">
        <f>#REF!</f>
        <v>#REF!</v>
      </c>
      <c r="AN39" s="515" t="e">
        <f>#REF!</f>
        <v>#REF!</v>
      </c>
      <c r="AO39" s="332" t="e">
        <f>#REF!</f>
        <v>#REF!</v>
      </c>
    </row>
    <row r="40" spans="1:41" s="19" customFormat="1" ht="18" customHeight="1" thickBot="1" x14ac:dyDescent="0.3">
      <c r="A40" s="596">
        <v>17</v>
      </c>
      <c r="B40" s="616" t="s">
        <v>66</v>
      </c>
      <c r="C40" s="598" t="s">
        <v>67</v>
      </c>
      <c r="D40" s="167" t="s">
        <v>50</v>
      </c>
      <c r="E40" s="167" t="s">
        <v>50</v>
      </c>
      <c r="F40" s="167" t="s">
        <v>50</v>
      </c>
      <c r="G40" s="167" t="s">
        <v>50</v>
      </c>
      <c r="H40" s="167" t="s">
        <v>50</v>
      </c>
      <c r="I40" s="167" t="s">
        <v>50</v>
      </c>
      <c r="J40" s="167" t="s">
        <v>50</v>
      </c>
      <c r="K40" s="167" t="s">
        <v>50</v>
      </c>
      <c r="L40" s="167" t="s">
        <v>50</v>
      </c>
      <c r="M40" s="167" t="s">
        <v>50</v>
      </c>
      <c r="N40" s="167" t="s">
        <v>50</v>
      </c>
      <c r="O40" s="167" t="s">
        <v>50</v>
      </c>
      <c r="P40" s="167" t="s">
        <v>50</v>
      </c>
      <c r="Q40" s="167" t="s">
        <v>50</v>
      </c>
      <c r="R40" s="167" t="s">
        <v>50</v>
      </c>
      <c r="S40" s="167" t="s">
        <v>50</v>
      </c>
      <c r="T40" s="167" t="s">
        <v>50</v>
      </c>
      <c r="U40" s="167" t="s">
        <v>50</v>
      </c>
      <c r="V40" s="617">
        <v>8</v>
      </c>
      <c r="W40" s="617">
        <v>8</v>
      </c>
      <c r="X40" s="617">
        <v>8</v>
      </c>
      <c r="Y40" s="599"/>
      <c r="Z40" s="599"/>
      <c r="AA40" s="617">
        <v>8</v>
      </c>
      <c r="AB40" s="617">
        <v>8</v>
      </c>
      <c r="AC40" s="617">
        <v>8</v>
      </c>
      <c r="AD40" s="617">
        <v>8</v>
      </c>
      <c r="AE40" s="617">
        <v>8</v>
      </c>
      <c r="AF40" s="599"/>
      <c r="AG40" s="599"/>
      <c r="AH40" s="617">
        <v>8</v>
      </c>
      <c r="AI40" s="352">
        <f>SUM(D40:AH40)</f>
        <v>72</v>
      </c>
      <c r="AJ40" s="512">
        <f>$D$19-(COUNTIF(AH40,"О")+COUNTIF(F40:J40,"О")+COUNTIF(M40:Q40,"О")+COUNTIF(T40:X40,"О")+COUNTIF(AH40,"Б")+COUNTIF(F40:J40,"Б")+COUNTIF(M40:Q40,"Б")+COUNTIF(T40:X40,"Б")+COUNTIF(AH40,"Д")+COUNTIF(F40:J40,"Д")+COUNTIF(M40:Q40,"Д")+COUNTIF(T40:X40,"Д")+COUNTIF(AH40,"К")+COUNTIF(F40:J40,"К")+COUNTIF(M40:Q40,"К")+COUNTIF(T40:X40,"К")+COUNTIF(AA40:AE40,"О")+COUNTIF(AA40:AE40,"Д")+COUNTIF(AA40:AE40,"Б")+COUNTIF(AA40:AE40,"К"))*8</f>
        <v>72</v>
      </c>
      <c r="AK40" s="602">
        <f>AI40-AJ40</f>
        <v>0</v>
      </c>
      <c r="AL40" s="524" t="e">
        <f>#REF!</f>
        <v>#REF!</v>
      </c>
      <c r="AM40" s="524" t="e">
        <f>#REF!</f>
        <v>#REF!</v>
      </c>
      <c r="AN40" s="525" t="e">
        <f>#REF!</f>
        <v>#REF!</v>
      </c>
      <c r="AO40" s="356" t="e">
        <f>#REF!</f>
        <v>#REF!</v>
      </c>
    </row>
    <row r="41" spans="1:41" s="19" customFormat="1" x14ac:dyDescent="0.25">
      <c r="A41" s="693" t="s">
        <v>69</v>
      </c>
      <c r="B41" s="694"/>
      <c r="C41" s="695"/>
      <c r="D41" s="173">
        <f>SUM(D21:D40)</f>
        <v>72.75</v>
      </c>
      <c r="E41" s="173">
        <f t="shared" ref="E41:F41" si="3">SUM(E21:E40)</f>
        <v>61.930000000000007</v>
      </c>
      <c r="F41" s="173">
        <f t="shared" si="3"/>
        <v>65.78</v>
      </c>
      <c r="G41" s="173">
        <f>SUM(G21:G40)-1.99</f>
        <v>76.27000000000001</v>
      </c>
      <c r="H41" s="173">
        <f>SUM(H21:H40)-1.99</f>
        <v>71.680000000000007</v>
      </c>
      <c r="I41" s="173">
        <f>SUM(I21:I40)</f>
        <v>82.09</v>
      </c>
      <c r="J41" s="173">
        <f t="shared" ref="J41:AH41" si="4">SUM(J21:J40)</f>
        <v>65.59</v>
      </c>
      <c r="K41" s="173">
        <f t="shared" si="4"/>
        <v>63.58</v>
      </c>
      <c r="L41" s="173">
        <f t="shared" si="4"/>
        <v>55.25</v>
      </c>
      <c r="M41" s="173">
        <f>SUM(M21:M40)-1.82</f>
        <v>54.6</v>
      </c>
      <c r="N41" s="173">
        <f>SUM(N21:N40)-1.99</f>
        <v>69.710000000000008</v>
      </c>
      <c r="O41" s="173">
        <f t="shared" si="4"/>
        <v>65.45</v>
      </c>
      <c r="P41" s="173">
        <f t="shared" si="4"/>
        <v>68.550000000000011</v>
      </c>
      <c r="Q41" s="173">
        <f t="shared" si="4"/>
        <v>71.930000000000007</v>
      </c>
      <c r="R41" s="173">
        <f t="shared" si="4"/>
        <v>59.510000000000005</v>
      </c>
      <c r="S41" s="173">
        <f t="shared" si="4"/>
        <v>64.41</v>
      </c>
      <c r="T41" s="173">
        <f t="shared" si="4"/>
        <v>55.5</v>
      </c>
      <c r="U41" s="173">
        <f t="shared" si="4"/>
        <v>71.58</v>
      </c>
      <c r="V41" s="173">
        <f>SUM(V21:V40)-1.99</f>
        <v>78.92</v>
      </c>
      <c r="W41" s="173">
        <f t="shared" si="4"/>
        <v>79.41</v>
      </c>
      <c r="X41" s="173">
        <f t="shared" si="4"/>
        <v>75.58</v>
      </c>
      <c r="Y41" s="173">
        <f t="shared" si="4"/>
        <v>63.5</v>
      </c>
      <c r="Z41" s="173">
        <f t="shared" si="4"/>
        <v>67.09</v>
      </c>
      <c r="AA41" s="173">
        <f>SUM(AA21:AA40)-1.99</f>
        <v>62.249999999999993</v>
      </c>
      <c r="AB41" s="173">
        <f t="shared" si="4"/>
        <v>76.92</v>
      </c>
      <c r="AC41" s="173">
        <f t="shared" si="4"/>
        <v>86.18</v>
      </c>
      <c r="AD41" s="173">
        <f>SUM(AD21:AD40)-1.99</f>
        <v>84.92</v>
      </c>
      <c r="AE41" s="173">
        <f t="shared" si="4"/>
        <v>78.91</v>
      </c>
      <c r="AF41" s="173">
        <f t="shared" si="4"/>
        <v>62.08</v>
      </c>
      <c r="AG41" s="173">
        <f t="shared" si="4"/>
        <v>64.17</v>
      </c>
      <c r="AH41" s="173">
        <f t="shared" si="4"/>
        <v>61.5</v>
      </c>
      <c r="AI41" s="618">
        <f>SUM(D41:AH41)</f>
        <v>2137.5900000000006</v>
      </c>
      <c r="AJ41" s="619">
        <f>SUM(AJ21:AJ40)</f>
        <v>2080</v>
      </c>
      <c r="AK41" s="619">
        <f>SUM(AK21:AK40)</f>
        <v>71.349999999999994</v>
      </c>
      <c r="AL41" s="619">
        <f t="shared" ref="AL41" si="5">SUM(AJ41)</f>
        <v>2080</v>
      </c>
      <c r="AM41" s="619">
        <f t="shared" ref="AM41:AO41" si="6">SUM(AK41)</f>
        <v>71.349999999999994</v>
      </c>
      <c r="AN41" s="619">
        <f t="shared" si="6"/>
        <v>2080</v>
      </c>
      <c r="AO41" s="619">
        <f t="shared" si="6"/>
        <v>71.349999999999994</v>
      </c>
    </row>
    <row r="42" spans="1:41" s="19" customFormat="1" x14ac:dyDescent="0.25">
      <c r="A42" s="566"/>
      <c r="B42" s="696" t="s">
        <v>70</v>
      </c>
      <c r="C42" s="696"/>
      <c r="D42" s="196">
        <f t="shared" ref="D42:S42" si="7">COUNT(D21:D40)</f>
        <v>8</v>
      </c>
      <c r="E42" s="196">
        <f t="shared" si="7"/>
        <v>7</v>
      </c>
      <c r="F42" s="196">
        <f t="shared" si="7"/>
        <v>6</v>
      </c>
      <c r="G42" s="196">
        <f t="shared" si="7"/>
        <v>8</v>
      </c>
      <c r="H42" s="196">
        <f t="shared" si="7"/>
        <v>7</v>
      </c>
      <c r="I42" s="196">
        <f t="shared" si="7"/>
        <v>8</v>
      </c>
      <c r="J42" s="196">
        <f t="shared" si="7"/>
        <v>6</v>
      </c>
      <c r="K42" s="196">
        <f t="shared" si="7"/>
        <v>7</v>
      </c>
      <c r="L42" s="196">
        <f t="shared" si="7"/>
        <v>6</v>
      </c>
      <c r="M42" s="196">
        <f t="shared" si="7"/>
        <v>6</v>
      </c>
      <c r="N42" s="196">
        <f t="shared" si="7"/>
        <v>7</v>
      </c>
      <c r="O42" s="196">
        <f t="shared" si="7"/>
        <v>7</v>
      </c>
      <c r="P42" s="196">
        <f t="shared" si="7"/>
        <v>7</v>
      </c>
      <c r="Q42" s="196">
        <f t="shared" si="7"/>
        <v>8</v>
      </c>
      <c r="R42" s="196">
        <f t="shared" si="7"/>
        <v>6</v>
      </c>
      <c r="S42" s="196">
        <f t="shared" si="7"/>
        <v>7</v>
      </c>
      <c r="T42" s="196">
        <f t="shared" ref="T42:AH42" si="8">COUNT(T21:T39)</f>
        <v>5</v>
      </c>
      <c r="U42" s="196">
        <f t="shared" si="8"/>
        <v>8</v>
      </c>
      <c r="V42" s="196">
        <f t="shared" si="8"/>
        <v>7</v>
      </c>
      <c r="W42" s="196">
        <f t="shared" si="8"/>
        <v>8</v>
      </c>
      <c r="X42" s="196">
        <f t="shared" si="8"/>
        <v>7</v>
      </c>
      <c r="Y42" s="196">
        <f t="shared" si="8"/>
        <v>6</v>
      </c>
      <c r="Z42" s="196">
        <f t="shared" si="8"/>
        <v>7</v>
      </c>
      <c r="AA42" s="196">
        <f t="shared" si="8"/>
        <v>5</v>
      </c>
      <c r="AB42" s="196">
        <f t="shared" si="8"/>
        <v>7</v>
      </c>
      <c r="AC42" s="196">
        <f t="shared" si="8"/>
        <v>8</v>
      </c>
      <c r="AD42" s="196">
        <f t="shared" si="8"/>
        <v>7</v>
      </c>
      <c r="AE42" s="196">
        <f t="shared" si="8"/>
        <v>8</v>
      </c>
      <c r="AF42" s="196">
        <f t="shared" si="8"/>
        <v>6</v>
      </c>
      <c r="AG42" s="196">
        <f t="shared" si="8"/>
        <v>7</v>
      </c>
      <c r="AH42" s="196">
        <f t="shared" si="8"/>
        <v>6</v>
      </c>
      <c r="AI42" s="620">
        <f>SUM(AI21:AI40)-AI41</f>
        <v>13.759999999999309</v>
      </c>
      <c r="AJ42" s="621" t="s">
        <v>98</v>
      </c>
      <c r="AK42" s="622"/>
      <c r="AL42" s="622"/>
      <c r="AM42" s="622"/>
      <c r="AN42" s="622"/>
      <c r="AO42" s="622"/>
    </row>
    <row r="43" spans="1:41" s="19" customFormat="1" x14ac:dyDescent="0.25">
      <c r="A43" s="178"/>
      <c r="B43" s="178"/>
      <c r="C43" s="178"/>
      <c r="D43" s="179"/>
      <c r="E43" s="179"/>
      <c r="F43" s="179"/>
      <c r="G43" s="179"/>
      <c r="H43" s="181"/>
      <c r="I43" s="179"/>
      <c r="J43" s="182"/>
      <c r="K43" s="184"/>
      <c r="L43" s="184"/>
      <c r="M43" s="184"/>
      <c r="N43" s="184"/>
      <c r="O43" s="182"/>
      <c r="P43" s="182"/>
      <c r="Q43" s="182"/>
      <c r="R43" s="182"/>
      <c r="S43" s="184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I43" s="186"/>
      <c r="AJ43" s="176"/>
      <c r="AK43" s="177"/>
      <c r="AL43" s="177"/>
      <c r="AM43" s="177"/>
    </row>
    <row r="44" spans="1:41" x14ac:dyDescent="0.25">
      <c r="B44" s="206"/>
      <c r="C44" s="206"/>
      <c r="D44" s="552"/>
      <c r="E44" s="552"/>
      <c r="F44" s="552"/>
      <c r="G44" s="552"/>
      <c r="H44" s="552"/>
      <c r="I44" s="552"/>
      <c r="J44" s="552"/>
      <c r="K44" s="552"/>
      <c r="L44" s="552"/>
      <c r="M44" s="552"/>
      <c r="N44" s="552"/>
      <c r="O44" s="552"/>
      <c r="P44" s="552"/>
      <c r="Q44" s="552"/>
      <c r="R44" s="552"/>
      <c r="S44" s="552"/>
      <c r="T44" s="552"/>
      <c r="U44" s="552"/>
      <c r="V44" s="552"/>
      <c r="W44" s="552"/>
      <c r="X44" s="552"/>
      <c r="Y44" s="552"/>
      <c r="Z44" s="552"/>
      <c r="AA44" s="552"/>
      <c r="AB44" s="552"/>
      <c r="AC44" s="552"/>
      <c r="AD44" s="552"/>
      <c r="AE44" s="552"/>
      <c r="AF44" s="552"/>
      <c r="AG44" s="552"/>
      <c r="AH44" s="552"/>
    </row>
    <row r="45" spans="1:41" ht="15.75" x14ac:dyDescent="0.25">
      <c r="A45" s="187"/>
      <c r="B45" s="194"/>
      <c r="C45" s="195" t="s">
        <v>73</v>
      </c>
      <c r="D45" s="200">
        <v>72.75</v>
      </c>
      <c r="E45" s="200">
        <v>61.930000000000007</v>
      </c>
      <c r="F45" s="200">
        <v>62.25</v>
      </c>
      <c r="G45" s="200">
        <v>76.010000000000005</v>
      </c>
      <c r="H45" s="200">
        <v>73</v>
      </c>
      <c r="I45" s="200">
        <v>79</v>
      </c>
      <c r="J45" s="200">
        <v>65</v>
      </c>
      <c r="K45" s="200">
        <v>63.25</v>
      </c>
      <c r="L45" s="200">
        <v>57.25</v>
      </c>
      <c r="M45" s="200">
        <v>67</v>
      </c>
      <c r="N45" s="200">
        <v>70</v>
      </c>
      <c r="O45" s="200">
        <v>71</v>
      </c>
      <c r="P45" s="200">
        <v>70</v>
      </c>
      <c r="Q45" s="200">
        <v>72</v>
      </c>
      <c r="R45" s="200">
        <v>61.25</v>
      </c>
      <c r="S45" s="200">
        <v>63.25</v>
      </c>
      <c r="T45" s="200">
        <v>54.25</v>
      </c>
      <c r="U45" s="200">
        <v>80</v>
      </c>
      <c r="V45" s="200">
        <v>70</v>
      </c>
      <c r="W45" s="200">
        <v>67</v>
      </c>
      <c r="X45" s="200">
        <v>70</v>
      </c>
      <c r="Y45" s="200">
        <v>63.25</v>
      </c>
      <c r="Z45" s="200">
        <v>61.25</v>
      </c>
      <c r="AA45" s="200">
        <v>67</v>
      </c>
      <c r="AB45" s="200">
        <v>80.75</v>
      </c>
      <c r="AC45" s="200">
        <v>82.75</v>
      </c>
      <c r="AD45" s="200">
        <v>65</v>
      </c>
      <c r="AE45" s="200">
        <v>67</v>
      </c>
      <c r="AF45" s="200">
        <v>61.25</v>
      </c>
      <c r="AG45" s="200">
        <v>63.25</v>
      </c>
      <c r="AH45" s="200">
        <v>65</v>
      </c>
      <c r="AI45" s="198">
        <f>SUM(D45:AH45)</f>
        <v>2102.69</v>
      </c>
    </row>
    <row r="46" spans="1:41" ht="15.75" x14ac:dyDescent="0.25">
      <c r="A46" s="187"/>
      <c r="B46" s="194"/>
      <c r="C46" s="195" t="s">
        <v>74</v>
      </c>
      <c r="D46" s="200">
        <v>641.299443</v>
      </c>
      <c r="E46" s="200">
        <v>530.54566312499992</v>
      </c>
      <c r="F46" s="200">
        <v>734.32124083333326</v>
      </c>
      <c r="G46" s="200">
        <v>706.53038500000002</v>
      </c>
      <c r="H46" s="200">
        <v>711.132209375</v>
      </c>
      <c r="I46" s="200">
        <v>828.89699400000018</v>
      </c>
      <c r="J46" s="200">
        <v>1030.478623125</v>
      </c>
      <c r="K46" s="200">
        <v>657.84921374999999</v>
      </c>
      <c r="L46" s="200">
        <v>513.01639499999987</v>
      </c>
      <c r="M46" s="200">
        <v>734.32124083333326</v>
      </c>
      <c r="N46" s="200">
        <v>720.87608350000005</v>
      </c>
      <c r="O46" s="200">
        <v>723.40565562500001</v>
      </c>
      <c r="P46" s="200">
        <v>824.91786312499994</v>
      </c>
      <c r="Q46" s="200">
        <v>1025.663171875</v>
      </c>
      <c r="R46" s="200">
        <v>648.90131124999994</v>
      </c>
      <c r="S46" s="200">
        <v>461.65418312500003</v>
      </c>
      <c r="T46" s="200">
        <v>693.99554050000006</v>
      </c>
      <c r="U46" s="200">
        <v>720.87608350000005</v>
      </c>
      <c r="V46" s="200">
        <v>723.40565562500001</v>
      </c>
      <c r="W46" s="200">
        <v>824.91786312499994</v>
      </c>
      <c r="X46" s="200">
        <v>823.16156000000012</v>
      </c>
      <c r="Y46" s="200">
        <v>703.49156874999994</v>
      </c>
      <c r="Z46" s="200">
        <v>519.30161049999992</v>
      </c>
      <c r="AA46" s="200">
        <v>703.80922874999999</v>
      </c>
      <c r="AB46" s="200">
        <v>756.51577937499997</v>
      </c>
      <c r="AC46" s="200">
        <v>742.28675500000008</v>
      </c>
      <c r="AD46" s="200">
        <v>1409.2144389375001</v>
      </c>
      <c r="AE46" s="200">
        <v>823.16156000000012</v>
      </c>
      <c r="AF46" s="200">
        <v>703.49156875000006</v>
      </c>
      <c r="AG46" s="200">
        <v>519.30161049999992</v>
      </c>
      <c r="AH46" s="200">
        <v>703.80922874999999</v>
      </c>
      <c r="AI46" s="198">
        <f>SUM(D46:AH46)</f>
        <v>22864.549728604165</v>
      </c>
    </row>
    <row r="47" spans="1:41" s="19" customFormat="1" x14ac:dyDescent="0.25">
      <c r="A47" s="202"/>
      <c r="B47" s="202"/>
      <c r="C47" s="202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80"/>
      <c r="Z47" s="179"/>
      <c r="AA47" s="179"/>
      <c r="AB47" s="179"/>
      <c r="AC47" s="179"/>
      <c r="AD47" s="179"/>
      <c r="AE47" s="179"/>
      <c r="AF47" s="179"/>
      <c r="AG47" s="179"/>
      <c r="AH47" s="179"/>
      <c r="AI47" s="175"/>
      <c r="AJ47" s="176"/>
      <c r="AK47" s="177"/>
      <c r="AL47" s="177"/>
      <c r="AM47" s="177"/>
      <c r="AN47" s="177"/>
      <c r="AO47" s="177"/>
    </row>
    <row r="48" spans="1:41" ht="15.75" x14ac:dyDescent="0.25">
      <c r="A48" s="187"/>
      <c r="B48" s="194"/>
      <c r="C48" s="195" t="s">
        <v>75</v>
      </c>
      <c r="D48" s="379" t="e">
        <f>#REF!</f>
        <v>#REF!</v>
      </c>
      <c r="E48" s="379" t="e">
        <f>#REF!</f>
        <v>#REF!</v>
      </c>
      <c r="F48" s="379" t="e">
        <f>#REF!</f>
        <v>#REF!</v>
      </c>
      <c r="G48" s="379" t="e">
        <f>#REF!</f>
        <v>#REF!</v>
      </c>
      <c r="H48" s="379" t="e">
        <f>#REF!</f>
        <v>#REF!</v>
      </c>
      <c r="I48" s="379" t="e">
        <f>#REF!*0.8</f>
        <v>#REF!</v>
      </c>
      <c r="J48" s="379" t="e">
        <f>#REF!+200</f>
        <v>#REF!</v>
      </c>
      <c r="K48" s="379" t="e">
        <f>#REF!</f>
        <v>#REF!</v>
      </c>
      <c r="L48" s="379" t="e">
        <f>#REF!</f>
        <v>#REF!</v>
      </c>
      <c r="M48" s="379" t="e">
        <f>#REF!*0.8</f>
        <v>#REF!</v>
      </c>
      <c r="N48" s="379" t="e">
        <f>#REF!*0.9</f>
        <v>#REF!</v>
      </c>
      <c r="O48" s="379" t="e">
        <f>#REF!*0.9</f>
        <v>#REF!</v>
      </c>
      <c r="P48" s="379" t="e">
        <f>#REF!*0.9</f>
        <v>#REF!</v>
      </c>
      <c r="Q48" s="379" t="e">
        <f>#REF!+100</f>
        <v>#REF!</v>
      </c>
      <c r="R48" s="379" t="e">
        <f>#REF!*1.1</f>
        <v>#REF!</v>
      </c>
      <c r="S48" s="379" t="e">
        <f>#REF!*1.4</f>
        <v>#REF!</v>
      </c>
      <c r="T48" s="379" t="e">
        <f>#REF!</f>
        <v>#REF!</v>
      </c>
      <c r="U48" s="379" t="e">
        <f>#REF!</f>
        <v>#REF!</v>
      </c>
      <c r="V48" s="379" t="e">
        <f>#REF!</f>
        <v>#REF!</v>
      </c>
      <c r="W48" s="379" t="e">
        <f>#REF!</f>
        <v>#REF!</v>
      </c>
      <c r="X48" s="379" t="e">
        <f>#REF!</f>
        <v>#REF!</v>
      </c>
      <c r="Y48" s="379" t="e">
        <f>#REF!</f>
        <v>#REF!</v>
      </c>
      <c r="Z48" s="379" t="e">
        <f>#REF!</f>
        <v>#REF!</v>
      </c>
      <c r="AA48" s="379" t="e">
        <f>#REF!</f>
        <v>#REF!</v>
      </c>
      <c r="AB48" s="379" t="e">
        <f>#REF!</f>
        <v>#REF!</v>
      </c>
      <c r="AC48" s="379" t="e">
        <f>#REF!</f>
        <v>#REF!</v>
      </c>
      <c r="AD48" s="379" t="e">
        <f>#REF!*0.8</f>
        <v>#REF!</v>
      </c>
      <c r="AE48" s="379" t="e">
        <f>#REF!</f>
        <v>#REF!</v>
      </c>
      <c r="AF48" s="379" t="e">
        <f>#REF!</f>
        <v>#REF!</v>
      </c>
      <c r="AG48" s="379" t="e">
        <f>#REF!</f>
        <v>#REF!</v>
      </c>
      <c r="AH48" s="379" t="e">
        <f>#REF!</f>
        <v>#REF!</v>
      </c>
      <c r="AI48" s="198" t="e">
        <f>SUM(D48:AH48)</f>
        <v>#REF!</v>
      </c>
      <c r="AJ48" t="s">
        <v>91</v>
      </c>
    </row>
    <row r="49" spans="1:41" ht="15.75" x14ac:dyDescent="0.25">
      <c r="A49" s="187"/>
      <c r="B49" s="194"/>
      <c r="C49" s="195" t="s">
        <v>77</v>
      </c>
      <c r="D49" s="569">
        <v>774.85633500000006</v>
      </c>
      <c r="E49" s="569">
        <v>469.46742499999993</v>
      </c>
      <c r="F49" s="205">
        <v>859.17652499999997</v>
      </c>
      <c r="G49" s="205">
        <v>783.99031499999978</v>
      </c>
      <c r="H49" s="205">
        <v>901.56211999999982</v>
      </c>
      <c r="I49" s="205">
        <v>738.61131000000012</v>
      </c>
      <c r="J49" s="205">
        <v>751.04948000000002</v>
      </c>
      <c r="K49" s="205">
        <v>729.76238249999983</v>
      </c>
      <c r="L49" s="205">
        <v>434.98478499999993</v>
      </c>
      <c r="M49" s="205">
        <v>616.3839549999999</v>
      </c>
      <c r="N49" s="205">
        <v>629.67687249999994</v>
      </c>
      <c r="O49" s="205">
        <v>650.41323749999992</v>
      </c>
      <c r="P49" s="205">
        <v>709.23122249999994</v>
      </c>
      <c r="Q49" s="205">
        <v>804.89395999999999</v>
      </c>
      <c r="R49" s="205">
        <v>736.74550249999982</v>
      </c>
      <c r="S49" s="205">
        <v>679.32366999999999</v>
      </c>
      <c r="T49" s="205">
        <v>669.28287250000005</v>
      </c>
      <c r="U49" s="205">
        <v>773.78151999999989</v>
      </c>
      <c r="V49" s="205">
        <v>719.02120249999984</v>
      </c>
      <c r="W49" s="205">
        <v>739.82634499999995</v>
      </c>
      <c r="X49" s="205">
        <v>752.78583000000003</v>
      </c>
      <c r="Y49" s="287">
        <v>785.01777500000003</v>
      </c>
      <c r="Z49" s="205">
        <v>646.02101000000005</v>
      </c>
      <c r="AA49" s="205">
        <v>730.84755000000007</v>
      </c>
      <c r="AB49" s="205">
        <v>706.35937749999994</v>
      </c>
      <c r="AC49" s="205">
        <v>721.42503250000004</v>
      </c>
      <c r="AD49" s="205">
        <v>804.47616999999991</v>
      </c>
      <c r="AE49" s="205">
        <v>888.8360275</v>
      </c>
      <c r="AF49" s="205">
        <v>749.06077500000004</v>
      </c>
      <c r="AG49" s="205">
        <v>643.4221225</v>
      </c>
      <c r="AH49" s="205">
        <v>659.83575500000006</v>
      </c>
      <c r="AI49" s="198">
        <f>AI50</f>
        <v>22260.128462500001</v>
      </c>
      <c r="AJ49" s="1" t="e">
        <f>AI49-AI48</f>
        <v>#REF!</v>
      </c>
    </row>
    <row r="50" spans="1:41" ht="15.75" hidden="1" x14ac:dyDescent="0.25">
      <c r="A50" s="194"/>
      <c r="B50" s="206"/>
      <c r="C50" s="207" t="s">
        <v>78</v>
      </c>
      <c r="D50" s="208">
        <f>IF(D49="",D48,D49)</f>
        <v>774.85633500000006</v>
      </c>
      <c r="E50" s="208">
        <f t="shared" ref="E50:AH50" si="9">IF(E49="",E48,E49)</f>
        <v>469.46742499999993</v>
      </c>
      <c r="F50" s="208">
        <f t="shared" si="9"/>
        <v>859.17652499999997</v>
      </c>
      <c r="G50" s="208">
        <f t="shared" si="9"/>
        <v>783.99031499999978</v>
      </c>
      <c r="H50" s="208">
        <f t="shared" si="9"/>
        <v>901.56211999999982</v>
      </c>
      <c r="I50" s="208">
        <f t="shared" si="9"/>
        <v>738.61131000000012</v>
      </c>
      <c r="J50" s="208">
        <f t="shared" si="9"/>
        <v>751.04948000000002</v>
      </c>
      <c r="K50" s="208">
        <f t="shared" si="9"/>
        <v>729.76238249999983</v>
      </c>
      <c r="L50" s="208">
        <f t="shared" si="9"/>
        <v>434.98478499999993</v>
      </c>
      <c r="M50" s="208">
        <f t="shared" si="9"/>
        <v>616.3839549999999</v>
      </c>
      <c r="N50" s="208">
        <f t="shared" si="9"/>
        <v>629.67687249999994</v>
      </c>
      <c r="O50" s="208">
        <f t="shared" si="9"/>
        <v>650.41323749999992</v>
      </c>
      <c r="P50" s="208">
        <f t="shared" si="9"/>
        <v>709.23122249999994</v>
      </c>
      <c r="Q50" s="208">
        <f t="shared" si="9"/>
        <v>804.89395999999999</v>
      </c>
      <c r="R50" s="208">
        <f t="shared" si="9"/>
        <v>736.74550249999982</v>
      </c>
      <c r="S50" s="208">
        <f t="shared" si="9"/>
        <v>679.32366999999999</v>
      </c>
      <c r="T50" s="208">
        <f t="shared" si="9"/>
        <v>669.28287250000005</v>
      </c>
      <c r="U50" s="208">
        <f t="shared" si="9"/>
        <v>773.78151999999989</v>
      </c>
      <c r="V50" s="208">
        <f t="shared" si="9"/>
        <v>719.02120249999984</v>
      </c>
      <c r="W50" s="208">
        <f t="shared" si="9"/>
        <v>739.82634499999995</v>
      </c>
      <c r="X50" s="208">
        <f t="shared" si="9"/>
        <v>752.78583000000003</v>
      </c>
      <c r="Y50" s="208">
        <f t="shared" si="9"/>
        <v>785.01777500000003</v>
      </c>
      <c r="Z50" s="208">
        <f t="shared" si="9"/>
        <v>646.02101000000005</v>
      </c>
      <c r="AA50" s="208">
        <f t="shared" si="9"/>
        <v>730.84755000000007</v>
      </c>
      <c r="AB50" s="208">
        <f t="shared" si="9"/>
        <v>706.35937749999994</v>
      </c>
      <c r="AC50" s="208">
        <f t="shared" si="9"/>
        <v>721.42503250000004</v>
      </c>
      <c r="AD50" s="208">
        <f t="shared" si="9"/>
        <v>804.47616999999991</v>
      </c>
      <c r="AE50" s="208">
        <f t="shared" si="9"/>
        <v>888.8360275</v>
      </c>
      <c r="AF50" s="208">
        <f t="shared" si="9"/>
        <v>749.06077500000004</v>
      </c>
      <c r="AG50" s="208">
        <f t="shared" si="9"/>
        <v>643.4221225</v>
      </c>
      <c r="AH50" s="208">
        <f t="shared" si="9"/>
        <v>659.83575500000006</v>
      </c>
      <c r="AI50" s="198">
        <f>SUM(D50:AH50)</f>
        <v>22260.128462500001</v>
      </c>
      <c r="AJ50" s="194"/>
      <c r="AK50" s="194"/>
      <c r="AL50" s="194"/>
      <c r="AM50" s="194"/>
      <c r="AO50" s="19"/>
    </row>
    <row r="51" spans="1:41" s="193" customFormat="1" ht="15.75" hidden="1" x14ac:dyDescent="0.25">
      <c r="A51" s="210"/>
      <c r="B51" s="211"/>
      <c r="C51" s="207" t="s">
        <v>77</v>
      </c>
      <c r="D51" s="212">
        <f>IF(D49="","",D49)</f>
        <v>774.85633500000006</v>
      </c>
      <c r="E51" s="212">
        <f t="shared" ref="E51:AG51" si="10">IF(E49="","",E49)</f>
        <v>469.46742499999993</v>
      </c>
      <c r="F51" s="212">
        <f t="shared" si="10"/>
        <v>859.17652499999997</v>
      </c>
      <c r="G51" s="212">
        <f t="shared" si="10"/>
        <v>783.99031499999978</v>
      </c>
      <c r="H51" s="212">
        <f t="shared" si="10"/>
        <v>901.56211999999982</v>
      </c>
      <c r="I51" s="212">
        <f t="shared" si="10"/>
        <v>738.61131000000012</v>
      </c>
      <c r="J51" s="212">
        <f t="shared" si="10"/>
        <v>751.04948000000002</v>
      </c>
      <c r="K51" s="212">
        <f t="shared" si="10"/>
        <v>729.76238249999983</v>
      </c>
      <c r="L51" s="212">
        <f t="shared" si="10"/>
        <v>434.98478499999993</v>
      </c>
      <c r="M51" s="212">
        <f t="shared" si="10"/>
        <v>616.3839549999999</v>
      </c>
      <c r="N51" s="212">
        <f t="shared" si="10"/>
        <v>629.67687249999994</v>
      </c>
      <c r="O51" s="212">
        <f t="shared" si="10"/>
        <v>650.41323749999992</v>
      </c>
      <c r="P51" s="212">
        <f t="shared" si="10"/>
        <v>709.23122249999994</v>
      </c>
      <c r="Q51" s="212">
        <f t="shared" si="10"/>
        <v>804.89395999999999</v>
      </c>
      <c r="R51" s="212">
        <f t="shared" si="10"/>
        <v>736.74550249999982</v>
      </c>
      <c r="S51" s="212">
        <f t="shared" si="10"/>
        <v>679.32366999999999</v>
      </c>
      <c r="T51" s="212">
        <f t="shared" si="10"/>
        <v>669.28287250000005</v>
      </c>
      <c r="U51" s="212">
        <f t="shared" si="10"/>
        <v>773.78151999999989</v>
      </c>
      <c r="V51" s="212">
        <f t="shared" si="10"/>
        <v>719.02120249999984</v>
      </c>
      <c r="W51" s="212">
        <f t="shared" si="10"/>
        <v>739.82634499999995</v>
      </c>
      <c r="X51" s="212">
        <f t="shared" si="10"/>
        <v>752.78583000000003</v>
      </c>
      <c r="Y51" s="212">
        <f t="shared" si="10"/>
        <v>785.01777500000003</v>
      </c>
      <c r="Z51" s="212">
        <f t="shared" si="10"/>
        <v>646.02101000000005</v>
      </c>
      <c r="AA51" s="212">
        <f t="shared" si="10"/>
        <v>730.84755000000007</v>
      </c>
      <c r="AB51" s="212">
        <f t="shared" si="10"/>
        <v>706.35937749999994</v>
      </c>
      <c r="AC51" s="212">
        <f t="shared" si="10"/>
        <v>721.42503250000004</v>
      </c>
      <c r="AD51" s="212">
        <f t="shared" si="10"/>
        <v>804.47616999999991</v>
      </c>
      <c r="AE51" s="212">
        <f t="shared" si="10"/>
        <v>888.8360275</v>
      </c>
      <c r="AF51" s="212">
        <f t="shared" si="10"/>
        <v>749.06077500000004</v>
      </c>
      <c r="AG51" s="212">
        <f t="shared" si="10"/>
        <v>643.4221225</v>
      </c>
      <c r="AH51" s="212">
        <f>IF(AH49="","",AH49)</f>
        <v>659.83575500000006</v>
      </c>
      <c r="AI51" s="214">
        <f>SUM(D51:AH51)</f>
        <v>22260.128462500001</v>
      </c>
    </row>
    <row r="52" spans="1:41" s="193" customFormat="1" ht="15.75" hidden="1" x14ac:dyDescent="0.25">
      <c r="A52" s="210"/>
      <c r="B52" s="211"/>
      <c r="C52" s="207" t="s">
        <v>79</v>
      </c>
      <c r="D52" s="212">
        <f t="shared" ref="D52:AH52" si="11">IF(D51="","",D41)</f>
        <v>72.75</v>
      </c>
      <c r="E52" s="212">
        <f t="shared" si="11"/>
        <v>61.930000000000007</v>
      </c>
      <c r="F52" s="212">
        <f t="shared" si="11"/>
        <v>65.78</v>
      </c>
      <c r="G52" s="212">
        <f t="shared" si="11"/>
        <v>76.27000000000001</v>
      </c>
      <c r="H52" s="212">
        <f t="shared" si="11"/>
        <v>71.680000000000007</v>
      </c>
      <c r="I52" s="212">
        <f t="shared" si="11"/>
        <v>82.09</v>
      </c>
      <c r="J52" s="212">
        <f t="shared" si="11"/>
        <v>65.59</v>
      </c>
      <c r="K52" s="212">
        <f t="shared" si="11"/>
        <v>63.58</v>
      </c>
      <c r="L52" s="212">
        <f t="shared" si="11"/>
        <v>55.25</v>
      </c>
      <c r="M52" s="212">
        <f t="shared" si="11"/>
        <v>54.6</v>
      </c>
      <c r="N52" s="212">
        <f t="shared" si="11"/>
        <v>69.710000000000008</v>
      </c>
      <c r="O52" s="212">
        <f t="shared" si="11"/>
        <v>65.45</v>
      </c>
      <c r="P52" s="212">
        <f t="shared" si="11"/>
        <v>68.550000000000011</v>
      </c>
      <c r="Q52" s="212">
        <f t="shared" si="11"/>
        <v>71.930000000000007</v>
      </c>
      <c r="R52" s="212">
        <f t="shared" si="11"/>
        <v>59.510000000000005</v>
      </c>
      <c r="S52" s="212">
        <f t="shared" si="11"/>
        <v>64.41</v>
      </c>
      <c r="T52" s="212">
        <f t="shared" si="11"/>
        <v>55.5</v>
      </c>
      <c r="U52" s="212">
        <f t="shared" si="11"/>
        <v>71.58</v>
      </c>
      <c r="V52" s="212">
        <f t="shared" si="11"/>
        <v>78.92</v>
      </c>
      <c r="W52" s="212">
        <f t="shared" si="11"/>
        <v>79.41</v>
      </c>
      <c r="X52" s="212">
        <f t="shared" si="11"/>
        <v>75.58</v>
      </c>
      <c r="Y52" s="212">
        <f t="shared" si="11"/>
        <v>63.5</v>
      </c>
      <c r="Z52" s="212">
        <f t="shared" si="11"/>
        <v>67.09</v>
      </c>
      <c r="AA52" s="212">
        <f t="shared" si="11"/>
        <v>62.249999999999993</v>
      </c>
      <c r="AB52" s="212">
        <f t="shared" si="11"/>
        <v>76.92</v>
      </c>
      <c r="AC52" s="212">
        <f t="shared" si="11"/>
        <v>86.18</v>
      </c>
      <c r="AD52" s="212">
        <f t="shared" si="11"/>
        <v>84.92</v>
      </c>
      <c r="AE52" s="212">
        <f t="shared" si="11"/>
        <v>78.91</v>
      </c>
      <c r="AF52" s="212">
        <f t="shared" si="11"/>
        <v>62.08</v>
      </c>
      <c r="AG52" s="212">
        <f t="shared" si="11"/>
        <v>64.17</v>
      </c>
      <c r="AH52" s="212">
        <f t="shared" si="11"/>
        <v>61.5</v>
      </c>
      <c r="AI52" s="214">
        <f>SUM(D52:AH52)</f>
        <v>2137.5900000000006</v>
      </c>
    </row>
    <row r="53" spans="1:41" ht="15.75" x14ac:dyDescent="0.25">
      <c r="B53" s="206"/>
      <c r="C53" s="215" t="s">
        <v>80</v>
      </c>
      <c r="D53" s="216">
        <v>10.1</v>
      </c>
      <c r="E53" s="216">
        <v>10.1</v>
      </c>
      <c r="F53" s="216">
        <v>10.1</v>
      </c>
      <c r="G53" s="216">
        <v>10.1</v>
      </c>
      <c r="H53" s="216">
        <v>10.1</v>
      </c>
      <c r="I53" s="216">
        <v>10.1</v>
      </c>
      <c r="J53" s="216">
        <v>10.1</v>
      </c>
      <c r="K53" s="216">
        <v>10.1</v>
      </c>
      <c r="L53" s="216">
        <v>10.1</v>
      </c>
      <c r="M53" s="216">
        <v>10.1</v>
      </c>
      <c r="N53" s="216">
        <v>10.1</v>
      </c>
      <c r="O53" s="216">
        <v>10.1</v>
      </c>
      <c r="P53" s="216">
        <v>10.1</v>
      </c>
      <c r="Q53" s="216">
        <v>10.1</v>
      </c>
      <c r="R53" s="216">
        <v>10.1</v>
      </c>
      <c r="S53" s="216">
        <v>10.1</v>
      </c>
      <c r="T53" s="216">
        <v>10.1</v>
      </c>
      <c r="U53" s="216">
        <v>10.1</v>
      </c>
      <c r="V53" s="216">
        <v>10.1</v>
      </c>
      <c r="W53" s="216">
        <v>10.1</v>
      </c>
      <c r="X53" s="216">
        <v>10.1</v>
      </c>
      <c r="Y53" s="216">
        <v>10.1</v>
      </c>
      <c r="Z53" s="216">
        <v>10.1</v>
      </c>
      <c r="AA53" s="216">
        <v>10.1</v>
      </c>
      <c r="AB53" s="216">
        <v>10.1</v>
      </c>
      <c r="AC53" s="216">
        <v>10.1</v>
      </c>
      <c r="AD53" s="216">
        <v>10.1</v>
      </c>
      <c r="AE53" s="216">
        <v>10.1</v>
      </c>
      <c r="AF53" s="216">
        <v>10.1</v>
      </c>
      <c r="AG53" s="216">
        <v>10.1</v>
      </c>
      <c r="AH53" s="216">
        <v>10.1</v>
      </c>
      <c r="AI53" s="216">
        <v>10.1</v>
      </c>
    </row>
    <row r="54" spans="1:41" ht="15.75" x14ac:dyDescent="0.25">
      <c r="B54" s="206"/>
      <c r="C54" s="218" t="s">
        <v>81</v>
      </c>
      <c r="D54" s="219">
        <f>IF(D49="",D48/D41,D49/D41)</f>
        <v>10.650946185567012</v>
      </c>
      <c r="E54" s="219">
        <f>IF(E49="",E48/E41,E49/E41)</f>
        <v>7.5806139996770527</v>
      </c>
      <c r="F54" s="219">
        <f t="shared" ref="F54:AH54" si="12">IF(F49="",F48/F41,F49/F41)</f>
        <v>13.061364016418363</v>
      </c>
      <c r="G54" s="219">
        <f t="shared" si="12"/>
        <v>10.279144027795983</v>
      </c>
      <c r="H54" s="219">
        <f t="shared" si="12"/>
        <v>12.577596540178568</v>
      </c>
      <c r="I54" s="219">
        <f t="shared" si="12"/>
        <v>8.9975796077475945</v>
      </c>
      <c r="J54" s="219">
        <f t="shared" si="12"/>
        <v>11.450670529044061</v>
      </c>
      <c r="K54" s="219">
        <f t="shared" si="12"/>
        <v>11.477860687323055</v>
      </c>
      <c r="L54" s="219">
        <f t="shared" si="12"/>
        <v>7.8730277828054289</v>
      </c>
      <c r="M54" s="219">
        <f t="shared" si="12"/>
        <v>11.289083424908423</v>
      </c>
      <c r="N54" s="219">
        <f t="shared" si="12"/>
        <v>9.0328055157079312</v>
      </c>
      <c r="O54" s="219">
        <f t="shared" si="12"/>
        <v>9.9375590145148944</v>
      </c>
      <c r="P54" s="219">
        <f t="shared" si="12"/>
        <v>10.346188512035008</v>
      </c>
      <c r="Q54" s="219">
        <f t="shared" si="12"/>
        <v>11.18996190740998</v>
      </c>
      <c r="R54" s="219">
        <f t="shared" si="12"/>
        <v>12.380196647622244</v>
      </c>
      <c r="S54" s="219">
        <f t="shared" si="12"/>
        <v>10.546866480360192</v>
      </c>
      <c r="T54" s="219">
        <f t="shared" si="12"/>
        <v>12.059150855855856</v>
      </c>
      <c r="U54" s="219">
        <f t="shared" si="12"/>
        <v>10.810024029058395</v>
      </c>
      <c r="V54" s="219">
        <f t="shared" si="12"/>
        <v>9.1107602952356803</v>
      </c>
      <c r="W54" s="219">
        <f t="shared" si="12"/>
        <v>9.3165387860470972</v>
      </c>
      <c r="X54" s="219">
        <f t="shared" si="12"/>
        <v>9.960119476051867</v>
      </c>
      <c r="Y54" s="219">
        <f t="shared" si="12"/>
        <v>12.362484645669293</v>
      </c>
      <c r="Z54" s="219">
        <f t="shared" si="12"/>
        <v>9.6291699210016404</v>
      </c>
      <c r="AA54" s="219">
        <f t="shared" si="12"/>
        <v>11.740522891566268</v>
      </c>
      <c r="AB54" s="219">
        <f t="shared" si="12"/>
        <v>9.1830392290691609</v>
      </c>
      <c r="AC54" s="219">
        <f t="shared" si="12"/>
        <v>8.3711421733580877</v>
      </c>
      <c r="AD54" s="219">
        <f t="shared" si="12"/>
        <v>9.4733416156382457</v>
      </c>
      <c r="AE54" s="219">
        <f t="shared" si="12"/>
        <v>11.263921271068305</v>
      </c>
      <c r="AF54" s="219">
        <f t="shared" si="12"/>
        <v>12.066056298324742</v>
      </c>
      <c r="AG54" s="219">
        <f t="shared" si="12"/>
        <v>10.026836878603708</v>
      </c>
      <c r="AH54" s="219">
        <f t="shared" si="12"/>
        <v>10.729036666666667</v>
      </c>
      <c r="AI54" s="219">
        <f>AI49/AI41</f>
        <v>10.413656717377979</v>
      </c>
      <c r="AJ54" s="221" t="s">
        <v>102</v>
      </c>
    </row>
    <row r="55" spans="1:41" ht="49.5" x14ac:dyDescent="0.25">
      <c r="B55" s="206"/>
      <c r="C55" s="218" t="s">
        <v>83</v>
      </c>
      <c r="D55" s="222">
        <f>D54/D53</f>
        <v>1.0545491272838625</v>
      </c>
      <c r="E55" s="222">
        <f>E54/E53</f>
        <v>0.75055584155218347</v>
      </c>
      <c r="F55" s="222">
        <f>F54/F53</f>
        <v>1.293204358061224</v>
      </c>
      <c r="G55" s="222">
        <f t="shared" ref="G55:AH55" si="13">G54/G53</f>
        <v>1.0177370324550479</v>
      </c>
      <c r="H55" s="222">
        <f>H54/H53</f>
        <v>1.245306588136492</v>
      </c>
      <c r="I55" s="222">
        <f t="shared" si="13"/>
        <v>0.89084946611362326</v>
      </c>
      <c r="J55" s="222">
        <f t="shared" si="13"/>
        <v>1.1337297553508972</v>
      </c>
      <c r="K55" s="222">
        <f t="shared" si="13"/>
        <v>1.1364218502300054</v>
      </c>
      <c r="L55" s="222">
        <f t="shared" si="13"/>
        <v>0.77950770126786428</v>
      </c>
      <c r="M55" s="222">
        <f t="shared" si="13"/>
        <v>1.1177310321691509</v>
      </c>
      <c r="N55" s="222">
        <f t="shared" si="13"/>
        <v>0.89433717977306249</v>
      </c>
      <c r="O55" s="222">
        <f t="shared" si="13"/>
        <v>0.9839167341103856</v>
      </c>
      <c r="P55" s="222">
        <f t="shared" si="13"/>
        <v>1.024375100201486</v>
      </c>
      <c r="Q55" s="222">
        <f t="shared" si="13"/>
        <v>1.1079170205356417</v>
      </c>
      <c r="R55" s="222">
        <f t="shared" si="13"/>
        <v>1.225762044319034</v>
      </c>
      <c r="S55" s="222">
        <f t="shared" si="13"/>
        <v>1.0442442059762567</v>
      </c>
      <c r="T55" s="222">
        <f t="shared" si="13"/>
        <v>1.193975332262956</v>
      </c>
      <c r="U55" s="222">
        <f t="shared" si="13"/>
        <v>1.0702994088176629</v>
      </c>
      <c r="V55" s="222">
        <f t="shared" si="13"/>
        <v>0.90205547477580994</v>
      </c>
      <c r="W55" s="222">
        <f t="shared" si="13"/>
        <v>0.92242958277694032</v>
      </c>
      <c r="X55" s="222">
        <f t="shared" si="13"/>
        <v>0.98615044317345224</v>
      </c>
      <c r="Y55" s="222">
        <f t="shared" si="13"/>
        <v>1.224008380759336</v>
      </c>
      <c r="Z55" s="222">
        <f t="shared" si="13"/>
        <v>0.95338316049521199</v>
      </c>
      <c r="AA55" s="222">
        <f t="shared" si="13"/>
        <v>1.1624280090659671</v>
      </c>
      <c r="AB55" s="222">
        <f t="shared" si="13"/>
        <v>0.90921180485833275</v>
      </c>
      <c r="AC55" s="222">
        <f t="shared" si="13"/>
        <v>0.82882595775822654</v>
      </c>
      <c r="AD55" s="222">
        <f>AD54/AD53</f>
        <v>0.93795461540972735</v>
      </c>
      <c r="AE55" s="222">
        <f t="shared" si="13"/>
        <v>1.1152397298087431</v>
      </c>
      <c r="AF55" s="222">
        <f t="shared" si="13"/>
        <v>1.1946590394380934</v>
      </c>
      <c r="AG55" s="222">
        <f t="shared" si="13"/>
        <v>0.99275612659442658</v>
      </c>
      <c r="AH55" s="222">
        <f t="shared" si="13"/>
        <v>1.0622808580858087</v>
      </c>
      <c r="AI55" s="223">
        <f>AI54/AI53</f>
        <v>1.0310551205324732</v>
      </c>
      <c r="AJ55" s="224">
        <f>AI51/AI52/AI53</f>
        <v>1.0310551205324732</v>
      </c>
    </row>
  </sheetData>
  <mergeCells count="12">
    <mergeCell ref="B42:C42"/>
    <mergeCell ref="A1:G1"/>
    <mergeCell ref="A2:G2"/>
    <mergeCell ref="A3:G3"/>
    <mergeCell ref="H3:Z3"/>
    <mergeCell ref="Q4:S4"/>
    <mergeCell ref="A18:C18"/>
    <mergeCell ref="A19:C19"/>
    <mergeCell ref="D19:E19"/>
    <mergeCell ref="G19:H19"/>
    <mergeCell ref="AL19:AN19"/>
    <mergeCell ref="A41:C41"/>
  </mergeCells>
  <conditionalFormatting sqref="D50:AH50">
    <cfRule type="cellIs" dxfId="38" priority="8" operator="equal">
      <formula>"О"</formula>
    </cfRule>
  </conditionalFormatting>
  <conditionalFormatting sqref="D53:AI53">
    <cfRule type="cellIs" dxfId="37" priority="11" operator="equal">
      <formula>"О"</formula>
    </cfRule>
  </conditionalFormatting>
  <conditionalFormatting sqref="AJ55">
    <cfRule type="cellIs" dxfId="36" priority="5" operator="greaterThanOrEqual">
      <formula>1</formula>
    </cfRule>
    <cfRule type="cellIs" dxfId="35" priority="6" operator="between">
      <formula>0.9</formula>
      <formula>1</formula>
    </cfRule>
    <cfRule type="cellIs" dxfId="34" priority="7" operator="lessThan">
      <formula>0.9</formula>
    </cfRule>
  </conditionalFormatting>
  <conditionalFormatting sqref="D55:AI55">
    <cfRule type="cellIs" dxfId="33" priority="2" operator="between">
      <formula>1</formula>
      <formula>1.05</formula>
    </cfRule>
    <cfRule type="cellIs" dxfId="32" priority="3" operator="between">
      <formula>0.95</formula>
      <formula>1</formula>
    </cfRule>
    <cfRule type="cellIs" dxfId="31" priority="4" operator="lessThan">
      <formula>1</formula>
    </cfRule>
  </conditionalFormatting>
  <conditionalFormatting sqref="D55:AI55">
    <cfRule type="cellIs" dxfId="30" priority="1" operator="greaterThan">
      <formula>1.05</formula>
    </cfRule>
  </conditionalFormatting>
  <dataValidations count="2">
    <dataValidation type="list" allowBlank="1" showInputMessage="1" showErrorMessage="1" sqref="S18">
      <formula1>$L$6:$L$9</formula1>
    </dataValidation>
    <dataValidation type="list" allowBlank="1" showInputMessage="1" showErrorMessage="1" sqref="Q4:S4">
      <formula1>$Q$6:$Q$17</formula1>
    </dataValidation>
  </dataValidations>
  <pageMargins left="0.23622047244094491" right="3.937007874015748E-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35" max="84" man="1"/>
  </colBreak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BED02F93-8C6F-4B40-919E-21C38DB82A81}">
            <xm:f>NOT(ISERROR(SEARCH(#REF!,D53)))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D53:AI53</xm:sqref>
        </x14:conditionalFormatting>
        <x14:conditionalFormatting xmlns:xm="http://schemas.microsoft.com/office/excel/2006/main">
          <x14:cfRule type="containsText" priority="12" operator="containsText" id="{9D5A3DE5-3AAD-4000-8005-3A38D3ADE20F}">
            <xm:f>NOT(ISERROR(SEARCH(#REF!,D53)))</xm:f>
            <xm:f>#REF!</xm:f>
            <x14:dxf>
              <font>
                <b/>
                <i val="0"/>
              </font>
            </x14:dxf>
          </x14:cfRule>
          <xm:sqref>D53:AI53</xm:sqref>
        </x14:conditionalFormatting>
        <x14:conditionalFormatting xmlns:xm="http://schemas.microsoft.com/office/excel/2006/main">
          <x14:cfRule type="containsText" priority="10" operator="containsText" id="{64E215BC-3D4E-42B9-BAD3-D80E69BF4806}">
            <xm:f>NOT(ISERROR(SEARCH(#REF!,#REF!)))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D50:AH50</xm:sqref>
        </x14:conditionalFormatting>
        <x14:conditionalFormatting xmlns:xm="http://schemas.microsoft.com/office/excel/2006/main">
          <x14:cfRule type="containsText" priority="9" operator="containsText" id="{20426D53-ABE0-44F8-991B-2D8102FDE7A3}">
            <xm:f>NOT(ISERROR(SEARCH(#REF!,#REF!)))</xm:f>
            <xm:f>#REF!</xm:f>
            <x14:dxf>
              <font>
                <b/>
                <i val="0"/>
              </font>
            </x14:dxf>
          </x14:cfRule>
          <xm:sqref>D50:AH50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O56"/>
  <sheetViews>
    <sheetView zoomScale="80" zoomScaleNormal="80" workbookViewId="0">
      <pane xSplit="2" ySplit="20" topLeftCell="C21" activePane="bottomRight" state="frozen"/>
      <selection activeCell="U34" sqref="U34"/>
      <selection pane="topRight" activeCell="U34" sqref="U34"/>
      <selection pane="bottomLeft" activeCell="U34" sqref="U34"/>
      <selection pane="bottomRight" activeCell="U34" sqref="U34"/>
    </sheetView>
  </sheetViews>
  <sheetFormatPr defaultRowHeight="15" x14ac:dyDescent="0.25"/>
  <cols>
    <col min="1" max="1" width="4" customWidth="1"/>
    <col min="2" max="2" width="23.42578125" customWidth="1"/>
    <col min="3" max="3" width="15" customWidth="1"/>
    <col min="4" max="4" width="6.42578125" style="1" customWidth="1"/>
    <col min="5" max="5" width="6.7109375" style="1" bestFit="1" customWidth="1"/>
    <col min="6" max="6" width="7.28515625" style="1" customWidth="1"/>
    <col min="7" max="8" width="6.7109375" style="1" customWidth="1"/>
    <col min="9" max="9" width="7" style="1" customWidth="1"/>
    <col min="10" max="10" width="6.140625" style="1" customWidth="1"/>
    <col min="11" max="11" width="6.7109375" style="1" bestFit="1" customWidth="1"/>
    <col min="12" max="12" width="6.5703125" style="1" customWidth="1"/>
    <col min="13" max="13" width="6.28515625" style="1" customWidth="1"/>
    <col min="14" max="14" width="6.5703125" style="1" customWidth="1"/>
    <col min="15" max="15" width="6.42578125" style="1" customWidth="1"/>
    <col min="16" max="16" width="6.85546875" style="1" customWidth="1"/>
    <col min="17" max="19" width="6.7109375" style="1" customWidth="1"/>
    <col min="20" max="21" width="6.5703125" style="1" customWidth="1"/>
    <col min="22" max="22" width="7" style="1" customWidth="1"/>
    <col min="23" max="23" width="6.42578125" style="1" customWidth="1"/>
    <col min="24" max="24" width="6.5703125" style="1" customWidth="1"/>
    <col min="25" max="25" width="7" style="1" customWidth="1"/>
    <col min="26" max="26" width="6.5703125" style="1" customWidth="1"/>
    <col min="27" max="27" width="7.5703125" style="1" customWidth="1"/>
    <col min="28" max="30" width="6.5703125" style="1" customWidth="1"/>
    <col min="31" max="33" width="7" style="1" customWidth="1"/>
    <col min="34" max="34" width="9.42578125" bestFit="1" customWidth="1"/>
    <col min="35" max="35" width="12" customWidth="1"/>
    <col min="36" max="36" width="13.85546875" customWidth="1"/>
    <col min="37" max="37" width="10.140625" customWidth="1"/>
    <col min="38" max="38" width="10.28515625" customWidth="1"/>
    <col min="39" max="39" width="9.28515625" bestFit="1" customWidth="1"/>
    <col min="40" max="40" width="18.140625" bestFit="1" customWidth="1"/>
    <col min="41" max="73" width="5.140625" customWidth="1"/>
  </cols>
  <sheetData>
    <row r="1" spans="1:39" hidden="1" x14ac:dyDescent="0.25">
      <c r="A1" s="662" t="s">
        <v>12</v>
      </c>
      <c r="B1" s="662"/>
      <c r="C1" s="662"/>
      <c r="D1" s="662"/>
      <c r="E1" s="662"/>
      <c r="F1" s="662"/>
      <c r="G1" s="662"/>
      <c r="R1" s="3"/>
      <c r="S1" s="3"/>
      <c r="T1" s="3"/>
      <c r="U1" s="3"/>
      <c r="X1" s="4" t="s">
        <v>13</v>
      </c>
      <c r="Y1" s="2"/>
      <c r="Z1" s="2"/>
      <c r="AA1" s="2"/>
      <c r="AB1" s="2"/>
      <c r="AC1" s="4"/>
      <c r="AD1" s="36"/>
      <c r="AE1" s="226"/>
      <c r="AF1" s="290"/>
      <c r="AG1" s="381"/>
      <c r="AH1" s="18"/>
      <c r="AI1" s="18"/>
      <c r="AJ1" s="18"/>
      <c r="AK1" s="227"/>
      <c r="AL1" s="227"/>
      <c r="AM1" s="227"/>
    </row>
    <row r="2" spans="1:39" s="19" customFormat="1" ht="15.75" hidden="1" customHeight="1" x14ac:dyDescent="0.25">
      <c r="A2" s="662" t="s">
        <v>14</v>
      </c>
      <c r="B2" s="662"/>
      <c r="C2" s="662"/>
      <c r="D2" s="662"/>
      <c r="E2" s="662"/>
      <c r="F2" s="662"/>
      <c r="G2" s="663"/>
      <c r="H2" s="4"/>
      <c r="I2" s="11"/>
      <c r="J2" s="11"/>
      <c r="K2" s="4"/>
      <c r="L2" s="4"/>
      <c r="M2" s="4"/>
      <c r="N2" s="12"/>
      <c r="O2" s="13"/>
      <c r="P2" s="13"/>
      <c r="Q2" s="13">
        <v>44135</v>
      </c>
      <c r="R2" s="4"/>
      <c r="S2" s="4"/>
      <c r="T2" s="4"/>
      <c r="U2" s="4"/>
      <c r="V2" s="4"/>
      <c r="W2" s="4"/>
      <c r="X2" s="4"/>
      <c r="Y2" s="4"/>
      <c r="Z2" s="4"/>
      <c r="AA2" s="4"/>
      <c r="AB2" s="14"/>
      <c r="AC2" s="15"/>
      <c r="AD2" s="15"/>
      <c r="AE2" s="15"/>
      <c r="AF2" s="16"/>
      <c r="AG2" s="15"/>
      <c r="AH2" s="18"/>
      <c r="AI2" s="18"/>
      <c r="AJ2" s="18"/>
      <c r="AK2" s="18"/>
      <c r="AL2" s="18"/>
      <c r="AM2" s="18"/>
    </row>
    <row r="3" spans="1:39" s="19" customFormat="1" ht="15" hidden="1" customHeight="1" x14ac:dyDescent="0.25">
      <c r="A3" s="662"/>
      <c r="B3" s="662"/>
      <c r="C3" s="662"/>
      <c r="D3" s="662"/>
      <c r="E3" s="662"/>
      <c r="F3" s="662"/>
      <c r="G3" s="663"/>
      <c r="H3" s="664" t="s">
        <v>15</v>
      </c>
      <c r="I3" s="665"/>
      <c r="J3" s="665"/>
      <c r="K3" s="665"/>
      <c r="L3" s="665"/>
      <c r="M3" s="665"/>
      <c r="N3" s="665"/>
      <c r="O3" s="665"/>
      <c r="P3" s="665"/>
      <c r="Q3" s="665"/>
      <c r="R3" s="665"/>
      <c r="S3" s="665"/>
      <c r="T3" s="665"/>
      <c r="U3" s="665"/>
      <c r="V3" s="665"/>
      <c r="W3" s="665"/>
      <c r="X3" s="665"/>
      <c r="Y3" s="665"/>
      <c r="Z3" s="665"/>
      <c r="AA3" s="20"/>
      <c r="AB3" s="20"/>
      <c r="AC3" s="15"/>
      <c r="AD3" s="15"/>
      <c r="AE3" s="15"/>
      <c r="AF3" s="16"/>
      <c r="AG3" s="15"/>
      <c r="AH3" s="18"/>
      <c r="AI3" s="18"/>
      <c r="AJ3" s="18"/>
      <c r="AK3" s="18"/>
      <c r="AL3" s="18"/>
      <c r="AM3" s="18"/>
    </row>
    <row r="4" spans="1:39" s="19" customFormat="1" ht="15" customHeight="1" x14ac:dyDescent="0.25">
      <c r="A4" s="22"/>
      <c r="B4" s="22"/>
      <c r="C4" s="22"/>
      <c r="D4" s="229"/>
      <c r="E4" s="229"/>
      <c r="F4" s="229"/>
      <c r="G4" s="229"/>
      <c r="H4" s="230"/>
      <c r="I4" s="229"/>
      <c r="J4" s="229"/>
      <c r="K4" s="229"/>
      <c r="L4" s="229"/>
      <c r="M4" s="230"/>
      <c r="N4" s="229"/>
      <c r="O4" s="12"/>
      <c r="P4" s="32" t="s">
        <v>16</v>
      </c>
      <c r="Q4" s="666" t="s">
        <v>10</v>
      </c>
      <c r="R4" s="666"/>
      <c r="S4" s="666"/>
      <c r="T4" s="30">
        <v>2022</v>
      </c>
      <c r="U4" s="231"/>
      <c r="V4" s="32" t="s">
        <v>17</v>
      </c>
      <c r="W4" s="12"/>
      <c r="X4" s="232"/>
      <c r="Y4" s="12"/>
      <c r="Z4" s="12"/>
      <c r="AA4" s="35"/>
      <c r="AB4" s="35"/>
      <c r="AC4" s="35"/>
      <c r="AD4" s="35"/>
      <c r="AE4" s="4"/>
      <c r="AF4" s="4"/>
      <c r="AG4" s="4"/>
      <c r="AH4" s="37"/>
      <c r="AI4" s="38"/>
      <c r="AJ4" s="39"/>
    </row>
    <row r="5" spans="1:39" s="19" customFormat="1" ht="15" hidden="1" customHeight="1" x14ac:dyDescent="0.25">
      <c r="A5" s="22"/>
      <c r="B5" s="22"/>
      <c r="C5" s="22"/>
      <c r="D5" s="23"/>
      <c r="E5" s="24"/>
      <c r="F5" s="24"/>
      <c r="G5" s="24"/>
      <c r="H5" s="25"/>
      <c r="I5" s="26"/>
      <c r="J5" s="27"/>
      <c r="K5" s="28"/>
      <c r="L5" s="40" t="s">
        <v>18</v>
      </c>
      <c r="M5" s="26"/>
      <c r="N5" s="32"/>
      <c r="O5" s="32"/>
      <c r="P5" s="32"/>
      <c r="Q5" s="40"/>
      <c r="R5" s="32"/>
      <c r="S5" s="32"/>
      <c r="T5" s="40" t="s">
        <v>19</v>
      </c>
      <c r="U5" s="32"/>
      <c r="V5" s="32"/>
      <c r="W5" s="32"/>
      <c r="X5" s="33"/>
      <c r="Y5" s="34"/>
      <c r="Z5" s="34"/>
      <c r="AA5" s="35"/>
      <c r="AB5" s="35"/>
      <c r="AC5" s="35"/>
      <c r="AD5" s="35"/>
      <c r="AE5" s="4"/>
      <c r="AF5" s="4"/>
      <c r="AG5" s="4"/>
      <c r="AH5" s="37"/>
      <c r="AI5" s="38"/>
      <c r="AJ5" s="39"/>
    </row>
    <row r="6" spans="1:39" s="19" customFormat="1" ht="15" hidden="1" customHeight="1" x14ac:dyDescent="0.25">
      <c r="A6" s="22"/>
      <c r="B6" s="22"/>
      <c r="C6" s="22"/>
      <c r="D6" s="23"/>
      <c r="E6" s="24"/>
      <c r="F6" s="24"/>
      <c r="G6" s="24"/>
      <c r="H6" s="25"/>
      <c r="I6" s="26"/>
      <c r="J6" s="27"/>
      <c r="K6" s="28"/>
      <c r="L6" s="41">
        <v>28</v>
      </c>
      <c r="M6" s="26"/>
      <c r="N6" s="32"/>
      <c r="O6" s="32"/>
      <c r="P6" s="32"/>
      <c r="Q6" s="41" t="s">
        <v>0</v>
      </c>
      <c r="R6" s="32"/>
      <c r="S6" s="32"/>
      <c r="T6" s="41">
        <v>31</v>
      </c>
      <c r="U6" s="32"/>
      <c r="V6" s="32"/>
      <c r="W6" s="32"/>
      <c r="X6" s="33"/>
      <c r="Y6" s="34"/>
      <c r="Z6" s="34"/>
      <c r="AA6" s="35"/>
      <c r="AB6" s="35"/>
      <c r="AC6" s="35"/>
      <c r="AD6" s="35"/>
      <c r="AE6" s="4"/>
      <c r="AF6" s="4"/>
      <c r="AG6" s="4"/>
      <c r="AH6" s="37"/>
      <c r="AI6" s="38"/>
      <c r="AJ6" s="39"/>
    </row>
    <row r="7" spans="1:39" s="19" customFormat="1" ht="15" hidden="1" customHeight="1" x14ac:dyDescent="0.25">
      <c r="A7" s="22"/>
      <c r="B7" s="22"/>
      <c r="C7" s="22"/>
      <c r="D7" s="23"/>
      <c r="E7" s="24"/>
      <c r="F7" s="24"/>
      <c r="G7" s="24"/>
      <c r="H7" s="25"/>
      <c r="I7" s="26"/>
      <c r="J7" s="27"/>
      <c r="K7" s="28"/>
      <c r="L7" s="41">
        <v>29</v>
      </c>
      <c r="M7" s="26"/>
      <c r="N7" s="32"/>
      <c r="O7" s="32"/>
      <c r="P7" s="32"/>
      <c r="Q7" s="41" t="s">
        <v>1</v>
      </c>
      <c r="R7" s="32"/>
      <c r="S7" s="32"/>
      <c r="T7" s="42" t="s">
        <v>20</v>
      </c>
      <c r="U7" s="32"/>
      <c r="V7" s="32"/>
      <c r="W7" s="32"/>
      <c r="X7" s="33"/>
      <c r="Y7" s="34"/>
      <c r="Z7" s="34"/>
      <c r="AA7" s="35"/>
      <c r="AB7" s="35"/>
      <c r="AC7" s="35"/>
      <c r="AD7" s="35"/>
      <c r="AE7" s="4"/>
      <c r="AF7" s="4"/>
      <c r="AG7" s="4"/>
      <c r="AH7" s="37"/>
      <c r="AI7" s="38"/>
      <c r="AJ7" s="39"/>
    </row>
    <row r="8" spans="1:39" s="19" customFormat="1" ht="15" hidden="1" customHeight="1" x14ac:dyDescent="0.25">
      <c r="A8" s="22"/>
      <c r="B8" s="22"/>
      <c r="C8" s="22"/>
      <c r="D8" s="23"/>
      <c r="E8" s="24"/>
      <c r="F8" s="24"/>
      <c r="G8" s="24"/>
      <c r="H8" s="25"/>
      <c r="I8" s="26"/>
      <c r="J8" s="27"/>
      <c r="K8" s="28"/>
      <c r="L8" s="41">
        <v>30</v>
      </c>
      <c r="M8" s="26"/>
      <c r="N8" s="32"/>
      <c r="O8" s="32"/>
      <c r="P8" s="32"/>
      <c r="Q8" s="41" t="s">
        <v>2</v>
      </c>
      <c r="R8" s="32"/>
      <c r="S8" s="32"/>
      <c r="T8" s="41">
        <v>31</v>
      </c>
      <c r="U8" s="32"/>
      <c r="V8" s="32"/>
      <c r="W8" s="32"/>
      <c r="X8" s="33"/>
      <c r="Y8" s="34"/>
      <c r="Z8" s="34"/>
      <c r="AA8" s="35"/>
      <c r="AB8" s="35"/>
      <c r="AC8" s="35"/>
      <c r="AD8" s="35"/>
      <c r="AE8" s="4"/>
      <c r="AF8" s="4"/>
      <c r="AG8" s="4"/>
      <c r="AH8" s="37"/>
      <c r="AI8" s="38"/>
      <c r="AJ8" s="39"/>
    </row>
    <row r="9" spans="1:39" s="19" customFormat="1" ht="15" hidden="1" customHeight="1" x14ac:dyDescent="0.25">
      <c r="A9" s="22"/>
      <c r="B9" s="22"/>
      <c r="C9" s="22"/>
      <c r="D9" s="23"/>
      <c r="E9" s="24"/>
      <c r="F9" s="24"/>
      <c r="G9" s="24"/>
      <c r="H9" s="25"/>
      <c r="I9" s="26"/>
      <c r="J9" s="27"/>
      <c r="K9" s="28"/>
      <c r="L9" s="41">
        <v>31</v>
      </c>
      <c r="M9" s="26"/>
      <c r="N9" s="32"/>
      <c r="O9" s="32"/>
      <c r="P9" s="32"/>
      <c r="Q9" s="41" t="s">
        <v>3</v>
      </c>
      <c r="R9" s="32"/>
      <c r="S9" s="32"/>
      <c r="T9" s="41">
        <v>30</v>
      </c>
      <c r="U9" s="32"/>
      <c r="V9" s="32"/>
      <c r="W9" s="32"/>
      <c r="X9" s="33"/>
      <c r="Y9" s="34"/>
      <c r="Z9" s="34"/>
      <c r="AA9" s="35"/>
      <c r="AB9" s="35"/>
      <c r="AC9" s="35"/>
      <c r="AD9" s="35"/>
      <c r="AE9" s="4"/>
      <c r="AF9" s="4"/>
      <c r="AG9" s="4"/>
      <c r="AH9" s="37"/>
      <c r="AI9" s="38"/>
      <c r="AJ9" s="39"/>
    </row>
    <row r="10" spans="1:39" s="19" customFormat="1" ht="15" hidden="1" customHeight="1" x14ac:dyDescent="0.25">
      <c r="A10" s="22"/>
      <c r="B10" s="22"/>
      <c r="C10" s="22"/>
      <c r="D10" s="23"/>
      <c r="E10" s="24"/>
      <c r="F10" s="24"/>
      <c r="G10" s="24"/>
      <c r="H10" s="25"/>
      <c r="I10" s="26"/>
      <c r="J10" s="27"/>
      <c r="K10" s="28"/>
      <c r="L10" s="29"/>
      <c r="M10" s="26"/>
      <c r="N10" s="32"/>
      <c r="O10" s="32"/>
      <c r="P10" s="32"/>
      <c r="Q10" s="41" t="s">
        <v>4</v>
      </c>
      <c r="R10" s="32"/>
      <c r="S10" s="32"/>
      <c r="T10" s="41">
        <v>31</v>
      </c>
      <c r="U10" s="32"/>
      <c r="V10" s="32"/>
      <c r="W10" s="32"/>
      <c r="X10" s="33"/>
      <c r="Y10" s="34"/>
      <c r="Z10" s="34"/>
      <c r="AA10" s="35"/>
      <c r="AB10" s="35"/>
      <c r="AC10" s="35"/>
      <c r="AD10" s="35"/>
      <c r="AE10" s="4"/>
      <c r="AF10" s="4"/>
      <c r="AG10" s="4"/>
      <c r="AH10" s="37"/>
      <c r="AI10" s="38"/>
      <c r="AJ10" s="39"/>
    </row>
    <row r="11" spans="1:39" s="19" customFormat="1" ht="15" hidden="1" customHeight="1" x14ac:dyDescent="0.25">
      <c r="A11" s="22"/>
      <c r="B11" s="22"/>
      <c r="C11" s="22"/>
      <c r="D11" s="23"/>
      <c r="E11" s="24"/>
      <c r="F11" s="24"/>
      <c r="G11" s="24"/>
      <c r="H11" s="25"/>
      <c r="I11" s="26"/>
      <c r="J11" s="27"/>
      <c r="K11" s="28"/>
      <c r="L11" s="29"/>
      <c r="M11" s="26"/>
      <c r="N11" s="32"/>
      <c r="O11" s="32"/>
      <c r="P11" s="32"/>
      <c r="Q11" s="41" t="s">
        <v>5</v>
      </c>
      <c r="R11" s="32"/>
      <c r="S11" s="32"/>
      <c r="T11" s="41">
        <v>30</v>
      </c>
      <c r="U11" s="32"/>
      <c r="V11" s="32"/>
      <c r="W11" s="32"/>
      <c r="X11" s="33"/>
      <c r="Y11" s="34"/>
      <c r="Z11" s="34"/>
      <c r="AA11" s="35"/>
      <c r="AB11" s="35"/>
      <c r="AC11" s="35"/>
      <c r="AD11" s="35"/>
      <c r="AE11" s="4"/>
      <c r="AF11" s="4"/>
      <c r="AG11" s="4"/>
      <c r="AH11" s="37"/>
      <c r="AI11" s="38"/>
      <c r="AJ11" s="39"/>
    </row>
    <row r="12" spans="1:39" s="19" customFormat="1" ht="15" hidden="1" customHeight="1" x14ac:dyDescent="0.25">
      <c r="A12" s="22"/>
      <c r="B12" s="22"/>
      <c r="C12" s="22"/>
      <c r="D12" s="23"/>
      <c r="E12" s="24"/>
      <c r="F12" s="24"/>
      <c r="G12" s="24"/>
      <c r="H12" s="25"/>
      <c r="I12" s="26"/>
      <c r="J12" s="27"/>
      <c r="K12" s="28"/>
      <c r="L12" s="29"/>
      <c r="M12" s="26"/>
      <c r="N12" s="32"/>
      <c r="O12" s="32"/>
      <c r="P12" s="32"/>
      <c r="Q12" s="41" t="s">
        <v>6</v>
      </c>
      <c r="R12" s="32"/>
      <c r="S12" s="32"/>
      <c r="T12" s="41">
        <v>31</v>
      </c>
      <c r="U12" s="32"/>
      <c r="V12" s="32"/>
      <c r="W12" s="32"/>
      <c r="X12" s="33"/>
      <c r="Y12" s="34"/>
      <c r="Z12" s="34"/>
      <c r="AA12" s="35"/>
      <c r="AB12" s="35"/>
      <c r="AC12" s="35"/>
      <c r="AD12" s="35"/>
      <c r="AE12" s="4"/>
      <c r="AF12" s="4"/>
      <c r="AG12" s="4"/>
      <c r="AH12" s="37"/>
      <c r="AI12" s="38"/>
      <c r="AJ12" s="39"/>
    </row>
    <row r="13" spans="1:39" s="19" customFormat="1" ht="15" hidden="1" customHeight="1" x14ac:dyDescent="0.25">
      <c r="A13" s="22"/>
      <c r="B13" s="22"/>
      <c r="C13" s="22"/>
      <c r="D13" s="23"/>
      <c r="E13" s="24"/>
      <c r="F13" s="24"/>
      <c r="G13" s="24"/>
      <c r="H13" s="25"/>
      <c r="I13" s="26"/>
      <c r="J13" s="27"/>
      <c r="K13" s="28"/>
      <c r="L13" s="29"/>
      <c r="M13" s="26"/>
      <c r="N13" s="32"/>
      <c r="O13" s="32"/>
      <c r="P13" s="32"/>
      <c r="Q13" s="41" t="s">
        <v>7</v>
      </c>
      <c r="R13" s="32"/>
      <c r="S13" s="32"/>
      <c r="T13" s="41">
        <v>31</v>
      </c>
      <c r="U13" s="32"/>
      <c r="V13" s="32"/>
      <c r="W13" s="32"/>
      <c r="X13" s="33"/>
      <c r="Y13" s="34"/>
      <c r="Z13" s="34"/>
      <c r="AA13" s="35"/>
      <c r="AB13" s="35"/>
      <c r="AC13" s="35"/>
      <c r="AD13" s="35"/>
      <c r="AE13" s="4"/>
      <c r="AF13" s="4"/>
      <c r="AG13" s="4"/>
      <c r="AH13" s="37"/>
      <c r="AI13" s="38"/>
      <c r="AJ13" s="39"/>
    </row>
    <row r="14" spans="1:39" s="19" customFormat="1" ht="15" hidden="1" customHeight="1" x14ac:dyDescent="0.25">
      <c r="A14" s="22"/>
      <c r="B14" s="22"/>
      <c r="C14" s="22"/>
      <c r="D14" s="23"/>
      <c r="E14" s="24"/>
      <c r="F14" s="24"/>
      <c r="G14" s="24"/>
      <c r="H14" s="25"/>
      <c r="I14" s="26"/>
      <c r="J14" s="27"/>
      <c r="K14" s="28"/>
      <c r="L14" s="29"/>
      <c r="M14" s="26"/>
      <c r="N14" s="32"/>
      <c r="O14" s="32"/>
      <c r="P14" s="32"/>
      <c r="Q14" s="41" t="s">
        <v>8</v>
      </c>
      <c r="R14" s="32"/>
      <c r="S14" s="32"/>
      <c r="T14" s="41">
        <v>30</v>
      </c>
      <c r="U14" s="32"/>
      <c r="V14" s="32"/>
      <c r="W14" s="32"/>
      <c r="X14" s="33"/>
      <c r="Y14" s="34"/>
      <c r="Z14" s="34"/>
      <c r="AA14" s="35"/>
      <c r="AB14" s="35"/>
      <c r="AC14" s="35"/>
      <c r="AD14" s="35"/>
      <c r="AE14" s="4"/>
      <c r="AF14" s="4"/>
      <c r="AG14" s="4"/>
      <c r="AH14" s="37"/>
      <c r="AI14" s="38"/>
      <c r="AJ14" s="39"/>
    </row>
    <row r="15" spans="1:39" s="19" customFormat="1" ht="15" hidden="1" customHeight="1" x14ac:dyDescent="0.25">
      <c r="A15" s="22"/>
      <c r="B15" s="22"/>
      <c r="C15" s="22"/>
      <c r="D15" s="23"/>
      <c r="E15" s="24"/>
      <c r="F15" s="24"/>
      <c r="G15" s="24"/>
      <c r="H15" s="25"/>
      <c r="I15" s="26"/>
      <c r="J15" s="27"/>
      <c r="K15" s="28"/>
      <c r="L15" s="29"/>
      <c r="M15" s="26"/>
      <c r="N15" s="32"/>
      <c r="O15" s="32"/>
      <c r="P15" s="32"/>
      <c r="Q15" s="41" t="s">
        <v>9</v>
      </c>
      <c r="R15" s="32"/>
      <c r="S15" s="32"/>
      <c r="T15" s="41">
        <v>31</v>
      </c>
      <c r="U15" s="32"/>
      <c r="V15" s="32"/>
      <c r="W15" s="32"/>
      <c r="X15" s="33"/>
      <c r="Y15" s="34"/>
      <c r="Z15" s="34"/>
      <c r="AA15" s="35"/>
      <c r="AB15" s="35"/>
      <c r="AC15" s="35"/>
      <c r="AD15" s="35"/>
      <c r="AE15" s="4"/>
      <c r="AF15" s="4"/>
      <c r="AG15" s="4"/>
      <c r="AH15" s="37"/>
      <c r="AI15" s="38"/>
      <c r="AJ15" s="39"/>
    </row>
    <row r="16" spans="1:39" s="19" customFormat="1" ht="15" hidden="1" customHeight="1" x14ac:dyDescent="0.25">
      <c r="A16" s="22"/>
      <c r="B16" s="22"/>
      <c r="C16" s="22"/>
      <c r="D16" s="23"/>
      <c r="E16" s="24"/>
      <c r="F16" s="24"/>
      <c r="G16" s="24"/>
      <c r="H16" s="25"/>
      <c r="I16" s="26"/>
      <c r="J16" s="27"/>
      <c r="K16" s="28"/>
      <c r="L16" s="29"/>
      <c r="M16" s="26"/>
      <c r="N16" s="32"/>
      <c r="O16" s="32"/>
      <c r="P16" s="32"/>
      <c r="Q16" s="43" t="s">
        <v>10</v>
      </c>
      <c r="R16" s="32"/>
      <c r="S16" s="32"/>
      <c r="T16" s="43">
        <v>30</v>
      </c>
      <c r="U16" s="32"/>
      <c r="V16" s="32"/>
      <c r="W16" s="32"/>
      <c r="X16" s="33"/>
      <c r="Y16" s="34"/>
      <c r="Z16" s="34"/>
      <c r="AA16" s="35"/>
      <c r="AB16" s="35"/>
      <c r="AC16" s="35"/>
      <c r="AD16" s="35"/>
      <c r="AE16" s="4"/>
      <c r="AF16" s="4"/>
      <c r="AG16" s="4"/>
      <c r="AH16" s="37"/>
      <c r="AI16" s="38"/>
      <c r="AJ16" s="39"/>
    </row>
    <row r="17" spans="1:41" s="19" customFormat="1" ht="17.25" customHeight="1" x14ac:dyDescent="0.25">
      <c r="A17" s="22"/>
      <c r="B17" s="21"/>
      <c r="C17" s="22"/>
      <c r="D17" s="4"/>
      <c r="E17" s="4"/>
      <c r="F17" s="4"/>
      <c r="G17" s="12"/>
      <c r="H17" s="235"/>
      <c r="I17" s="12"/>
      <c r="J17" s="12"/>
      <c r="K17" s="12"/>
      <c r="L17" s="13"/>
      <c r="M17" s="12"/>
      <c r="N17" s="12"/>
      <c r="O17" s="12"/>
      <c r="P17" s="235"/>
      <c r="Q17" s="12"/>
      <c r="R17" s="236"/>
      <c r="S17" s="3"/>
      <c r="T17" s="3"/>
      <c r="U17" s="3"/>
      <c r="V17" s="236"/>
      <c r="W17" s="3"/>
      <c r="X17" s="12"/>
      <c r="Y17" s="3"/>
      <c r="Z17" s="236"/>
      <c r="AA17" s="14"/>
      <c r="AB17" s="3"/>
      <c r="AC17" s="237"/>
      <c r="AD17" s="236"/>
      <c r="AE17" s="12"/>
      <c r="AF17" s="4"/>
      <c r="AG17" s="4"/>
      <c r="AH17" s="37"/>
      <c r="AI17" s="38"/>
      <c r="AJ17" s="39"/>
    </row>
    <row r="18" spans="1:41" s="19" customFormat="1" ht="16.5" customHeight="1" thickBot="1" x14ac:dyDescent="0.3">
      <c r="A18" s="652" t="s">
        <v>21</v>
      </c>
      <c r="B18" s="652"/>
      <c r="C18" s="652"/>
      <c r="D18" s="45">
        <v>1</v>
      </c>
      <c r="E18" s="46"/>
      <c r="F18" s="239"/>
      <c r="G18" s="229"/>
      <c r="H18" s="232"/>
      <c r="I18" s="230"/>
      <c r="J18" s="232"/>
      <c r="K18" s="232"/>
      <c r="L18" s="232"/>
      <c r="M18" s="36"/>
      <c r="N18" s="36"/>
      <c r="O18" s="36"/>
      <c r="P18" s="36"/>
      <c r="Q18" s="4" t="s">
        <v>22</v>
      </c>
      <c r="R18" s="36"/>
      <c r="S18" s="240">
        <v>30</v>
      </c>
      <c r="T18" s="4" t="s">
        <v>23</v>
      </c>
      <c r="U18" s="24"/>
      <c r="V18" s="24"/>
      <c r="W18" s="24"/>
      <c r="X18" s="12"/>
      <c r="Y18" s="12"/>
      <c r="Z18" s="12"/>
      <c r="AA18" s="12"/>
      <c r="AB18" s="241"/>
      <c r="AC18" s="242"/>
      <c r="AD18" s="236"/>
      <c r="AE18" s="241"/>
      <c r="AF18" s="241"/>
      <c r="AG18" s="3"/>
      <c r="AH18" s="51"/>
      <c r="AI18" s="52"/>
      <c r="AJ18" s="53"/>
    </row>
    <row r="19" spans="1:41" s="19" customFormat="1" ht="15.75" customHeight="1" thickBot="1" x14ac:dyDescent="0.3">
      <c r="A19" s="652" t="s">
        <v>24</v>
      </c>
      <c r="B19" s="652"/>
      <c r="C19" s="652"/>
      <c r="D19" s="653">
        <v>167</v>
      </c>
      <c r="E19" s="653"/>
      <c r="F19" s="55" t="s">
        <v>25</v>
      </c>
      <c r="G19" s="671">
        <v>511</v>
      </c>
      <c r="H19" s="671"/>
      <c r="I19" s="55" t="s">
        <v>26</v>
      </c>
      <c r="J19" s="56"/>
      <c r="K19" s="56"/>
      <c r="L19" s="58" t="s">
        <v>27</v>
      </c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17"/>
      <c r="Z19" s="62"/>
      <c r="AA19" s="62"/>
      <c r="AB19" s="62"/>
      <c r="AC19" s="62"/>
      <c r="AD19" s="62"/>
      <c r="AE19" s="62"/>
      <c r="AF19" s="64"/>
      <c r="AG19" s="64"/>
      <c r="AH19" s="65"/>
      <c r="AI19" s="244"/>
      <c r="AJ19" s="65"/>
      <c r="AK19" s="654" t="s">
        <v>29</v>
      </c>
      <c r="AL19" s="655"/>
      <c r="AM19" s="656"/>
      <c r="AN19" s="319" t="s">
        <v>30</v>
      </c>
      <c r="AO19" s="38"/>
    </row>
    <row r="20" spans="1:41" s="19" customFormat="1" ht="42" thickBot="1" x14ac:dyDescent="0.3">
      <c r="A20" s="69" t="s">
        <v>31</v>
      </c>
      <c r="B20" s="383" t="s">
        <v>32</v>
      </c>
      <c r="C20" s="71" t="s">
        <v>33</v>
      </c>
      <c r="D20" s="75">
        <v>1</v>
      </c>
      <c r="E20" s="75">
        <v>2</v>
      </c>
      <c r="F20" s="75">
        <v>3</v>
      </c>
      <c r="G20" s="247">
        <v>4</v>
      </c>
      <c r="H20" s="74">
        <v>5</v>
      </c>
      <c r="I20" s="74">
        <v>6</v>
      </c>
      <c r="J20" s="75">
        <v>7</v>
      </c>
      <c r="K20" s="75">
        <v>8</v>
      </c>
      <c r="L20" s="75">
        <v>9</v>
      </c>
      <c r="M20" s="75">
        <v>10</v>
      </c>
      <c r="N20" s="75">
        <v>11</v>
      </c>
      <c r="O20" s="74">
        <v>12</v>
      </c>
      <c r="P20" s="74">
        <v>13</v>
      </c>
      <c r="Q20" s="75">
        <v>14</v>
      </c>
      <c r="R20" s="75">
        <v>15</v>
      </c>
      <c r="S20" s="75">
        <v>16</v>
      </c>
      <c r="T20" s="75">
        <v>17</v>
      </c>
      <c r="U20" s="75">
        <v>18</v>
      </c>
      <c r="V20" s="74">
        <v>19</v>
      </c>
      <c r="W20" s="74">
        <v>20</v>
      </c>
      <c r="X20" s="75">
        <v>21</v>
      </c>
      <c r="Y20" s="75">
        <v>22</v>
      </c>
      <c r="Z20" s="75">
        <v>23</v>
      </c>
      <c r="AA20" s="75">
        <v>24</v>
      </c>
      <c r="AB20" s="75">
        <v>25</v>
      </c>
      <c r="AC20" s="74">
        <v>26</v>
      </c>
      <c r="AD20" s="74">
        <v>27</v>
      </c>
      <c r="AE20" s="75">
        <v>28</v>
      </c>
      <c r="AF20" s="75">
        <v>29</v>
      </c>
      <c r="AG20" s="75">
        <v>30</v>
      </c>
      <c r="AH20" s="76" t="s">
        <v>34</v>
      </c>
      <c r="AI20" s="76" t="s">
        <v>35</v>
      </c>
      <c r="AJ20" s="76" t="s">
        <v>36</v>
      </c>
      <c r="AK20" s="76" t="s">
        <v>37</v>
      </c>
      <c r="AL20" s="76" t="s">
        <v>38</v>
      </c>
      <c r="AM20" s="76" t="s">
        <v>39</v>
      </c>
      <c r="AN20" s="76" t="s">
        <v>40</v>
      </c>
      <c r="AO20" s="38"/>
    </row>
    <row r="21" spans="1:41" s="19" customFormat="1" ht="15" customHeight="1" x14ac:dyDescent="0.25">
      <c r="A21" s="78">
        <v>1</v>
      </c>
      <c r="B21" s="384" t="s">
        <v>41</v>
      </c>
      <c r="C21" s="80" t="s">
        <v>42</v>
      </c>
      <c r="D21" s="86"/>
      <c r="E21" s="82">
        <v>11</v>
      </c>
      <c r="F21" s="82">
        <v>10.75</v>
      </c>
      <c r="G21" s="623">
        <v>5.08</v>
      </c>
      <c r="H21" s="85"/>
      <c r="I21" s="82">
        <v>11.17</v>
      </c>
      <c r="J21" s="82">
        <v>10.75</v>
      </c>
      <c r="K21" s="623">
        <v>5.25</v>
      </c>
      <c r="L21" s="249" t="s">
        <v>50</v>
      </c>
      <c r="M21" s="82">
        <v>10.75</v>
      </c>
      <c r="N21" s="82">
        <v>10.75</v>
      </c>
      <c r="O21" s="85"/>
      <c r="P21" s="85"/>
      <c r="Q21" s="82">
        <v>11</v>
      </c>
      <c r="R21" s="82">
        <v>11</v>
      </c>
      <c r="S21" s="86"/>
      <c r="T21" s="86"/>
      <c r="U21" s="127">
        <v>11</v>
      </c>
      <c r="V21" s="82">
        <v>10.67</v>
      </c>
      <c r="W21" s="85"/>
      <c r="X21" s="249" t="s">
        <v>50</v>
      </c>
      <c r="Y21" s="82">
        <v>10.83</v>
      </c>
      <c r="Z21" s="82">
        <v>11.08</v>
      </c>
      <c r="AA21" s="86"/>
      <c r="AB21" s="249" t="s">
        <v>50</v>
      </c>
      <c r="AC21" s="128">
        <v>5</v>
      </c>
      <c r="AD21" s="82">
        <v>10.75</v>
      </c>
      <c r="AE21" s="86"/>
      <c r="AF21" s="249" t="s">
        <v>50</v>
      </c>
      <c r="AG21" s="82">
        <v>4</v>
      </c>
      <c r="AH21" s="253">
        <f>SUM(D21:AG21)</f>
        <v>160.83000000000001</v>
      </c>
      <c r="AI21" s="624">
        <f>$D$19-(COUNTIF(D21:F21,"О")+COUNTIF(J21:N21,"О")+COUNTIF(Q21:U21,"О")+COUNTIF(X21:AB21,"О")+COUNTIF(D21:F21,"Б")+COUNTIF(J21:N21,"Б")+COUNTIF(Q21:U21,"Б")+COUNTIF(X21:AB21,"Б")+COUNTIF(D21:F21,"Д")+COUNTIF(J21:N21,"Д")+COUNTIF(Q21:U21,"Д")+COUNTIF(X21:AB21,"Д")+COUNTIF(D21:F21,"К")+COUNTIF(J21:N21,"К")+COUNTIF(Q21:U21,"К")+COUNTIF(X21:AB21,"К")+COUNTIF(AE21:AG21,"О")+COUNTIF(AE21:AG21,"Д")+COUNTIF(AE21:AG21,"Б")+COUNTIF(AE21:AG21,"К"))*8</f>
        <v>135</v>
      </c>
      <c r="AJ21" s="90">
        <f>AH21-AI21</f>
        <v>25.830000000000013</v>
      </c>
      <c r="AK21" s="91" t="e">
        <f>#REF!</f>
        <v>#REF!</v>
      </c>
      <c r="AL21" s="91" t="e">
        <f>#REF!</f>
        <v>#REF!</v>
      </c>
      <c r="AM21" s="93" t="e">
        <f>#REF!</f>
        <v>#REF!</v>
      </c>
      <c r="AN21" s="94" t="e">
        <f>#REF!</f>
        <v>#REF!</v>
      </c>
      <c r="AO21" s="38"/>
    </row>
    <row r="22" spans="1:41" s="19" customFormat="1" ht="15" customHeight="1" x14ac:dyDescent="0.25">
      <c r="A22" s="95">
        <v>2</v>
      </c>
      <c r="B22" s="388" t="s">
        <v>43</v>
      </c>
      <c r="C22" s="121" t="s">
        <v>44</v>
      </c>
      <c r="D22" s="122" t="s">
        <v>50</v>
      </c>
      <c r="E22" s="122" t="s">
        <v>50</v>
      </c>
      <c r="F22" s="122" t="s">
        <v>50</v>
      </c>
      <c r="G22" s="124" t="s">
        <v>50</v>
      </c>
      <c r="H22" s="122" t="s">
        <v>50</v>
      </c>
      <c r="I22" s="122" t="s">
        <v>50</v>
      </c>
      <c r="J22" s="122" t="s">
        <v>50</v>
      </c>
      <c r="K22" s="122" t="s">
        <v>50</v>
      </c>
      <c r="L22" s="122" t="s">
        <v>50</v>
      </c>
      <c r="M22" s="122" t="s">
        <v>50</v>
      </c>
      <c r="N22" s="102">
        <v>0.75</v>
      </c>
      <c r="O22" s="101">
        <v>11.42</v>
      </c>
      <c r="P22" s="101">
        <v>12.5</v>
      </c>
      <c r="Q22" s="102"/>
      <c r="R22" s="102">
        <v>1.5</v>
      </c>
      <c r="S22" s="102">
        <v>11.08</v>
      </c>
      <c r="T22" s="102">
        <v>11.83</v>
      </c>
      <c r="U22" s="102"/>
      <c r="V22" s="101">
        <v>0.5</v>
      </c>
      <c r="W22" s="101">
        <v>11.67</v>
      </c>
      <c r="X22" s="102">
        <v>12.33</v>
      </c>
      <c r="Y22" s="102"/>
      <c r="Z22" s="102">
        <v>1.25</v>
      </c>
      <c r="AA22" s="102">
        <v>11.92</v>
      </c>
      <c r="AB22" s="102">
        <v>13.17</v>
      </c>
      <c r="AC22" s="101"/>
      <c r="AD22" s="101">
        <v>1.17</v>
      </c>
      <c r="AE22" s="102">
        <v>11.25</v>
      </c>
      <c r="AF22" s="102">
        <v>12</v>
      </c>
      <c r="AG22" s="390"/>
      <c r="AH22" s="255">
        <f t="shared" ref="AH22:AH40" si="0">SUM(D22:AG22)</f>
        <v>124.34</v>
      </c>
      <c r="AI22" s="625">
        <v>112</v>
      </c>
      <c r="AJ22" s="106">
        <f t="shared" ref="AJ22:AJ40" si="1">AH22-AI22</f>
        <v>12.340000000000003</v>
      </c>
      <c r="AK22" s="107" t="e">
        <f>#REF!</f>
        <v>#REF!</v>
      </c>
      <c r="AL22" s="107" t="e">
        <f>#REF!</f>
        <v>#REF!</v>
      </c>
      <c r="AM22" s="109" t="e">
        <f>#REF!</f>
        <v>#REF!</v>
      </c>
      <c r="AN22" s="110" t="e">
        <f>#REF!</f>
        <v>#REF!</v>
      </c>
      <c r="AO22" s="38"/>
    </row>
    <row r="23" spans="1:41" s="19" customFormat="1" ht="15" customHeight="1" x14ac:dyDescent="0.25">
      <c r="A23" s="95">
        <v>3</v>
      </c>
      <c r="B23" s="388" t="s">
        <v>45</v>
      </c>
      <c r="C23" s="121" t="s">
        <v>46</v>
      </c>
      <c r="D23" s="128">
        <v>5</v>
      </c>
      <c r="E23" s="122" t="s">
        <v>50</v>
      </c>
      <c r="F23" s="122" t="s">
        <v>50</v>
      </c>
      <c r="G23" s="124" t="s">
        <v>50</v>
      </c>
      <c r="H23" s="122" t="s">
        <v>50</v>
      </c>
      <c r="I23" s="122" t="s">
        <v>50</v>
      </c>
      <c r="J23" s="122" t="s">
        <v>50</v>
      </c>
      <c r="K23" s="122" t="s">
        <v>50</v>
      </c>
      <c r="L23" s="122" t="s">
        <v>50</v>
      </c>
      <c r="M23" s="122" t="s">
        <v>50</v>
      </c>
      <c r="N23" s="124" t="s">
        <v>50</v>
      </c>
      <c r="O23" s="128">
        <v>10.83</v>
      </c>
      <c r="P23" s="111">
        <v>10.75</v>
      </c>
      <c r="Q23" s="111">
        <v>10.75</v>
      </c>
      <c r="R23" s="102"/>
      <c r="S23" s="124" t="s">
        <v>50</v>
      </c>
      <c r="T23" s="111">
        <v>10.75</v>
      </c>
      <c r="U23" s="111">
        <v>10.75</v>
      </c>
      <c r="V23" s="128">
        <v>5</v>
      </c>
      <c r="W23" s="101"/>
      <c r="X23" s="111">
        <v>11.08</v>
      </c>
      <c r="Y23" s="111">
        <v>11</v>
      </c>
      <c r="Z23" s="128">
        <v>5</v>
      </c>
      <c r="AA23" s="124" t="s">
        <v>50</v>
      </c>
      <c r="AB23" s="128">
        <v>5</v>
      </c>
      <c r="AC23" s="111">
        <v>10.75</v>
      </c>
      <c r="AD23" s="101"/>
      <c r="AE23" s="128">
        <v>5</v>
      </c>
      <c r="AF23" s="111">
        <v>10.75</v>
      </c>
      <c r="AG23" s="111">
        <v>5</v>
      </c>
      <c r="AH23" s="255">
        <f t="shared" si="0"/>
        <v>127.41</v>
      </c>
      <c r="AI23" s="625">
        <v>96</v>
      </c>
      <c r="AJ23" s="106">
        <f t="shared" si="1"/>
        <v>31.409999999999997</v>
      </c>
      <c r="AK23" s="107" t="e">
        <f>#REF!</f>
        <v>#REF!</v>
      </c>
      <c r="AL23" s="107" t="e">
        <f>#REF!</f>
        <v>#REF!</v>
      </c>
      <c r="AM23" s="109" t="e">
        <f>#REF!</f>
        <v>#REF!</v>
      </c>
      <c r="AN23" s="110" t="e">
        <f>#REF!</f>
        <v>#REF!</v>
      </c>
      <c r="AO23" s="38"/>
    </row>
    <row r="24" spans="1:41" s="19" customFormat="1" ht="26.25" hidden="1" customHeight="1" x14ac:dyDescent="0.25">
      <c r="A24" s="95"/>
      <c r="B24" s="388" t="s">
        <v>47</v>
      </c>
      <c r="C24" s="121" t="s">
        <v>42</v>
      </c>
      <c r="D24" s="102"/>
      <c r="E24" s="102"/>
      <c r="F24" s="102"/>
      <c r="G24" s="98"/>
      <c r="H24" s="101"/>
      <c r="I24" s="101"/>
      <c r="J24" s="102"/>
      <c r="K24" s="102"/>
      <c r="L24" s="102"/>
      <c r="M24" s="102"/>
      <c r="N24" s="102"/>
      <c r="O24" s="101"/>
      <c r="P24" s="101"/>
      <c r="Q24" s="122" t="s">
        <v>50</v>
      </c>
      <c r="R24" s="122" t="s">
        <v>50</v>
      </c>
      <c r="S24" s="122" t="s">
        <v>50</v>
      </c>
      <c r="T24" s="122" t="s">
        <v>50</v>
      </c>
      <c r="U24" s="122" t="s">
        <v>50</v>
      </c>
      <c r="V24" s="101"/>
      <c r="W24" s="101"/>
      <c r="X24" s="102"/>
      <c r="Y24" s="102"/>
      <c r="Z24" s="102"/>
      <c r="AA24" s="102"/>
      <c r="AB24" s="102"/>
      <c r="AC24" s="101"/>
      <c r="AD24" s="101"/>
      <c r="AE24" s="102"/>
      <c r="AF24" s="102"/>
      <c r="AG24" s="102"/>
      <c r="AH24" s="255">
        <f t="shared" si="0"/>
        <v>0</v>
      </c>
      <c r="AI24" s="625"/>
      <c r="AJ24" s="106">
        <f t="shared" si="1"/>
        <v>0</v>
      </c>
      <c r="AK24" s="107" t="e">
        <f>#REF!</f>
        <v>#REF!</v>
      </c>
      <c r="AL24" s="107" t="e">
        <f>#REF!</f>
        <v>#REF!</v>
      </c>
      <c r="AM24" s="109" t="e">
        <f>#REF!</f>
        <v>#REF!</v>
      </c>
      <c r="AN24" s="110" t="e">
        <f>#REF!</f>
        <v>#REF!</v>
      </c>
      <c r="AO24" s="38"/>
    </row>
    <row r="25" spans="1:41" s="19" customFormat="1" ht="26.25" hidden="1" customHeight="1" x14ac:dyDescent="0.25">
      <c r="A25" s="95"/>
      <c r="B25" s="388" t="s">
        <v>85</v>
      </c>
      <c r="C25" s="97" t="s">
        <v>46</v>
      </c>
      <c r="D25" s="102"/>
      <c r="E25" s="102"/>
      <c r="F25" s="102"/>
      <c r="G25" s="98"/>
      <c r="H25" s="101"/>
      <c r="I25" s="101"/>
      <c r="J25" s="102"/>
      <c r="K25" s="102"/>
      <c r="L25" s="102"/>
      <c r="M25" s="102"/>
      <c r="N25" s="102"/>
      <c r="O25" s="101"/>
      <c r="P25" s="101"/>
      <c r="Q25" s="102"/>
      <c r="R25" s="102"/>
      <c r="S25" s="102"/>
      <c r="T25" s="102"/>
      <c r="U25" s="102"/>
      <c r="V25" s="101"/>
      <c r="W25" s="101"/>
      <c r="X25" s="102"/>
      <c r="Y25" s="102"/>
      <c r="Z25" s="102"/>
      <c r="AA25" s="102"/>
      <c r="AB25" s="102"/>
      <c r="AC25" s="101"/>
      <c r="AD25" s="101"/>
      <c r="AE25" s="102"/>
      <c r="AF25" s="102"/>
      <c r="AG25" s="102"/>
      <c r="AH25" s="255">
        <f t="shared" si="0"/>
        <v>0</v>
      </c>
      <c r="AI25" s="625"/>
      <c r="AJ25" s="106">
        <f t="shared" si="1"/>
        <v>0</v>
      </c>
      <c r="AK25" s="107" t="e">
        <f>#REF!</f>
        <v>#REF!</v>
      </c>
      <c r="AL25" s="107" t="e">
        <f>#REF!</f>
        <v>#REF!</v>
      </c>
      <c r="AM25" s="109" t="e">
        <f>#REF!</f>
        <v>#REF!</v>
      </c>
      <c r="AN25" s="110" t="e">
        <f>#REF!</f>
        <v>#REF!</v>
      </c>
      <c r="AO25" s="38"/>
    </row>
    <row r="26" spans="1:41" s="19" customFormat="1" ht="15.75" customHeight="1" x14ac:dyDescent="0.25">
      <c r="A26" s="95">
        <v>4</v>
      </c>
      <c r="B26" s="388" t="s">
        <v>48</v>
      </c>
      <c r="C26" s="121" t="s">
        <v>44</v>
      </c>
      <c r="D26" s="102">
        <v>2.5</v>
      </c>
      <c r="E26" s="102">
        <v>12.08</v>
      </c>
      <c r="F26" s="102">
        <v>12.25</v>
      </c>
      <c r="G26" s="98"/>
      <c r="H26" s="101">
        <v>1</v>
      </c>
      <c r="I26" s="101">
        <v>11.25</v>
      </c>
      <c r="J26" s="102">
        <v>11.58</v>
      </c>
      <c r="K26" s="102"/>
      <c r="L26" s="102">
        <v>2</v>
      </c>
      <c r="M26" s="102">
        <v>11.25</v>
      </c>
      <c r="N26" s="102">
        <v>11.25</v>
      </c>
      <c r="O26" s="101"/>
      <c r="P26" s="101"/>
      <c r="Q26" s="125">
        <v>8</v>
      </c>
      <c r="R26" s="125">
        <v>8</v>
      </c>
      <c r="S26" s="125">
        <v>8</v>
      </c>
      <c r="T26" s="125">
        <v>8</v>
      </c>
      <c r="U26" s="125">
        <v>10.25</v>
      </c>
      <c r="V26" s="101"/>
      <c r="W26" s="101"/>
      <c r="X26" s="125">
        <v>8</v>
      </c>
      <c r="Y26" s="125">
        <v>8</v>
      </c>
      <c r="Z26" s="125">
        <v>8</v>
      </c>
      <c r="AA26" s="125">
        <v>8</v>
      </c>
      <c r="AB26" s="125">
        <v>9</v>
      </c>
      <c r="AC26" s="101"/>
      <c r="AD26" s="101"/>
      <c r="AE26" s="125">
        <v>8</v>
      </c>
      <c r="AF26" s="125">
        <v>8</v>
      </c>
      <c r="AG26" s="125">
        <v>8</v>
      </c>
      <c r="AH26" s="255">
        <f t="shared" si="0"/>
        <v>182.41</v>
      </c>
      <c r="AI26" s="625">
        <f t="shared" ref="AI26:AI39" si="2">$D$19-(COUNTIF(D26:F26,"О")+COUNTIF(J26:N26,"О")+COUNTIF(Q26:U26,"О")+COUNTIF(X26:AB26,"О")+COUNTIF(D26:F26,"Б")+COUNTIF(J26:N26,"Б")+COUNTIF(Q26:U26,"Б")+COUNTIF(X26:AB26,"Б")+COUNTIF(D26:F26,"Д")+COUNTIF(J26:N26,"Д")+COUNTIF(Q26:U26,"Д")+COUNTIF(X26:AB26,"Д")+COUNTIF(D26:F26,"К")+COUNTIF(J26:N26,"К")+COUNTIF(Q26:U26,"К")+COUNTIF(X26:AB26,"К")+COUNTIF(AE26:AG26,"О")+COUNTIF(AE26:AG26,"Д")+COUNTIF(AE26:AG26,"Б")+COUNTIF(AE26:AG26,"К"))*8</f>
        <v>167</v>
      </c>
      <c r="AJ26" s="106">
        <f t="shared" si="1"/>
        <v>15.409999999999997</v>
      </c>
      <c r="AK26" s="107" t="e">
        <f>#REF!</f>
        <v>#REF!</v>
      </c>
      <c r="AL26" s="107" t="e">
        <f>#REF!</f>
        <v>#REF!</v>
      </c>
      <c r="AM26" s="109" t="e">
        <f>#REF!</f>
        <v>#REF!</v>
      </c>
      <c r="AN26" s="110" t="e">
        <f>#REF!</f>
        <v>#REF!</v>
      </c>
      <c r="AO26" s="38"/>
    </row>
    <row r="27" spans="1:41" s="19" customFormat="1" ht="15" customHeight="1" x14ac:dyDescent="0.25">
      <c r="A27" s="95">
        <v>5</v>
      </c>
      <c r="B27" s="388" t="s">
        <v>49</v>
      </c>
      <c r="C27" s="121" t="s">
        <v>42</v>
      </c>
      <c r="D27" s="122" t="s">
        <v>86</v>
      </c>
      <c r="E27" s="122" t="s">
        <v>86</v>
      </c>
      <c r="F27" s="122" t="s">
        <v>86</v>
      </c>
      <c r="G27" s="122" t="s">
        <v>86</v>
      </c>
      <c r="H27" s="122" t="s">
        <v>86</v>
      </c>
      <c r="I27" s="122" t="s">
        <v>86</v>
      </c>
      <c r="J27" s="122" t="s">
        <v>86</v>
      </c>
      <c r="K27" s="122" t="s">
        <v>86</v>
      </c>
      <c r="L27" s="122" t="s">
        <v>86</v>
      </c>
      <c r="M27" s="122" t="s">
        <v>86</v>
      </c>
      <c r="N27" s="122" t="s">
        <v>86</v>
      </c>
      <c r="O27" s="122" t="s">
        <v>86</v>
      </c>
      <c r="P27" s="103"/>
      <c r="Q27" s="114">
        <v>10.75</v>
      </c>
      <c r="R27" s="114">
        <v>11.2</v>
      </c>
      <c r="S27" s="114">
        <v>10.57</v>
      </c>
      <c r="T27" s="114"/>
      <c r="U27" s="102"/>
      <c r="V27" s="101"/>
      <c r="W27" s="101"/>
      <c r="X27" s="114">
        <v>10.88</v>
      </c>
      <c r="Y27" s="102"/>
      <c r="Z27" s="114">
        <v>10.92</v>
      </c>
      <c r="AA27" s="114">
        <v>11.22</v>
      </c>
      <c r="AB27" s="114"/>
      <c r="AC27" s="101"/>
      <c r="AD27" s="122" t="s">
        <v>86</v>
      </c>
      <c r="AE27" s="122" t="s">
        <v>86</v>
      </c>
      <c r="AF27" s="122" t="s">
        <v>86</v>
      </c>
      <c r="AG27" s="122" t="s">
        <v>86</v>
      </c>
      <c r="AH27" s="255">
        <f>SUM(D27:AG27)</f>
        <v>65.540000000000006</v>
      </c>
      <c r="AI27" s="625">
        <v>80</v>
      </c>
      <c r="AJ27" s="106">
        <f t="shared" si="1"/>
        <v>-14.459999999999994</v>
      </c>
      <c r="AK27" s="107" t="e">
        <f>#REF!</f>
        <v>#REF!</v>
      </c>
      <c r="AL27" s="107" t="e">
        <f>#REF!</f>
        <v>#REF!</v>
      </c>
      <c r="AM27" s="109" t="e">
        <f>#REF!</f>
        <v>#REF!</v>
      </c>
      <c r="AN27" s="110" t="e">
        <f>#REF!</f>
        <v>#REF!</v>
      </c>
      <c r="AO27" s="38"/>
    </row>
    <row r="28" spans="1:41" s="19" customFormat="1" ht="15" customHeight="1" x14ac:dyDescent="0.25">
      <c r="A28" s="95">
        <v>6</v>
      </c>
      <c r="B28" s="388" t="s">
        <v>51</v>
      </c>
      <c r="C28" s="121" t="s">
        <v>42</v>
      </c>
      <c r="D28" s="114"/>
      <c r="E28" s="114">
        <v>10.75</v>
      </c>
      <c r="F28" s="114">
        <v>10.75</v>
      </c>
      <c r="G28" s="98"/>
      <c r="H28" s="103">
        <v>10.75</v>
      </c>
      <c r="I28" s="103">
        <v>10.75</v>
      </c>
      <c r="J28" s="114">
        <v>10.25</v>
      </c>
      <c r="K28" s="122" t="s">
        <v>50</v>
      </c>
      <c r="L28" s="122" t="s">
        <v>50</v>
      </c>
      <c r="M28" s="114">
        <v>10.75</v>
      </c>
      <c r="N28" s="114">
        <v>10.75</v>
      </c>
      <c r="O28" s="103">
        <v>10.75</v>
      </c>
      <c r="P28" s="101"/>
      <c r="Q28" s="122" t="s">
        <v>50</v>
      </c>
      <c r="R28" s="122" t="s">
        <v>50</v>
      </c>
      <c r="S28" s="102"/>
      <c r="T28" s="114">
        <v>10.75</v>
      </c>
      <c r="U28" s="114">
        <v>10.75</v>
      </c>
      <c r="V28" s="256">
        <v>10.25</v>
      </c>
      <c r="W28" s="101"/>
      <c r="X28" s="102"/>
      <c r="Y28" s="114">
        <v>10.75</v>
      </c>
      <c r="Z28" s="114"/>
      <c r="AA28" s="102"/>
      <c r="AB28" s="114">
        <v>12.53</v>
      </c>
      <c r="AC28" s="585">
        <v>9.75</v>
      </c>
      <c r="AD28" s="585">
        <v>10.75</v>
      </c>
      <c r="AE28" s="102"/>
      <c r="AF28" s="102"/>
      <c r="AG28" s="114">
        <v>10.75</v>
      </c>
      <c r="AH28" s="104">
        <f t="shared" si="0"/>
        <v>171.78</v>
      </c>
      <c r="AI28" s="625">
        <f t="shared" si="2"/>
        <v>135</v>
      </c>
      <c r="AJ28" s="106">
        <f t="shared" si="1"/>
        <v>36.78</v>
      </c>
      <c r="AK28" s="107" t="e">
        <f>#REF!</f>
        <v>#REF!</v>
      </c>
      <c r="AL28" s="107" t="e">
        <f>#REF!</f>
        <v>#REF!</v>
      </c>
      <c r="AM28" s="109" t="e">
        <f>#REF!</f>
        <v>#REF!</v>
      </c>
      <c r="AN28" s="110" t="e">
        <f>#REF!</f>
        <v>#REF!</v>
      </c>
    </row>
    <row r="29" spans="1:41" s="19" customFormat="1" ht="15" customHeight="1" x14ac:dyDescent="0.25">
      <c r="A29" s="95">
        <v>7</v>
      </c>
      <c r="B29" s="388" t="s">
        <v>52</v>
      </c>
      <c r="C29" s="121" t="s">
        <v>53</v>
      </c>
      <c r="D29" s="122" t="s">
        <v>58</v>
      </c>
      <c r="E29" s="122" t="s">
        <v>58</v>
      </c>
      <c r="F29" s="122" t="s">
        <v>58</v>
      </c>
      <c r="G29" s="122" t="s">
        <v>58</v>
      </c>
      <c r="H29" s="122" t="s">
        <v>58</v>
      </c>
      <c r="I29" s="122" t="s">
        <v>58</v>
      </c>
      <c r="J29" s="122" t="s">
        <v>58</v>
      </c>
      <c r="K29" s="122" t="s">
        <v>58</v>
      </c>
      <c r="L29" s="122" t="s">
        <v>58</v>
      </c>
      <c r="M29" s="122" t="s">
        <v>58</v>
      </c>
      <c r="N29" s="122" t="s">
        <v>50</v>
      </c>
      <c r="O29" s="122" t="s">
        <v>50</v>
      </c>
      <c r="P29" s="122" t="s">
        <v>50</v>
      </c>
      <c r="Q29" s="122" t="s">
        <v>50</v>
      </c>
      <c r="R29" s="122" t="s">
        <v>50</v>
      </c>
      <c r="S29" s="122" t="s">
        <v>50</v>
      </c>
      <c r="T29" s="122" t="s">
        <v>50</v>
      </c>
      <c r="U29" s="122" t="s">
        <v>50</v>
      </c>
      <c r="V29" s="122" t="s">
        <v>50</v>
      </c>
      <c r="W29" s="122" t="s">
        <v>50</v>
      </c>
      <c r="X29" s="122" t="s">
        <v>50</v>
      </c>
      <c r="Y29" s="122" t="s">
        <v>50</v>
      </c>
      <c r="Z29" s="122" t="s">
        <v>50</v>
      </c>
      <c r="AA29" s="122" t="s">
        <v>50</v>
      </c>
      <c r="AB29" s="102">
        <v>11.75</v>
      </c>
      <c r="AC29" s="101"/>
      <c r="AD29" s="101"/>
      <c r="AE29" s="102">
        <v>11.25</v>
      </c>
      <c r="AF29" s="102">
        <v>11.33</v>
      </c>
      <c r="AG29" s="102"/>
      <c r="AH29" s="255">
        <f t="shared" si="0"/>
        <v>34.33</v>
      </c>
      <c r="AI29" s="625">
        <v>32</v>
      </c>
      <c r="AJ29" s="106">
        <f t="shared" si="1"/>
        <v>2.3299999999999983</v>
      </c>
      <c r="AK29" s="107" t="e">
        <f>#REF!</f>
        <v>#REF!</v>
      </c>
      <c r="AL29" s="107" t="e">
        <f>#REF!</f>
        <v>#REF!</v>
      </c>
      <c r="AM29" s="109" t="e">
        <f>#REF!</f>
        <v>#REF!</v>
      </c>
      <c r="AN29" s="110" t="e">
        <f>#REF!</f>
        <v>#REF!</v>
      </c>
      <c r="AO29" s="38"/>
    </row>
    <row r="30" spans="1:41" s="19" customFormat="1" ht="15" customHeight="1" x14ac:dyDescent="0.25">
      <c r="A30" s="95">
        <v>8</v>
      </c>
      <c r="B30" s="388" t="s">
        <v>54</v>
      </c>
      <c r="C30" s="121" t="s">
        <v>42</v>
      </c>
      <c r="D30" s="114">
        <v>11.25</v>
      </c>
      <c r="E30" s="102">
        <v>10.75</v>
      </c>
      <c r="F30" s="102"/>
      <c r="G30" s="113">
        <v>9.25</v>
      </c>
      <c r="H30" s="103"/>
      <c r="I30" s="103"/>
      <c r="J30" s="102">
        <v>10.25</v>
      </c>
      <c r="K30" s="114">
        <v>10.75</v>
      </c>
      <c r="L30" s="114">
        <v>10.25</v>
      </c>
      <c r="M30" s="102"/>
      <c r="N30" s="390"/>
      <c r="O30" s="101">
        <v>9</v>
      </c>
      <c r="P30" s="103">
        <v>10.25</v>
      </c>
      <c r="Q30" s="102"/>
      <c r="R30" s="102"/>
      <c r="S30" s="102">
        <v>10.75</v>
      </c>
      <c r="T30" s="102">
        <v>11</v>
      </c>
      <c r="U30" s="102">
        <v>11</v>
      </c>
      <c r="V30" s="101"/>
      <c r="W30" s="101"/>
      <c r="X30" s="102"/>
      <c r="Y30" s="102">
        <v>11.25</v>
      </c>
      <c r="Z30" s="102">
        <v>10.92</v>
      </c>
      <c r="AA30" s="111">
        <v>5</v>
      </c>
      <c r="AB30" s="102"/>
      <c r="AC30" s="101"/>
      <c r="AD30" s="101">
        <v>9.5</v>
      </c>
      <c r="AE30" s="114">
        <v>10.25</v>
      </c>
      <c r="AF30" s="114">
        <v>9.75</v>
      </c>
      <c r="AG30" s="102"/>
      <c r="AH30" s="104">
        <f t="shared" si="0"/>
        <v>171.17</v>
      </c>
      <c r="AI30" s="625">
        <f>$D$19-(COUNTIF(D30:F30,"О")+COUNTIF(J30:N30,"О")+COUNTIF(Q30:U30,"О")+COUNTIF(X30:AB30,"О")+COUNTIF(D30:F30,"Б")+COUNTIF(J30:N30,"Б")+COUNTIF(Q30:U30,"Б")+COUNTIF(X30:AB30,"Б")+COUNTIF(D30:F30,"Д")+COUNTIF(J30:N30,"Д")+COUNTIF(Q30:U30,"Д")+COUNTIF(X30:AB30,"Д")+COUNTIF(D30:F30,"К")+COUNTIF(J30:N30,"К")+COUNTIF(Q30:U30,"К")+COUNTIF(X30:AB30,"К")+COUNTIF(AE30:AG30,"О")+COUNTIF(AE30:AG30,"Д")+COUNTIF(AE30:AG30,"Б")+COUNTIF(AE30:AG30,"К"))*8</f>
        <v>167</v>
      </c>
      <c r="AJ30" s="106">
        <f t="shared" si="1"/>
        <v>4.1699999999999875</v>
      </c>
      <c r="AK30" s="107" t="e">
        <f>#REF!</f>
        <v>#REF!</v>
      </c>
      <c r="AL30" s="107" t="e">
        <f>#REF!</f>
        <v>#REF!</v>
      </c>
      <c r="AM30" s="109" t="e">
        <f>#REF!</f>
        <v>#REF!</v>
      </c>
      <c r="AN30" s="110" t="e">
        <f>#REF!</f>
        <v>#REF!</v>
      </c>
    </row>
    <row r="31" spans="1:41" s="19" customFormat="1" ht="15" customHeight="1" thickBot="1" x14ac:dyDescent="0.3">
      <c r="A31" s="95">
        <v>9</v>
      </c>
      <c r="B31" s="388" t="s">
        <v>55</v>
      </c>
      <c r="C31" s="121" t="s">
        <v>42</v>
      </c>
      <c r="D31" s="127">
        <f>10.75+7.25</f>
        <v>18</v>
      </c>
      <c r="E31" s="102"/>
      <c r="F31" s="102"/>
      <c r="G31" s="127">
        <v>11.25</v>
      </c>
      <c r="H31" s="127">
        <v>10.83</v>
      </c>
      <c r="I31" s="101"/>
      <c r="J31" s="102"/>
      <c r="K31" s="127">
        <v>11.08</v>
      </c>
      <c r="L31" s="127">
        <v>10.67</v>
      </c>
      <c r="M31" s="128">
        <v>5</v>
      </c>
      <c r="N31" s="102"/>
      <c r="O31" s="127">
        <v>10.75</v>
      </c>
      <c r="P31" s="101"/>
      <c r="Q31" s="102"/>
      <c r="R31" s="128">
        <v>10.92</v>
      </c>
      <c r="S31" s="127">
        <v>11.41</v>
      </c>
      <c r="T31" s="390"/>
      <c r="U31" s="390"/>
      <c r="V31" s="101"/>
      <c r="W31" s="127">
        <v>11.25</v>
      </c>
      <c r="X31" s="127">
        <v>11.33</v>
      </c>
      <c r="Y31" s="102"/>
      <c r="Z31" s="102"/>
      <c r="AA31" s="127">
        <v>11</v>
      </c>
      <c r="AB31" s="127">
        <v>10.75</v>
      </c>
      <c r="AC31" s="101"/>
      <c r="AD31" s="101"/>
      <c r="AE31" s="127">
        <v>10.75</v>
      </c>
      <c r="AF31" s="128">
        <v>5</v>
      </c>
      <c r="AG31" s="102"/>
      <c r="AH31" s="104">
        <f t="shared" si="0"/>
        <v>159.99</v>
      </c>
      <c r="AI31" s="625">
        <f t="shared" si="2"/>
        <v>167</v>
      </c>
      <c r="AJ31" s="106">
        <f t="shared" si="1"/>
        <v>-7.0099999999999909</v>
      </c>
      <c r="AK31" s="107" t="e">
        <f>#REF!</f>
        <v>#REF!</v>
      </c>
      <c r="AL31" s="107" t="e">
        <f>#REF!</f>
        <v>#REF!</v>
      </c>
      <c r="AM31" s="109" t="e">
        <f>#REF!</f>
        <v>#REF!</v>
      </c>
      <c r="AN31" s="110" t="e">
        <f>#REF!</f>
        <v>#REF!</v>
      </c>
    </row>
    <row r="32" spans="1:41" s="19" customFormat="1" ht="15" customHeight="1" x14ac:dyDescent="0.25">
      <c r="A32" s="95">
        <v>10</v>
      </c>
      <c r="B32" s="388" t="s">
        <v>56</v>
      </c>
      <c r="C32" s="121" t="s">
        <v>46</v>
      </c>
      <c r="D32" s="544">
        <v>7</v>
      </c>
      <c r="E32" s="128">
        <v>11.17</v>
      </c>
      <c r="F32" s="127">
        <v>11.17</v>
      </c>
      <c r="G32" s="127">
        <v>10.58</v>
      </c>
      <c r="H32" s="101"/>
      <c r="I32" s="101"/>
      <c r="J32" s="127">
        <v>11.08</v>
      </c>
      <c r="K32" s="127">
        <v>10.75</v>
      </c>
      <c r="L32" s="128">
        <v>5.17</v>
      </c>
      <c r="M32" s="102"/>
      <c r="N32" s="127">
        <v>11.17</v>
      </c>
      <c r="O32" s="127">
        <v>10.75</v>
      </c>
      <c r="P32" s="101"/>
      <c r="Q32" s="122" t="s">
        <v>50</v>
      </c>
      <c r="R32" s="127">
        <v>10.75</v>
      </c>
      <c r="S32" s="127">
        <v>10.75</v>
      </c>
      <c r="T32" s="623">
        <v>5</v>
      </c>
      <c r="U32" s="122" t="s">
        <v>50</v>
      </c>
      <c r="V32" s="127">
        <v>10.75</v>
      </c>
      <c r="W32" s="127">
        <v>11.08</v>
      </c>
      <c r="X32" s="102"/>
      <c r="Y32" s="122" t="s">
        <v>50</v>
      </c>
      <c r="Z32" s="127">
        <v>11.17</v>
      </c>
      <c r="AA32" s="127">
        <v>10.5</v>
      </c>
      <c r="AB32" s="102"/>
      <c r="AC32" s="101"/>
      <c r="AD32" s="127">
        <v>11.08</v>
      </c>
      <c r="AE32" s="127">
        <v>10.92</v>
      </c>
      <c r="AF32" s="102"/>
      <c r="AG32" s="122" t="s">
        <v>50</v>
      </c>
      <c r="AH32" s="104">
        <f t="shared" si="0"/>
        <v>180.84</v>
      </c>
      <c r="AI32" s="625">
        <f t="shared" si="2"/>
        <v>135</v>
      </c>
      <c r="AJ32" s="106">
        <f t="shared" si="1"/>
        <v>45.84</v>
      </c>
      <c r="AK32" s="107" t="e">
        <f>#REF!</f>
        <v>#REF!</v>
      </c>
      <c r="AL32" s="107" t="e">
        <f>#REF!</f>
        <v>#REF!</v>
      </c>
      <c r="AM32" s="109" t="e">
        <f>#REF!</f>
        <v>#REF!</v>
      </c>
      <c r="AN32" s="110" t="e">
        <f>#REF!</f>
        <v>#REF!</v>
      </c>
    </row>
    <row r="33" spans="1:41" s="19" customFormat="1" ht="15" hidden="1" customHeight="1" x14ac:dyDescent="0.25">
      <c r="A33" s="95"/>
      <c r="B33" s="388" t="s">
        <v>57</v>
      </c>
      <c r="C33" s="97" t="s">
        <v>42</v>
      </c>
      <c r="D33" s="124" t="s">
        <v>50</v>
      </c>
      <c r="E33" s="124" t="s">
        <v>50</v>
      </c>
      <c r="F33" s="124" t="s">
        <v>50</v>
      </c>
      <c r="G33" s="124" t="s">
        <v>50</v>
      </c>
      <c r="H33" s="124" t="s">
        <v>50</v>
      </c>
      <c r="I33" s="124" t="s">
        <v>50</v>
      </c>
      <c r="J33" s="124" t="s">
        <v>50</v>
      </c>
      <c r="K33" s="124" t="s">
        <v>50</v>
      </c>
      <c r="L33" s="124" t="s">
        <v>50</v>
      </c>
      <c r="M33" s="124" t="s">
        <v>50</v>
      </c>
      <c r="N33" s="124" t="s">
        <v>50</v>
      </c>
      <c r="O33" s="124" t="s">
        <v>50</v>
      </c>
      <c r="P33" s="124" t="s">
        <v>50</v>
      </c>
      <c r="Q33" s="124" t="s">
        <v>50</v>
      </c>
      <c r="R33" s="124" t="s">
        <v>50</v>
      </c>
      <c r="S33" s="124" t="s">
        <v>50</v>
      </c>
      <c r="T33" s="124" t="s">
        <v>50</v>
      </c>
      <c r="U33" s="124" t="s">
        <v>50</v>
      </c>
      <c r="V33" s="124" t="s">
        <v>50</v>
      </c>
      <c r="W33" s="124" t="s">
        <v>50</v>
      </c>
      <c r="X33" s="124" t="s">
        <v>50</v>
      </c>
      <c r="Y33" s="124" t="s">
        <v>50</v>
      </c>
      <c r="Z33" s="124" t="s">
        <v>50</v>
      </c>
      <c r="AA33" s="124" t="s">
        <v>50</v>
      </c>
      <c r="AB33" s="124" t="s">
        <v>50</v>
      </c>
      <c r="AC33" s="124" t="s">
        <v>50</v>
      </c>
      <c r="AD33" s="124" t="s">
        <v>50</v>
      </c>
      <c r="AE33" s="124" t="s">
        <v>50</v>
      </c>
      <c r="AF33" s="124" t="s">
        <v>50</v>
      </c>
      <c r="AG33" s="124" t="s">
        <v>50</v>
      </c>
      <c r="AH33" s="104"/>
      <c r="AI33" s="625"/>
      <c r="AJ33" s="106"/>
      <c r="AK33" s="107"/>
      <c r="AL33" s="107"/>
      <c r="AM33" s="109"/>
      <c r="AN33" s="110"/>
    </row>
    <row r="34" spans="1:41" s="19" customFormat="1" ht="15" customHeight="1" thickBot="1" x14ac:dyDescent="0.3">
      <c r="A34" s="95">
        <v>11</v>
      </c>
      <c r="B34" s="388" t="s">
        <v>59</v>
      </c>
      <c r="C34" s="121" t="s">
        <v>44</v>
      </c>
      <c r="D34" s="588">
        <v>13.08</v>
      </c>
      <c r="E34" s="102"/>
      <c r="F34" s="102">
        <v>1.83</v>
      </c>
      <c r="G34" s="98">
        <v>10.41</v>
      </c>
      <c r="H34" s="101">
        <v>11.5</v>
      </c>
      <c r="I34" s="101"/>
      <c r="J34" s="102">
        <v>1.25</v>
      </c>
      <c r="K34" s="102">
        <v>11.58</v>
      </c>
      <c r="L34" s="102">
        <v>12.75</v>
      </c>
      <c r="M34" s="102"/>
      <c r="N34" s="102"/>
      <c r="O34" s="101"/>
      <c r="P34" s="101">
        <v>2.08</v>
      </c>
      <c r="Q34" s="102">
        <v>12.42</v>
      </c>
      <c r="R34" s="102">
        <v>12</v>
      </c>
      <c r="S34" s="102"/>
      <c r="T34" s="102">
        <v>1.17</v>
      </c>
      <c r="U34" s="102">
        <v>11.5</v>
      </c>
      <c r="V34" s="101">
        <v>11.58</v>
      </c>
      <c r="W34" s="101"/>
      <c r="X34" s="102">
        <v>2</v>
      </c>
      <c r="Y34" s="102">
        <v>11.92</v>
      </c>
      <c r="Z34" s="102">
        <v>11.75</v>
      </c>
      <c r="AA34" s="102"/>
      <c r="AB34" s="102">
        <v>2.17</v>
      </c>
      <c r="AC34" s="101">
        <v>11.25</v>
      </c>
      <c r="AD34" s="101">
        <v>11.18</v>
      </c>
      <c r="AE34" s="102"/>
      <c r="AF34" s="102">
        <v>1.33</v>
      </c>
      <c r="AG34" s="102">
        <v>11.92</v>
      </c>
      <c r="AH34" s="255">
        <f t="shared" si="0"/>
        <v>176.67</v>
      </c>
      <c r="AI34" s="625">
        <f t="shared" si="2"/>
        <v>167</v>
      </c>
      <c r="AJ34" s="106">
        <f t="shared" si="1"/>
        <v>9.6699999999999875</v>
      </c>
      <c r="AK34" s="107" t="e">
        <f>#REF!</f>
        <v>#REF!</v>
      </c>
      <c r="AL34" s="107" t="e">
        <f>#REF!</f>
        <v>#REF!</v>
      </c>
      <c r="AM34" s="109" t="e">
        <f>#REF!</f>
        <v>#REF!</v>
      </c>
      <c r="AN34" s="110" t="e">
        <f>#REF!</f>
        <v>#REF!</v>
      </c>
      <c r="AO34" s="38"/>
    </row>
    <row r="35" spans="1:41" s="19" customFormat="1" ht="15" customHeight="1" x14ac:dyDescent="0.25">
      <c r="A35" s="95">
        <v>12</v>
      </c>
      <c r="B35" s="388" t="s">
        <v>60</v>
      </c>
      <c r="C35" s="121" t="s">
        <v>42</v>
      </c>
      <c r="D35" s="127">
        <v>11.33</v>
      </c>
      <c r="E35" s="127">
        <v>10.75</v>
      </c>
      <c r="F35" s="128">
        <v>5</v>
      </c>
      <c r="G35" s="98"/>
      <c r="H35" s="127">
        <v>10.5</v>
      </c>
      <c r="I35" s="127">
        <v>10.75</v>
      </c>
      <c r="J35" s="128">
        <v>5</v>
      </c>
      <c r="K35" s="102"/>
      <c r="L35" s="127">
        <v>11.08</v>
      </c>
      <c r="M35" s="127">
        <v>10.75</v>
      </c>
      <c r="N35" s="128">
        <v>5</v>
      </c>
      <c r="O35" s="101"/>
      <c r="P35" s="127">
        <v>10.92</v>
      </c>
      <c r="Q35" s="102"/>
      <c r="R35" s="122" t="s">
        <v>50</v>
      </c>
      <c r="S35" s="128">
        <v>11.08</v>
      </c>
      <c r="T35" s="127">
        <v>11.08</v>
      </c>
      <c r="U35" s="623">
        <v>5</v>
      </c>
      <c r="V35" s="101"/>
      <c r="W35" s="101"/>
      <c r="X35" s="111">
        <v>5</v>
      </c>
      <c r="Y35" s="127">
        <v>10.75</v>
      </c>
      <c r="Z35" s="102"/>
      <c r="AA35" s="122" t="s">
        <v>50</v>
      </c>
      <c r="AB35" s="127">
        <v>10.92</v>
      </c>
      <c r="AC35" s="127">
        <v>10.75</v>
      </c>
      <c r="AD35" s="101"/>
      <c r="AE35" s="122" t="s">
        <v>50</v>
      </c>
      <c r="AF35" s="127">
        <v>11.75</v>
      </c>
      <c r="AG35" s="127">
        <v>4</v>
      </c>
      <c r="AH35" s="104">
        <f t="shared" si="0"/>
        <v>171.41</v>
      </c>
      <c r="AI35" s="625">
        <f t="shared" si="2"/>
        <v>143</v>
      </c>
      <c r="AJ35" s="106">
        <f t="shared" si="1"/>
        <v>28.409999999999997</v>
      </c>
      <c r="AK35" s="107" t="e">
        <f>#REF!</f>
        <v>#REF!</v>
      </c>
      <c r="AL35" s="107" t="e">
        <f>#REF!</f>
        <v>#REF!</v>
      </c>
      <c r="AM35" s="109" t="e">
        <f>#REF!</f>
        <v>#REF!</v>
      </c>
      <c r="AN35" s="110" t="e">
        <f>#REF!</f>
        <v>#REF!</v>
      </c>
    </row>
    <row r="36" spans="1:41" s="19" customFormat="1" ht="15" customHeight="1" x14ac:dyDescent="0.25">
      <c r="A36" s="95">
        <v>13</v>
      </c>
      <c r="B36" s="388" t="s">
        <v>61</v>
      </c>
      <c r="C36" s="121" t="s">
        <v>53</v>
      </c>
      <c r="D36" s="390"/>
      <c r="E36" s="390"/>
      <c r="F36" s="102">
        <v>10.75</v>
      </c>
      <c r="G36" s="98"/>
      <c r="H36" s="101">
        <v>9.17</v>
      </c>
      <c r="I36" s="101">
        <v>9.67</v>
      </c>
      <c r="J36" s="124" t="s">
        <v>50</v>
      </c>
      <c r="K36" s="124" t="s">
        <v>50</v>
      </c>
      <c r="L36" s="124" t="s">
        <v>50</v>
      </c>
      <c r="M36" s="124" t="s">
        <v>50</v>
      </c>
      <c r="N36" s="124" t="s">
        <v>50</v>
      </c>
      <c r="O36" s="124" t="s">
        <v>50</v>
      </c>
      <c r="P36" s="124" t="s">
        <v>50</v>
      </c>
      <c r="Q36" s="124" t="s">
        <v>50</v>
      </c>
      <c r="R36" s="124" t="s">
        <v>50</v>
      </c>
      <c r="S36" s="124" t="s">
        <v>50</v>
      </c>
      <c r="T36" s="124" t="s">
        <v>50</v>
      </c>
      <c r="U36" s="124" t="s">
        <v>50</v>
      </c>
      <c r="V36" s="124" t="s">
        <v>50</v>
      </c>
      <c r="W36" s="124" t="s">
        <v>50</v>
      </c>
      <c r="X36" s="124" t="s">
        <v>50</v>
      </c>
      <c r="Y36" s="124" t="s">
        <v>50</v>
      </c>
      <c r="Z36" s="124" t="s">
        <v>50</v>
      </c>
      <c r="AA36" s="124" t="s">
        <v>50</v>
      </c>
      <c r="AB36" s="124" t="s">
        <v>50</v>
      </c>
      <c r="AC36" s="124" t="s">
        <v>50</v>
      </c>
      <c r="AD36" s="124" t="s">
        <v>50</v>
      </c>
      <c r="AE36" s="124" t="s">
        <v>50</v>
      </c>
      <c r="AF36" s="124" t="s">
        <v>50</v>
      </c>
      <c r="AG36" s="124" t="s">
        <v>50</v>
      </c>
      <c r="AH36" s="104">
        <f t="shared" si="0"/>
        <v>29.590000000000003</v>
      </c>
      <c r="AI36" s="625">
        <f>$D$19-(COUNTIF(D36:F36,"О")+COUNTIF(J36:N36,"О")+COUNTIF(Q36:U36,"О")+COUNTIF(X36:AB36,"О")+COUNTIF(D36:F36,"Б")+COUNTIF(J36:N36,"Б")+COUNTIF(Q36:U36,"Б")+COUNTIF(X36:AB36,"Б")+COUNTIF(D36:F36,"Д")+COUNTIF(J36:N36,"Д")+COUNTIF(Q36:U36,"Д")+COUNTIF(X36:AB36,"Д")+COUNTIF(D36:F36,"К")+COUNTIF(J36:N36,"К")+COUNTIF(Q36:U36,"К")+COUNTIF(X36:AB36,"К")+COUNTIF(AE36:AG36,"О")+COUNTIF(AE36:AG36,"Д")+COUNTIF(AE36:AG36,"Б")+COUNTIF(AE36:AG36,"К"))*8</f>
        <v>23</v>
      </c>
      <c r="AJ36" s="106">
        <f t="shared" si="1"/>
        <v>6.5900000000000034</v>
      </c>
      <c r="AK36" s="107" t="e">
        <f>#REF!</f>
        <v>#REF!</v>
      </c>
      <c r="AL36" s="107" t="e">
        <f>#REF!</f>
        <v>#REF!</v>
      </c>
      <c r="AM36" s="109" t="e">
        <f>#REF!</f>
        <v>#REF!</v>
      </c>
      <c r="AN36" s="110" t="e">
        <f>#REF!</f>
        <v>#REF!</v>
      </c>
    </row>
    <row r="37" spans="1:41" s="19" customFormat="1" ht="15" customHeight="1" thickBot="1" x14ac:dyDescent="0.3">
      <c r="A37" s="131">
        <v>14</v>
      </c>
      <c r="B37" s="422" t="s">
        <v>62</v>
      </c>
      <c r="C37" s="133" t="s">
        <v>44</v>
      </c>
      <c r="D37" s="601" t="s">
        <v>50</v>
      </c>
      <c r="E37" s="601" t="s">
        <v>50</v>
      </c>
      <c r="F37" s="601" t="s">
        <v>50</v>
      </c>
      <c r="G37" s="601" t="s">
        <v>50</v>
      </c>
      <c r="H37" s="601" t="s">
        <v>50</v>
      </c>
      <c r="I37" s="601" t="s">
        <v>50</v>
      </c>
      <c r="J37" s="601" t="s">
        <v>50</v>
      </c>
      <c r="K37" s="601" t="s">
        <v>50</v>
      </c>
      <c r="L37" s="135">
        <v>11.75</v>
      </c>
      <c r="M37" s="135">
        <v>10.58</v>
      </c>
      <c r="N37" s="135">
        <v>10.75</v>
      </c>
      <c r="O37" s="138"/>
      <c r="P37" s="138"/>
      <c r="Q37" s="135">
        <v>11.92</v>
      </c>
      <c r="R37" s="135">
        <v>11.25</v>
      </c>
      <c r="S37" s="135"/>
      <c r="T37" s="135"/>
      <c r="U37" s="135"/>
      <c r="V37" s="138">
        <v>10.5</v>
      </c>
      <c r="W37" s="103">
        <v>11.08</v>
      </c>
      <c r="X37" s="102">
        <v>10.92</v>
      </c>
      <c r="Y37" s="135"/>
      <c r="Z37" s="135"/>
      <c r="AA37" s="135">
        <v>11.33</v>
      </c>
      <c r="AB37" s="135"/>
      <c r="AC37" s="138">
        <v>9.42</v>
      </c>
      <c r="AD37" s="138"/>
      <c r="AE37" s="135"/>
      <c r="AF37" s="135"/>
      <c r="AG37" s="135">
        <v>11</v>
      </c>
      <c r="AH37" s="265">
        <f t="shared" si="0"/>
        <v>120.5</v>
      </c>
      <c r="AI37" s="626">
        <v>128</v>
      </c>
      <c r="AJ37" s="142">
        <f t="shared" si="1"/>
        <v>-7.5</v>
      </c>
      <c r="AK37" s="143" t="e">
        <f>#REF!</f>
        <v>#REF!</v>
      </c>
      <c r="AL37" s="143" t="e">
        <f>#REF!</f>
        <v>#REF!</v>
      </c>
      <c r="AM37" s="145" t="e">
        <f>#REF!</f>
        <v>#REF!</v>
      </c>
      <c r="AN37" s="146" t="e">
        <f>#REF!</f>
        <v>#REF!</v>
      </c>
      <c r="AO37" s="38"/>
    </row>
    <row r="38" spans="1:41" s="19" customFormat="1" ht="15" customHeight="1" x14ac:dyDescent="0.25">
      <c r="A38" s="147">
        <v>15</v>
      </c>
      <c r="B38" s="627" t="s">
        <v>63</v>
      </c>
      <c r="C38" s="149" t="s">
        <v>64</v>
      </c>
      <c r="D38" s="151">
        <v>12.58</v>
      </c>
      <c r="E38" s="151">
        <v>10.75</v>
      </c>
      <c r="F38" s="151">
        <v>10.75</v>
      </c>
      <c r="G38" s="152"/>
      <c r="H38" s="360">
        <v>9</v>
      </c>
      <c r="I38" s="360">
        <v>9</v>
      </c>
      <c r="J38" s="249" t="s">
        <v>50</v>
      </c>
      <c r="K38" s="249" t="s">
        <v>50</v>
      </c>
      <c r="L38" s="151">
        <v>10.75</v>
      </c>
      <c r="M38" s="151">
        <v>10.75</v>
      </c>
      <c r="N38" s="153"/>
      <c r="O38" s="628"/>
      <c r="P38" s="360">
        <v>9</v>
      </c>
      <c r="Q38" s="151">
        <v>10.75</v>
      </c>
      <c r="R38" s="249" t="s">
        <v>50</v>
      </c>
      <c r="S38" s="153"/>
      <c r="T38" s="122" t="s">
        <v>58</v>
      </c>
      <c r="U38" s="122" t="s">
        <v>58</v>
      </c>
      <c r="V38" s="122" t="s">
        <v>58</v>
      </c>
      <c r="W38" s="122" t="s">
        <v>58</v>
      </c>
      <c r="X38" s="122" t="s">
        <v>58</v>
      </c>
      <c r="Y38" s="151">
        <v>10.75</v>
      </c>
      <c r="Z38" s="153"/>
      <c r="AA38" s="153"/>
      <c r="AB38" s="151">
        <v>11.17</v>
      </c>
      <c r="AC38" s="360">
        <v>9.75</v>
      </c>
      <c r="AD38" s="628"/>
      <c r="AE38" s="153"/>
      <c r="AF38" s="151">
        <v>10.75</v>
      </c>
      <c r="AG38" s="151">
        <v>10.75</v>
      </c>
      <c r="AH38" s="629">
        <f t="shared" si="0"/>
        <v>146.5</v>
      </c>
      <c r="AI38" s="630">
        <f t="shared" si="2"/>
        <v>119</v>
      </c>
      <c r="AJ38" s="158">
        <f t="shared" si="1"/>
        <v>27.5</v>
      </c>
      <c r="AK38" s="159" t="e">
        <f>#REF!</f>
        <v>#REF!</v>
      </c>
      <c r="AL38" s="159" t="e">
        <f>#REF!</f>
        <v>#REF!</v>
      </c>
      <c r="AM38" s="161" t="e">
        <f>#REF!</f>
        <v>#REF!</v>
      </c>
      <c r="AN38" s="162" t="e">
        <f>#REF!</f>
        <v>#REF!</v>
      </c>
    </row>
    <row r="39" spans="1:41" s="19" customFormat="1" ht="15" customHeight="1" x14ac:dyDescent="0.25">
      <c r="A39" s="95">
        <v>16</v>
      </c>
      <c r="B39" s="388" t="s">
        <v>65</v>
      </c>
      <c r="C39" s="97" t="s">
        <v>42</v>
      </c>
      <c r="D39" s="102"/>
      <c r="E39" s="102"/>
      <c r="F39" s="115">
        <v>10.5</v>
      </c>
      <c r="G39" s="163">
        <v>9.08</v>
      </c>
      <c r="H39" s="101"/>
      <c r="I39" s="101"/>
      <c r="J39" s="115">
        <v>11.75</v>
      </c>
      <c r="K39" s="115">
        <v>11.25</v>
      </c>
      <c r="L39" s="102"/>
      <c r="M39" s="102"/>
      <c r="N39" s="115">
        <v>10.92</v>
      </c>
      <c r="O39" s="256">
        <v>8.5</v>
      </c>
      <c r="P39" s="101"/>
      <c r="Q39" s="102"/>
      <c r="R39" s="115">
        <v>10.75</v>
      </c>
      <c r="S39" s="115">
        <v>11.25</v>
      </c>
      <c r="T39" s="151">
        <v>11.25</v>
      </c>
      <c r="U39" s="102"/>
      <c r="V39" s="256">
        <v>9.25</v>
      </c>
      <c r="W39" s="256">
        <v>9.08</v>
      </c>
      <c r="X39" s="151">
        <v>11.08</v>
      </c>
      <c r="Y39" s="102"/>
      <c r="Z39" s="115">
        <v>11.58</v>
      </c>
      <c r="AA39" s="115">
        <v>12</v>
      </c>
      <c r="AB39" s="102"/>
      <c r="AC39" s="101"/>
      <c r="AD39" s="256">
        <v>9.58</v>
      </c>
      <c r="AE39" s="115">
        <v>11.83</v>
      </c>
      <c r="AF39" s="102"/>
      <c r="AG39" s="102"/>
      <c r="AH39" s="104">
        <f t="shared" si="0"/>
        <v>169.65000000000003</v>
      </c>
      <c r="AI39" s="625">
        <f t="shared" si="2"/>
        <v>167</v>
      </c>
      <c r="AJ39" s="106">
        <f t="shared" si="1"/>
        <v>2.6500000000000341</v>
      </c>
      <c r="AK39" s="107" t="e">
        <f>#REF!</f>
        <v>#REF!</v>
      </c>
      <c r="AL39" s="107" t="e">
        <f>#REF!</f>
        <v>#REF!</v>
      </c>
      <c r="AM39" s="109" t="e">
        <f>#REF!</f>
        <v>#REF!</v>
      </c>
      <c r="AN39" s="110" t="e">
        <f>#REF!</f>
        <v>#REF!</v>
      </c>
    </row>
    <row r="40" spans="1:41" s="19" customFormat="1" ht="15" customHeight="1" thickBot="1" x14ac:dyDescent="0.3">
      <c r="A40" s="131">
        <v>17</v>
      </c>
      <c r="B40" s="616" t="s">
        <v>66</v>
      </c>
      <c r="C40" s="133" t="s">
        <v>67</v>
      </c>
      <c r="D40" s="264">
        <v>8</v>
      </c>
      <c r="E40" s="264">
        <v>8</v>
      </c>
      <c r="F40" s="264">
        <v>7</v>
      </c>
      <c r="G40" s="427"/>
      <c r="H40" s="368"/>
      <c r="I40" s="368"/>
      <c r="J40" s="264">
        <v>8</v>
      </c>
      <c r="K40" s="264">
        <v>8</v>
      </c>
      <c r="L40" s="264">
        <v>8</v>
      </c>
      <c r="M40" s="264">
        <v>8</v>
      </c>
      <c r="N40" s="264">
        <v>8</v>
      </c>
      <c r="O40" s="138"/>
      <c r="P40" s="138"/>
      <c r="Q40" s="167" t="s">
        <v>50</v>
      </c>
      <c r="R40" s="167" t="s">
        <v>50</v>
      </c>
      <c r="S40" s="167" t="s">
        <v>50</v>
      </c>
      <c r="T40" s="167" t="s">
        <v>50</v>
      </c>
      <c r="U40" s="167" t="s">
        <v>50</v>
      </c>
      <c r="V40" s="167" t="s">
        <v>50</v>
      </c>
      <c r="W40" s="167" t="s">
        <v>50</v>
      </c>
      <c r="X40" s="167" t="s">
        <v>50</v>
      </c>
      <c r="Y40" s="167" t="s">
        <v>50</v>
      </c>
      <c r="Z40" s="167" t="s">
        <v>50</v>
      </c>
      <c r="AA40" s="167" t="s">
        <v>50</v>
      </c>
      <c r="AB40" s="167" t="s">
        <v>50</v>
      </c>
      <c r="AC40" s="167" t="s">
        <v>50</v>
      </c>
      <c r="AD40" s="167" t="s">
        <v>50</v>
      </c>
      <c r="AE40" s="167" t="s">
        <v>50</v>
      </c>
      <c r="AF40" s="167" t="s">
        <v>50</v>
      </c>
      <c r="AG40" s="167" t="s">
        <v>50</v>
      </c>
      <c r="AH40" s="140">
        <f t="shared" si="0"/>
        <v>63</v>
      </c>
      <c r="AI40" s="631">
        <f>$D$19-(COUNTIF(D40:F40,"О")+COUNTIF(J40:N40,"О")+COUNTIF(Q40:U40,"О")+COUNTIF(X40:AB40,"О")+COUNTIF(D40:F40,"Б")+COUNTIF(J40:N40,"Б")+COUNTIF(Q40:U40,"Б")+COUNTIF(X40:AB40,"Б")+COUNTIF(D40:F40,"Д")+COUNTIF(J40:N40,"Д")+COUNTIF(Q40:U40,"Д")+COUNTIF(X40:AB40,"Д")+COUNTIF(D40:F40,"К")+COUNTIF(J40:N40,"К")+COUNTIF(Q40:U40,"К")+COUNTIF(X40:AB40,"К")+COUNTIF(AE40:AG40,"О")+COUNTIF(AE40:AG40,"Д")+COUNTIF(AE40:AG40,"Б")+COUNTIF(AE40:AG40,"К"))*8</f>
        <v>63</v>
      </c>
      <c r="AJ40" s="142">
        <f t="shared" si="1"/>
        <v>0</v>
      </c>
      <c r="AK40" s="143" t="e">
        <f>#REF!</f>
        <v>#REF!</v>
      </c>
      <c r="AL40" s="143" t="e">
        <f>#REF!</f>
        <v>#REF!</v>
      </c>
      <c r="AM40" s="145" t="e">
        <f>#REF!</f>
        <v>#REF!</v>
      </c>
      <c r="AN40" s="146" t="e">
        <f>#REF!</f>
        <v>#REF!</v>
      </c>
    </row>
    <row r="41" spans="1:41" s="19" customFormat="1" x14ac:dyDescent="0.25">
      <c r="A41" s="668" t="s">
        <v>69</v>
      </c>
      <c r="B41" s="668"/>
      <c r="C41" s="668"/>
      <c r="D41" s="173">
        <f>SUM(D21:D40)</f>
        <v>88.74</v>
      </c>
      <c r="E41" s="173">
        <f t="shared" ref="E41:AG41" si="3">SUM(E21:E40)</f>
        <v>85.25</v>
      </c>
      <c r="F41" s="173">
        <f t="shared" si="3"/>
        <v>90.75</v>
      </c>
      <c r="G41" s="173">
        <f t="shared" si="3"/>
        <v>55.649999999999991</v>
      </c>
      <c r="H41" s="173">
        <f t="shared" si="3"/>
        <v>62.75</v>
      </c>
      <c r="I41" s="173">
        <f t="shared" si="3"/>
        <v>62.59</v>
      </c>
      <c r="J41" s="173">
        <f t="shared" si="3"/>
        <v>79.91</v>
      </c>
      <c r="K41" s="173">
        <f>SUM(K21:K40)-1.99</f>
        <v>66.67</v>
      </c>
      <c r="L41" s="173">
        <f>SUM(L21:L40)</f>
        <v>82.42</v>
      </c>
      <c r="M41" s="173">
        <f>SUM(M21:M40)-1.99</f>
        <v>75.84</v>
      </c>
      <c r="N41" s="173">
        <f t="shared" si="3"/>
        <v>79.34</v>
      </c>
      <c r="O41" s="173">
        <f t="shared" si="3"/>
        <v>72</v>
      </c>
      <c r="P41" s="173">
        <f t="shared" si="3"/>
        <v>55.5</v>
      </c>
      <c r="Q41" s="173">
        <f t="shared" si="3"/>
        <v>75.59</v>
      </c>
      <c r="R41" s="173">
        <f t="shared" si="3"/>
        <v>87.37</v>
      </c>
      <c r="S41" s="173">
        <f>SUM(S21:S40)-1.99</f>
        <v>82.9</v>
      </c>
      <c r="T41" s="173">
        <f t="shared" si="3"/>
        <v>80.83</v>
      </c>
      <c r="U41" s="173">
        <f t="shared" si="3"/>
        <v>70.25</v>
      </c>
      <c r="V41" s="173">
        <f t="shared" si="3"/>
        <v>68.5</v>
      </c>
      <c r="W41" s="173">
        <f t="shared" si="3"/>
        <v>54.16</v>
      </c>
      <c r="X41" s="173">
        <f>SUM(X21:X40)-1.99</f>
        <v>80.63</v>
      </c>
      <c r="Y41" s="173">
        <f t="shared" si="3"/>
        <v>85.25</v>
      </c>
      <c r="Z41" s="173">
        <f t="shared" si="3"/>
        <v>81.67</v>
      </c>
      <c r="AA41" s="173">
        <f t="shared" si="3"/>
        <v>80.97</v>
      </c>
      <c r="AB41" s="173">
        <f t="shared" si="3"/>
        <v>86.460000000000008</v>
      </c>
      <c r="AC41" s="173">
        <f t="shared" si="3"/>
        <v>66.67</v>
      </c>
      <c r="AD41" s="173">
        <f t="shared" si="3"/>
        <v>64.010000000000005</v>
      </c>
      <c r="AE41" s="173">
        <f>SUM(AE21:AE40)-1.99</f>
        <v>77.260000000000005</v>
      </c>
      <c r="AF41" s="173">
        <f t="shared" si="3"/>
        <v>80.66</v>
      </c>
      <c r="AG41" s="173">
        <f t="shared" si="3"/>
        <v>65.42</v>
      </c>
      <c r="AH41" s="618">
        <f>SUM(C41:AG41)</f>
        <v>2246.0100000000002</v>
      </c>
      <c r="AI41" s="632">
        <f t="shared" ref="AI41:AN41" si="4">SUM(AI21:AI40)</f>
        <v>2036</v>
      </c>
      <c r="AJ41" s="429">
        <f t="shared" si="4"/>
        <v>219.96000000000004</v>
      </c>
      <c r="AK41" s="633" t="e">
        <f t="shared" si="4"/>
        <v>#REF!</v>
      </c>
      <c r="AL41" s="633" t="e">
        <f t="shared" si="4"/>
        <v>#REF!</v>
      </c>
      <c r="AM41" s="633" t="e">
        <f t="shared" si="4"/>
        <v>#REF!</v>
      </c>
      <c r="AN41" s="429" t="e">
        <f t="shared" si="4"/>
        <v>#REF!</v>
      </c>
    </row>
    <row r="42" spans="1:41" s="19" customFormat="1" x14ac:dyDescent="0.25">
      <c r="A42" s="278"/>
      <c r="B42" s="669" t="s">
        <v>70</v>
      </c>
      <c r="C42" s="669"/>
      <c r="D42" s="196">
        <f t="shared" ref="D42:AG42" si="5">COUNT(D21:D40)</f>
        <v>9</v>
      </c>
      <c r="E42" s="196">
        <f t="shared" si="5"/>
        <v>8</v>
      </c>
      <c r="F42" s="196">
        <f t="shared" si="5"/>
        <v>10</v>
      </c>
      <c r="G42" s="196">
        <f t="shared" si="5"/>
        <v>6</v>
      </c>
      <c r="H42" s="196">
        <f t="shared" si="5"/>
        <v>7</v>
      </c>
      <c r="I42" s="196">
        <f t="shared" si="5"/>
        <v>6</v>
      </c>
      <c r="J42" s="196">
        <f t="shared" si="5"/>
        <v>9</v>
      </c>
      <c r="K42" s="196">
        <f t="shared" si="5"/>
        <v>7</v>
      </c>
      <c r="L42" s="196">
        <f t="shared" si="5"/>
        <v>9</v>
      </c>
      <c r="M42" s="196">
        <f t="shared" si="5"/>
        <v>8</v>
      </c>
      <c r="N42" s="196">
        <f t="shared" si="5"/>
        <v>9</v>
      </c>
      <c r="O42" s="196">
        <f t="shared" si="5"/>
        <v>7</v>
      </c>
      <c r="P42" s="196">
        <f t="shared" si="5"/>
        <v>6</v>
      </c>
      <c r="Q42" s="196">
        <f t="shared" si="5"/>
        <v>7</v>
      </c>
      <c r="R42" s="196">
        <f t="shared" si="5"/>
        <v>9</v>
      </c>
      <c r="S42" s="196">
        <f t="shared" si="5"/>
        <v>8</v>
      </c>
      <c r="T42" s="196">
        <f t="shared" si="5"/>
        <v>9</v>
      </c>
      <c r="U42" s="196">
        <f t="shared" si="5"/>
        <v>7</v>
      </c>
      <c r="V42" s="196">
        <f t="shared" si="5"/>
        <v>8</v>
      </c>
      <c r="W42" s="196">
        <f t="shared" si="5"/>
        <v>5</v>
      </c>
      <c r="X42" s="196">
        <f t="shared" si="5"/>
        <v>9</v>
      </c>
      <c r="Y42" s="196">
        <f t="shared" si="5"/>
        <v>8</v>
      </c>
      <c r="Z42" s="196">
        <f t="shared" si="5"/>
        <v>9</v>
      </c>
      <c r="AA42" s="196">
        <f t="shared" si="5"/>
        <v>8</v>
      </c>
      <c r="AB42" s="196">
        <f t="shared" si="5"/>
        <v>9</v>
      </c>
      <c r="AC42" s="196">
        <f t="shared" si="5"/>
        <v>7</v>
      </c>
      <c r="AD42" s="196">
        <f t="shared" si="5"/>
        <v>7</v>
      </c>
      <c r="AE42" s="196">
        <f t="shared" si="5"/>
        <v>8</v>
      </c>
      <c r="AF42" s="196">
        <f t="shared" si="5"/>
        <v>9</v>
      </c>
      <c r="AG42" s="196">
        <f t="shared" si="5"/>
        <v>8</v>
      </c>
      <c r="AH42" s="620">
        <f>SUM(AH21:AH40)-AH41</f>
        <v>9.9499999999998181</v>
      </c>
      <c r="AI42" s="621" t="s">
        <v>98</v>
      </c>
      <c r="AJ42" s="177"/>
      <c r="AK42" s="177"/>
      <c r="AL42" s="177"/>
      <c r="AM42" s="177"/>
      <c r="AN42" s="177"/>
    </row>
    <row r="43" spans="1:41" s="19" customFormat="1" x14ac:dyDescent="0.25">
      <c r="A43" s="178"/>
      <c r="B43" s="178"/>
      <c r="C43" s="178"/>
      <c r="D43" s="179"/>
      <c r="E43" s="179"/>
      <c r="F43" s="179"/>
      <c r="G43" s="179"/>
      <c r="H43" s="181"/>
      <c r="I43" s="179"/>
      <c r="J43" s="182"/>
      <c r="K43" s="184"/>
      <c r="L43" s="184"/>
      <c r="M43" s="184"/>
      <c r="N43" s="184"/>
      <c r="O43" s="182"/>
      <c r="P43" s="182"/>
      <c r="Q43" s="182"/>
      <c r="R43" s="182"/>
      <c r="S43" s="184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6"/>
      <c r="AI43" s="177"/>
      <c r="AJ43" s="177"/>
      <c r="AK43" s="177"/>
      <c r="AL43" s="177"/>
      <c r="AM43" s="177"/>
    </row>
    <row r="44" spans="1:41" ht="15.75" x14ac:dyDescent="0.25">
      <c r="A44" s="194"/>
      <c r="B44" s="206"/>
      <c r="C44" s="194"/>
      <c r="D44" s="432"/>
      <c r="E44" s="432"/>
      <c r="F44" s="432"/>
      <c r="G44" s="432"/>
      <c r="H44" s="432"/>
      <c r="I44" s="432"/>
      <c r="J44" s="432"/>
      <c r="K44" s="432"/>
      <c r="L44" s="432"/>
      <c r="M44" s="432"/>
      <c r="N44" s="432"/>
      <c r="O44" s="432"/>
      <c r="P44" s="432"/>
      <c r="Q44" s="432"/>
      <c r="R44" s="432"/>
      <c r="S44" s="432"/>
      <c r="T44" s="432"/>
      <c r="U44" s="432"/>
      <c r="V44" s="432"/>
      <c r="W44" s="432"/>
      <c r="X44" s="432"/>
      <c r="Y44" s="432"/>
      <c r="Z44" s="432"/>
      <c r="AA44" s="432"/>
      <c r="AB44" s="432"/>
      <c r="AC44" s="432"/>
      <c r="AD44" s="432"/>
      <c r="AE44" s="432"/>
      <c r="AF44" s="432"/>
      <c r="AG44" s="432"/>
      <c r="AH44" s="634"/>
      <c r="AI44" s="194"/>
      <c r="AJ44" s="194"/>
      <c r="AK44" s="194"/>
      <c r="AL44" s="194"/>
      <c r="AN44" s="19"/>
    </row>
    <row r="45" spans="1:41" ht="15.75" x14ac:dyDescent="0.25">
      <c r="A45" s="187"/>
      <c r="B45" s="194"/>
      <c r="C45" s="195" t="s">
        <v>73</v>
      </c>
      <c r="D45" s="200"/>
      <c r="E45" s="200"/>
      <c r="F45" s="200"/>
      <c r="G45" s="200"/>
      <c r="H45" s="200"/>
      <c r="I45" s="200"/>
      <c r="J45" s="200"/>
      <c r="K45" s="200"/>
      <c r="L45" s="200"/>
      <c r="M45" s="200"/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  <c r="AC45" s="200"/>
      <c r="AD45" s="200"/>
      <c r="AE45" s="200"/>
      <c r="AF45" s="200"/>
      <c r="AG45" s="200"/>
      <c r="AH45" s="282">
        <f>SUM(D45:AG45)</f>
        <v>0</v>
      </c>
    </row>
    <row r="46" spans="1:41" ht="15.75" x14ac:dyDescent="0.25">
      <c r="A46" s="187"/>
      <c r="B46" s="194"/>
      <c r="C46" s="195" t="s">
        <v>74</v>
      </c>
      <c r="D46" s="200"/>
      <c r="E46" s="200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  <c r="AC46" s="200"/>
      <c r="AD46" s="200"/>
      <c r="AE46" s="200"/>
      <c r="AF46" s="200"/>
      <c r="AG46" s="200"/>
      <c r="AH46" s="282">
        <f>AH47</f>
        <v>0</v>
      </c>
    </row>
    <row r="47" spans="1:41" s="19" customFormat="1" x14ac:dyDescent="0.25">
      <c r="A47" s="202"/>
      <c r="B47" s="202"/>
      <c r="C47" s="202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80"/>
      <c r="Z47" s="179"/>
      <c r="AA47" s="179"/>
      <c r="AB47" s="179"/>
      <c r="AC47" s="179"/>
      <c r="AD47" s="179"/>
      <c r="AE47" s="179"/>
      <c r="AF47" s="179"/>
      <c r="AG47" s="179"/>
      <c r="AH47" s="186"/>
      <c r="AI47" s="176"/>
      <c r="AJ47" s="177"/>
      <c r="AK47" s="177"/>
      <c r="AL47" s="177"/>
      <c r="AM47" s="177"/>
      <c r="AN47" s="177"/>
    </row>
    <row r="48" spans="1:41" ht="15.75" x14ac:dyDescent="0.25">
      <c r="A48" s="187"/>
      <c r="B48" s="194"/>
      <c r="C48" s="195" t="s">
        <v>75</v>
      </c>
      <c r="D48" s="379" t="e">
        <f>#REF!</f>
        <v>#REF!</v>
      </c>
      <c r="E48" s="379" t="e">
        <f>#REF!</f>
        <v>#REF!</v>
      </c>
      <c r="F48" s="379" t="e">
        <f>#REF!</f>
        <v>#REF!</v>
      </c>
      <c r="G48" s="379" t="e">
        <f>#REF!</f>
        <v>#REF!</v>
      </c>
      <c r="H48" s="379" t="e">
        <f>#REF!</f>
        <v>#REF!</v>
      </c>
      <c r="I48" s="379" t="e">
        <f>#REF!</f>
        <v>#REF!</v>
      </c>
      <c r="J48" s="379" t="e">
        <f>#REF!</f>
        <v>#REF!</v>
      </c>
      <c r="K48" s="379" t="e">
        <f>#REF!</f>
        <v>#REF!</v>
      </c>
      <c r="L48" s="379" t="e">
        <f>#REF!</f>
        <v>#REF!</v>
      </c>
      <c r="M48" s="379" t="e">
        <f>#REF!</f>
        <v>#REF!</v>
      </c>
      <c r="N48" s="379" t="e">
        <f>#REF!</f>
        <v>#REF!</v>
      </c>
      <c r="O48" s="379" t="e">
        <f>#REF!</f>
        <v>#REF!</v>
      </c>
      <c r="P48" s="379" t="e">
        <f>#REF!</f>
        <v>#REF!</v>
      </c>
      <c r="Q48" s="379" t="e">
        <f>#REF!</f>
        <v>#REF!</v>
      </c>
      <c r="R48" s="379" t="e">
        <f>#REF!</f>
        <v>#REF!</v>
      </c>
      <c r="S48" s="379" t="e">
        <f>#REF!</f>
        <v>#REF!</v>
      </c>
      <c r="T48" s="379" t="e">
        <f>#REF!</f>
        <v>#REF!</v>
      </c>
      <c r="U48" s="379" t="e">
        <f>#REF!</f>
        <v>#REF!</v>
      </c>
      <c r="V48" s="379" t="e">
        <f>#REF!</f>
        <v>#REF!</v>
      </c>
      <c r="W48" s="379" t="e">
        <f>#REF!</f>
        <v>#REF!</v>
      </c>
      <c r="X48" s="379" t="e">
        <f>#REF!</f>
        <v>#REF!</v>
      </c>
      <c r="Y48" s="379" t="e">
        <f>#REF!</f>
        <v>#REF!</v>
      </c>
      <c r="Z48" s="379" t="e">
        <f>#REF!</f>
        <v>#REF!</v>
      </c>
      <c r="AA48" s="379" t="e">
        <f>#REF!+1000</f>
        <v>#REF!</v>
      </c>
      <c r="AB48" s="379" t="e">
        <f>#REF!</f>
        <v>#REF!</v>
      </c>
      <c r="AC48" s="379" t="e">
        <f>#REF!</f>
        <v>#REF!</v>
      </c>
      <c r="AD48" s="379" t="e">
        <f>#REF!</f>
        <v>#REF!</v>
      </c>
      <c r="AE48" s="379" t="e">
        <f>#REF!</f>
        <v>#REF!</v>
      </c>
      <c r="AF48" s="379" t="e">
        <f>#REF!</f>
        <v>#REF!</v>
      </c>
      <c r="AG48" s="379" t="e">
        <f>#REF!</f>
        <v>#REF!</v>
      </c>
      <c r="AH48" s="198" t="e">
        <f>SUM(D48:AG48)</f>
        <v>#REF!</v>
      </c>
      <c r="AI48" t="s">
        <v>91</v>
      </c>
    </row>
    <row r="49" spans="1:40" ht="15.75" x14ac:dyDescent="0.25">
      <c r="A49" s="187"/>
      <c r="B49" s="194"/>
      <c r="C49" s="195" t="s">
        <v>77</v>
      </c>
      <c r="D49" s="205">
        <v>734.30497749999995</v>
      </c>
      <c r="E49" s="205">
        <v>750.9614325</v>
      </c>
      <c r="F49" s="205">
        <v>839.89586499999996</v>
      </c>
      <c r="G49" s="205">
        <v>666.30791250000004</v>
      </c>
      <c r="H49" s="205">
        <v>628.79988249999997</v>
      </c>
      <c r="I49" s="205">
        <v>593.29572749999988</v>
      </c>
      <c r="J49" s="205">
        <v>678.64522250000005</v>
      </c>
      <c r="K49" s="205">
        <v>747.53823999999997</v>
      </c>
      <c r="L49" s="205">
        <v>747.72048500000005</v>
      </c>
      <c r="M49" s="205">
        <v>849.09933999999998</v>
      </c>
      <c r="N49" s="205">
        <v>677.19095249999998</v>
      </c>
      <c r="O49" s="205">
        <v>758.72016999999994</v>
      </c>
      <c r="P49" s="205">
        <v>688.39861000000008</v>
      </c>
      <c r="Q49" s="205">
        <v>661.69869249999999</v>
      </c>
      <c r="R49" s="205">
        <v>672.40850750000004</v>
      </c>
      <c r="S49" s="205">
        <v>875.35471499999994</v>
      </c>
      <c r="T49" s="205">
        <v>852.20437249999998</v>
      </c>
      <c r="U49" s="205">
        <v>719.61078250000003</v>
      </c>
      <c r="V49" s="205">
        <v>600.77023250000002</v>
      </c>
      <c r="W49" s="205">
        <v>538.60128250000002</v>
      </c>
      <c r="X49" s="205">
        <v>779.19475000000011</v>
      </c>
      <c r="Y49" s="205">
        <v>800.16102250000017</v>
      </c>
      <c r="Z49" s="205">
        <v>820.26311750000002</v>
      </c>
      <c r="AA49" s="205">
        <v>2173.6489274999999</v>
      </c>
      <c r="AB49" s="205">
        <v>765.08049999999992</v>
      </c>
      <c r="AC49" s="205">
        <v>627.28513750000002</v>
      </c>
      <c r="AD49" s="205">
        <v>549.15266750000012</v>
      </c>
      <c r="AE49" s="205">
        <v>735.25802250000004</v>
      </c>
      <c r="AF49" s="205">
        <v>808.16083999999989</v>
      </c>
      <c r="AG49" s="205">
        <v>675.8680875</v>
      </c>
      <c r="AH49" s="198">
        <f>AH50</f>
        <v>23015.600474999996</v>
      </c>
      <c r="AI49" s="1" t="e">
        <f>AH49-AH48</f>
        <v>#REF!</v>
      </c>
    </row>
    <row r="50" spans="1:40" ht="15.75" x14ac:dyDescent="0.25">
      <c r="A50" s="194"/>
      <c r="B50" s="206"/>
      <c r="C50" s="207" t="s">
        <v>78</v>
      </c>
      <c r="D50" s="208">
        <f>IF(D49="",D48,D49)</f>
        <v>734.30497749999995</v>
      </c>
      <c r="E50" s="208">
        <f t="shared" ref="E50:AG50" si="6">IF(E49="",E48,E49)</f>
        <v>750.9614325</v>
      </c>
      <c r="F50" s="208">
        <f t="shared" si="6"/>
        <v>839.89586499999996</v>
      </c>
      <c r="G50" s="208">
        <f t="shared" si="6"/>
        <v>666.30791250000004</v>
      </c>
      <c r="H50" s="208">
        <f t="shared" si="6"/>
        <v>628.79988249999997</v>
      </c>
      <c r="I50" s="208">
        <f t="shared" si="6"/>
        <v>593.29572749999988</v>
      </c>
      <c r="J50" s="208">
        <f t="shared" si="6"/>
        <v>678.64522250000005</v>
      </c>
      <c r="K50" s="208">
        <f t="shared" si="6"/>
        <v>747.53823999999997</v>
      </c>
      <c r="L50" s="208">
        <f t="shared" si="6"/>
        <v>747.72048500000005</v>
      </c>
      <c r="M50" s="208">
        <f t="shared" si="6"/>
        <v>849.09933999999998</v>
      </c>
      <c r="N50" s="208">
        <f t="shared" si="6"/>
        <v>677.19095249999998</v>
      </c>
      <c r="O50" s="208">
        <f t="shared" si="6"/>
        <v>758.72016999999994</v>
      </c>
      <c r="P50" s="208">
        <f t="shared" si="6"/>
        <v>688.39861000000008</v>
      </c>
      <c r="Q50" s="208">
        <f t="shared" si="6"/>
        <v>661.69869249999999</v>
      </c>
      <c r="R50" s="208">
        <f t="shared" si="6"/>
        <v>672.40850750000004</v>
      </c>
      <c r="S50" s="208">
        <f t="shared" si="6"/>
        <v>875.35471499999994</v>
      </c>
      <c r="T50" s="208">
        <f t="shared" si="6"/>
        <v>852.20437249999998</v>
      </c>
      <c r="U50" s="208">
        <f t="shared" si="6"/>
        <v>719.61078250000003</v>
      </c>
      <c r="V50" s="208">
        <f t="shared" si="6"/>
        <v>600.77023250000002</v>
      </c>
      <c r="W50" s="208">
        <f t="shared" si="6"/>
        <v>538.60128250000002</v>
      </c>
      <c r="X50" s="208">
        <f t="shared" si="6"/>
        <v>779.19475000000011</v>
      </c>
      <c r="Y50" s="208">
        <f t="shared" si="6"/>
        <v>800.16102250000017</v>
      </c>
      <c r="Z50" s="208">
        <f t="shared" si="6"/>
        <v>820.26311750000002</v>
      </c>
      <c r="AA50" s="208">
        <f t="shared" si="6"/>
        <v>2173.6489274999999</v>
      </c>
      <c r="AB50" s="208">
        <f t="shared" si="6"/>
        <v>765.08049999999992</v>
      </c>
      <c r="AC50" s="208">
        <f t="shared" si="6"/>
        <v>627.28513750000002</v>
      </c>
      <c r="AD50" s="208">
        <f t="shared" si="6"/>
        <v>549.15266750000012</v>
      </c>
      <c r="AE50" s="208">
        <f t="shared" si="6"/>
        <v>735.25802250000004</v>
      </c>
      <c r="AF50" s="208">
        <f t="shared" si="6"/>
        <v>808.16083999999989</v>
      </c>
      <c r="AG50" s="208">
        <f t="shared" si="6"/>
        <v>675.8680875</v>
      </c>
      <c r="AH50" s="198">
        <f>SUM(D50:AG50)</f>
        <v>23015.600474999996</v>
      </c>
      <c r="AI50" s="194"/>
      <c r="AJ50" s="194"/>
      <c r="AK50" s="194"/>
      <c r="AL50" s="194"/>
      <c r="AN50" s="19"/>
    </row>
    <row r="51" spans="1:40" s="193" customFormat="1" ht="15.75" x14ac:dyDescent="0.25">
      <c r="A51" s="210"/>
      <c r="B51" s="211"/>
      <c r="C51" s="207" t="s">
        <v>77</v>
      </c>
      <c r="D51" s="212">
        <f>IF(D49="","",D49)</f>
        <v>734.30497749999995</v>
      </c>
      <c r="E51" s="212">
        <f t="shared" ref="E51:AG51" si="7">IF(E49="","",E49)</f>
        <v>750.9614325</v>
      </c>
      <c r="F51" s="212">
        <f t="shared" si="7"/>
        <v>839.89586499999996</v>
      </c>
      <c r="G51" s="212">
        <f t="shared" si="7"/>
        <v>666.30791250000004</v>
      </c>
      <c r="H51" s="212">
        <f t="shared" si="7"/>
        <v>628.79988249999997</v>
      </c>
      <c r="I51" s="212">
        <f t="shared" si="7"/>
        <v>593.29572749999988</v>
      </c>
      <c r="J51" s="212">
        <f t="shared" si="7"/>
        <v>678.64522250000005</v>
      </c>
      <c r="K51" s="212">
        <f t="shared" si="7"/>
        <v>747.53823999999997</v>
      </c>
      <c r="L51" s="212">
        <f t="shared" si="7"/>
        <v>747.72048500000005</v>
      </c>
      <c r="M51" s="212">
        <f t="shared" si="7"/>
        <v>849.09933999999998</v>
      </c>
      <c r="N51" s="212">
        <f t="shared" si="7"/>
        <v>677.19095249999998</v>
      </c>
      <c r="O51" s="212">
        <f t="shared" si="7"/>
        <v>758.72016999999994</v>
      </c>
      <c r="P51" s="212">
        <f t="shared" si="7"/>
        <v>688.39861000000008</v>
      </c>
      <c r="Q51" s="212">
        <f t="shared" si="7"/>
        <v>661.69869249999999</v>
      </c>
      <c r="R51" s="212">
        <f t="shared" si="7"/>
        <v>672.40850750000004</v>
      </c>
      <c r="S51" s="212">
        <f t="shared" si="7"/>
        <v>875.35471499999994</v>
      </c>
      <c r="T51" s="212">
        <f t="shared" si="7"/>
        <v>852.20437249999998</v>
      </c>
      <c r="U51" s="212">
        <f t="shared" si="7"/>
        <v>719.61078250000003</v>
      </c>
      <c r="V51" s="212">
        <f t="shared" si="7"/>
        <v>600.77023250000002</v>
      </c>
      <c r="W51" s="212">
        <f t="shared" si="7"/>
        <v>538.60128250000002</v>
      </c>
      <c r="X51" s="212">
        <f t="shared" si="7"/>
        <v>779.19475000000011</v>
      </c>
      <c r="Y51" s="212">
        <f t="shared" si="7"/>
        <v>800.16102250000017</v>
      </c>
      <c r="Z51" s="212">
        <f t="shared" si="7"/>
        <v>820.26311750000002</v>
      </c>
      <c r="AA51" s="212">
        <f t="shared" si="7"/>
        <v>2173.6489274999999</v>
      </c>
      <c r="AB51" s="212">
        <f t="shared" si="7"/>
        <v>765.08049999999992</v>
      </c>
      <c r="AC51" s="212">
        <f t="shared" si="7"/>
        <v>627.28513750000002</v>
      </c>
      <c r="AD51" s="212">
        <f t="shared" si="7"/>
        <v>549.15266750000012</v>
      </c>
      <c r="AE51" s="212">
        <f t="shared" si="7"/>
        <v>735.25802250000004</v>
      </c>
      <c r="AF51" s="212">
        <f t="shared" si="7"/>
        <v>808.16083999999989</v>
      </c>
      <c r="AG51" s="212">
        <f t="shared" si="7"/>
        <v>675.8680875</v>
      </c>
      <c r="AH51" s="198">
        <f>SUM(D51:AG51)</f>
        <v>23015.600474999996</v>
      </c>
    </row>
    <row r="52" spans="1:40" s="193" customFormat="1" ht="15.75" x14ac:dyDescent="0.25">
      <c r="A52" s="210"/>
      <c r="B52" s="211"/>
      <c r="C52" s="207" t="s">
        <v>79</v>
      </c>
      <c r="D52" s="212">
        <f>IF(D51="","",D41)</f>
        <v>88.74</v>
      </c>
      <c r="E52" s="212">
        <f t="shared" ref="E52:AG52" si="8">IF(E51="","",E41)</f>
        <v>85.25</v>
      </c>
      <c r="F52" s="212">
        <f t="shared" si="8"/>
        <v>90.75</v>
      </c>
      <c r="G52" s="212">
        <f t="shared" si="8"/>
        <v>55.649999999999991</v>
      </c>
      <c r="H52" s="212">
        <f t="shared" si="8"/>
        <v>62.75</v>
      </c>
      <c r="I52" s="212">
        <f t="shared" si="8"/>
        <v>62.59</v>
      </c>
      <c r="J52" s="212">
        <f t="shared" si="8"/>
        <v>79.91</v>
      </c>
      <c r="K52" s="212">
        <f t="shared" si="8"/>
        <v>66.67</v>
      </c>
      <c r="L52" s="212">
        <f t="shared" si="8"/>
        <v>82.42</v>
      </c>
      <c r="M52" s="212">
        <f t="shared" si="8"/>
        <v>75.84</v>
      </c>
      <c r="N52" s="212">
        <f t="shared" si="8"/>
        <v>79.34</v>
      </c>
      <c r="O52" s="212">
        <f t="shared" si="8"/>
        <v>72</v>
      </c>
      <c r="P52" s="212">
        <f t="shared" si="8"/>
        <v>55.5</v>
      </c>
      <c r="Q52" s="212">
        <f t="shared" si="8"/>
        <v>75.59</v>
      </c>
      <c r="R52" s="212">
        <f t="shared" si="8"/>
        <v>87.37</v>
      </c>
      <c r="S52" s="212">
        <f t="shared" si="8"/>
        <v>82.9</v>
      </c>
      <c r="T52" s="212">
        <f t="shared" si="8"/>
        <v>80.83</v>
      </c>
      <c r="U52" s="212">
        <f t="shared" si="8"/>
        <v>70.25</v>
      </c>
      <c r="V52" s="212">
        <f t="shared" si="8"/>
        <v>68.5</v>
      </c>
      <c r="W52" s="212">
        <f t="shared" si="8"/>
        <v>54.16</v>
      </c>
      <c r="X52" s="212">
        <f t="shared" si="8"/>
        <v>80.63</v>
      </c>
      <c r="Y52" s="212">
        <f t="shared" si="8"/>
        <v>85.25</v>
      </c>
      <c r="Z52" s="212">
        <f t="shared" si="8"/>
        <v>81.67</v>
      </c>
      <c r="AA52" s="212">
        <f t="shared" si="8"/>
        <v>80.97</v>
      </c>
      <c r="AB52" s="212">
        <f t="shared" si="8"/>
        <v>86.460000000000008</v>
      </c>
      <c r="AC52" s="212">
        <f t="shared" si="8"/>
        <v>66.67</v>
      </c>
      <c r="AD52" s="212">
        <f t="shared" si="8"/>
        <v>64.010000000000005</v>
      </c>
      <c r="AE52" s="212">
        <f t="shared" si="8"/>
        <v>77.260000000000005</v>
      </c>
      <c r="AF52" s="212">
        <f t="shared" si="8"/>
        <v>80.66</v>
      </c>
      <c r="AG52" s="212">
        <f t="shared" si="8"/>
        <v>65.42</v>
      </c>
      <c r="AH52" s="198">
        <f>SUM(D52:AG52)</f>
        <v>2246.0100000000002</v>
      </c>
    </row>
    <row r="53" spans="1:40" ht="15.75" x14ac:dyDescent="0.25">
      <c r="B53" s="206"/>
      <c r="C53" s="215" t="s">
        <v>80</v>
      </c>
      <c r="D53" s="216">
        <v>10.1</v>
      </c>
      <c r="E53" s="216">
        <v>10.1</v>
      </c>
      <c r="F53" s="216">
        <v>10.1</v>
      </c>
      <c r="G53" s="216">
        <v>10.1</v>
      </c>
      <c r="H53" s="216">
        <v>10.1</v>
      </c>
      <c r="I53" s="216">
        <v>10.1</v>
      </c>
      <c r="J53" s="216">
        <v>10.1</v>
      </c>
      <c r="K53" s="216">
        <v>10.1</v>
      </c>
      <c r="L53" s="216">
        <v>10.1</v>
      </c>
      <c r="M53" s="216">
        <v>10.1</v>
      </c>
      <c r="N53" s="216">
        <v>10.1</v>
      </c>
      <c r="O53" s="216">
        <v>10.1</v>
      </c>
      <c r="P53" s="216">
        <v>10.1</v>
      </c>
      <c r="Q53" s="216">
        <v>10.1</v>
      </c>
      <c r="R53" s="216">
        <v>10.1</v>
      </c>
      <c r="S53" s="216">
        <v>10.1</v>
      </c>
      <c r="T53" s="216">
        <v>10.1</v>
      </c>
      <c r="U53" s="216">
        <v>10.1</v>
      </c>
      <c r="V53" s="216">
        <v>10.1</v>
      </c>
      <c r="W53" s="216">
        <v>10.1</v>
      </c>
      <c r="X53" s="216">
        <v>10.1</v>
      </c>
      <c r="Y53" s="216">
        <v>10.1</v>
      </c>
      <c r="Z53" s="216">
        <v>10.1</v>
      </c>
      <c r="AA53" s="216">
        <v>10.1</v>
      </c>
      <c r="AB53" s="216">
        <v>10.1</v>
      </c>
      <c r="AC53" s="216">
        <v>10.1</v>
      </c>
      <c r="AD53" s="216">
        <v>10.1</v>
      </c>
      <c r="AE53" s="216">
        <v>10.1</v>
      </c>
      <c r="AF53" s="216">
        <v>10.1</v>
      </c>
      <c r="AG53" s="216">
        <v>10.1</v>
      </c>
      <c r="AH53" s="216">
        <v>10.1</v>
      </c>
    </row>
    <row r="54" spans="1:40" ht="15.75" x14ac:dyDescent="0.25">
      <c r="B54" s="206"/>
      <c r="C54" s="218" t="s">
        <v>81</v>
      </c>
      <c r="D54" s="219">
        <f>IF(D49="",D48/D41,D49/D41)</f>
        <v>8.274791272256028</v>
      </c>
      <c r="E54" s="219">
        <f t="shared" ref="E54:AG54" si="9">IF(E49="",E48/E41,E49/E41)</f>
        <v>8.8089317595307914</v>
      </c>
      <c r="F54" s="219">
        <f t="shared" si="9"/>
        <v>9.25505085399449</v>
      </c>
      <c r="G54" s="219">
        <f t="shared" si="9"/>
        <v>11.973188005390838</v>
      </c>
      <c r="H54" s="219">
        <f t="shared" si="9"/>
        <v>10.020715258964144</v>
      </c>
      <c r="I54" s="219">
        <f t="shared" si="9"/>
        <v>9.4790817622623393</v>
      </c>
      <c r="J54" s="219">
        <f t="shared" si="9"/>
        <v>8.4926194781629345</v>
      </c>
      <c r="K54" s="219">
        <f t="shared" si="9"/>
        <v>11.212512974351283</v>
      </c>
      <c r="L54" s="219">
        <f t="shared" si="9"/>
        <v>9.0720757704440675</v>
      </c>
      <c r="M54" s="219">
        <f t="shared" si="9"/>
        <v>11.195930116033754</v>
      </c>
      <c r="N54" s="219">
        <f t="shared" si="9"/>
        <v>8.5353031572977063</v>
      </c>
      <c r="O54" s="219">
        <f t="shared" si="9"/>
        <v>10.537780138888888</v>
      </c>
      <c r="P54" s="219">
        <f t="shared" si="9"/>
        <v>12.403578558558561</v>
      </c>
      <c r="Q54" s="219">
        <f t="shared" si="9"/>
        <v>8.7537861158883441</v>
      </c>
      <c r="R54" s="219">
        <f t="shared" si="9"/>
        <v>7.696102867116859</v>
      </c>
      <c r="S54" s="219">
        <f t="shared" si="9"/>
        <v>10.559164234016887</v>
      </c>
      <c r="T54" s="219">
        <f t="shared" si="9"/>
        <v>10.543169275021651</v>
      </c>
      <c r="U54" s="219">
        <f t="shared" si="9"/>
        <v>10.243569857651245</v>
      </c>
      <c r="V54" s="219">
        <f t="shared" si="9"/>
        <v>8.7703683576642337</v>
      </c>
      <c r="W54" s="219">
        <f t="shared" si="9"/>
        <v>9.9446322470457922</v>
      </c>
      <c r="X54" s="219">
        <f t="shared" si="9"/>
        <v>9.663831700359669</v>
      </c>
      <c r="Y54" s="219">
        <f t="shared" si="9"/>
        <v>9.3860530498533752</v>
      </c>
      <c r="Z54" s="219">
        <f t="shared" si="9"/>
        <v>10.043628229460023</v>
      </c>
      <c r="AA54" s="219">
        <f t="shared" si="9"/>
        <v>26.845114579473879</v>
      </c>
      <c r="AB54" s="219">
        <f t="shared" si="9"/>
        <v>8.8489532731899132</v>
      </c>
      <c r="AC54" s="219">
        <f t="shared" si="9"/>
        <v>9.4088066221688909</v>
      </c>
      <c r="AD54" s="219">
        <f t="shared" si="9"/>
        <v>8.5791699343852539</v>
      </c>
      <c r="AE54" s="219">
        <f t="shared" si="9"/>
        <v>9.5166712723272067</v>
      </c>
      <c r="AF54" s="219">
        <f t="shared" si="9"/>
        <v>10.019350855442598</v>
      </c>
      <c r="AG54" s="219">
        <f t="shared" si="9"/>
        <v>10.33121503362886</v>
      </c>
      <c r="AH54" s="219">
        <f>AH49/AH41</f>
        <v>10.247327694444813</v>
      </c>
      <c r="AI54" s="221" t="s">
        <v>102</v>
      </c>
    </row>
    <row r="55" spans="1:40" ht="49.5" x14ac:dyDescent="0.25">
      <c r="B55" s="206"/>
      <c r="C55" s="218" t="s">
        <v>83</v>
      </c>
      <c r="D55" s="222">
        <f>D54/D53</f>
        <v>0.8192862645798048</v>
      </c>
      <c r="E55" s="222">
        <f>E54/E53</f>
        <v>0.87217146133968237</v>
      </c>
      <c r="F55" s="222">
        <f t="shared" ref="F55:AG55" si="10">F54/F53</f>
        <v>0.91634166871232581</v>
      </c>
      <c r="G55" s="222">
        <f t="shared" si="10"/>
        <v>1.185464158949588</v>
      </c>
      <c r="H55" s="222">
        <f t="shared" si="10"/>
        <v>0.9921500256400142</v>
      </c>
      <c r="I55" s="222">
        <f t="shared" si="10"/>
        <v>0.93852294675864745</v>
      </c>
      <c r="J55" s="222">
        <f t="shared" si="10"/>
        <v>0.84085341367949851</v>
      </c>
      <c r="K55" s="222">
        <f t="shared" si="10"/>
        <v>1.110149799440721</v>
      </c>
      <c r="L55" s="222">
        <f t="shared" si="10"/>
        <v>0.89822532380634335</v>
      </c>
      <c r="M55" s="222">
        <f t="shared" si="10"/>
        <v>1.1085079322805698</v>
      </c>
      <c r="N55" s="222">
        <f t="shared" si="10"/>
        <v>0.8450795205245254</v>
      </c>
      <c r="O55" s="222">
        <f t="shared" si="10"/>
        <v>1.0433445682068205</v>
      </c>
      <c r="P55" s="222">
        <f t="shared" si="10"/>
        <v>1.228077085005798</v>
      </c>
      <c r="Q55" s="222">
        <f t="shared" si="10"/>
        <v>0.86671149662260838</v>
      </c>
      <c r="R55" s="222">
        <f t="shared" si="10"/>
        <v>0.76199038288285736</v>
      </c>
      <c r="S55" s="222">
        <f t="shared" si="10"/>
        <v>1.0454618053482065</v>
      </c>
      <c r="T55" s="222">
        <f t="shared" si="10"/>
        <v>1.0438781460417477</v>
      </c>
      <c r="U55" s="222">
        <f t="shared" si="10"/>
        <v>1.0142148373912123</v>
      </c>
      <c r="V55" s="222">
        <f t="shared" si="10"/>
        <v>0.86835330273903311</v>
      </c>
      <c r="W55" s="222">
        <f t="shared" si="10"/>
        <v>0.98461705416294976</v>
      </c>
      <c r="X55" s="222">
        <f t="shared" si="10"/>
        <v>0.95681501983759099</v>
      </c>
      <c r="Y55" s="222">
        <f t="shared" si="10"/>
        <v>0.9293121831537996</v>
      </c>
      <c r="Z55" s="222">
        <f t="shared" si="10"/>
        <v>0.99441863658020024</v>
      </c>
      <c r="AA55" s="222">
        <f t="shared" si="10"/>
        <v>2.6579321365815725</v>
      </c>
      <c r="AB55" s="222">
        <f t="shared" si="10"/>
        <v>0.87613398744454585</v>
      </c>
      <c r="AC55" s="222">
        <f t="shared" si="10"/>
        <v>0.93156501209592979</v>
      </c>
      <c r="AD55" s="222">
        <f t="shared" si="10"/>
        <v>0.84942276578071818</v>
      </c>
      <c r="AE55" s="222">
        <f t="shared" si="10"/>
        <v>0.94224468042843634</v>
      </c>
      <c r="AF55" s="222">
        <f t="shared" si="10"/>
        <v>0.99201493618243541</v>
      </c>
      <c r="AG55" s="222">
        <f t="shared" si="10"/>
        <v>1.0228925775870159</v>
      </c>
      <c r="AH55" s="223">
        <f>AH54/AH53</f>
        <v>1.0145869004400805</v>
      </c>
      <c r="AI55" s="224">
        <f>(октябрь!AI51+ноябрь!AH51)/(октябрь!AI52+ноябрь!AH52)/AH53</f>
        <v>1.0226173554513265</v>
      </c>
    </row>
    <row r="56" spans="1:40" x14ac:dyDescent="0.25">
      <c r="B56" s="206"/>
      <c r="C56" s="194"/>
    </row>
  </sheetData>
  <mergeCells count="12">
    <mergeCell ref="B42:C42"/>
    <mergeCell ref="A1:G1"/>
    <mergeCell ref="A2:G2"/>
    <mergeCell ref="A3:G3"/>
    <mergeCell ref="H3:Z3"/>
    <mergeCell ref="Q4:S4"/>
    <mergeCell ref="A18:C18"/>
    <mergeCell ref="A19:C19"/>
    <mergeCell ref="D19:E19"/>
    <mergeCell ref="G19:H19"/>
    <mergeCell ref="AK19:AM19"/>
    <mergeCell ref="A41:C41"/>
  </mergeCells>
  <conditionalFormatting sqref="D53:AH53">
    <cfRule type="cellIs" dxfId="25" priority="13" operator="equal">
      <formula>"О"</formula>
    </cfRule>
  </conditionalFormatting>
  <conditionalFormatting sqref="D50:AG50">
    <cfRule type="cellIs" dxfId="24" priority="8" operator="equal">
      <formula>"О"</formula>
    </cfRule>
  </conditionalFormatting>
  <conditionalFormatting sqref="AI55">
    <cfRule type="cellIs" dxfId="23" priority="5" operator="greaterThanOrEqual">
      <formula>1</formula>
    </cfRule>
    <cfRule type="cellIs" dxfId="22" priority="6" operator="between">
      <formula>0.9</formula>
      <formula>1</formula>
    </cfRule>
    <cfRule type="cellIs" dxfId="21" priority="7" operator="lessThan">
      <formula>0.9</formula>
    </cfRule>
  </conditionalFormatting>
  <conditionalFormatting sqref="D55:AH55">
    <cfRule type="cellIs" dxfId="20" priority="2" operator="between">
      <formula>1</formula>
      <formula>1.05</formula>
    </cfRule>
    <cfRule type="cellIs" dxfId="19" priority="3" operator="between">
      <formula>0.95</formula>
      <formula>1</formula>
    </cfRule>
    <cfRule type="cellIs" dxfId="18" priority="4" operator="lessThan">
      <formula>1</formula>
    </cfRule>
  </conditionalFormatting>
  <conditionalFormatting sqref="D55:AH55">
    <cfRule type="cellIs" dxfId="17" priority="1" operator="greaterThan">
      <formula>1.05</formula>
    </cfRule>
  </conditionalFormatting>
  <dataValidations count="2">
    <dataValidation type="list" allowBlank="1" showInputMessage="1" showErrorMessage="1" sqref="Q4:S4">
      <formula1>$Q$5:$Q$16</formula1>
    </dataValidation>
    <dataValidation type="list" allowBlank="1" showInputMessage="1" showErrorMessage="1" sqref="S18">
      <formula1>$L$6:$L$9</formula1>
    </dataValidation>
  </dataValidations>
  <pageMargins left="0.31496062992125984" right="0.31496062992125984" top="0.15748031496062992" bottom="0.15748031496062992" header="0" footer="0"/>
  <pageSetup paperSize="9" scale="58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3B7DA258-5388-4E47-B3D3-FAEDBF399366}">
            <xm:f>NOT(ISERROR(SEARCH(#REF!,D53)))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D53:AH53</xm:sqref>
        </x14:conditionalFormatting>
        <x14:conditionalFormatting xmlns:xm="http://schemas.microsoft.com/office/excel/2006/main">
          <x14:cfRule type="containsText" priority="12" operator="containsText" id="{0AD7FD87-29EB-4760-9427-F63C5E6DEA0F}">
            <xm:f>NOT(ISERROR(SEARCH(#REF!,D53)))</xm:f>
            <xm:f>#REF!</xm:f>
            <x14:dxf>
              <font>
                <b/>
                <i val="0"/>
              </font>
            </x14:dxf>
          </x14:cfRule>
          <xm:sqref>D53:AH53</xm:sqref>
        </x14:conditionalFormatting>
        <x14:conditionalFormatting xmlns:xm="http://schemas.microsoft.com/office/excel/2006/main">
          <x14:cfRule type="containsText" priority="10" operator="containsText" id="{4ADB7A09-1D1F-4ACD-80F7-890BF7C7368F}">
            <xm:f>NOT(ISERROR(SEARCH(#REF!,#REF!)))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D50:AG50</xm:sqref>
        </x14:conditionalFormatting>
        <x14:conditionalFormatting xmlns:xm="http://schemas.microsoft.com/office/excel/2006/main">
          <x14:cfRule type="containsText" priority="9" operator="containsText" id="{0ED5D5F2-6378-478B-88CE-DCB95C64B729}">
            <xm:f>NOT(ISERROR(SEARCH(#REF!,#REF!)))</xm:f>
            <xm:f>#REF!</xm:f>
            <x14:dxf>
              <font>
                <b/>
                <i val="0"/>
              </font>
            </x14:dxf>
          </x14:cfRule>
          <xm:sqref>D50:AG50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S55"/>
  <sheetViews>
    <sheetView zoomScale="85" zoomScaleNormal="85" workbookViewId="0">
      <pane xSplit="2" ySplit="20" topLeftCell="C21" activePane="bottomRight" state="frozen"/>
      <selection activeCell="U34" sqref="U34"/>
      <selection pane="topRight" activeCell="U34" sqref="U34"/>
      <selection pane="bottomLeft" activeCell="U34" sqref="U34"/>
      <selection pane="bottomRight" activeCell="U34" sqref="U34"/>
    </sheetView>
  </sheetViews>
  <sheetFormatPr defaultRowHeight="19.5" customHeight="1" x14ac:dyDescent="0.25"/>
  <cols>
    <col min="1" max="1" width="4" customWidth="1"/>
    <col min="2" max="2" width="21.42578125" customWidth="1"/>
    <col min="3" max="3" width="17.28515625" customWidth="1"/>
    <col min="4" max="13" width="6.85546875" customWidth="1"/>
    <col min="14" max="14" width="7.140625" customWidth="1"/>
    <col min="15" max="21" width="6.85546875" customWidth="1"/>
    <col min="22" max="22" width="6.7109375" customWidth="1"/>
    <col min="23" max="29" width="6.85546875" customWidth="1"/>
    <col min="30" max="30" width="7.42578125" customWidth="1"/>
    <col min="31" max="31" width="7.7109375" customWidth="1"/>
    <col min="32" max="32" width="7.5703125" customWidth="1"/>
    <col min="33" max="33" width="7" customWidth="1"/>
    <col min="34" max="34" width="7.42578125" customWidth="1"/>
    <col min="35" max="35" width="9.7109375" customWidth="1"/>
    <col min="36" max="36" width="12.28515625" customWidth="1"/>
    <col min="37" max="37" width="13.5703125" customWidth="1"/>
    <col min="38" max="38" width="9.42578125" style="193" customWidth="1"/>
    <col min="39" max="39" width="10.28515625" customWidth="1"/>
    <col min="40" max="40" width="9.42578125" customWidth="1"/>
    <col min="41" max="41" width="18.140625" bestFit="1" customWidth="1"/>
    <col min="42" max="42" width="4.7109375" customWidth="1"/>
    <col min="43" max="43" width="4" customWidth="1"/>
    <col min="44" max="44" width="4.28515625" customWidth="1"/>
  </cols>
  <sheetData>
    <row r="1" spans="1:41" ht="15" hidden="1" x14ac:dyDescent="0.25">
      <c r="A1" s="662" t="s">
        <v>12</v>
      </c>
      <c r="B1" s="662"/>
      <c r="C1" s="662"/>
      <c r="D1" s="662"/>
      <c r="E1" s="662"/>
      <c r="F1" s="662"/>
      <c r="G1" s="662"/>
      <c r="H1" s="1"/>
      <c r="I1" s="1"/>
      <c r="J1" s="1"/>
      <c r="K1" s="1"/>
      <c r="L1" s="1"/>
      <c r="M1" s="1"/>
      <c r="N1" s="1"/>
      <c r="O1" s="1"/>
      <c r="P1" s="1"/>
      <c r="Q1" s="1"/>
      <c r="R1" s="3"/>
      <c r="S1" s="3"/>
      <c r="T1" s="3"/>
      <c r="U1" s="3"/>
      <c r="V1" s="1"/>
      <c r="W1" s="1"/>
      <c r="X1" s="1"/>
      <c r="Y1" s="1"/>
      <c r="Z1" s="1"/>
      <c r="AA1" s="1"/>
      <c r="AB1" s="1"/>
      <c r="AC1" s="289" t="s">
        <v>13</v>
      </c>
      <c r="AD1" s="289"/>
      <c r="AE1" s="5"/>
      <c r="AF1" s="6"/>
      <c r="AG1" s="7"/>
      <c r="AH1" s="8"/>
      <c r="AI1" s="9"/>
      <c r="AJ1" s="9"/>
      <c r="AK1" s="9"/>
      <c r="AL1" s="10"/>
      <c r="AM1" s="10"/>
      <c r="AN1" s="10"/>
    </row>
    <row r="2" spans="1:41" s="19" customFormat="1" ht="15.75" hidden="1" customHeight="1" x14ac:dyDescent="0.25">
      <c r="A2" s="662" t="s">
        <v>14</v>
      </c>
      <c r="B2" s="662"/>
      <c r="C2" s="662"/>
      <c r="D2" s="662"/>
      <c r="E2" s="662"/>
      <c r="F2" s="662"/>
      <c r="G2" s="663"/>
      <c r="H2" s="4"/>
      <c r="I2" s="11"/>
      <c r="J2" s="11"/>
      <c r="K2" s="4"/>
      <c r="L2" s="4"/>
      <c r="M2" s="4"/>
      <c r="N2" s="12"/>
      <c r="O2" s="13"/>
      <c r="P2" s="13"/>
      <c r="Q2" s="13"/>
      <c r="R2" s="4"/>
      <c r="S2" s="4"/>
      <c r="T2" s="4"/>
      <c r="U2" s="4"/>
      <c r="V2" s="4"/>
      <c r="W2" s="4"/>
      <c r="X2" s="4"/>
      <c r="Y2" s="4"/>
      <c r="Z2" s="4"/>
      <c r="AA2" s="4"/>
      <c r="AB2" s="14"/>
      <c r="AC2" s="15"/>
      <c r="AD2" s="15"/>
      <c r="AE2" s="15"/>
      <c r="AF2" s="16"/>
      <c r="AG2" s="15"/>
      <c r="AH2" s="17"/>
      <c r="AI2" s="18"/>
      <c r="AJ2" s="18"/>
      <c r="AK2" s="18"/>
      <c r="AL2" s="18"/>
      <c r="AM2" s="18"/>
      <c r="AN2" s="18"/>
    </row>
    <row r="3" spans="1:41" s="19" customFormat="1" ht="15" hidden="1" customHeight="1" x14ac:dyDescent="0.25">
      <c r="A3" s="662"/>
      <c r="B3" s="662"/>
      <c r="C3" s="662"/>
      <c r="D3" s="662"/>
      <c r="E3" s="662"/>
      <c r="F3" s="662"/>
      <c r="G3" s="663"/>
      <c r="H3" s="664" t="s">
        <v>15</v>
      </c>
      <c r="I3" s="665"/>
      <c r="J3" s="665"/>
      <c r="K3" s="665"/>
      <c r="L3" s="665"/>
      <c r="M3" s="665"/>
      <c r="N3" s="665"/>
      <c r="O3" s="665"/>
      <c r="P3" s="665"/>
      <c r="Q3" s="665"/>
      <c r="R3" s="665"/>
      <c r="S3" s="665"/>
      <c r="T3" s="665"/>
      <c r="U3" s="665"/>
      <c r="V3" s="665"/>
      <c r="W3" s="665"/>
      <c r="X3" s="665"/>
      <c r="Y3" s="665"/>
      <c r="Z3" s="665"/>
      <c r="AA3" s="20"/>
      <c r="AB3" s="20"/>
      <c r="AC3" s="15"/>
      <c r="AD3" s="15"/>
      <c r="AE3" s="15"/>
      <c r="AF3" s="16"/>
      <c r="AG3" s="15"/>
      <c r="AH3" s="17"/>
      <c r="AI3" s="18"/>
      <c r="AJ3" s="18"/>
      <c r="AK3" s="18"/>
      <c r="AL3" s="18"/>
      <c r="AM3" s="18"/>
      <c r="AN3" s="18"/>
    </row>
    <row r="4" spans="1:41" ht="15" customHeight="1" x14ac:dyDescent="0.25">
      <c r="A4" s="22"/>
      <c r="B4" s="22"/>
      <c r="C4" s="22"/>
      <c r="D4" s="291"/>
      <c r="E4" s="292"/>
      <c r="F4" s="292"/>
      <c r="G4" s="292"/>
      <c r="H4" s="293"/>
      <c r="I4" s="294"/>
      <c r="J4" s="295"/>
      <c r="K4" s="296"/>
      <c r="L4" s="553"/>
      <c r="M4" s="294"/>
      <c r="N4" s="299"/>
      <c r="O4" s="299"/>
      <c r="P4" s="299" t="s">
        <v>16</v>
      </c>
      <c r="Q4" s="672" t="s">
        <v>11</v>
      </c>
      <c r="R4" s="673"/>
      <c r="S4" s="674"/>
      <c r="T4" s="698">
        <v>2022</v>
      </c>
      <c r="U4" s="699"/>
      <c r="V4" s="299" t="s">
        <v>17</v>
      </c>
      <c r="W4" s="299"/>
      <c r="X4" s="300"/>
      <c r="Y4" s="301"/>
      <c r="Z4" s="301"/>
      <c r="AA4" s="302"/>
      <c r="AB4" s="302"/>
      <c r="AC4" s="302"/>
      <c r="AD4" s="302"/>
      <c r="AE4" s="303"/>
      <c r="AF4" s="303"/>
      <c r="AG4" s="303"/>
      <c r="AH4" s="304"/>
      <c r="AI4" s="37"/>
      <c r="AJ4" s="38"/>
      <c r="AK4" s="39"/>
      <c r="AL4" s="305"/>
      <c r="AM4" s="19"/>
      <c r="AN4" s="19"/>
      <c r="AO4" s="19"/>
    </row>
    <row r="5" spans="1:41" ht="19.5" hidden="1" customHeight="1" x14ac:dyDescent="0.25">
      <c r="A5" s="22"/>
      <c r="B5" s="22"/>
      <c r="C5" s="22"/>
      <c r="D5" s="291"/>
      <c r="E5" s="292"/>
      <c r="F5" s="292"/>
      <c r="G5" s="292"/>
      <c r="H5" s="293"/>
      <c r="I5" s="294"/>
      <c r="J5" s="295"/>
      <c r="K5" s="296"/>
      <c r="L5" s="307">
        <v>28</v>
      </c>
      <c r="M5" s="294"/>
      <c r="N5" s="299"/>
      <c r="O5" s="299"/>
      <c r="P5" s="299"/>
      <c r="Q5" s="307" t="s">
        <v>0</v>
      </c>
      <c r="R5" s="299"/>
      <c r="S5" s="299"/>
      <c r="T5" s="307">
        <v>31</v>
      </c>
      <c r="U5" s="299"/>
      <c r="V5" s="299"/>
      <c r="W5" s="299"/>
      <c r="X5" s="300"/>
      <c r="Y5" s="301"/>
      <c r="Z5" s="301"/>
      <c r="AA5" s="302"/>
      <c r="AB5" s="302"/>
      <c r="AC5" s="302"/>
      <c r="AD5" s="302"/>
      <c r="AE5" s="303"/>
      <c r="AF5" s="303"/>
      <c r="AG5" s="303"/>
      <c r="AH5" s="304"/>
      <c r="AI5" s="37"/>
      <c r="AJ5" s="38"/>
      <c r="AK5" s="39"/>
      <c r="AL5" s="305"/>
      <c r="AM5" s="19"/>
      <c r="AN5" s="19"/>
      <c r="AO5" s="19"/>
    </row>
    <row r="6" spans="1:41" ht="19.5" hidden="1" customHeight="1" x14ac:dyDescent="0.25">
      <c r="A6" s="22"/>
      <c r="B6" s="22"/>
      <c r="C6" s="22"/>
      <c r="D6" s="291"/>
      <c r="E6" s="292"/>
      <c r="F6" s="292"/>
      <c r="G6" s="292"/>
      <c r="H6" s="293"/>
      <c r="I6" s="294"/>
      <c r="J6" s="295"/>
      <c r="K6" s="296"/>
      <c r="L6" s="307">
        <v>29</v>
      </c>
      <c r="M6" s="294"/>
      <c r="N6" s="299"/>
      <c r="O6" s="299"/>
      <c r="P6" s="299"/>
      <c r="Q6" s="307" t="s">
        <v>1</v>
      </c>
      <c r="R6" s="299"/>
      <c r="S6" s="299"/>
      <c r="T6" s="308" t="s">
        <v>20</v>
      </c>
      <c r="U6" s="299"/>
      <c r="V6" s="299"/>
      <c r="W6" s="299"/>
      <c r="X6" s="300"/>
      <c r="Y6" s="301"/>
      <c r="Z6" s="301"/>
      <c r="AA6" s="302"/>
      <c r="AB6" s="302"/>
      <c r="AC6" s="302"/>
      <c r="AD6" s="302"/>
      <c r="AE6" s="303"/>
      <c r="AF6" s="303"/>
      <c r="AG6" s="303"/>
      <c r="AH6" s="304"/>
      <c r="AI6" s="37"/>
      <c r="AJ6" s="38"/>
      <c r="AK6" s="39"/>
      <c r="AL6" s="305"/>
      <c r="AM6" s="19"/>
      <c r="AN6" s="19"/>
      <c r="AO6" s="19"/>
    </row>
    <row r="7" spans="1:41" ht="19.5" hidden="1" customHeight="1" x14ac:dyDescent="0.25">
      <c r="A7" s="22"/>
      <c r="B7" s="22"/>
      <c r="C7" s="22"/>
      <c r="D7" s="291"/>
      <c r="E7" s="292"/>
      <c r="F7" s="292"/>
      <c r="G7" s="292"/>
      <c r="H7" s="293"/>
      <c r="I7" s="294"/>
      <c r="J7" s="295"/>
      <c r="K7" s="296"/>
      <c r="L7" s="307">
        <v>30</v>
      </c>
      <c r="M7" s="294"/>
      <c r="N7" s="299"/>
      <c r="O7" s="299"/>
      <c r="P7" s="299"/>
      <c r="Q7" s="307" t="s">
        <v>2</v>
      </c>
      <c r="R7" s="299"/>
      <c r="S7" s="299"/>
      <c r="T7" s="307">
        <v>31</v>
      </c>
      <c r="U7" s="299"/>
      <c r="V7" s="299"/>
      <c r="W7" s="299"/>
      <c r="X7" s="300"/>
      <c r="Y7" s="301"/>
      <c r="Z7" s="301"/>
      <c r="AA7" s="302"/>
      <c r="AB7" s="302"/>
      <c r="AC7" s="302"/>
      <c r="AD7" s="302"/>
      <c r="AE7" s="303"/>
      <c r="AF7" s="303"/>
      <c r="AG7" s="303"/>
      <c r="AH7" s="304"/>
      <c r="AI7" s="37"/>
      <c r="AJ7" s="38"/>
      <c r="AK7" s="39"/>
      <c r="AL7" s="305"/>
      <c r="AM7" s="19"/>
      <c r="AN7" s="19"/>
      <c r="AO7" s="19"/>
    </row>
    <row r="8" spans="1:41" ht="19.5" hidden="1" customHeight="1" x14ac:dyDescent="0.25">
      <c r="A8" s="22"/>
      <c r="B8" s="22"/>
      <c r="C8" s="22"/>
      <c r="D8" s="291"/>
      <c r="E8" s="292"/>
      <c r="F8" s="292"/>
      <c r="G8" s="292"/>
      <c r="H8" s="293"/>
      <c r="I8" s="294"/>
      <c r="J8" s="295"/>
      <c r="K8" s="296"/>
      <c r="L8" s="307">
        <v>31</v>
      </c>
      <c r="M8" s="294"/>
      <c r="N8" s="299"/>
      <c r="O8" s="299"/>
      <c r="P8" s="299"/>
      <c r="Q8" s="307" t="s">
        <v>3</v>
      </c>
      <c r="R8" s="299"/>
      <c r="S8" s="299"/>
      <c r="T8" s="307">
        <v>30</v>
      </c>
      <c r="U8" s="299"/>
      <c r="V8" s="299"/>
      <c r="W8" s="299"/>
      <c r="X8" s="300"/>
      <c r="Y8" s="301"/>
      <c r="Z8" s="301"/>
      <c r="AA8" s="302"/>
      <c r="AB8" s="302"/>
      <c r="AC8" s="302"/>
      <c r="AD8" s="302"/>
      <c r="AE8" s="303"/>
      <c r="AF8" s="303"/>
      <c r="AG8" s="303"/>
      <c r="AH8" s="304"/>
      <c r="AI8" s="37"/>
      <c r="AJ8" s="38"/>
      <c r="AK8" s="39"/>
      <c r="AL8" s="305"/>
      <c r="AM8" s="19"/>
      <c r="AN8" s="19"/>
      <c r="AO8" s="19"/>
    </row>
    <row r="9" spans="1:41" ht="19.5" hidden="1" customHeight="1" x14ac:dyDescent="0.25">
      <c r="A9" s="22"/>
      <c r="B9" s="22"/>
      <c r="C9" s="22"/>
      <c r="D9" s="291"/>
      <c r="E9" s="292"/>
      <c r="F9" s="292"/>
      <c r="G9" s="292"/>
      <c r="H9" s="293"/>
      <c r="I9" s="294"/>
      <c r="J9" s="295"/>
      <c r="K9" s="296"/>
      <c r="L9" s="309"/>
      <c r="M9" s="294"/>
      <c r="N9" s="299"/>
      <c r="O9" s="299"/>
      <c r="P9" s="299"/>
      <c r="Q9" s="307" t="s">
        <v>4</v>
      </c>
      <c r="R9" s="299"/>
      <c r="S9" s="299"/>
      <c r="T9" s="307">
        <v>31</v>
      </c>
      <c r="U9" s="299"/>
      <c r="V9" s="299"/>
      <c r="W9" s="299"/>
      <c r="X9" s="300"/>
      <c r="Y9" s="301"/>
      <c r="Z9" s="301"/>
      <c r="AA9" s="302"/>
      <c r="AB9" s="302"/>
      <c r="AC9" s="302"/>
      <c r="AD9" s="302"/>
      <c r="AE9" s="303"/>
      <c r="AF9" s="303"/>
      <c r="AG9" s="303"/>
      <c r="AH9" s="304"/>
      <c r="AI9" s="37"/>
      <c r="AJ9" s="38"/>
      <c r="AK9" s="39"/>
      <c r="AL9" s="305"/>
      <c r="AM9" s="19"/>
      <c r="AN9" s="19"/>
      <c r="AO9" s="19"/>
    </row>
    <row r="10" spans="1:41" ht="19.5" hidden="1" customHeight="1" x14ac:dyDescent="0.25">
      <c r="A10" s="22"/>
      <c r="B10" s="22"/>
      <c r="C10" s="22"/>
      <c r="D10" s="291"/>
      <c r="E10" s="292"/>
      <c r="F10" s="292"/>
      <c r="G10" s="292"/>
      <c r="H10" s="293"/>
      <c r="I10" s="294"/>
      <c r="J10" s="295"/>
      <c r="K10" s="296"/>
      <c r="L10" s="309"/>
      <c r="M10" s="294"/>
      <c r="N10" s="299"/>
      <c r="O10" s="299"/>
      <c r="P10" s="299"/>
      <c r="Q10" s="307" t="s">
        <v>5</v>
      </c>
      <c r="R10" s="299"/>
      <c r="S10" s="299"/>
      <c r="T10" s="307">
        <v>30</v>
      </c>
      <c r="U10" s="299"/>
      <c r="V10" s="299"/>
      <c r="W10" s="299"/>
      <c r="X10" s="300"/>
      <c r="Y10" s="301"/>
      <c r="Z10" s="301"/>
      <c r="AA10" s="302"/>
      <c r="AB10" s="302"/>
      <c r="AC10" s="302"/>
      <c r="AD10" s="302"/>
      <c r="AE10" s="303"/>
      <c r="AF10" s="303"/>
      <c r="AG10" s="303"/>
      <c r="AH10" s="304"/>
      <c r="AI10" s="37"/>
      <c r="AJ10" s="38"/>
      <c r="AK10" s="39"/>
      <c r="AL10" s="305"/>
      <c r="AM10" s="19"/>
      <c r="AN10" s="19"/>
      <c r="AO10" s="19"/>
    </row>
    <row r="11" spans="1:41" ht="19.5" hidden="1" customHeight="1" x14ac:dyDescent="0.25">
      <c r="A11" s="22"/>
      <c r="B11" s="22"/>
      <c r="C11" s="22"/>
      <c r="D11" s="291"/>
      <c r="E11" s="292"/>
      <c r="F11" s="292"/>
      <c r="G11" s="292"/>
      <c r="H11" s="293"/>
      <c r="I11" s="294"/>
      <c r="J11" s="295"/>
      <c r="K11" s="296"/>
      <c r="L11" s="309"/>
      <c r="M11" s="294"/>
      <c r="N11" s="299"/>
      <c r="O11" s="299"/>
      <c r="P11" s="299"/>
      <c r="Q11" s="307" t="s">
        <v>6</v>
      </c>
      <c r="R11" s="299"/>
      <c r="S11" s="299"/>
      <c r="T11" s="307">
        <v>31</v>
      </c>
      <c r="U11" s="299"/>
      <c r="V11" s="299"/>
      <c r="W11" s="299"/>
      <c r="X11" s="300"/>
      <c r="Y11" s="301"/>
      <c r="Z11" s="301"/>
      <c r="AA11" s="302"/>
      <c r="AB11" s="302"/>
      <c r="AC11" s="302"/>
      <c r="AD11" s="302"/>
      <c r="AE11" s="303"/>
      <c r="AF11" s="303"/>
      <c r="AG11" s="303"/>
      <c r="AH11" s="304"/>
      <c r="AI11" s="37"/>
      <c r="AJ11" s="38"/>
      <c r="AK11" s="39"/>
      <c r="AL11" s="305"/>
      <c r="AM11" s="19"/>
      <c r="AN11" s="19"/>
      <c r="AO11" s="19"/>
    </row>
    <row r="12" spans="1:41" ht="19.5" hidden="1" customHeight="1" x14ac:dyDescent="0.25">
      <c r="A12" s="22"/>
      <c r="B12" s="22"/>
      <c r="C12" s="22"/>
      <c r="D12" s="291"/>
      <c r="E12" s="292"/>
      <c r="F12" s="292"/>
      <c r="G12" s="292"/>
      <c r="H12" s="293"/>
      <c r="I12" s="294"/>
      <c r="J12" s="295"/>
      <c r="K12" s="296"/>
      <c r="L12" s="309"/>
      <c r="M12" s="294"/>
      <c r="N12" s="299"/>
      <c r="O12" s="299"/>
      <c r="P12" s="299"/>
      <c r="Q12" s="307" t="s">
        <v>7</v>
      </c>
      <c r="R12" s="299"/>
      <c r="S12" s="299"/>
      <c r="T12" s="307">
        <v>31</v>
      </c>
      <c r="U12" s="299"/>
      <c r="V12" s="299"/>
      <c r="W12" s="299"/>
      <c r="X12" s="300"/>
      <c r="Y12" s="301"/>
      <c r="Z12" s="301"/>
      <c r="AA12" s="302"/>
      <c r="AB12" s="302"/>
      <c r="AC12" s="302"/>
      <c r="AD12" s="302"/>
      <c r="AE12" s="303"/>
      <c r="AF12" s="303"/>
      <c r="AG12" s="303"/>
      <c r="AH12" s="304"/>
      <c r="AI12" s="37"/>
      <c r="AJ12" s="38"/>
      <c r="AK12" s="39"/>
      <c r="AL12" s="305"/>
      <c r="AM12" s="19"/>
      <c r="AN12" s="19"/>
      <c r="AO12" s="19"/>
    </row>
    <row r="13" spans="1:41" ht="19.5" hidden="1" customHeight="1" x14ac:dyDescent="0.25">
      <c r="A13" s="22"/>
      <c r="B13" s="22"/>
      <c r="C13" s="22"/>
      <c r="D13" s="291"/>
      <c r="E13" s="292"/>
      <c r="F13" s="292"/>
      <c r="G13" s="292"/>
      <c r="H13" s="293"/>
      <c r="I13" s="294"/>
      <c r="J13" s="295"/>
      <c r="K13" s="296"/>
      <c r="L13" s="309"/>
      <c r="M13" s="294"/>
      <c r="N13" s="299"/>
      <c r="O13" s="299"/>
      <c r="P13" s="299"/>
      <c r="Q13" s="307" t="s">
        <v>8</v>
      </c>
      <c r="R13" s="299"/>
      <c r="S13" s="299"/>
      <c r="T13" s="307">
        <v>30</v>
      </c>
      <c r="U13" s="299"/>
      <c r="V13" s="299"/>
      <c r="W13" s="299"/>
      <c r="X13" s="300"/>
      <c r="Y13" s="301"/>
      <c r="Z13" s="301"/>
      <c r="AA13" s="302"/>
      <c r="AB13" s="302"/>
      <c r="AC13" s="302"/>
      <c r="AD13" s="302"/>
      <c r="AE13" s="303"/>
      <c r="AF13" s="303"/>
      <c r="AG13" s="303"/>
      <c r="AH13" s="304"/>
      <c r="AI13" s="37"/>
      <c r="AJ13" s="38"/>
      <c r="AK13" s="39"/>
      <c r="AL13" s="305"/>
      <c r="AM13" s="19"/>
      <c r="AN13" s="19"/>
      <c r="AO13" s="19"/>
    </row>
    <row r="14" spans="1:41" ht="19.5" hidden="1" customHeight="1" x14ac:dyDescent="0.25">
      <c r="A14" s="22"/>
      <c r="B14" s="22"/>
      <c r="C14" s="22"/>
      <c r="D14" s="291"/>
      <c r="E14" s="292"/>
      <c r="F14" s="292"/>
      <c r="G14" s="292"/>
      <c r="H14" s="293"/>
      <c r="I14" s="294"/>
      <c r="J14" s="295"/>
      <c r="K14" s="296"/>
      <c r="L14" s="309"/>
      <c r="M14" s="294"/>
      <c r="N14" s="299"/>
      <c r="O14" s="299"/>
      <c r="P14" s="299"/>
      <c r="Q14" s="307" t="s">
        <v>9</v>
      </c>
      <c r="R14" s="299"/>
      <c r="S14" s="299"/>
      <c r="T14" s="307">
        <v>31</v>
      </c>
      <c r="U14" s="299"/>
      <c r="V14" s="299"/>
      <c r="W14" s="299"/>
      <c r="X14" s="300"/>
      <c r="Y14" s="301"/>
      <c r="Z14" s="301"/>
      <c r="AA14" s="302"/>
      <c r="AB14" s="302"/>
      <c r="AC14" s="302"/>
      <c r="AD14" s="302"/>
      <c r="AE14" s="303"/>
      <c r="AF14" s="303"/>
      <c r="AG14" s="303"/>
      <c r="AH14" s="304"/>
      <c r="AI14" s="37"/>
      <c r="AJ14" s="38"/>
      <c r="AK14" s="39"/>
      <c r="AL14" s="305"/>
      <c r="AM14" s="19"/>
      <c r="AN14" s="19"/>
      <c r="AO14" s="19"/>
    </row>
    <row r="15" spans="1:41" ht="19.5" hidden="1" customHeight="1" x14ac:dyDescent="0.25">
      <c r="A15" s="22"/>
      <c r="B15" s="22"/>
      <c r="C15" s="22"/>
      <c r="D15" s="291"/>
      <c r="E15" s="292"/>
      <c r="F15" s="292"/>
      <c r="G15" s="292"/>
      <c r="H15" s="293"/>
      <c r="I15" s="294"/>
      <c r="J15" s="295"/>
      <c r="K15" s="296"/>
      <c r="L15" s="309"/>
      <c r="M15" s="294"/>
      <c r="N15" s="299"/>
      <c r="O15" s="299"/>
      <c r="P15" s="299"/>
      <c r="Q15" s="307" t="s">
        <v>10</v>
      </c>
      <c r="R15" s="299"/>
      <c r="S15" s="299"/>
      <c r="T15" s="307">
        <v>30</v>
      </c>
      <c r="U15" s="299"/>
      <c r="V15" s="299"/>
      <c r="W15" s="299"/>
      <c r="X15" s="300"/>
      <c r="Y15" s="301"/>
      <c r="Z15" s="301"/>
      <c r="AA15" s="302"/>
      <c r="AB15" s="302"/>
      <c r="AC15" s="302"/>
      <c r="AD15" s="302"/>
      <c r="AE15" s="303"/>
      <c r="AF15" s="303"/>
      <c r="AG15" s="303"/>
      <c r="AH15" s="304"/>
      <c r="AI15" s="37"/>
      <c r="AJ15" s="38"/>
      <c r="AK15" s="39"/>
      <c r="AL15" s="305"/>
      <c r="AM15" s="19"/>
      <c r="AN15" s="19"/>
      <c r="AO15" s="19"/>
    </row>
    <row r="16" spans="1:41" ht="19.5" hidden="1" customHeight="1" x14ac:dyDescent="0.25">
      <c r="A16" s="22"/>
      <c r="B16" s="22"/>
      <c r="C16" s="22"/>
      <c r="D16" s="291"/>
      <c r="E16" s="292"/>
      <c r="F16" s="292"/>
      <c r="G16" s="292"/>
      <c r="H16" s="293"/>
      <c r="I16" s="294"/>
      <c r="J16" s="295"/>
      <c r="K16" s="296"/>
      <c r="L16" s="309"/>
      <c r="M16" s="294"/>
      <c r="N16" s="299"/>
      <c r="O16" s="299"/>
      <c r="P16" s="299"/>
      <c r="Q16" s="310" t="s">
        <v>11</v>
      </c>
      <c r="R16" s="299"/>
      <c r="S16" s="299"/>
      <c r="T16" s="310">
        <v>31</v>
      </c>
      <c r="U16" s="299"/>
      <c r="V16" s="299"/>
      <c r="W16" s="299"/>
      <c r="X16" s="300"/>
      <c r="Y16" s="301"/>
      <c r="Z16" s="301"/>
      <c r="AA16" s="302"/>
      <c r="AB16" s="302"/>
      <c r="AC16" s="302"/>
      <c r="AD16" s="302"/>
      <c r="AE16" s="303"/>
      <c r="AF16" s="303"/>
      <c r="AG16" s="303"/>
      <c r="AH16" s="304"/>
      <c r="AI16" s="37"/>
      <c r="AJ16" s="38"/>
      <c r="AK16" s="39"/>
      <c r="AL16" s="305"/>
      <c r="AM16" s="19"/>
      <c r="AN16" s="19"/>
      <c r="AO16" s="19"/>
    </row>
    <row r="17" spans="1:45" ht="15" customHeight="1" x14ac:dyDescent="0.25">
      <c r="A17" s="22"/>
      <c r="B17" s="21"/>
      <c r="C17" s="2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2"/>
      <c r="W17" s="299"/>
      <c r="X17" s="300"/>
      <c r="Y17" s="301"/>
      <c r="Z17" s="301"/>
      <c r="AA17" s="302"/>
      <c r="AB17" s="302"/>
      <c r="AC17" s="302"/>
      <c r="AD17" s="302"/>
      <c r="AE17" s="303"/>
      <c r="AF17" s="303"/>
      <c r="AG17" s="303"/>
      <c r="AH17" s="304"/>
      <c r="AI17" s="37"/>
      <c r="AJ17" s="38"/>
      <c r="AK17" s="39"/>
      <c r="AL17" s="305"/>
      <c r="AM17" s="19"/>
      <c r="AN17" s="19"/>
      <c r="AO17" s="19"/>
    </row>
    <row r="18" spans="1:45" ht="15" customHeight="1" thickBot="1" x14ac:dyDescent="0.3">
      <c r="A18" s="652" t="s">
        <v>21</v>
      </c>
      <c r="B18" s="652"/>
      <c r="C18" s="652"/>
      <c r="D18" s="45">
        <v>1</v>
      </c>
      <c r="E18" s="311"/>
      <c r="F18" s="311"/>
      <c r="G18" s="304"/>
      <c r="H18" s="304"/>
      <c r="I18" s="304"/>
      <c r="J18" s="304"/>
      <c r="K18" s="304"/>
      <c r="L18" s="304"/>
      <c r="M18" s="3"/>
      <c r="N18" s="3"/>
      <c r="O18" s="304"/>
      <c r="P18" s="304"/>
      <c r="Q18" s="303" t="s">
        <v>22</v>
      </c>
      <c r="R18" s="304"/>
      <c r="S18" s="635">
        <v>31</v>
      </c>
      <c r="T18" s="303" t="s">
        <v>23</v>
      </c>
      <c r="U18" s="303"/>
      <c r="V18" s="303"/>
      <c r="W18" s="299"/>
      <c r="X18" s="300"/>
      <c r="Y18" s="301"/>
      <c r="Z18" s="301"/>
      <c r="AA18" s="302"/>
      <c r="AB18" s="302"/>
      <c r="AC18" s="302"/>
      <c r="AD18" s="302"/>
      <c r="AE18" s="303"/>
      <c r="AF18" s="303"/>
      <c r="AG18" s="303"/>
      <c r="AH18" s="304"/>
      <c r="AI18" s="51"/>
      <c r="AJ18" s="52"/>
      <c r="AK18" s="53"/>
      <c r="AL18" s="305"/>
      <c r="AM18" s="19"/>
      <c r="AN18" s="19"/>
      <c r="AO18" s="19"/>
    </row>
    <row r="19" spans="1:45" ht="15" customHeight="1" thickBot="1" x14ac:dyDescent="0.3">
      <c r="A19" s="652" t="s">
        <v>24</v>
      </c>
      <c r="B19" s="652"/>
      <c r="C19" s="652"/>
      <c r="D19" s="653">
        <v>176</v>
      </c>
      <c r="E19" s="653"/>
      <c r="F19" s="315" t="s">
        <v>25</v>
      </c>
      <c r="G19" s="671">
        <v>511</v>
      </c>
      <c r="H19" s="671"/>
      <c r="I19" s="315" t="s">
        <v>26</v>
      </c>
      <c r="J19" s="316"/>
      <c r="K19" s="56">
        <f>G19-D19-октябрь!D19-ноябрь!D19</f>
        <v>0</v>
      </c>
      <c r="L19" s="455" t="s">
        <v>27</v>
      </c>
      <c r="M19" s="317"/>
      <c r="N19" s="317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44"/>
      <c r="Z19" s="19"/>
      <c r="AA19" s="19"/>
      <c r="AB19" s="19"/>
      <c r="AC19" s="19"/>
      <c r="AD19" s="19"/>
      <c r="AE19" s="19"/>
      <c r="AF19" s="22"/>
      <c r="AG19" s="44"/>
      <c r="AH19" s="44"/>
      <c r="AI19" s="65"/>
      <c r="AJ19" s="244"/>
      <c r="AK19" s="65"/>
      <c r="AL19" s="654" t="s">
        <v>29</v>
      </c>
      <c r="AM19" s="655"/>
      <c r="AN19" s="656"/>
      <c r="AO19" s="319" t="s">
        <v>30</v>
      </c>
    </row>
    <row r="20" spans="1:45" ht="42" thickBot="1" x14ac:dyDescent="0.3">
      <c r="A20" s="69" t="s">
        <v>31</v>
      </c>
      <c r="B20" s="383" t="s">
        <v>32</v>
      </c>
      <c r="C20" s="71" t="s">
        <v>33</v>
      </c>
      <c r="D20" s="75">
        <v>1</v>
      </c>
      <c r="E20" s="75">
        <v>2</v>
      </c>
      <c r="F20" s="74">
        <v>3</v>
      </c>
      <c r="G20" s="74">
        <v>4</v>
      </c>
      <c r="H20" s="75">
        <v>5</v>
      </c>
      <c r="I20" s="75">
        <v>6</v>
      </c>
      <c r="J20" s="75">
        <v>7</v>
      </c>
      <c r="K20" s="75">
        <v>8</v>
      </c>
      <c r="L20" s="75">
        <v>9</v>
      </c>
      <c r="M20" s="74">
        <v>10</v>
      </c>
      <c r="N20" s="74">
        <v>11</v>
      </c>
      <c r="O20" s="75">
        <v>12</v>
      </c>
      <c r="P20" s="75">
        <v>13</v>
      </c>
      <c r="Q20" s="75">
        <v>14</v>
      </c>
      <c r="R20" s="75">
        <v>15</v>
      </c>
      <c r="S20" s="75">
        <v>16</v>
      </c>
      <c r="T20" s="74">
        <v>17</v>
      </c>
      <c r="U20" s="74">
        <v>18</v>
      </c>
      <c r="V20" s="75">
        <v>19</v>
      </c>
      <c r="W20" s="75">
        <v>20</v>
      </c>
      <c r="X20" s="75">
        <v>21</v>
      </c>
      <c r="Y20" s="75">
        <v>22</v>
      </c>
      <c r="Z20" s="75">
        <v>23</v>
      </c>
      <c r="AA20" s="74">
        <v>24</v>
      </c>
      <c r="AB20" s="74">
        <v>25</v>
      </c>
      <c r="AC20" s="75">
        <v>26</v>
      </c>
      <c r="AD20" s="75">
        <v>27</v>
      </c>
      <c r="AE20" s="75">
        <v>28</v>
      </c>
      <c r="AF20" s="75">
        <v>29</v>
      </c>
      <c r="AG20" s="75">
        <v>30</v>
      </c>
      <c r="AH20" s="74">
        <v>31</v>
      </c>
      <c r="AI20" s="76" t="s">
        <v>34</v>
      </c>
      <c r="AJ20" s="76" t="s">
        <v>35</v>
      </c>
      <c r="AK20" s="76" t="s">
        <v>36</v>
      </c>
      <c r="AL20" s="76" t="s">
        <v>37</v>
      </c>
      <c r="AM20" s="76" t="s">
        <v>38</v>
      </c>
      <c r="AN20" s="76" t="s">
        <v>39</v>
      </c>
      <c r="AO20" s="76" t="s">
        <v>40</v>
      </c>
      <c r="AP20" s="194"/>
      <c r="AQ20" s="194"/>
      <c r="AR20" s="194"/>
      <c r="AS20" s="194"/>
    </row>
    <row r="21" spans="1:45" ht="15" customHeight="1" x14ac:dyDescent="0.25">
      <c r="A21" s="78">
        <v>1</v>
      </c>
      <c r="B21" s="384" t="s">
        <v>41</v>
      </c>
      <c r="C21" s="80" t="s">
        <v>42</v>
      </c>
      <c r="D21" s="415">
        <v>7.17</v>
      </c>
      <c r="E21" s="249" t="s">
        <v>50</v>
      </c>
      <c r="F21" s="324"/>
      <c r="G21" s="324"/>
      <c r="H21" s="82">
        <v>11</v>
      </c>
      <c r="I21" s="82">
        <v>5</v>
      </c>
      <c r="J21" s="249" t="s">
        <v>50</v>
      </c>
      <c r="K21" s="82">
        <v>10.83</v>
      </c>
      <c r="L21" s="82">
        <v>10.75</v>
      </c>
      <c r="M21" s="82">
        <v>10.75</v>
      </c>
      <c r="N21" s="324"/>
      <c r="O21" s="84"/>
      <c r="P21" s="82">
        <v>10.75</v>
      </c>
      <c r="Q21" s="82">
        <v>10.75</v>
      </c>
      <c r="R21" s="84"/>
      <c r="S21" s="82">
        <v>10.75</v>
      </c>
      <c r="T21" s="82">
        <v>10.75</v>
      </c>
      <c r="U21" s="82">
        <v>5</v>
      </c>
      <c r="V21" s="326"/>
      <c r="W21" s="82">
        <v>5</v>
      </c>
      <c r="X21" s="82">
        <v>10.75</v>
      </c>
      <c r="Y21" s="82">
        <v>5</v>
      </c>
      <c r="Z21" s="250"/>
      <c r="AA21" s="82">
        <v>10.75</v>
      </c>
      <c r="AB21" s="82">
        <v>10.75</v>
      </c>
      <c r="AC21" s="86"/>
      <c r="AD21" s="86"/>
      <c r="AE21" s="82">
        <v>5</v>
      </c>
      <c r="AF21" s="82">
        <v>10.75</v>
      </c>
      <c r="AG21" s="82">
        <v>5</v>
      </c>
      <c r="AH21" s="85"/>
      <c r="AI21" s="88">
        <f t="shared" ref="AI21" si="0">SUM(D21:AH21)</f>
        <v>166.5</v>
      </c>
      <c r="AJ21" s="624">
        <f>$D$19-(COUNTIF(D21:E21,"О")+COUNTIF(H21:L21,"О")+COUNTIF(O21:S21,"О")+COUNTIF(V21:Z21,"О")+COUNTIF(D21:E21,"Б")+COUNTIF(H21:L21,"Б")+COUNTIF(O21:S21,"Б")+COUNTIF(V21:Z21,"Б")+COUNTIF(D21:E21,"Д")+COUNTIF(H21:L21,"Д")+COUNTIF(O21:S21,"Д")+COUNTIF(V21:Z21,"Д")+COUNTIF(D21:E21,"К")+COUNTIF(H21:L21,"К")+COUNTIF(O21:S21,"К")+COUNTIF(V21:Z21,"К")+COUNTIF(AC21:AG21,"О")+COUNTIF(AC21:AG21,"Д")+COUNTIF(AC21:AG21,"Б")+COUNTIF(AC21:AG21,"К"))*8</f>
        <v>160</v>
      </c>
      <c r="AK21" s="508">
        <f t="shared" ref="AK21:AK40" si="1">AI21-AJ21</f>
        <v>6.5</v>
      </c>
      <c r="AL21" s="636" t="e">
        <f>#REF!</f>
        <v>#REF!</v>
      </c>
      <c r="AM21" s="636" t="e">
        <f>#REF!</f>
        <v>#REF!</v>
      </c>
      <c r="AN21" s="637" t="e">
        <f>#REF!</f>
        <v>#REF!</v>
      </c>
      <c r="AO21" s="94" t="e">
        <f>#REF!</f>
        <v>#REF!</v>
      </c>
      <c r="AP21" s="194"/>
      <c r="AQ21" s="194"/>
      <c r="AR21" s="194"/>
      <c r="AS21" s="194"/>
    </row>
    <row r="22" spans="1:45" ht="15" customHeight="1" thickBot="1" x14ac:dyDescent="0.3">
      <c r="A22" s="95">
        <v>2</v>
      </c>
      <c r="B22" s="388" t="s">
        <v>43</v>
      </c>
      <c r="C22" s="121" t="s">
        <v>44</v>
      </c>
      <c r="D22" s="102">
        <v>1</v>
      </c>
      <c r="E22" s="102">
        <v>11.25</v>
      </c>
      <c r="F22" s="101">
        <v>11.5</v>
      </c>
      <c r="G22" s="256"/>
      <c r="H22" s="122" t="s">
        <v>50</v>
      </c>
      <c r="I22" s="122" t="s">
        <v>50</v>
      </c>
      <c r="J22" s="122" t="s">
        <v>50</v>
      </c>
      <c r="K22" s="122" t="s">
        <v>50</v>
      </c>
      <c r="L22" s="122" t="s">
        <v>50</v>
      </c>
      <c r="M22" s="256"/>
      <c r="N22" s="256"/>
      <c r="O22" s="122" t="s">
        <v>50</v>
      </c>
      <c r="P22" s="122" t="s">
        <v>50</v>
      </c>
      <c r="Q22" s="122" t="s">
        <v>50</v>
      </c>
      <c r="R22" s="122" t="s">
        <v>50</v>
      </c>
      <c r="S22" s="122" t="s">
        <v>50</v>
      </c>
      <c r="T22" s="256"/>
      <c r="U22" s="256"/>
      <c r="V22" s="122" t="s">
        <v>50</v>
      </c>
      <c r="W22" s="122" t="s">
        <v>50</v>
      </c>
      <c r="X22" s="102">
        <v>1</v>
      </c>
      <c r="Y22" s="102">
        <v>11</v>
      </c>
      <c r="Z22" s="102">
        <v>12</v>
      </c>
      <c r="AA22" s="103"/>
      <c r="AB22" s="101"/>
      <c r="AC22" s="102"/>
      <c r="AD22" s="102">
        <v>1</v>
      </c>
      <c r="AE22" s="102">
        <v>11</v>
      </c>
      <c r="AF22" s="102">
        <v>12</v>
      </c>
      <c r="AG22" s="102"/>
      <c r="AH22" s="101">
        <v>1</v>
      </c>
      <c r="AI22" s="104">
        <f t="shared" ref="AI22:AI40" si="2">SUM(D22:AH22)</f>
        <v>72.75</v>
      </c>
      <c r="AJ22" s="625">
        <f t="shared" ref="AJ22:AJ40" si="3">$D$19-(COUNTIF(D22:E22,"О")+COUNTIF(H22:L22,"О")+COUNTIF(O22:S22,"О")+COUNTIF(V22:Z22,"О")+COUNTIF(D22:E22,"Б")+COUNTIF(H22:L22,"Б")+COUNTIF(O22:S22,"Б")+COUNTIF(V22:Z22,"Б")+COUNTIF(D22:E22,"Д")+COUNTIF(H22:L22,"Д")+COUNTIF(O22:S22,"Д")+COUNTIF(V22:Z22,"Д")+COUNTIF(D22:E22,"К")+COUNTIF(H22:L22,"К")+COUNTIF(O22:S22,"К")+COUNTIF(V22:Z22,"К")+COUNTIF(AC22:AG22,"О")+COUNTIF(AC22:AG22,"Д")+COUNTIF(AC22:AG22,"Б")+COUNTIF(AC22:AG22,"К"))*8</f>
        <v>80</v>
      </c>
      <c r="AK22" s="513">
        <f t="shared" si="1"/>
        <v>-7.25</v>
      </c>
      <c r="AL22" s="638" t="e">
        <f>#REF!</f>
        <v>#REF!</v>
      </c>
      <c r="AM22" s="638" t="e">
        <f>#REF!</f>
        <v>#REF!</v>
      </c>
      <c r="AN22" s="639" t="e">
        <f>#REF!</f>
        <v>#REF!</v>
      </c>
      <c r="AO22" s="110" t="e">
        <f>#REF!</f>
        <v>#REF!</v>
      </c>
      <c r="AP22" s="194"/>
      <c r="AQ22" s="194"/>
      <c r="AR22" s="194"/>
      <c r="AS22" s="194"/>
    </row>
    <row r="23" spans="1:45" ht="15" customHeight="1" x14ac:dyDescent="0.25">
      <c r="A23" s="95">
        <v>3</v>
      </c>
      <c r="B23" s="388" t="s">
        <v>45</v>
      </c>
      <c r="C23" s="121" t="s">
        <v>46</v>
      </c>
      <c r="D23" s="415">
        <v>5.75</v>
      </c>
      <c r="E23" s="124" t="s">
        <v>50</v>
      </c>
      <c r="F23" s="111">
        <v>5</v>
      </c>
      <c r="G23" s="111">
        <v>10.75</v>
      </c>
      <c r="H23" s="114"/>
      <c r="I23" s="124" t="s">
        <v>50</v>
      </c>
      <c r="J23" s="111">
        <v>10.75</v>
      </c>
      <c r="K23" s="111">
        <v>5</v>
      </c>
      <c r="L23" s="111">
        <v>10.75</v>
      </c>
      <c r="M23" s="256"/>
      <c r="N23" s="256"/>
      <c r="O23" s="111">
        <v>10.75</v>
      </c>
      <c r="P23" s="111">
        <v>5</v>
      </c>
      <c r="Q23" s="124" t="s">
        <v>50</v>
      </c>
      <c r="R23" s="111">
        <v>5</v>
      </c>
      <c r="S23" s="111">
        <v>10.75</v>
      </c>
      <c r="T23" s="111">
        <v>10.75</v>
      </c>
      <c r="U23" s="256"/>
      <c r="V23" s="114"/>
      <c r="W23" s="111">
        <v>10.75</v>
      </c>
      <c r="X23" s="111">
        <v>5</v>
      </c>
      <c r="Y23" s="124" t="s">
        <v>50</v>
      </c>
      <c r="Z23" s="111">
        <v>10.75</v>
      </c>
      <c r="AA23" s="111">
        <v>10.75</v>
      </c>
      <c r="AB23" s="103"/>
      <c r="AC23" s="124" t="s">
        <v>50</v>
      </c>
      <c r="AD23" s="111">
        <v>10.75</v>
      </c>
      <c r="AE23" s="111">
        <v>10.75</v>
      </c>
      <c r="AF23" s="114"/>
      <c r="AG23" s="102"/>
      <c r="AH23" s="111">
        <v>10.75</v>
      </c>
      <c r="AI23" s="104">
        <f t="shared" si="2"/>
        <v>159.75</v>
      </c>
      <c r="AJ23" s="625">
        <f t="shared" si="3"/>
        <v>136</v>
      </c>
      <c r="AK23" s="513">
        <f t="shared" si="1"/>
        <v>23.75</v>
      </c>
      <c r="AL23" s="638" t="e">
        <f>#REF!</f>
        <v>#REF!</v>
      </c>
      <c r="AM23" s="638" t="e">
        <f>#REF!</f>
        <v>#REF!</v>
      </c>
      <c r="AN23" s="639" t="e">
        <f>#REF!</f>
        <v>#REF!</v>
      </c>
      <c r="AO23" s="110" t="e">
        <f>#REF!</f>
        <v>#REF!</v>
      </c>
      <c r="AP23" s="194"/>
      <c r="AQ23" s="194"/>
      <c r="AR23" s="194"/>
      <c r="AS23" s="194"/>
    </row>
    <row r="24" spans="1:45" ht="15" hidden="1" customHeight="1" x14ac:dyDescent="0.25">
      <c r="A24" s="95"/>
      <c r="B24" s="388" t="s">
        <v>47</v>
      </c>
      <c r="C24" s="121" t="s">
        <v>42</v>
      </c>
      <c r="D24" s="114"/>
      <c r="E24" s="114"/>
      <c r="F24" s="256"/>
      <c r="G24" s="256"/>
      <c r="H24" s="100"/>
      <c r="I24" s="100"/>
      <c r="J24" s="100"/>
      <c r="K24" s="114"/>
      <c r="L24" s="114"/>
      <c r="M24" s="256"/>
      <c r="N24" s="256"/>
      <c r="O24" s="114"/>
      <c r="P24" s="114"/>
      <c r="Q24" s="100"/>
      <c r="R24" s="100"/>
      <c r="S24" s="114"/>
      <c r="T24" s="256"/>
      <c r="U24" s="256"/>
      <c r="V24" s="114"/>
      <c r="W24" s="114"/>
      <c r="X24" s="114"/>
      <c r="Y24" s="100"/>
      <c r="Z24" s="115"/>
      <c r="AA24" s="103"/>
      <c r="AB24" s="103"/>
      <c r="AC24" s="102"/>
      <c r="AD24" s="102"/>
      <c r="AE24" s="114"/>
      <c r="AF24" s="114"/>
      <c r="AG24" s="102"/>
      <c r="AH24" s="101"/>
      <c r="AI24" s="104">
        <f t="shared" si="2"/>
        <v>0</v>
      </c>
      <c r="AJ24" s="625"/>
      <c r="AK24" s="513">
        <f t="shared" si="1"/>
        <v>0</v>
      </c>
      <c r="AL24" s="638" t="e">
        <f>#REF!</f>
        <v>#REF!</v>
      </c>
      <c r="AM24" s="638" t="e">
        <f>#REF!</f>
        <v>#REF!</v>
      </c>
      <c r="AN24" s="639" t="e">
        <f>#REF!</f>
        <v>#REF!</v>
      </c>
      <c r="AO24" s="110" t="e">
        <f>#REF!</f>
        <v>#REF!</v>
      </c>
      <c r="AP24" s="194"/>
      <c r="AQ24" s="194"/>
      <c r="AR24" s="194"/>
      <c r="AS24" s="194"/>
    </row>
    <row r="25" spans="1:45" ht="15" hidden="1" customHeight="1" x14ac:dyDescent="0.25">
      <c r="A25" s="95"/>
      <c r="B25" s="388" t="s">
        <v>85</v>
      </c>
      <c r="C25" s="97" t="s">
        <v>46</v>
      </c>
      <c r="D25" s="114"/>
      <c r="E25" s="114"/>
      <c r="F25" s="256"/>
      <c r="G25" s="256"/>
      <c r="H25" s="100"/>
      <c r="I25" s="100"/>
      <c r="J25" s="100"/>
      <c r="K25" s="114"/>
      <c r="L25" s="114"/>
      <c r="M25" s="256"/>
      <c r="N25" s="256"/>
      <c r="O25" s="114"/>
      <c r="P25" s="114"/>
      <c r="Q25" s="100"/>
      <c r="R25" s="100"/>
      <c r="S25" s="114"/>
      <c r="T25" s="256"/>
      <c r="U25" s="256"/>
      <c r="V25" s="114"/>
      <c r="W25" s="114"/>
      <c r="X25" s="114"/>
      <c r="Y25" s="100"/>
      <c r="Z25" s="115"/>
      <c r="AA25" s="103"/>
      <c r="AB25" s="103"/>
      <c r="AC25" s="102"/>
      <c r="AD25" s="102"/>
      <c r="AE25" s="114"/>
      <c r="AF25" s="114"/>
      <c r="AG25" s="102"/>
      <c r="AH25" s="101"/>
      <c r="AI25" s="104">
        <f t="shared" si="2"/>
        <v>0</v>
      </c>
      <c r="AJ25" s="625"/>
      <c r="AK25" s="513">
        <f t="shared" si="1"/>
        <v>0</v>
      </c>
      <c r="AL25" s="638" t="e">
        <f>#REF!</f>
        <v>#REF!</v>
      </c>
      <c r="AM25" s="638" t="e">
        <f>#REF!</f>
        <v>#REF!</v>
      </c>
      <c r="AN25" s="639" t="e">
        <f>#REF!</f>
        <v>#REF!</v>
      </c>
      <c r="AO25" s="110" t="e">
        <f>#REF!</f>
        <v>#REF!</v>
      </c>
      <c r="AP25" s="194"/>
      <c r="AQ25" s="194"/>
      <c r="AR25" s="194"/>
      <c r="AS25" s="194"/>
    </row>
    <row r="26" spans="1:45" ht="15" customHeight="1" x14ac:dyDescent="0.25">
      <c r="A26" s="95">
        <v>4</v>
      </c>
      <c r="B26" s="388" t="s">
        <v>48</v>
      </c>
      <c r="C26" s="121" t="s">
        <v>44</v>
      </c>
      <c r="D26" s="125">
        <v>8</v>
      </c>
      <c r="E26" s="114"/>
      <c r="F26" s="101">
        <v>1</v>
      </c>
      <c r="G26" s="101">
        <v>11.25</v>
      </c>
      <c r="H26" s="102">
        <v>11.25</v>
      </c>
      <c r="I26" s="102">
        <v>12.09</v>
      </c>
      <c r="J26" s="100"/>
      <c r="K26" s="114"/>
      <c r="L26" s="102">
        <v>1</v>
      </c>
      <c r="M26" s="101">
        <v>11</v>
      </c>
      <c r="N26" s="101">
        <v>12</v>
      </c>
      <c r="O26" s="102"/>
      <c r="P26" s="114"/>
      <c r="Q26" s="102">
        <v>1</v>
      </c>
      <c r="R26" s="102">
        <v>11</v>
      </c>
      <c r="S26" s="102">
        <v>11</v>
      </c>
      <c r="T26" s="101">
        <v>12</v>
      </c>
      <c r="U26" s="256"/>
      <c r="V26" s="102">
        <v>1</v>
      </c>
      <c r="W26" s="102">
        <v>11</v>
      </c>
      <c r="X26" s="102">
        <v>12</v>
      </c>
      <c r="Y26" s="102"/>
      <c r="Z26" s="102">
        <v>1</v>
      </c>
      <c r="AA26" s="101">
        <v>11</v>
      </c>
      <c r="AB26" s="101">
        <v>11</v>
      </c>
      <c r="AC26" s="102">
        <v>11</v>
      </c>
      <c r="AD26" s="102">
        <v>12</v>
      </c>
      <c r="AE26" s="102"/>
      <c r="AF26" s="102">
        <v>1</v>
      </c>
      <c r="AG26" s="102">
        <v>11</v>
      </c>
      <c r="AH26" s="101">
        <v>12</v>
      </c>
      <c r="AI26" s="104">
        <f t="shared" si="2"/>
        <v>196.59</v>
      </c>
      <c r="AJ26" s="625">
        <f t="shared" si="3"/>
        <v>176</v>
      </c>
      <c r="AK26" s="513">
        <f t="shared" si="1"/>
        <v>20.590000000000003</v>
      </c>
      <c r="AL26" s="638" t="e">
        <f>#REF!</f>
        <v>#REF!</v>
      </c>
      <c r="AM26" s="638" t="e">
        <f>#REF!</f>
        <v>#REF!</v>
      </c>
      <c r="AN26" s="639" t="e">
        <f>#REF!</f>
        <v>#REF!</v>
      </c>
      <c r="AO26" s="110" t="e">
        <f>#REF!</f>
        <v>#REF!</v>
      </c>
      <c r="AP26" s="194"/>
      <c r="AQ26" s="194"/>
      <c r="AR26" s="194"/>
      <c r="AS26" s="194"/>
    </row>
    <row r="27" spans="1:45" ht="15" customHeight="1" x14ac:dyDescent="0.25">
      <c r="A27" s="95">
        <v>5</v>
      </c>
      <c r="B27" s="388" t="s">
        <v>49</v>
      </c>
      <c r="C27" s="121" t="s">
        <v>42</v>
      </c>
      <c r="D27" s="122" t="s">
        <v>86</v>
      </c>
      <c r="E27" s="122" t="s">
        <v>86</v>
      </c>
      <c r="F27" s="122" t="s">
        <v>86</v>
      </c>
      <c r="G27" s="122" t="s">
        <v>86</v>
      </c>
      <c r="H27" s="122" t="s">
        <v>86</v>
      </c>
      <c r="I27" s="122" t="s">
        <v>86</v>
      </c>
      <c r="J27" s="122" t="s">
        <v>86</v>
      </c>
      <c r="K27" s="122" t="s">
        <v>86</v>
      </c>
      <c r="L27" s="122" t="s">
        <v>86</v>
      </c>
      <c r="M27" s="122" t="s">
        <v>86</v>
      </c>
      <c r="N27" s="122" t="s">
        <v>86</v>
      </c>
      <c r="O27" s="122" t="s">
        <v>86</v>
      </c>
      <c r="P27" s="122" t="s">
        <v>86</v>
      </c>
      <c r="Q27" s="122" t="s">
        <v>86</v>
      </c>
      <c r="R27" s="114">
        <v>10.75</v>
      </c>
      <c r="S27" s="114"/>
      <c r="T27" s="256"/>
      <c r="U27" s="585">
        <v>10.75</v>
      </c>
      <c r="V27" s="114">
        <v>10.75</v>
      </c>
      <c r="W27" s="114"/>
      <c r="X27" s="114"/>
      <c r="Y27" s="114">
        <v>10.75</v>
      </c>
      <c r="Z27" s="114">
        <v>10.75</v>
      </c>
      <c r="AA27" s="585">
        <v>10.75</v>
      </c>
      <c r="AB27" s="103"/>
      <c r="AC27" s="114">
        <v>10.75</v>
      </c>
      <c r="AD27" s="114">
        <v>10.75</v>
      </c>
      <c r="AE27" s="114"/>
      <c r="AF27" s="114"/>
      <c r="AG27" s="114"/>
      <c r="AH27" s="585">
        <v>10.75</v>
      </c>
      <c r="AI27" s="104">
        <f t="shared" si="2"/>
        <v>96.75</v>
      </c>
      <c r="AJ27" s="625">
        <f t="shared" si="3"/>
        <v>96</v>
      </c>
      <c r="AK27" s="513">
        <f t="shared" si="1"/>
        <v>0.75</v>
      </c>
      <c r="AL27" s="638" t="e">
        <f>#REF!</f>
        <v>#REF!</v>
      </c>
      <c r="AM27" s="638" t="e">
        <f>#REF!</f>
        <v>#REF!</v>
      </c>
      <c r="AN27" s="639" t="e">
        <f>#REF!</f>
        <v>#REF!</v>
      </c>
      <c r="AO27" s="110" t="e">
        <f>#REF!</f>
        <v>#REF!</v>
      </c>
      <c r="AP27" s="194"/>
      <c r="AQ27" s="194"/>
      <c r="AR27" s="194"/>
      <c r="AS27" s="194"/>
    </row>
    <row r="28" spans="1:45" ht="15" customHeight="1" x14ac:dyDescent="0.25">
      <c r="A28" s="95">
        <v>6</v>
      </c>
      <c r="B28" s="388" t="s">
        <v>51</v>
      </c>
      <c r="C28" s="121" t="s">
        <v>42</v>
      </c>
      <c r="D28" s="114">
        <v>10.75</v>
      </c>
      <c r="E28" s="128">
        <v>5</v>
      </c>
      <c r="F28" s="256"/>
      <c r="G28" s="585">
        <v>10.75</v>
      </c>
      <c r="H28" s="127">
        <v>10.75</v>
      </c>
      <c r="I28" s="127">
        <v>10.75</v>
      </c>
      <c r="J28" s="111">
        <v>5</v>
      </c>
      <c r="K28" s="390"/>
      <c r="L28" s="114">
        <v>10.75</v>
      </c>
      <c r="M28" s="256"/>
      <c r="N28" s="127">
        <v>10.75</v>
      </c>
      <c r="O28" s="114"/>
      <c r="P28" s="127">
        <v>10.75</v>
      </c>
      <c r="Q28" s="100"/>
      <c r="R28" s="100"/>
      <c r="S28" s="114">
        <v>10.75</v>
      </c>
      <c r="T28" s="585">
        <v>10.75</v>
      </c>
      <c r="U28" s="256"/>
      <c r="V28" s="114"/>
      <c r="W28" s="114">
        <v>10.75</v>
      </c>
      <c r="X28" s="114">
        <v>10.75</v>
      </c>
      <c r="Y28" s="100"/>
      <c r="Z28" s="115"/>
      <c r="AA28" s="390"/>
      <c r="AB28" s="585">
        <v>10.75</v>
      </c>
      <c r="AC28" s="102"/>
      <c r="AD28" s="102"/>
      <c r="AE28" s="114">
        <v>10.75</v>
      </c>
      <c r="AF28" s="114">
        <v>10.75</v>
      </c>
      <c r="AG28" s="114">
        <v>10.75</v>
      </c>
      <c r="AH28" s="585"/>
      <c r="AI28" s="104">
        <f t="shared" si="2"/>
        <v>171.25</v>
      </c>
      <c r="AJ28" s="625">
        <f t="shared" si="3"/>
        <v>176</v>
      </c>
      <c r="AK28" s="513">
        <f t="shared" si="1"/>
        <v>-4.75</v>
      </c>
      <c r="AL28" s="431" t="e">
        <f>#REF!</f>
        <v>#REF!</v>
      </c>
      <c r="AM28" s="640" t="e">
        <f>#REF!</f>
        <v>#REF!</v>
      </c>
      <c r="AN28" s="639" t="e">
        <f>#REF!</f>
        <v>#REF!</v>
      </c>
      <c r="AO28" s="110" t="e">
        <f>#REF!</f>
        <v>#REF!</v>
      </c>
    </row>
    <row r="29" spans="1:45" ht="15" customHeight="1" x14ac:dyDescent="0.25">
      <c r="A29" s="95">
        <v>7</v>
      </c>
      <c r="B29" s="388" t="s">
        <v>52</v>
      </c>
      <c r="C29" s="121" t="s">
        <v>53</v>
      </c>
      <c r="D29" s="102"/>
      <c r="E29" s="102"/>
      <c r="F29" s="101">
        <v>10.08</v>
      </c>
      <c r="G29" s="101">
        <v>11.41</v>
      </c>
      <c r="H29" s="102"/>
      <c r="I29" s="102">
        <v>12.25</v>
      </c>
      <c r="J29" s="102">
        <v>11.42</v>
      </c>
      <c r="K29" s="102">
        <v>11.25</v>
      </c>
      <c r="L29" s="102"/>
      <c r="M29" s="101"/>
      <c r="N29" s="101"/>
      <c r="O29" s="102"/>
      <c r="P29" s="102">
        <v>11</v>
      </c>
      <c r="Q29" s="102">
        <v>11</v>
      </c>
      <c r="R29" s="102">
        <v>11</v>
      </c>
      <c r="S29" s="102">
        <v>11</v>
      </c>
      <c r="T29" s="256"/>
      <c r="U29" s="101"/>
      <c r="V29" s="102">
        <v>11</v>
      </c>
      <c r="W29" s="102">
        <v>11</v>
      </c>
      <c r="X29" s="114"/>
      <c r="Y29" s="102"/>
      <c r="Z29" s="102">
        <v>11</v>
      </c>
      <c r="AA29" s="101">
        <v>9</v>
      </c>
      <c r="AB29" s="101">
        <v>9</v>
      </c>
      <c r="AC29" s="122" t="s">
        <v>50</v>
      </c>
      <c r="AD29" s="122" t="s">
        <v>50</v>
      </c>
      <c r="AE29" s="122" t="s">
        <v>50</v>
      </c>
      <c r="AF29" s="122" t="s">
        <v>50</v>
      </c>
      <c r="AG29" s="122" t="s">
        <v>50</v>
      </c>
      <c r="AH29" s="101">
        <v>9</v>
      </c>
      <c r="AI29" s="104">
        <f t="shared" si="2"/>
        <v>160.41</v>
      </c>
      <c r="AJ29" s="625">
        <f t="shared" si="3"/>
        <v>136</v>
      </c>
      <c r="AK29" s="513">
        <f t="shared" si="1"/>
        <v>24.409999999999997</v>
      </c>
      <c r="AL29" s="638" t="e">
        <f>#REF!</f>
        <v>#REF!</v>
      </c>
      <c r="AM29" s="638" t="e">
        <f>#REF!</f>
        <v>#REF!</v>
      </c>
      <c r="AN29" s="639" t="e">
        <f>#REF!</f>
        <v>#REF!</v>
      </c>
      <c r="AO29" s="110" t="e">
        <f>#REF!</f>
        <v>#REF!</v>
      </c>
      <c r="AP29" s="194"/>
      <c r="AQ29" s="194"/>
      <c r="AR29" s="194"/>
      <c r="AS29" s="194"/>
    </row>
    <row r="30" spans="1:45" ht="15" customHeight="1" x14ac:dyDescent="0.25">
      <c r="A30" s="95">
        <v>8</v>
      </c>
      <c r="B30" s="388" t="s">
        <v>54</v>
      </c>
      <c r="C30" s="121" t="s">
        <v>42</v>
      </c>
      <c r="D30" s="114"/>
      <c r="E30" s="114">
        <v>10.75</v>
      </c>
      <c r="F30" s="585">
        <v>10.33</v>
      </c>
      <c r="G30" s="256"/>
      <c r="H30" s="114">
        <v>10.83</v>
      </c>
      <c r="I30" s="114">
        <v>11</v>
      </c>
      <c r="J30" s="102"/>
      <c r="K30" s="114">
        <v>10.75</v>
      </c>
      <c r="L30" s="102">
        <v>11</v>
      </c>
      <c r="M30" s="127">
        <v>10.75</v>
      </c>
      <c r="N30" s="101"/>
      <c r="O30" s="102"/>
      <c r="P30" s="114">
        <v>10.75</v>
      </c>
      <c r="Q30" s="114">
        <v>10.75</v>
      </c>
      <c r="R30" s="124" t="s">
        <v>50</v>
      </c>
      <c r="S30" s="124" t="s">
        <v>50</v>
      </c>
      <c r="T30" s="101">
        <v>9</v>
      </c>
      <c r="U30" s="101">
        <v>9</v>
      </c>
      <c r="V30" s="102"/>
      <c r="W30" s="102"/>
      <c r="X30" s="102">
        <v>11</v>
      </c>
      <c r="Y30" s="102">
        <v>11</v>
      </c>
      <c r="Z30" s="390"/>
      <c r="AA30" s="390"/>
      <c r="AB30" s="101"/>
      <c r="AC30" s="102">
        <v>11</v>
      </c>
      <c r="AD30" s="102">
        <v>11</v>
      </c>
      <c r="AE30" s="102">
        <v>11</v>
      </c>
      <c r="AF30" s="102"/>
      <c r="AG30" s="102"/>
      <c r="AH30" s="101"/>
      <c r="AI30" s="104">
        <f t="shared" si="2"/>
        <v>169.91</v>
      </c>
      <c r="AJ30" s="625">
        <f t="shared" si="3"/>
        <v>160</v>
      </c>
      <c r="AK30" s="513">
        <f t="shared" si="1"/>
        <v>9.9099999999999966</v>
      </c>
      <c r="AL30" s="638" t="e">
        <f>#REF!</f>
        <v>#REF!</v>
      </c>
      <c r="AM30" s="638" t="e">
        <f>#REF!</f>
        <v>#REF!</v>
      </c>
      <c r="AN30" s="639" t="e">
        <f>#REF!</f>
        <v>#REF!</v>
      </c>
      <c r="AO30" s="110" t="e">
        <f>#REF!</f>
        <v>#REF!</v>
      </c>
    </row>
    <row r="31" spans="1:45" ht="15" customHeight="1" x14ac:dyDescent="0.25">
      <c r="A31" s="95">
        <v>9</v>
      </c>
      <c r="B31" s="388" t="s">
        <v>55</v>
      </c>
      <c r="C31" s="121" t="s">
        <v>42</v>
      </c>
      <c r="D31" s="127">
        <v>10.95</v>
      </c>
      <c r="E31" s="127">
        <v>10.75</v>
      </c>
      <c r="F31" s="127">
        <v>10.75</v>
      </c>
      <c r="G31" s="256"/>
      <c r="H31" s="124" t="s">
        <v>50</v>
      </c>
      <c r="I31" s="127">
        <v>10.75</v>
      </c>
      <c r="J31" s="127">
        <v>11</v>
      </c>
      <c r="K31" s="114"/>
      <c r="L31" s="124" t="s">
        <v>50</v>
      </c>
      <c r="M31" s="585">
        <v>10.75</v>
      </c>
      <c r="N31" s="585">
        <v>10.75</v>
      </c>
      <c r="O31" s="114">
        <v>10.75</v>
      </c>
      <c r="P31" s="124" t="s">
        <v>50</v>
      </c>
      <c r="Q31" s="127">
        <v>10.75</v>
      </c>
      <c r="R31" s="127">
        <v>10.75</v>
      </c>
      <c r="S31" s="114"/>
      <c r="T31" s="256"/>
      <c r="U31" s="127">
        <v>10.75</v>
      </c>
      <c r="V31" s="127">
        <v>10.75</v>
      </c>
      <c r="W31" s="114"/>
      <c r="X31" s="124" t="s">
        <v>50</v>
      </c>
      <c r="Y31" s="127">
        <v>10.75</v>
      </c>
      <c r="Z31" s="127">
        <v>5</v>
      </c>
      <c r="AA31" s="103"/>
      <c r="AB31" s="103"/>
      <c r="AC31" s="127">
        <v>10.75</v>
      </c>
      <c r="AD31" s="127">
        <v>5</v>
      </c>
      <c r="AE31" s="114"/>
      <c r="AF31" s="114"/>
      <c r="AG31" s="127">
        <v>10.75</v>
      </c>
      <c r="AH31" s="127">
        <v>10.75</v>
      </c>
      <c r="AI31" s="104">
        <f t="shared" si="2"/>
        <v>182.45</v>
      </c>
      <c r="AJ31" s="625">
        <f t="shared" si="3"/>
        <v>144</v>
      </c>
      <c r="AK31" s="513">
        <f t="shared" si="1"/>
        <v>38.449999999999989</v>
      </c>
      <c r="AL31" s="638" t="e">
        <f>#REF!</f>
        <v>#REF!</v>
      </c>
      <c r="AM31" s="638" t="e">
        <f>#REF!</f>
        <v>#REF!</v>
      </c>
      <c r="AN31" s="639" t="e">
        <f>#REF!</f>
        <v>#REF!</v>
      </c>
      <c r="AO31" s="110" t="e">
        <f>#REF!</f>
        <v>#REF!</v>
      </c>
      <c r="AP31" s="194"/>
      <c r="AQ31" s="194"/>
      <c r="AR31" s="194"/>
      <c r="AS31" s="194"/>
    </row>
    <row r="32" spans="1:45" ht="15" customHeight="1" x14ac:dyDescent="0.25">
      <c r="A32" s="95">
        <v>10</v>
      </c>
      <c r="B32" s="388" t="s">
        <v>56</v>
      </c>
      <c r="C32" s="121" t="s">
        <v>46</v>
      </c>
      <c r="D32" s="127">
        <v>11.25</v>
      </c>
      <c r="E32" s="127">
        <v>10.75</v>
      </c>
      <c r="F32" s="256"/>
      <c r="G32" s="256"/>
      <c r="H32" s="122" t="s">
        <v>86</v>
      </c>
      <c r="I32" s="122" t="s">
        <v>86</v>
      </c>
      <c r="J32" s="122" t="s">
        <v>86</v>
      </c>
      <c r="K32" s="122" t="s">
        <v>86</v>
      </c>
      <c r="L32" s="122" t="s">
        <v>86</v>
      </c>
      <c r="M32" s="122" t="s">
        <v>86</v>
      </c>
      <c r="N32" s="122" t="s">
        <v>86</v>
      </c>
      <c r="O32" s="122" t="s">
        <v>86</v>
      </c>
      <c r="P32" s="122" t="s">
        <v>86</v>
      </c>
      <c r="Q32" s="122" t="s">
        <v>86</v>
      </c>
      <c r="R32" s="122" t="s">
        <v>86</v>
      </c>
      <c r="S32" s="122" t="s">
        <v>86</v>
      </c>
      <c r="T32" s="122" t="s">
        <v>86</v>
      </c>
      <c r="U32" s="122" t="s">
        <v>86</v>
      </c>
      <c r="V32" s="122" t="s">
        <v>86</v>
      </c>
      <c r="W32" s="122" t="s">
        <v>86</v>
      </c>
      <c r="X32" s="122" t="s">
        <v>86</v>
      </c>
      <c r="Y32" s="122" t="s">
        <v>86</v>
      </c>
      <c r="Z32" s="122" t="s">
        <v>86</v>
      </c>
      <c r="AA32" s="122" t="s">
        <v>86</v>
      </c>
      <c r="AB32" s="103"/>
      <c r="AC32" s="111">
        <v>10.75</v>
      </c>
      <c r="AD32" s="102"/>
      <c r="AE32" s="114"/>
      <c r="AF32" s="127">
        <v>5</v>
      </c>
      <c r="AG32" s="127">
        <v>10.75</v>
      </c>
      <c r="AH32" s="101"/>
      <c r="AI32" s="104">
        <f t="shared" si="2"/>
        <v>48.5</v>
      </c>
      <c r="AJ32" s="625">
        <f t="shared" si="3"/>
        <v>56</v>
      </c>
      <c r="AK32" s="513">
        <f t="shared" si="1"/>
        <v>-7.5</v>
      </c>
      <c r="AL32" s="638" t="e">
        <f>#REF!</f>
        <v>#REF!</v>
      </c>
      <c r="AM32" s="638" t="e">
        <f>#REF!</f>
        <v>#REF!</v>
      </c>
      <c r="AN32" s="639" t="e">
        <f>#REF!</f>
        <v>#REF!</v>
      </c>
      <c r="AO32" s="110" t="e">
        <f>#REF!</f>
        <v>#REF!</v>
      </c>
      <c r="AP32" s="345"/>
      <c r="AQ32" s="345"/>
      <c r="AR32" s="345"/>
      <c r="AS32" s="345"/>
    </row>
    <row r="33" spans="1:45" ht="15" hidden="1" customHeight="1" x14ac:dyDescent="0.25">
      <c r="A33" s="95"/>
      <c r="B33" s="388" t="s">
        <v>57</v>
      </c>
      <c r="C33" s="97" t="s">
        <v>42</v>
      </c>
      <c r="D33" s="124" t="s">
        <v>50</v>
      </c>
      <c r="E33" s="124" t="s">
        <v>50</v>
      </c>
      <c r="F33" s="124" t="s">
        <v>50</v>
      </c>
      <c r="G33" s="124" t="s">
        <v>50</v>
      </c>
      <c r="H33" s="124" t="s">
        <v>50</v>
      </c>
      <c r="I33" s="124" t="s">
        <v>50</v>
      </c>
      <c r="J33" s="124" t="s">
        <v>50</v>
      </c>
      <c r="K33" s="124" t="s">
        <v>50</v>
      </c>
      <c r="L33" s="124" t="s">
        <v>50</v>
      </c>
      <c r="M33" s="124" t="s">
        <v>50</v>
      </c>
      <c r="N33" s="124" t="s">
        <v>50</v>
      </c>
      <c r="O33" s="124" t="s">
        <v>50</v>
      </c>
      <c r="P33" s="124" t="s">
        <v>50</v>
      </c>
      <c r="Q33" s="124" t="s">
        <v>50</v>
      </c>
      <c r="R33" s="124" t="s">
        <v>50</v>
      </c>
      <c r="S33" s="124" t="s">
        <v>50</v>
      </c>
      <c r="T33" s="124" t="s">
        <v>50</v>
      </c>
      <c r="U33" s="124" t="s">
        <v>50</v>
      </c>
      <c r="V33" s="124" t="s">
        <v>50</v>
      </c>
      <c r="W33" s="124" t="s">
        <v>50</v>
      </c>
      <c r="X33" s="124" t="s">
        <v>50</v>
      </c>
      <c r="Y33" s="124" t="s">
        <v>50</v>
      </c>
      <c r="Z33" s="124" t="s">
        <v>50</v>
      </c>
      <c r="AA33" s="124" t="s">
        <v>50</v>
      </c>
      <c r="AB33" s="124" t="s">
        <v>50</v>
      </c>
      <c r="AC33" s="124" t="s">
        <v>50</v>
      </c>
      <c r="AD33" s="124" t="s">
        <v>50</v>
      </c>
      <c r="AE33" s="124" t="s">
        <v>50</v>
      </c>
      <c r="AF33" s="124" t="s">
        <v>50</v>
      </c>
      <c r="AG33" s="124" t="s">
        <v>50</v>
      </c>
      <c r="AH33" s="124" t="s">
        <v>50</v>
      </c>
      <c r="AI33" s="104"/>
      <c r="AJ33" s="625"/>
      <c r="AK33" s="513"/>
      <c r="AL33" s="638"/>
      <c r="AM33" s="638"/>
      <c r="AN33" s="639"/>
      <c r="AO33" s="110"/>
    </row>
    <row r="34" spans="1:45" ht="15" customHeight="1" x14ac:dyDescent="0.25">
      <c r="A34" s="95">
        <v>11</v>
      </c>
      <c r="B34" s="388" t="s">
        <v>59</v>
      </c>
      <c r="C34" s="121" t="s">
        <v>44</v>
      </c>
      <c r="D34" s="102">
        <v>11.58</v>
      </c>
      <c r="E34" s="114"/>
      <c r="F34" s="256"/>
      <c r="G34" s="256"/>
      <c r="H34" s="122" t="s">
        <v>58</v>
      </c>
      <c r="I34" s="122" t="s">
        <v>58</v>
      </c>
      <c r="J34" s="122" t="s">
        <v>58</v>
      </c>
      <c r="K34" s="122" t="s">
        <v>58</v>
      </c>
      <c r="L34" s="122" t="s">
        <v>58</v>
      </c>
      <c r="M34" s="122" t="s">
        <v>58</v>
      </c>
      <c r="N34" s="122" t="s">
        <v>58</v>
      </c>
      <c r="O34" s="122" t="s">
        <v>58</v>
      </c>
      <c r="P34" s="102"/>
      <c r="Q34" s="111">
        <v>10.75</v>
      </c>
      <c r="R34" s="100"/>
      <c r="S34" s="114"/>
      <c r="T34" s="101">
        <v>1</v>
      </c>
      <c r="U34" s="101">
        <v>11</v>
      </c>
      <c r="V34" s="102">
        <v>12</v>
      </c>
      <c r="W34" s="114"/>
      <c r="X34" s="114"/>
      <c r="Y34" s="100"/>
      <c r="Z34" s="102"/>
      <c r="AA34" s="101"/>
      <c r="AB34" s="101"/>
      <c r="AC34" s="122" t="s">
        <v>103</v>
      </c>
      <c r="AD34" s="122" t="s">
        <v>103</v>
      </c>
      <c r="AE34" s="122" t="s">
        <v>103</v>
      </c>
      <c r="AF34" s="122" t="s">
        <v>103</v>
      </c>
      <c r="AG34" s="122" t="s">
        <v>103</v>
      </c>
      <c r="AH34" s="122" t="s">
        <v>103</v>
      </c>
      <c r="AI34" s="104">
        <f t="shared" si="2"/>
        <v>46.33</v>
      </c>
      <c r="AJ34" s="625">
        <v>88</v>
      </c>
      <c r="AK34" s="513">
        <f t="shared" si="1"/>
        <v>-41.67</v>
      </c>
      <c r="AL34" s="638" t="e">
        <f>#REF!</f>
        <v>#REF!</v>
      </c>
      <c r="AM34" s="638" t="e">
        <f>#REF!</f>
        <v>#REF!</v>
      </c>
      <c r="AN34" s="639" t="e">
        <f>#REF!</f>
        <v>#REF!</v>
      </c>
      <c r="AO34" s="110" t="e">
        <f>#REF!</f>
        <v>#REF!</v>
      </c>
      <c r="AP34" s="194"/>
      <c r="AQ34" s="194"/>
      <c r="AR34" s="194"/>
      <c r="AS34" s="194"/>
    </row>
    <row r="35" spans="1:45" ht="15" customHeight="1" x14ac:dyDescent="0.25">
      <c r="A35" s="95">
        <v>12</v>
      </c>
      <c r="B35" s="388" t="s">
        <v>60</v>
      </c>
      <c r="C35" s="121" t="s">
        <v>42</v>
      </c>
      <c r="D35" s="128">
        <f>5+6.75</f>
        <v>11.75</v>
      </c>
      <c r="E35" s="122" t="s">
        <v>50</v>
      </c>
      <c r="F35" s="127">
        <v>11.17</v>
      </c>
      <c r="G35" s="127">
        <v>10.75</v>
      </c>
      <c r="H35" s="100"/>
      <c r="I35" s="122" t="s">
        <v>50</v>
      </c>
      <c r="J35" s="114">
        <v>10.75</v>
      </c>
      <c r="K35" s="127">
        <v>11.33</v>
      </c>
      <c r="L35" s="128">
        <v>5</v>
      </c>
      <c r="M35" s="256"/>
      <c r="N35" s="127">
        <v>10.75</v>
      </c>
      <c r="O35" s="127">
        <v>10.75</v>
      </c>
      <c r="P35" s="114"/>
      <c r="Q35" s="122" t="s">
        <v>50</v>
      </c>
      <c r="R35" s="127">
        <v>10.75</v>
      </c>
      <c r="S35" s="127">
        <v>5</v>
      </c>
      <c r="T35" s="256"/>
      <c r="U35" s="256"/>
      <c r="V35" s="127">
        <v>10.75</v>
      </c>
      <c r="W35" s="127">
        <v>10.75</v>
      </c>
      <c r="X35" s="114"/>
      <c r="Y35" s="100"/>
      <c r="Z35" s="127">
        <v>10.75</v>
      </c>
      <c r="AA35" s="127">
        <v>5</v>
      </c>
      <c r="AB35" s="103"/>
      <c r="AC35" s="114"/>
      <c r="AD35" s="127">
        <v>10.75</v>
      </c>
      <c r="AE35" s="127">
        <v>10.75</v>
      </c>
      <c r="AF35" s="127">
        <v>10.75</v>
      </c>
      <c r="AG35" s="102"/>
      <c r="AH35" s="101"/>
      <c r="AI35" s="104">
        <f t="shared" si="2"/>
        <v>167.5</v>
      </c>
      <c r="AJ35" s="625">
        <f t="shared" si="3"/>
        <v>152</v>
      </c>
      <c r="AK35" s="513">
        <f t="shared" si="1"/>
        <v>15.5</v>
      </c>
      <c r="AL35" s="638" t="e">
        <f>#REF!</f>
        <v>#REF!</v>
      </c>
      <c r="AM35" s="638" t="e">
        <f>#REF!</f>
        <v>#REF!</v>
      </c>
      <c r="AN35" s="639" t="e">
        <f>#REF!</f>
        <v>#REF!</v>
      </c>
      <c r="AO35" s="110" t="e">
        <f>#REF!</f>
        <v>#REF!</v>
      </c>
    </row>
    <row r="36" spans="1:45" ht="15" hidden="1" customHeight="1" x14ac:dyDescent="0.25">
      <c r="A36" s="95">
        <v>13</v>
      </c>
      <c r="B36" s="388" t="s">
        <v>61</v>
      </c>
      <c r="C36" s="121" t="s">
        <v>53</v>
      </c>
      <c r="D36" s="124" t="s">
        <v>50</v>
      </c>
      <c r="E36" s="124" t="s">
        <v>50</v>
      </c>
      <c r="F36" s="124" t="s">
        <v>50</v>
      </c>
      <c r="G36" s="124" t="s">
        <v>50</v>
      </c>
      <c r="H36" s="124" t="s">
        <v>50</v>
      </c>
      <c r="I36" s="124" t="s">
        <v>50</v>
      </c>
      <c r="J36" s="124" t="s">
        <v>50</v>
      </c>
      <c r="K36" s="124" t="s">
        <v>50</v>
      </c>
      <c r="L36" s="124" t="s">
        <v>50</v>
      </c>
      <c r="M36" s="124" t="s">
        <v>50</v>
      </c>
      <c r="N36" s="124" t="s">
        <v>50</v>
      </c>
      <c r="O36" s="124" t="s">
        <v>50</v>
      </c>
      <c r="P36" s="124" t="s">
        <v>50</v>
      </c>
      <c r="Q36" s="124" t="s">
        <v>50</v>
      </c>
      <c r="R36" s="124" t="s">
        <v>50</v>
      </c>
      <c r="S36" s="124" t="s">
        <v>50</v>
      </c>
      <c r="T36" s="124" t="s">
        <v>50</v>
      </c>
      <c r="U36" s="124" t="s">
        <v>50</v>
      </c>
      <c r="V36" s="124" t="s">
        <v>50</v>
      </c>
      <c r="W36" s="124" t="s">
        <v>50</v>
      </c>
      <c r="X36" s="124" t="s">
        <v>50</v>
      </c>
      <c r="Y36" s="124" t="s">
        <v>50</v>
      </c>
      <c r="Z36" s="124" t="s">
        <v>50</v>
      </c>
      <c r="AA36" s="124" t="s">
        <v>50</v>
      </c>
      <c r="AB36" s="124" t="s">
        <v>50</v>
      </c>
      <c r="AC36" s="124" t="s">
        <v>50</v>
      </c>
      <c r="AD36" s="124" t="s">
        <v>50</v>
      </c>
      <c r="AE36" s="124" t="s">
        <v>50</v>
      </c>
      <c r="AF36" s="124" t="s">
        <v>50</v>
      </c>
      <c r="AG36" s="124" t="s">
        <v>50</v>
      </c>
      <c r="AH36" s="124" t="s">
        <v>50</v>
      </c>
      <c r="AI36" s="104">
        <f t="shared" si="2"/>
        <v>0</v>
      </c>
      <c r="AJ36" s="625">
        <f t="shared" si="3"/>
        <v>0</v>
      </c>
      <c r="AK36" s="513">
        <f t="shared" si="1"/>
        <v>0</v>
      </c>
      <c r="AL36" s="638" t="e">
        <f>#REF!</f>
        <v>#REF!</v>
      </c>
      <c r="AM36" s="638" t="e">
        <f>#REF!</f>
        <v>#REF!</v>
      </c>
      <c r="AN36" s="639" t="e">
        <f>#REF!</f>
        <v>#REF!</v>
      </c>
      <c r="AO36" s="110" t="e">
        <f>#REF!</f>
        <v>#REF!</v>
      </c>
    </row>
    <row r="37" spans="1:45" ht="15" customHeight="1" thickBot="1" x14ac:dyDescent="0.3">
      <c r="A37" s="131">
        <v>13</v>
      </c>
      <c r="B37" s="422" t="s">
        <v>62</v>
      </c>
      <c r="C37" s="133" t="s">
        <v>44</v>
      </c>
      <c r="D37" s="135">
        <v>10.75</v>
      </c>
      <c r="E37" s="135">
        <v>9.5</v>
      </c>
      <c r="F37" s="368"/>
      <c r="G37" s="138"/>
      <c r="H37" s="135"/>
      <c r="I37" s="135">
        <v>1.33</v>
      </c>
      <c r="J37" s="135">
        <v>11.25</v>
      </c>
      <c r="K37" s="135">
        <v>12.25</v>
      </c>
      <c r="L37" s="135">
        <v>12</v>
      </c>
      <c r="M37" s="138"/>
      <c r="N37" s="138">
        <v>1</v>
      </c>
      <c r="O37" s="135">
        <v>11</v>
      </c>
      <c r="P37" s="135">
        <v>11</v>
      </c>
      <c r="Q37" s="135">
        <v>12</v>
      </c>
      <c r="R37" s="135"/>
      <c r="S37" s="135"/>
      <c r="T37" s="138"/>
      <c r="U37" s="423">
        <v>10.75</v>
      </c>
      <c r="V37" s="263"/>
      <c r="W37" s="135"/>
      <c r="X37" s="423">
        <v>10.75</v>
      </c>
      <c r="Y37" s="423">
        <v>10.75</v>
      </c>
      <c r="Z37" s="264"/>
      <c r="AA37" s="138"/>
      <c r="AB37" s="423">
        <v>10.75</v>
      </c>
      <c r="AC37" s="135"/>
      <c r="AD37" s="135"/>
      <c r="AE37" s="135"/>
      <c r="AF37" s="135">
        <v>11</v>
      </c>
      <c r="AG37" s="135">
        <v>11</v>
      </c>
      <c r="AH37" s="138"/>
      <c r="AI37" s="140">
        <f t="shared" si="2"/>
        <v>157.07999999999998</v>
      </c>
      <c r="AJ37" s="641">
        <f t="shared" si="3"/>
        <v>176</v>
      </c>
      <c r="AK37" s="523">
        <f t="shared" si="1"/>
        <v>-18.920000000000016</v>
      </c>
      <c r="AL37" s="642" t="e">
        <f>#REF!</f>
        <v>#REF!</v>
      </c>
      <c r="AM37" s="642" t="e">
        <f>#REF!</f>
        <v>#REF!</v>
      </c>
      <c r="AN37" s="643" t="e">
        <f>#REF!</f>
        <v>#REF!</v>
      </c>
      <c r="AO37" s="146" t="e">
        <f>#REF!</f>
        <v>#REF!</v>
      </c>
      <c r="AP37" s="194"/>
      <c r="AQ37" s="194"/>
      <c r="AR37" s="194"/>
      <c r="AS37" s="194"/>
    </row>
    <row r="38" spans="1:45" ht="15" customHeight="1" x14ac:dyDescent="0.25">
      <c r="A38" s="147">
        <v>14</v>
      </c>
      <c r="B38" s="627" t="s">
        <v>63</v>
      </c>
      <c r="C38" s="149" t="s">
        <v>64</v>
      </c>
      <c r="D38" s="359"/>
      <c r="E38" s="359"/>
      <c r="F38" s="360">
        <v>9.33</v>
      </c>
      <c r="G38" s="360">
        <v>10.25</v>
      </c>
      <c r="H38" s="340"/>
      <c r="I38" s="340">
        <v>11</v>
      </c>
      <c r="J38" s="340">
        <v>10.75</v>
      </c>
      <c r="K38" s="340">
        <v>10.75</v>
      </c>
      <c r="L38" s="359"/>
      <c r="M38" s="360"/>
      <c r="N38" s="360">
        <v>9</v>
      </c>
      <c r="O38" s="340">
        <v>10.75</v>
      </c>
      <c r="P38" s="359"/>
      <c r="Q38" s="340">
        <v>10.75</v>
      </c>
      <c r="R38" s="340">
        <v>10.75</v>
      </c>
      <c r="S38" s="340">
        <v>10.75</v>
      </c>
      <c r="T38" s="360"/>
      <c r="U38" s="360"/>
      <c r="V38" s="340">
        <v>10.75</v>
      </c>
      <c r="W38" s="340">
        <v>10.75</v>
      </c>
      <c r="X38" s="359"/>
      <c r="Y38" s="340">
        <v>10.75</v>
      </c>
      <c r="Z38" s="340">
        <v>10.75</v>
      </c>
      <c r="AA38" s="360">
        <v>9</v>
      </c>
      <c r="AB38" s="644"/>
      <c r="AC38" s="153"/>
      <c r="AD38" s="340">
        <v>10.75</v>
      </c>
      <c r="AE38" s="340">
        <v>10.75</v>
      </c>
      <c r="AF38" s="359"/>
      <c r="AG38" s="153"/>
      <c r="AH38" s="360">
        <v>9</v>
      </c>
      <c r="AI38" s="629">
        <f t="shared" si="2"/>
        <v>186.57999999999998</v>
      </c>
      <c r="AJ38" s="624">
        <f t="shared" si="3"/>
        <v>176</v>
      </c>
      <c r="AK38" s="645">
        <f t="shared" si="1"/>
        <v>10.579999999999984</v>
      </c>
      <c r="AL38" s="646" t="e">
        <f>#REF!</f>
        <v>#REF!</v>
      </c>
      <c r="AM38" s="646" t="e">
        <f>#REF!</f>
        <v>#REF!</v>
      </c>
      <c r="AN38" s="647" t="e">
        <f>#REF!</f>
        <v>#REF!</v>
      </c>
      <c r="AO38" s="162" t="e">
        <f>#REF!</f>
        <v>#REF!</v>
      </c>
    </row>
    <row r="39" spans="1:45" ht="15" customHeight="1" x14ac:dyDescent="0.25">
      <c r="A39" s="95">
        <v>15</v>
      </c>
      <c r="B39" s="388" t="s">
        <v>65</v>
      </c>
      <c r="C39" s="97" t="s">
        <v>42</v>
      </c>
      <c r="D39" s="115">
        <v>11.25</v>
      </c>
      <c r="E39" s="115">
        <v>11.25</v>
      </c>
      <c r="F39" s="256"/>
      <c r="G39" s="256"/>
      <c r="H39" s="115">
        <v>11.17</v>
      </c>
      <c r="I39" s="122" t="s">
        <v>50</v>
      </c>
      <c r="J39" s="122" t="s">
        <v>50</v>
      </c>
      <c r="K39" s="122" t="s">
        <v>50</v>
      </c>
      <c r="L39" s="115">
        <v>10.75</v>
      </c>
      <c r="M39" s="256">
        <v>10.75</v>
      </c>
      <c r="N39" s="256"/>
      <c r="O39" s="114"/>
      <c r="P39" s="115">
        <v>10.75</v>
      </c>
      <c r="Q39" s="122" t="s">
        <v>50</v>
      </c>
      <c r="R39" s="122" t="s">
        <v>50</v>
      </c>
      <c r="S39" s="122" t="s">
        <v>50</v>
      </c>
      <c r="T39" s="256">
        <v>9</v>
      </c>
      <c r="U39" s="256">
        <v>9</v>
      </c>
      <c r="V39" s="114"/>
      <c r="W39" s="114"/>
      <c r="X39" s="115">
        <v>10.75</v>
      </c>
      <c r="Y39" s="122" t="s">
        <v>50</v>
      </c>
      <c r="Z39" s="115"/>
      <c r="AA39" s="103"/>
      <c r="AB39" s="256">
        <v>9</v>
      </c>
      <c r="AC39" s="115">
        <v>10.75</v>
      </c>
      <c r="AD39" s="102"/>
      <c r="AE39" s="114"/>
      <c r="AF39" s="115">
        <v>10.75</v>
      </c>
      <c r="AG39" s="115">
        <v>10.75</v>
      </c>
      <c r="AH39" s="101"/>
      <c r="AI39" s="104">
        <f t="shared" si="2"/>
        <v>135.92000000000002</v>
      </c>
      <c r="AJ39" s="625">
        <f t="shared" si="3"/>
        <v>120</v>
      </c>
      <c r="AK39" s="513">
        <f t="shared" si="1"/>
        <v>15.920000000000016</v>
      </c>
      <c r="AL39" s="640" t="e">
        <f>#REF!</f>
        <v>#REF!</v>
      </c>
      <c r="AM39" s="640" t="e">
        <f>#REF!</f>
        <v>#REF!</v>
      </c>
      <c r="AN39" s="639" t="e">
        <f>#REF!</f>
        <v>#REF!</v>
      </c>
      <c r="AO39" s="110" t="e">
        <f>#REF!</f>
        <v>#REF!</v>
      </c>
    </row>
    <row r="40" spans="1:45" ht="15" customHeight="1" thickBot="1" x14ac:dyDescent="0.3">
      <c r="A40" s="131">
        <v>16</v>
      </c>
      <c r="B40" s="616" t="s">
        <v>66</v>
      </c>
      <c r="C40" s="133" t="s">
        <v>67</v>
      </c>
      <c r="D40" s="167" t="s">
        <v>50</v>
      </c>
      <c r="E40" s="264">
        <v>8</v>
      </c>
      <c r="F40" s="368"/>
      <c r="G40" s="368"/>
      <c r="H40" s="264">
        <v>8</v>
      </c>
      <c r="I40" s="264">
        <v>8</v>
      </c>
      <c r="J40" s="264">
        <v>8</v>
      </c>
      <c r="K40" s="264">
        <v>8</v>
      </c>
      <c r="L40" s="264">
        <v>8</v>
      </c>
      <c r="M40" s="368"/>
      <c r="N40" s="368"/>
      <c r="O40" s="264">
        <v>8</v>
      </c>
      <c r="P40" s="264">
        <v>8</v>
      </c>
      <c r="Q40" s="264">
        <v>8</v>
      </c>
      <c r="R40" s="264">
        <v>8</v>
      </c>
      <c r="S40" s="264">
        <v>8</v>
      </c>
      <c r="T40" s="368"/>
      <c r="U40" s="368"/>
      <c r="V40" s="264">
        <v>8</v>
      </c>
      <c r="W40" s="264">
        <v>8</v>
      </c>
      <c r="X40" s="264">
        <v>8</v>
      </c>
      <c r="Y40" s="264">
        <v>8</v>
      </c>
      <c r="Z40" s="264">
        <v>8</v>
      </c>
      <c r="AA40" s="139"/>
      <c r="AB40" s="139"/>
      <c r="AC40" s="264">
        <v>8</v>
      </c>
      <c r="AD40" s="264">
        <v>8</v>
      </c>
      <c r="AE40" s="264">
        <v>8</v>
      </c>
      <c r="AF40" s="264">
        <v>8</v>
      </c>
      <c r="AG40" s="264">
        <v>8</v>
      </c>
      <c r="AH40" s="138"/>
      <c r="AI40" s="140">
        <f t="shared" si="2"/>
        <v>168</v>
      </c>
      <c r="AJ40" s="631">
        <f t="shared" si="3"/>
        <v>168</v>
      </c>
      <c r="AK40" s="523">
        <f t="shared" si="1"/>
        <v>0</v>
      </c>
      <c r="AL40" s="648" t="e">
        <f>#REF!</f>
        <v>#REF!</v>
      </c>
      <c r="AM40" s="648" t="e">
        <f>#REF!</f>
        <v>#REF!</v>
      </c>
      <c r="AN40" s="643" t="e">
        <f>#REF!</f>
        <v>#REF!</v>
      </c>
      <c r="AO40" s="146" t="e">
        <f>#REF!</f>
        <v>#REF!</v>
      </c>
    </row>
    <row r="41" spans="1:45" s="19" customFormat="1" ht="15" x14ac:dyDescent="0.25">
      <c r="A41" s="668" t="s">
        <v>69</v>
      </c>
      <c r="B41" s="668"/>
      <c r="C41" s="668"/>
      <c r="D41" s="428">
        <f>SUM(D21:D40)</f>
        <v>100.2</v>
      </c>
      <c r="E41" s="428">
        <f t="shared" ref="E41:AH41" si="4">SUM(E21:E40)</f>
        <v>77.25</v>
      </c>
      <c r="F41" s="428">
        <f t="shared" si="4"/>
        <v>69.16</v>
      </c>
      <c r="G41" s="428">
        <f t="shared" si="4"/>
        <v>65.16</v>
      </c>
      <c r="H41" s="428">
        <f t="shared" si="4"/>
        <v>63</v>
      </c>
      <c r="I41" s="428">
        <f>SUM(I21:I40)-1.99</f>
        <v>80.180000000000007</v>
      </c>
      <c r="J41" s="428">
        <f t="shared" si="4"/>
        <v>78.92</v>
      </c>
      <c r="K41" s="428">
        <f t="shared" si="4"/>
        <v>80.16</v>
      </c>
      <c r="L41" s="428">
        <f t="shared" si="4"/>
        <v>80</v>
      </c>
      <c r="M41" s="428">
        <f t="shared" si="4"/>
        <v>54</v>
      </c>
      <c r="N41" s="428">
        <f t="shared" si="4"/>
        <v>54.25</v>
      </c>
      <c r="O41" s="428">
        <f t="shared" si="4"/>
        <v>62</v>
      </c>
      <c r="P41" s="428">
        <f t="shared" si="4"/>
        <v>78</v>
      </c>
      <c r="Q41" s="428">
        <f t="shared" si="4"/>
        <v>85.75</v>
      </c>
      <c r="R41" s="428">
        <f t="shared" si="4"/>
        <v>78</v>
      </c>
      <c r="S41" s="428">
        <f t="shared" si="4"/>
        <v>78</v>
      </c>
      <c r="T41" s="428">
        <f t="shared" si="4"/>
        <v>63.25</v>
      </c>
      <c r="U41" s="428">
        <f t="shared" si="4"/>
        <v>66.25</v>
      </c>
      <c r="V41" s="428">
        <f t="shared" si="4"/>
        <v>75</v>
      </c>
      <c r="W41" s="428">
        <f t="shared" si="4"/>
        <v>78</v>
      </c>
      <c r="X41" s="428">
        <f t="shared" si="4"/>
        <v>80</v>
      </c>
      <c r="Y41" s="428">
        <f t="shared" si="4"/>
        <v>78</v>
      </c>
      <c r="Z41" s="428">
        <f t="shared" si="4"/>
        <v>80</v>
      </c>
      <c r="AA41" s="428">
        <f t="shared" si="4"/>
        <v>66.25</v>
      </c>
      <c r="AB41" s="428">
        <f t="shared" si="4"/>
        <v>61.25</v>
      </c>
      <c r="AC41" s="428">
        <f t="shared" si="4"/>
        <v>73</v>
      </c>
      <c r="AD41" s="428">
        <f t="shared" si="4"/>
        <v>80</v>
      </c>
      <c r="AE41" s="428">
        <f t="shared" si="4"/>
        <v>78</v>
      </c>
      <c r="AF41" s="428">
        <f t="shared" si="4"/>
        <v>80</v>
      </c>
      <c r="AG41" s="428">
        <f t="shared" si="4"/>
        <v>78</v>
      </c>
      <c r="AH41" s="428">
        <f t="shared" si="4"/>
        <v>63.25</v>
      </c>
      <c r="AI41" s="277">
        <f>SUM(AI21:AI40)</f>
        <v>2286.27</v>
      </c>
      <c r="AJ41" s="632">
        <f t="shared" ref="AJ41:AO41" si="5">SUM(AJ21:AJ40)</f>
        <v>2200</v>
      </c>
      <c r="AK41" s="429">
        <f t="shared" si="5"/>
        <v>86.269999999999968</v>
      </c>
      <c r="AL41" s="633" t="e">
        <f t="shared" si="5"/>
        <v>#REF!</v>
      </c>
      <c r="AM41" s="633" t="e">
        <f t="shared" si="5"/>
        <v>#REF!</v>
      </c>
      <c r="AN41" s="633" t="e">
        <f t="shared" si="5"/>
        <v>#REF!</v>
      </c>
      <c r="AO41" s="429" t="e">
        <f t="shared" si="5"/>
        <v>#REF!</v>
      </c>
    </row>
    <row r="42" spans="1:45" ht="13.5" customHeight="1" x14ac:dyDescent="0.25">
      <c r="A42" s="649"/>
      <c r="B42" s="650" t="s">
        <v>70</v>
      </c>
      <c r="C42" s="651"/>
      <c r="D42" s="428">
        <f t="shared" ref="D42:AH42" si="6">COUNT(D21:D40)</f>
        <v>11</v>
      </c>
      <c r="E42" s="428">
        <f t="shared" si="6"/>
        <v>8</v>
      </c>
      <c r="F42" s="428">
        <f t="shared" si="6"/>
        <v>8</v>
      </c>
      <c r="G42" s="428">
        <f t="shared" si="6"/>
        <v>6</v>
      </c>
      <c r="H42" s="428">
        <f t="shared" si="6"/>
        <v>6</v>
      </c>
      <c r="I42" s="428">
        <f t="shared" si="6"/>
        <v>9</v>
      </c>
      <c r="J42" s="428">
        <f t="shared" si="6"/>
        <v>8</v>
      </c>
      <c r="K42" s="428">
        <f t="shared" si="6"/>
        <v>8</v>
      </c>
      <c r="L42" s="428">
        <f t="shared" si="6"/>
        <v>9</v>
      </c>
      <c r="M42" s="428">
        <f t="shared" si="6"/>
        <v>5</v>
      </c>
      <c r="N42" s="428">
        <f t="shared" si="6"/>
        <v>6</v>
      </c>
      <c r="O42" s="428">
        <f t="shared" si="6"/>
        <v>6</v>
      </c>
      <c r="P42" s="428">
        <f t="shared" si="6"/>
        <v>8</v>
      </c>
      <c r="Q42" s="428">
        <f t="shared" si="6"/>
        <v>9</v>
      </c>
      <c r="R42" s="428">
        <f t="shared" si="6"/>
        <v>8</v>
      </c>
      <c r="S42" s="428">
        <f t="shared" si="6"/>
        <v>8</v>
      </c>
      <c r="T42" s="428">
        <f t="shared" si="6"/>
        <v>7</v>
      </c>
      <c r="U42" s="428">
        <f t="shared" si="6"/>
        <v>7</v>
      </c>
      <c r="V42" s="428">
        <f t="shared" si="6"/>
        <v>8</v>
      </c>
      <c r="W42" s="428">
        <f t="shared" si="6"/>
        <v>8</v>
      </c>
      <c r="X42" s="428">
        <f t="shared" si="6"/>
        <v>9</v>
      </c>
      <c r="Y42" s="428">
        <f t="shared" si="6"/>
        <v>8</v>
      </c>
      <c r="Z42" s="428">
        <f t="shared" si="6"/>
        <v>9</v>
      </c>
      <c r="AA42" s="428">
        <f t="shared" si="6"/>
        <v>7</v>
      </c>
      <c r="AB42" s="428">
        <f t="shared" si="6"/>
        <v>6</v>
      </c>
      <c r="AC42" s="428">
        <f t="shared" si="6"/>
        <v>7</v>
      </c>
      <c r="AD42" s="428">
        <f t="shared" si="6"/>
        <v>9</v>
      </c>
      <c r="AE42" s="428">
        <f t="shared" si="6"/>
        <v>8</v>
      </c>
      <c r="AF42" s="428">
        <f t="shared" si="6"/>
        <v>9</v>
      </c>
      <c r="AG42" s="428">
        <f t="shared" si="6"/>
        <v>8</v>
      </c>
      <c r="AH42" s="428">
        <f t="shared" si="6"/>
        <v>7</v>
      </c>
      <c r="AI42" s="194"/>
      <c r="AJ42" s="194"/>
    </row>
    <row r="43" spans="1:45" s="19" customFormat="1" ht="15" x14ac:dyDescent="0.25">
      <c r="A43" s="178"/>
      <c r="B43" s="178"/>
      <c r="C43" s="178"/>
      <c r="D43" s="179"/>
      <c r="E43" s="179"/>
      <c r="F43" s="179"/>
      <c r="G43" s="179"/>
      <c r="H43" s="181"/>
      <c r="I43" s="179"/>
      <c r="J43" s="182"/>
      <c r="K43" s="184"/>
      <c r="L43" s="184"/>
      <c r="M43" s="184"/>
      <c r="N43" s="184"/>
      <c r="O43" s="182"/>
      <c r="P43" s="182"/>
      <c r="Q43" s="182"/>
      <c r="R43" s="182"/>
      <c r="S43" s="184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I43" s="186"/>
      <c r="AJ43" s="177"/>
      <c r="AK43" s="177"/>
      <c r="AL43" s="177"/>
      <c r="AM43" s="177"/>
    </row>
    <row r="44" spans="1:45" ht="15" x14ac:dyDescent="0.25">
      <c r="B44" s="194"/>
      <c r="C44" s="194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8"/>
      <c r="P44" s="568"/>
      <c r="Q44" s="568"/>
      <c r="R44" s="568"/>
      <c r="S44" s="568"/>
      <c r="T44" s="568"/>
      <c r="U44" s="568"/>
      <c r="V44" s="568"/>
      <c r="W44" s="568"/>
      <c r="X44" s="568"/>
      <c r="Y44" s="568"/>
      <c r="Z44" s="568"/>
      <c r="AA44" s="568"/>
      <c r="AB44" s="568"/>
      <c r="AC44" s="568"/>
      <c r="AD44" s="568"/>
      <c r="AE44" s="568"/>
      <c r="AF44" s="568"/>
      <c r="AG44" s="568"/>
      <c r="AH44" s="568"/>
      <c r="AI44" s="194"/>
      <c r="AJ44" s="194"/>
    </row>
    <row r="45" spans="1:45" ht="15.75" x14ac:dyDescent="0.25">
      <c r="A45" s="187"/>
      <c r="B45" s="194"/>
      <c r="C45" s="195" t="s">
        <v>73</v>
      </c>
      <c r="D45" s="200"/>
      <c r="E45" s="200"/>
      <c r="F45" s="200"/>
      <c r="G45" s="200"/>
      <c r="H45" s="200"/>
      <c r="I45" s="200"/>
      <c r="J45" s="200"/>
      <c r="K45" s="200"/>
      <c r="L45" s="200"/>
      <c r="M45" s="200"/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  <c r="AC45" s="200"/>
      <c r="AD45" s="200"/>
      <c r="AE45" s="200"/>
      <c r="AF45" s="200"/>
      <c r="AG45" s="200"/>
      <c r="AH45" s="200"/>
      <c r="AI45" s="198">
        <f>SUM(D45:AH45)</f>
        <v>0</v>
      </c>
      <c r="AL45"/>
    </row>
    <row r="46" spans="1:45" ht="15.75" x14ac:dyDescent="0.25">
      <c r="A46" s="187"/>
      <c r="B46" s="194"/>
      <c r="C46" s="195" t="s">
        <v>74</v>
      </c>
      <c r="D46" s="200"/>
      <c r="E46" s="200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  <c r="AC46" s="200"/>
      <c r="AD46" s="200"/>
      <c r="AE46" s="200"/>
      <c r="AF46" s="200"/>
      <c r="AG46" s="200"/>
      <c r="AH46" s="200"/>
      <c r="AI46" s="198">
        <f>AI47</f>
        <v>0</v>
      </c>
      <c r="AL46"/>
    </row>
    <row r="47" spans="1:45" s="19" customFormat="1" ht="15" x14ac:dyDescent="0.25">
      <c r="A47" s="202"/>
      <c r="B47" s="202"/>
      <c r="C47" s="202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80"/>
      <c r="Z47" s="179"/>
      <c r="AA47" s="179"/>
      <c r="AB47" s="179"/>
      <c r="AC47" s="179"/>
      <c r="AD47" s="179"/>
      <c r="AE47" s="179"/>
      <c r="AF47" s="179"/>
      <c r="AG47" s="179"/>
      <c r="AH47" s="179"/>
      <c r="AI47" s="175"/>
      <c r="AJ47" s="176"/>
      <c r="AK47" s="177"/>
      <c r="AL47" s="177"/>
      <c r="AM47" s="177"/>
      <c r="AN47" s="177"/>
      <c r="AO47" s="177"/>
    </row>
    <row r="48" spans="1:45" ht="15.75" x14ac:dyDescent="0.25">
      <c r="A48" s="187"/>
      <c r="B48" s="194"/>
      <c r="C48" s="195" t="s">
        <v>75</v>
      </c>
      <c r="D48" s="379" t="e">
        <f>#REF!*0.8</f>
        <v>#REF!</v>
      </c>
      <c r="E48" s="379" t="e">
        <f>#REF!</f>
        <v>#REF!</v>
      </c>
      <c r="F48" s="379" t="e">
        <f>#REF!</f>
        <v>#REF!</v>
      </c>
      <c r="G48" s="379" t="e">
        <f>#REF!</f>
        <v>#REF!</v>
      </c>
      <c r="H48" s="379" t="e">
        <f>#REF!</f>
        <v>#REF!</v>
      </c>
      <c r="I48" s="379" t="e">
        <f>#REF!</f>
        <v>#REF!</v>
      </c>
      <c r="J48" s="379" t="e">
        <f>#REF!</f>
        <v>#REF!</v>
      </c>
      <c r="K48" s="379" t="e">
        <f>#REF!</f>
        <v>#REF!</v>
      </c>
      <c r="L48" s="379" t="e">
        <f>#REF!</f>
        <v>#REF!</v>
      </c>
      <c r="M48" s="379" t="e">
        <f>#REF!</f>
        <v>#REF!</v>
      </c>
      <c r="N48" s="379" t="e">
        <f>#REF!</f>
        <v>#REF!</v>
      </c>
      <c r="O48" s="379" t="e">
        <f>#REF!</f>
        <v>#REF!</v>
      </c>
      <c r="P48" s="379" t="e">
        <f>#REF!</f>
        <v>#REF!</v>
      </c>
      <c r="Q48" s="379" t="e">
        <f>#REF!</f>
        <v>#REF!</v>
      </c>
      <c r="R48" s="379" t="e">
        <f>#REF!</f>
        <v>#REF!</v>
      </c>
      <c r="S48" s="379" t="e">
        <f>#REF!</f>
        <v>#REF!</v>
      </c>
      <c r="T48" s="379" t="e">
        <f>#REF!</f>
        <v>#REF!</v>
      </c>
      <c r="U48" s="379" t="e">
        <f>#REF!</f>
        <v>#REF!</v>
      </c>
      <c r="V48" s="379" t="e">
        <f>#REF!</f>
        <v>#REF!</v>
      </c>
      <c r="W48" s="379" t="e">
        <f>#REF!</f>
        <v>#REF!</v>
      </c>
      <c r="X48" s="379" t="e">
        <f>#REF!</f>
        <v>#REF!</v>
      </c>
      <c r="Y48" s="379" t="e">
        <f>#REF!*0.6</f>
        <v>#REF!</v>
      </c>
      <c r="Z48" s="379" t="e">
        <f>#REF!</f>
        <v>#REF!</v>
      </c>
      <c r="AA48" s="379" t="e">
        <f>#REF!</f>
        <v>#REF!</v>
      </c>
      <c r="AB48" s="379" t="e">
        <f>#REF!</f>
        <v>#REF!</v>
      </c>
      <c r="AC48" s="379" t="e">
        <f>#REF!</f>
        <v>#REF!</v>
      </c>
      <c r="AD48" s="379" t="e">
        <f>#REF!</f>
        <v>#REF!</v>
      </c>
      <c r="AE48" s="379" t="e">
        <f>#REF!</f>
        <v>#REF!</v>
      </c>
      <c r="AF48" s="379" t="e">
        <f>#REF!*0.6</f>
        <v>#REF!</v>
      </c>
      <c r="AG48" s="379" t="e">
        <f>#REF!</f>
        <v>#REF!</v>
      </c>
      <c r="AH48" s="379" t="e">
        <f>#REF!</f>
        <v>#REF!</v>
      </c>
      <c r="AI48" s="198" t="e">
        <f>SUM(D48:AH48)</f>
        <v>#REF!</v>
      </c>
      <c r="AL48"/>
    </row>
    <row r="49" spans="1:41" ht="15.75" x14ac:dyDescent="0.25">
      <c r="A49" s="187"/>
      <c r="B49" s="194"/>
      <c r="C49" s="195" t="s">
        <v>77</v>
      </c>
      <c r="D49" s="205">
        <v>792.34262999999999</v>
      </c>
      <c r="E49" s="205">
        <v>707.26527250000004</v>
      </c>
      <c r="F49" s="205">
        <v>765.04359999999986</v>
      </c>
      <c r="G49" s="205">
        <v>618.53327749999983</v>
      </c>
      <c r="H49" s="205">
        <v>593.40970749999997</v>
      </c>
      <c r="I49" s="205">
        <v>751.41663499999993</v>
      </c>
      <c r="J49" s="205">
        <v>790.27653750000002</v>
      </c>
      <c r="K49" s="205">
        <v>802.37666250000007</v>
      </c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198" t="e">
        <f>AI50</f>
        <v>#REF!</v>
      </c>
      <c r="AL49"/>
    </row>
    <row r="50" spans="1:41" ht="15.75" x14ac:dyDescent="0.25">
      <c r="A50" s="194"/>
      <c r="B50" s="206"/>
      <c r="C50" s="207" t="s">
        <v>78</v>
      </c>
      <c r="D50" s="208">
        <f>IF(D49="",D48,D49)</f>
        <v>792.34262999999999</v>
      </c>
      <c r="E50" s="208">
        <f t="shared" ref="E50:AH50" si="7">IF(E49="",E48,E49)</f>
        <v>707.26527250000004</v>
      </c>
      <c r="F50" s="208">
        <f t="shared" si="7"/>
        <v>765.04359999999986</v>
      </c>
      <c r="G50" s="208">
        <f t="shared" si="7"/>
        <v>618.53327749999983</v>
      </c>
      <c r="H50" s="208">
        <f t="shared" si="7"/>
        <v>593.40970749999997</v>
      </c>
      <c r="I50" s="208">
        <f t="shared" si="7"/>
        <v>751.41663499999993</v>
      </c>
      <c r="J50" s="208">
        <f t="shared" si="7"/>
        <v>790.27653750000002</v>
      </c>
      <c r="K50" s="208">
        <f t="shared" si="7"/>
        <v>802.37666250000007</v>
      </c>
      <c r="L50" s="208" t="e">
        <f t="shared" si="7"/>
        <v>#REF!</v>
      </c>
      <c r="M50" s="208" t="e">
        <f t="shared" si="7"/>
        <v>#REF!</v>
      </c>
      <c r="N50" s="208" t="e">
        <f t="shared" si="7"/>
        <v>#REF!</v>
      </c>
      <c r="O50" s="208" t="e">
        <f t="shared" si="7"/>
        <v>#REF!</v>
      </c>
      <c r="P50" s="208" t="e">
        <f t="shared" si="7"/>
        <v>#REF!</v>
      </c>
      <c r="Q50" s="208" t="e">
        <f t="shared" si="7"/>
        <v>#REF!</v>
      </c>
      <c r="R50" s="208" t="e">
        <f t="shared" si="7"/>
        <v>#REF!</v>
      </c>
      <c r="S50" s="208" t="e">
        <f t="shared" si="7"/>
        <v>#REF!</v>
      </c>
      <c r="T50" s="208" t="e">
        <f t="shared" si="7"/>
        <v>#REF!</v>
      </c>
      <c r="U50" s="208" t="e">
        <f t="shared" si="7"/>
        <v>#REF!</v>
      </c>
      <c r="V50" s="208" t="e">
        <f t="shared" si="7"/>
        <v>#REF!</v>
      </c>
      <c r="W50" s="208" t="e">
        <f t="shared" si="7"/>
        <v>#REF!</v>
      </c>
      <c r="X50" s="208" t="e">
        <f t="shared" si="7"/>
        <v>#REF!</v>
      </c>
      <c r="Y50" s="208" t="e">
        <f t="shared" si="7"/>
        <v>#REF!</v>
      </c>
      <c r="Z50" s="208" t="e">
        <f t="shared" si="7"/>
        <v>#REF!</v>
      </c>
      <c r="AA50" s="208" t="e">
        <f t="shared" si="7"/>
        <v>#REF!</v>
      </c>
      <c r="AB50" s="208" t="e">
        <f t="shared" si="7"/>
        <v>#REF!</v>
      </c>
      <c r="AC50" s="208" t="e">
        <f t="shared" si="7"/>
        <v>#REF!</v>
      </c>
      <c r="AD50" s="208" t="e">
        <f t="shared" si="7"/>
        <v>#REF!</v>
      </c>
      <c r="AE50" s="208" t="e">
        <f t="shared" si="7"/>
        <v>#REF!</v>
      </c>
      <c r="AF50" s="208" t="e">
        <f t="shared" si="7"/>
        <v>#REF!</v>
      </c>
      <c r="AG50" s="208" t="e">
        <f t="shared" si="7"/>
        <v>#REF!</v>
      </c>
      <c r="AH50" s="208" t="e">
        <f t="shared" si="7"/>
        <v>#REF!</v>
      </c>
      <c r="AI50" s="198" t="e">
        <f>SUM(D50:AH50)</f>
        <v>#REF!</v>
      </c>
      <c r="AJ50" s="194"/>
      <c r="AK50" s="194"/>
      <c r="AL50" s="194"/>
      <c r="AM50" s="194"/>
      <c r="AO50" s="19"/>
    </row>
    <row r="51" spans="1:41" s="193" customFormat="1" ht="15.75" x14ac:dyDescent="0.25">
      <c r="A51" s="210"/>
      <c r="B51" s="211"/>
      <c r="C51" s="207" t="s">
        <v>77</v>
      </c>
      <c r="D51" s="212">
        <f>IF(D49="","",D49)</f>
        <v>792.34262999999999</v>
      </c>
      <c r="E51" s="212">
        <f t="shared" ref="E51:AH51" si="8">IF(E49="","",E49)</f>
        <v>707.26527250000004</v>
      </c>
      <c r="F51" s="212">
        <f t="shared" si="8"/>
        <v>765.04359999999986</v>
      </c>
      <c r="G51" s="212">
        <f t="shared" si="8"/>
        <v>618.53327749999983</v>
      </c>
      <c r="H51" s="212">
        <f t="shared" si="8"/>
        <v>593.40970749999997</v>
      </c>
      <c r="I51" s="212">
        <f t="shared" si="8"/>
        <v>751.41663499999993</v>
      </c>
      <c r="J51" s="212">
        <f t="shared" si="8"/>
        <v>790.27653750000002</v>
      </c>
      <c r="K51" s="212">
        <f t="shared" si="8"/>
        <v>802.37666250000007</v>
      </c>
      <c r="L51" s="212" t="str">
        <f t="shared" si="8"/>
        <v/>
      </c>
      <c r="M51" s="212" t="str">
        <f t="shared" si="8"/>
        <v/>
      </c>
      <c r="N51" s="212" t="str">
        <f t="shared" si="8"/>
        <v/>
      </c>
      <c r="O51" s="212" t="str">
        <f t="shared" si="8"/>
        <v/>
      </c>
      <c r="P51" s="212" t="str">
        <f t="shared" si="8"/>
        <v/>
      </c>
      <c r="Q51" s="212" t="str">
        <f t="shared" si="8"/>
        <v/>
      </c>
      <c r="R51" s="212" t="str">
        <f t="shared" si="8"/>
        <v/>
      </c>
      <c r="S51" s="212" t="str">
        <f t="shared" si="8"/>
        <v/>
      </c>
      <c r="T51" s="212" t="str">
        <f t="shared" si="8"/>
        <v/>
      </c>
      <c r="U51" s="212" t="str">
        <f t="shared" si="8"/>
        <v/>
      </c>
      <c r="V51" s="212" t="str">
        <f t="shared" si="8"/>
        <v/>
      </c>
      <c r="W51" s="212" t="str">
        <f t="shared" si="8"/>
        <v/>
      </c>
      <c r="X51" s="212" t="str">
        <f t="shared" si="8"/>
        <v/>
      </c>
      <c r="Y51" s="212" t="str">
        <f t="shared" si="8"/>
        <v/>
      </c>
      <c r="Z51" s="212" t="str">
        <f t="shared" si="8"/>
        <v/>
      </c>
      <c r="AA51" s="212" t="str">
        <f t="shared" si="8"/>
        <v/>
      </c>
      <c r="AB51" s="212" t="str">
        <f t="shared" si="8"/>
        <v/>
      </c>
      <c r="AC51" s="212" t="str">
        <f t="shared" si="8"/>
        <v/>
      </c>
      <c r="AD51" s="212" t="str">
        <f t="shared" si="8"/>
        <v/>
      </c>
      <c r="AE51" s="212" t="str">
        <f t="shared" si="8"/>
        <v/>
      </c>
      <c r="AF51" s="212" t="str">
        <f t="shared" si="8"/>
        <v/>
      </c>
      <c r="AG51" s="212" t="str">
        <f t="shared" si="8"/>
        <v/>
      </c>
      <c r="AH51" s="212" t="str">
        <f t="shared" si="8"/>
        <v/>
      </c>
      <c r="AI51" s="198">
        <f>SUM(D51:AH51)</f>
        <v>5820.6643224999989</v>
      </c>
    </row>
    <row r="52" spans="1:41" s="193" customFormat="1" ht="15.75" x14ac:dyDescent="0.25">
      <c r="A52" s="210"/>
      <c r="B52" s="211"/>
      <c r="C52" s="207" t="s">
        <v>79</v>
      </c>
      <c r="D52" s="212">
        <f>IF(D51="","",D41)</f>
        <v>100.2</v>
      </c>
      <c r="E52" s="212">
        <f t="shared" ref="E52:AH52" si="9">IF(E51="","",E41)</f>
        <v>77.25</v>
      </c>
      <c r="F52" s="212">
        <f t="shared" si="9"/>
        <v>69.16</v>
      </c>
      <c r="G52" s="212">
        <f t="shared" si="9"/>
        <v>65.16</v>
      </c>
      <c r="H52" s="212">
        <f t="shared" si="9"/>
        <v>63</v>
      </c>
      <c r="I52" s="212">
        <f t="shared" si="9"/>
        <v>80.180000000000007</v>
      </c>
      <c r="J52" s="212">
        <f t="shared" si="9"/>
        <v>78.92</v>
      </c>
      <c r="K52" s="212">
        <f t="shared" si="9"/>
        <v>80.16</v>
      </c>
      <c r="L52" s="212" t="str">
        <f t="shared" si="9"/>
        <v/>
      </c>
      <c r="M52" s="212" t="str">
        <f t="shared" si="9"/>
        <v/>
      </c>
      <c r="N52" s="212" t="str">
        <f t="shared" si="9"/>
        <v/>
      </c>
      <c r="O52" s="212" t="str">
        <f t="shared" si="9"/>
        <v/>
      </c>
      <c r="P52" s="212" t="str">
        <f t="shared" si="9"/>
        <v/>
      </c>
      <c r="Q52" s="212" t="str">
        <f t="shared" si="9"/>
        <v/>
      </c>
      <c r="R52" s="212" t="str">
        <f t="shared" si="9"/>
        <v/>
      </c>
      <c r="S52" s="212" t="str">
        <f t="shared" si="9"/>
        <v/>
      </c>
      <c r="T52" s="212" t="str">
        <f t="shared" si="9"/>
        <v/>
      </c>
      <c r="U52" s="212" t="str">
        <f t="shared" si="9"/>
        <v/>
      </c>
      <c r="V52" s="212" t="str">
        <f t="shared" si="9"/>
        <v/>
      </c>
      <c r="W52" s="212" t="str">
        <f t="shared" si="9"/>
        <v/>
      </c>
      <c r="X52" s="212" t="str">
        <f t="shared" si="9"/>
        <v/>
      </c>
      <c r="Y52" s="212" t="str">
        <f t="shared" si="9"/>
        <v/>
      </c>
      <c r="Z52" s="212" t="str">
        <f t="shared" si="9"/>
        <v/>
      </c>
      <c r="AA52" s="212" t="str">
        <f t="shared" si="9"/>
        <v/>
      </c>
      <c r="AB52" s="212" t="str">
        <f t="shared" si="9"/>
        <v/>
      </c>
      <c r="AC52" s="212" t="str">
        <f t="shared" si="9"/>
        <v/>
      </c>
      <c r="AD52" s="212" t="str">
        <f t="shared" si="9"/>
        <v/>
      </c>
      <c r="AE52" s="212" t="str">
        <f t="shared" si="9"/>
        <v/>
      </c>
      <c r="AF52" s="212" t="str">
        <f t="shared" si="9"/>
        <v/>
      </c>
      <c r="AG52" s="212" t="str">
        <f t="shared" si="9"/>
        <v/>
      </c>
      <c r="AH52" s="212" t="str">
        <f t="shared" si="9"/>
        <v/>
      </c>
      <c r="AI52" s="198">
        <f>SUM(D52:AH52)</f>
        <v>614.03</v>
      </c>
    </row>
    <row r="53" spans="1:41" ht="15.75" x14ac:dyDescent="0.25">
      <c r="B53" s="206"/>
      <c r="C53" s="215" t="s">
        <v>80</v>
      </c>
      <c r="D53" s="216">
        <v>10.1</v>
      </c>
      <c r="E53" s="216">
        <v>10.1</v>
      </c>
      <c r="F53" s="216">
        <v>10.1</v>
      </c>
      <c r="G53" s="216">
        <v>10.1</v>
      </c>
      <c r="H53" s="216">
        <v>10.1</v>
      </c>
      <c r="I53" s="216">
        <v>10.1</v>
      </c>
      <c r="J53" s="216">
        <v>10.1</v>
      </c>
      <c r="K53" s="216">
        <v>10.1</v>
      </c>
      <c r="L53" s="216">
        <v>10.1</v>
      </c>
      <c r="M53" s="216">
        <v>10.1</v>
      </c>
      <c r="N53" s="216">
        <v>10.1</v>
      </c>
      <c r="O53" s="216">
        <v>10.1</v>
      </c>
      <c r="P53" s="216">
        <v>10.1</v>
      </c>
      <c r="Q53" s="216">
        <v>10.1</v>
      </c>
      <c r="R53" s="216">
        <v>10.1</v>
      </c>
      <c r="S53" s="216">
        <v>10.1</v>
      </c>
      <c r="T53" s="216">
        <v>10.1</v>
      </c>
      <c r="U53" s="216">
        <v>10.1</v>
      </c>
      <c r="V53" s="216">
        <v>10.1</v>
      </c>
      <c r="W53" s="216">
        <v>10.1</v>
      </c>
      <c r="X53" s="216">
        <v>10.1</v>
      </c>
      <c r="Y53" s="216">
        <v>10.1</v>
      </c>
      <c r="Z53" s="216">
        <v>10.1</v>
      </c>
      <c r="AA53" s="216">
        <v>10.1</v>
      </c>
      <c r="AB53" s="216">
        <v>10.1</v>
      </c>
      <c r="AC53" s="216">
        <v>10.1</v>
      </c>
      <c r="AD53" s="216">
        <v>10.1</v>
      </c>
      <c r="AE53" s="216">
        <v>10.1</v>
      </c>
      <c r="AF53" s="216">
        <v>10.1</v>
      </c>
      <c r="AG53" s="216">
        <v>10.1</v>
      </c>
      <c r="AH53" s="216">
        <v>10.1</v>
      </c>
      <c r="AI53" s="216">
        <v>10.1</v>
      </c>
      <c r="AL53"/>
    </row>
    <row r="54" spans="1:41" ht="15.75" x14ac:dyDescent="0.25">
      <c r="B54" s="206"/>
      <c r="C54" s="218" t="s">
        <v>81</v>
      </c>
      <c r="D54" s="219">
        <f>IF(D49="",D48/D41,D49/D41)</f>
        <v>7.9076110778443107</v>
      </c>
      <c r="E54" s="219">
        <f t="shared" ref="E54:AH54" si="10">IF(E49="",E48/E41,E49/E41)</f>
        <v>9.1555375080906156</v>
      </c>
      <c r="F54" s="219">
        <f t="shared" si="10"/>
        <v>11.061937536148061</v>
      </c>
      <c r="G54" s="219">
        <f t="shared" si="10"/>
        <v>9.4925303483732328</v>
      </c>
      <c r="H54" s="219">
        <f t="shared" si="10"/>
        <v>9.4192017063492059</v>
      </c>
      <c r="I54" s="219">
        <f t="shared" si="10"/>
        <v>9.3716217884759274</v>
      </c>
      <c r="J54" s="219">
        <f t="shared" si="10"/>
        <v>10.013640870501774</v>
      </c>
      <c r="K54" s="219">
        <f t="shared" si="10"/>
        <v>10.009688903443115</v>
      </c>
      <c r="L54" s="219" t="e">
        <f t="shared" si="10"/>
        <v>#REF!</v>
      </c>
      <c r="M54" s="219" t="e">
        <f t="shared" si="10"/>
        <v>#REF!</v>
      </c>
      <c r="N54" s="219" t="e">
        <f t="shared" si="10"/>
        <v>#REF!</v>
      </c>
      <c r="O54" s="219" t="e">
        <f t="shared" si="10"/>
        <v>#REF!</v>
      </c>
      <c r="P54" s="219" t="e">
        <f t="shared" si="10"/>
        <v>#REF!</v>
      </c>
      <c r="Q54" s="219" t="e">
        <f t="shared" si="10"/>
        <v>#REF!</v>
      </c>
      <c r="R54" s="219" t="e">
        <f t="shared" si="10"/>
        <v>#REF!</v>
      </c>
      <c r="S54" s="219" t="e">
        <f t="shared" si="10"/>
        <v>#REF!</v>
      </c>
      <c r="T54" s="219" t="e">
        <f t="shared" si="10"/>
        <v>#REF!</v>
      </c>
      <c r="U54" s="219" t="e">
        <f t="shared" si="10"/>
        <v>#REF!</v>
      </c>
      <c r="V54" s="219" t="e">
        <f t="shared" si="10"/>
        <v>#REF!</v>
      </c>
      <c r="W54" s="219" t="e">
        <f t="shared" si="10"/>
        <v>#REF!</v>
      </c>
      <c r="X54" s="219" t="e">
        <f t="shared" si="10"/>
        <v>#REF!</v>
      </c>
      <c r="Y54" s="219" t="e">
        <f t="shared" si="10"/>
        <v>#REF!</v>
      </c>
      <c r="Z54" s="219" t="e">
        <f t="shared" si="10"/>
        <v>#REF!</v>
      </c>
      <c r="AA54" s="219" t="e">
        <f t="shared" si="10"/>
        <v>#REF!</v>
      </c>
      <c r="AB54" s="219" t="e">
        <f t="shared" si="10"/>
        <v>#REF!</v>
      </c>
      <c r="AC54" s="219" t="e">
        <f t="shared" si="10"/>
        <v>#REF!</v>
      </c>
      <c r="AD54" s="219" t="e">
        <f t="shared" si="10"/>
        <v>#REF!</v>
      </c>
      <c r="AE54" s="219" t="e">
        <f t="shared" si="10"/>
        <v>#REF!</v>
      </c>
      <c r="AF54" s="219" t="e">
        <f t="shared" si="10"/>
        <v>#REF!</v>
      </c>
      <c r="AG54" s="219" t="e">
        <f t="shared" si="10"/>
        <v>#REF!</v>
      </c>
      <c r="AH54" s="219" t="e">
        <f t="shared" si="10"/>
        <v>#REF!</v>
      </c>
      <c r="AI54" s="219" t="e">
        <f>AI49/AI41</f>
        <v>#REF!</v>
      </c>
      <c r="AJ54" s="221" t="s">
        <v>104</v>
      </c>
      <c r="AL54"/>
    </row>
    <row r="55" spans="1:41" ht="49.5" x14ac:dyDescent="0.25">
      <c r="B55" s="206"/>
      <c r="C55" s="218" t="s">
        <v>83</v>
      </c>
      <c r="D55" s="222">
        <f>D54/D53</f>
        <v>0.78293178988557532</v>
      </c>
      <c r="E55" s="222">
        <f>E54/E53</f>
        <v>0.90648886218718971</v>
      </c>
      <c r="F55" s="222">
        <f t="shared" ref="F55:AH55" si="11">F54/F53</f>
        <v>1.0952413402126795</v>
      </c>
      <c r="G55" s="222">
        <f t="shared" si="11"/>
        <v>0.93985448993794385</v>
      </c>
      <c r="H55" s="222">
        <f t="shared" si="11"/>
        <v>0.9325942283514066</v>
      </c>
      <c r="I55" s="222">
        <f t="shared" si="11"/>
        <v>0.92788334539365624</v>
      </c>
      <c r="J55" s="222">
        <f t="shared" si="11"/>
        <v>0.99144959113878961</v>
      </c>
      <c r="K55" s="222">
        <f t="shared" si="11"/>
        <v>0.9910583072715955</v>
      </c>
      <c r="L55" s="222" t="e">
        <f t="shared" si="11"/>
        <v>#REF!</v>
      </c>
      <c r="M55" s="222" t="e">
        <f t="shared" si="11"/>
        <v>#REF!</v>
      </c>
      <c r="N55" s="222" t="e">
        <f t="shared" si="11"/>
        <v>#REF!</v>
      </c>
      <c r="O55" s="222" t="e">
        <f t="shared" si="11"/>
        <v>#REF!</v>
      </c>
      <c r="P55" s="222" t="e">
        <f t="shared" si="11"/>
        <v>#REF!</v>
      </c>
      <c r="Q55" s="222" t="e">
        <f t="shared" si="11"/>
        <v>#REF!</v>
      </c>
      <c r="R55" s="222" t="e">
        <f t="shared" si="11"/>
        <v>#REF!</v>
      </c>
      <c r="S55" s="222" t="e">
        <f t="shared" si="11"/>
        <v>#REF!</v>
      </c>
      <c r="T55" s="222" t="e">
        <f t="shared" si="11"/>
        <v>#REF!</v>
      </c>
      <c r="U55" s="222" t="e">
        <f t="shared" si="11"/>
        <v>#REF!</v>
      </c>
      <c r="V55" s="222" t="e">
        <f t="shared" si="11"/>
        <v>#REF!</v>
      </c>
      <c r="W55" s="222" t="e">
        <f t="shared" si="11"/>
        <v>#REF!</v>
      </c>
      <c r="X55" s="222" t="e">
        <f t="shared" si="11"/>
        <v>#REF!</v>
      </c>
      <c r="Y55" s="222" t="e">
        <f t="shared" si="11"/>
        <v>#REF!</v>
      </c>
      <c r="Z55" s="222" t="e">
        <f t="shared" si="11"/>
        <v>#REF!</v>
      </c>
      <c r="AA55" s="222" t="e">
        <f t="shared" si="11"/>
        <v>#REF!</v>
      </c>
      <c r="AB55" s="222" t="e">
        <f t="shared" si="11"/>
        <v>#REF!</v>
      </c>
      <c r="AC55" s="222" t="e">
        <f t="shared" si="11"/>
        <v>#REF!</v>
      </c>
      <c r="AD55" s="222" t="e">
        <f t="shared" si="11"/>
        <v>#REF!</v>
      </c>
      <c r="AE55" s="222" t="e">
        <f t="shared" si="11"/>
        <v>#REF!</v>
      </c>
      <c r="AF55" s="222" t="e">
        <f t="shared" si="11"/>
        <v>#REF!</v>
      </c>
      <c r="AG55" s="222" t="e">
        <f t="shared" si="11"/>
        <v>#REF!</v>
      </c>
      <c r="AH55" s="222" t="e">
        <f t="shared" si="11"/>
        <v>#REF!</v>
      </c>
      <c r="AI55" s="223" t="e">
        <f>AI54/AI53</f>
        <v>#REF!</v>
      </c>
      <c r="AJ55" s="224">
        <f>(октябрь!AI51+ноябрь!AH51+декабрь!AI51)/(октябрь!AI52+ноябрь!AH52+декабрь!AI52)/декабрь!AI53</f>
        <v>1.0122895927917357</v>
      </c>
      <c r="AL55"/>
    </row>
  </sheetData>
  <mergeCells count="12">
    <mergeCell ref="A41:C41"/>
    <mergeCell ref="A1:G1"/>
    <mergeCell ref="A2:G2"/>
    <mergeCell ref="A3:G3"/>
    <mergeCell ref="H3:Z3"/>
    <mergeCell ref="Q4:S4"/>
    <mergeCell ref="T4:U4"/>
    <mergeCell ref="A18:C18"/>
    <mergeCell ref="A19:C19"/>
    <mergeCell ref="D19:E19"/>
    <mergeCell ref="G19:H19"/>
    <mergeCell ref="AL19:AN19"/>
  </mergeCells>
  <conditionalFormatting sqref="D50:AH50">
    <cfRule type="cellIs" dxfId="12" priority="8" operator="equal">
      <formula>"О"</formula>
    </cfRule>
  </conditionalFormatting>
  <conditionalFormatting sqref="D53:AI53">
    <cfRule type="cellIs" dxfId="11" priority="11" operator="equal">
      <formula>"О"</formula>
    </cfRule>
  </conditionalFormatting>
  <conditionalFormatting sqref="AJ55">
    <cfRule type="cellIs" dxfId="10" priority="5" operator="greaterThanOrEqual">
      <formula>1</formula>
    </cfRule>
    <cfRule type="cellIs" dxfId="9" priority="6" operator="between">
      <formula>0.9</formula>
      <formula>1</formula>
    </cfRule>
    <cfRule type="cellIs" dxfId="8" priority="7" operator="lessThan">
      <formula>0.9</formula>
    </cfRule>
  </conditionalFormatting>
  <conditionalFormatting sqref="D55:AI55">
    <cfRule type="cellIs" dxfId="7" priority="2" operator="between">
      <formula>1</formula>
      <formula>1.05</formula>
    </cfRule>
    <cfRule type="cellIs" dxfId="6" priority="3" operator="between">
      <formula>0.95</formula>
      <formula>1</formula>
    </cfRule>
    <cfRule type="cellIs" dxfId="5" priority="4" operator="lessThan">
      <formula>1</formula>
    </cfRule>
  </conditionalFormatting>
  <conditionalFormatting sqref="D55:AI55">
    <cfRule type="cellIs" dxfId="4" priority="1" operator="greaterThan">
      <formula>1.05</formula>
    </cfRule>
  </conditionalFormatting>
  <dataValidations count="2">
    <dataValidation type="list" allowBlank="1" showInputMessage="1" showErrorMessage="1" sqref="Q4:S4">
      <formula1>$Q$5:$Q$16</formula1>
    </dataValidation>
    <dataValidation type="list" allowBlank="1" showInputMessage="1" showErrorMessage="1" sqref="S18">
      <formula1>$L$5:$L$8</formula1>
    </dataValidation>
  </dataValidations>
  <pageMargins left="0.11811023622047245" right="0.11811023622047245" top="0.35433070866141736" bottom="0.35433070866141736" header="0.11811023622047245" footer="0.11811023622047245"/>
  <pageSetup paperSize="9" scale="55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6D0B0763-FB71-45ED-B78E-96ABD57D6025}">
            <xm:f>NOT(ISERROR(SEARCH(#REF!,D53)))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D53:AI53</xm:sqref>
        </x14:conditionalFormatting>
        <x14:conditionalFormatting xmlns:xm="http://schemas.microsoft.com/office/excel/2006/main">
          <x14:cfRule type="containsText" priority="12" operator="containsText" id="{419DA408-C4CF-4739-B0F3-E32DD7906C24}">
            <xm:f>NOT(ISERROR(SEARCH(#REF!,D53)))</xm:f>
            <xm:f>#REF!</xm:f>
            <x14:dxf>
              <font>
                <b/>
                <i val="0"/>
              </font>
            </x14:dxf>
          </x14:cfRule>
          <xm:sqref>D53:AI53</xm:sqref>
        </x14:conditionalFormatting>
        <x14:conditionalFormatting xmlns:xm="http://schemas.microsoft.com/office/excel/2006/main">
          <x14:cfRule type="containsText" priority="10" operator="containsText" id="{71BB9043-57C9-4A17-9AA1-017D4A25C284}">
            <xm:f>NOT(ISERROR(SEARCH(#REF!,#REF!)))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D50:AH50</xm:sqref>
        </x14:conditionalFormatting>
        <x14:conditionalFormatting xmlns:xm="http://schemas.microsoft.com/office/excel/2006/main">
          <x14:cfRule type="containsText" priority="9" operator="containsText" id="{5DCB5FF8-C2B6-411F-97F7-D494929F5196}">
            <xm:f>NOT(ISERROR(SEARCH(#REF!,#REF!)))</xm:f>
            <xm:f>#REF!</xm:f>
            <x14:dxf>
              <font>
                <b/>
                <i val="0"/>
              </font>
            </x14:dxf>
          </x14:cfRule>
          <xm:sqref>D50:AH50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L66"/>
  <sheetViews>
    <sheetView zoomScale="85" zoomScaleNormal="85" workbookViewId="0">
      <pane xSplit="2" ySplit="20" topLeftCell="C21" activePane="bottomRight" state="frozen"/>
      <selection activeCell="U34" sqref="U34"/>
      <selection pane="topRight" activeCell="U34" sqref="U34"/>
      <selection pane="bottomLeft" activeCell="U34" sqref="U34"/>
      <selection pane="bottomRight" activeCell="U34" sqref="U34"/>
    </sheetView>
  </sheetViews>
  <sheetFormatPr defaultRowHeight="15" x14ac:dyDescent="0.25"/>
  <cols>
    <col min="1" max="1" width="4" customWidth="1"/>
    <col min="2" max="2" width="21.7109375" style="225" customWidth="1"/>
    <col min="3" max="3" width="16" customWidth="1"/>
    <col min="4" max="4" width="6" style="2" customWidth="1"/>
    <col min="5" max="5" width="7.28515625" style="1" customWidth="1"/>
    <col min="6" max="6" width="6.7109375" style="2" customWidth="1"/>
    <col min="7" max="7" width="7.28515625" style="2" customWidth="1"/>
    <col min="8" max="8" width="6.5703125" style="2" customWidth="1"/>
    <col min="9" max="9" width="6.85546875" style="2" customWidth="1"/>
    <col min="10" max="10" width="6" style="2" customWidth="1"/>
    <col min="11" max="11" width="7.28515625" style="1" customWidth="1"/>
    <col min="12" max="12" width="8" style="2" customWidth="1"/>
    <col min="13" max="13" width="6.5703125" style="2" customWidth="1"/>
    <col min="14" max="14" width="7.28515625" style="1" customWidth="1"/>
    <col min="15" max="15" width="7" style="1" customWidth="1"/>
    <col min="16" max="16" width="8" style="2" customWidth="1"/>
    <col min="17" max="17" width="6.140625" style="1" customWidth="1"/>
    <col min="18" max="18" width="7.7109375" style="1" customWidth="1"/>
    <col min="19" max="19" width="7.85546875" style="1" customWidth="1"/>
    <col min="20" max="20" width="7.28515625" style="1" customWidth="1"/>
    <col min="21" max="21" width="7" style="1" customWidth="1"/>
    <col min="22" max="22" width="6.140625" style="1" customWidth="1"/>
    <col min="23" max="23" width="6.5703125" style="1" customWidth="1"/>
    <col min="24" max="24" width="6.5703125" style="2" customWidth="1"/>
    <col min="25" max="25" width="7" style="2" customWidth="1"/>
    <col min="26" max="26" width="6.5703125" style="1" customWidth="1"/>
    <col min="27" max="27" width="6.5703125" style="2" customWidth="1"/>
    <col min="28" max="28" width="7.42578125" style="1" customWidth="1"/>
    <col min="29" max="29" width="6.85546875" style="2" customWidth="1"/>
    <col min="30" max="30" width="6.5703125" style="2" customWidth="1"/>
    <col min="31" max="31" width="7" style="1" customWidth="1"/>
    <col min="32" max="32" width="11" bestFit="1" customWidth="1"/>
    <col min="33" max="33" width="17" customWidth="1"/>
    <col min="34" max="34" width="11.85546875" customWidth="1"/>
    <col min="35" max="35" width="10.42578125" bestFit="1" customWidth="1"/>
    <col min="36" max="36" width="11.5703125" bestFit="1" customWidth="1"/>
    <col min="37" max="37" width="10" customWidth="1"/>
    <col min="38" max="38" width="11.7109375" customWidth="1"/>
    <col min="39" max="67" width="5.140625" customWidth="1"/>
  </cols>
  <sheetData>
    <row r="1" spans="1:34" hidden="1" x14ac:dyDescent="0.25">
      <c r="A1" s="662" t="s">
        <v>12</v>
      </c>
      <c r="B1" s="662"/>
      <c r="C1" s="662"/>
      <c r="D1" s="662"/>
      <c r="E1" s="662"/>
      <c r="F1" s="662"/>
      <c r="G1" s="662"/>
      <c r="R1" s="3"/>
      <c r="S1" s="3"/>
      <c r="T1" s="3"/>
      <c r="U1" s="3"/>
      <c r="X1" s="4" t="s">
        <v>13</v>
      </c>
      <c r="Z1" s="2"/>
      <c r="AB1" s="2"/>
      <c r="AC1" s="4"/>
      <c r="AD1" s="36"/>
      <c r="AE1" s="226"/>
      <c r="AF1" s="18"/>
      <c r="AG1" s="227"/>
      <c r="AH1" s="227"/>
    </row>
    <row r="2" spans="1:34" s="19" customFormat="1" ht="15" hidden="1" customHeight="1" x14ac:dyDescent="0.25">
      <c r="A2" s="662" t="s">
        <v>14</v>
      </c>
      <c r="B2" s="662"/>
      <c r="C2" s="662"/>
      <c r="D2" s="662"/>
      <c r="E2" s="662"/>
      <c r="F2" s="662"/>
      <c r="G2" s="663"/>
      <c r="H2" s="4"/>
      <c r="I2" s="11"/>
      <c r="J2" s="11"/>
      <c r="K2" s="4"/>
      <c r="L2" s="4"/>
      <c r="M2" s="4"/>
      <c r="N2" s="12"/>
      <c r="O2" s="13"/>
      <c r="P2" s="13"/>
      <c r="Q2" s="13"/>
      <c r="R2" s="4"/>
      <c r="S2" s="4"/>
      <c r="T2" s="4"/>
      <c r="U2" s="4"/>
      <c r="V2" s="4"/>
      <c r="W2" s="4"/>
      <c r="X2" s="4"/>
      <c r="Y2" s="4"/>
      <c r="Z2" s="4"/>
      <c r="AA2" s="4"/>
      <c r="AB2" s="14"/>
      <c r="AC2" s="15"/>
      <c r="AD2" s="15"/>
      <c r="AE2" s="15"/>
      <c r="AF2" s="18"/>
      <c r="AG2" s="18"/>
      <c r="AH2" s="18"/>
    </row>
    <row r="3" spans="1:34" s="19" customFormat="1" ht="15" hidden="1" customHeight="1" x14ac:dyDescent="0.25">
      <c r="A3" s="662"/>
      <c r="B3" s="662"/>
      <c r="C3" s="662"/>
      <c r="D3" s="662"/>
      <c r="E3" s="662"/>
      <c r="F3" s="662"/>
      <c r="G3" s="663"/>
      <c r="H3" s="664" t="s">
        <v>15</v>
      </c>
      <c r="I3" s="665"/>
      <c r="J3" s="665"/>
      <c r="K3" s="665"/>
      <c r="L3" s="665"/>
      <c r="M3" s="665"/>
      <c r="N3" s="665"/>
      <c r="O3" s="665"/>
      <c r="P3" s="665"/>
      <c r="Q3" s="665"/>
      <c r="R3" s="665"/>
      <c r="S3" s="665"/>
      <c r="T3" s="665"/>
      <c r="U3" s="665"/>
      <c r="V3" s="665"/>
      <c r="W3" s="665"/>
      <c r="X3" s="665"/>
      <c r="Y3" s="665"/>
      <c r="Z3" s="665"/>
      <c r="AA3" s="228"/>
      <c r="AB3" s="20"/>
      <c r="AC3" s="15"/>
      <c r="AD3" s="15"/>
      <c r="AE3" s="15"/>
      <c r="AF3" s="18"/>
      <c r="AG3" s="18"/>
      <c r="AH3" s="18"/>
    </row>
    <row r="4" spans="1:34" s="19" customFormat="1" ht="15" customHeight="1" x14ac:dyDescent="0.25">
      <c r="A4" s="22"/>
      <c r="B4" s="22"/>
      <c r="C4" s="22"/>
      <c r="D4" s="229"/>
      <c r="E4" s="229"/>
      <c r="F4" s="229"/>
      <c r="G4" s="229"/>
      <c r="H4" s="230"/>
      <c r="I4" s="229"/>
      <c r="J4" s="229"/>
      <c r="K4" s="229"/>
      <c r="L4" s="229"/>
      <c r="M4" s="230"/>
      <c r="N4" s="229"/>
      <c r="O4" s="12"/>
      <c r="P4" s="15" t="s">
        <v>16</v>
      </c>
      <c r="Q4" s="666" t="s">
        <v>1</v>
      </c>
      <c r="R4" s="666"/>
      <c r="S4" s="666"/>
      <c r="T4" s="30">
        <v>2022</v>
      </c>
      <c r="U4" s="231"/>
      <c r="V4" s="32" t="s">
        <v>17</v>
      </c>
      <c r="W4" s="12"/>
      <c r="X4" s="232"/>
      <c r="Y4" s="12"/>
      <c r="Z4" s="12"/>
      <c r="AA4" s="35"/>
      <c r="AB4" s="35"/>
      <c r="AC4" s="35"/>
      <c r="AD4" s="35"/>
      <c r="AE4" s="4"/>
      <c r="AF4" s="39"/>
    </row>
    <row r="5" spans="1:34" s="19" customFormat="1" ht="15" hidden="1" customHeight="1" x14ac:dyDescent="0.25">
      <c r="A5" s="22"/>
      <c r="B5" s="22"/>
      <c r="C5" s="22"/>
      <c r="D5" s="23"/>
      <c r="E5" s="24"/>
      <c r="F5" s="24"/>
      <c r="G5" s="24"/>
      <c r="H5" s="25"/>
      <c r="I5" s="26"/>
      <c r="J5" s="27"/>
      <c r="K5" s="28"/>
      <c r="L5" s="233" t="s">
        <v>18</v>
      </c>
      <c r="M5" s="26"/>
      <c r="N5" s="32"/>
      <c r="O5" s="32"/>
      <c r="P5" s="15"/>
      <c r="Q5" s="40"/>
      <c r="R5" s="32"/>
      <c r="S5" s="32"/>
      <c r="T5" s="40" t="s">
        <v>19</v>
      </c>
      <c r="U5" s="32"/>
      <c r="V5" s="32"/>
      <c r="W5" s="32"/>
      <c r="X5" s="33"/>
      <c r="Y5" s="34"/>
      <c r="Z5" s="34"/>
      <c r="AA5" s="35"/>
      <c r="AB5" s="35"/>
      <c r="AC5" s="35"/>
      <c r="AD5" s="35"/>
      <c r="AE5" s="4"/>
      <c r="AF5" s="39"/>
    </row>
    <row r="6" spans="1:34" s="19" customFormat="1" ht="15" hidden="1" customHeight="1" x14ac:dyDescent="0.25">
      <c r="A6" s="22"/>
      <c r="B6" s="22"/>
      <c r="C6" s="22"/>
      <c r="D6" s="23"/>
      <c r="E6" s="24"/>
      <c r="F6" s="24"/>
      <c r="G6" s="24"/>
      <c r="H6" s="25"/>
      <c r="I6" s="26"/>
      <c r="J6" s="27"/>
      <c r="K6" s="28"/>
      <c r="L6" s="234">
        <v>28</v>
      </c>
      <c r="M6" s="26"/>
      <c r="N6" s="32"/>
      <c r="O6" s="32"/>
      <c r="P6" s="15"/>
      <c r="Q6" s="41" t="s">
        <v>0</v>
      </c>
      <c r="R6" s="32"/>
      <c r="S6" s="32"/>
      <c r="T6" s="41">
        <v>31</v>
      </c>
      <c r="U6" s="32"/>
      <c r="V6" s="32"/>
      <c r="W6" s="32"/>
      <c r="X6" s="33"/>
      <c r="Y6" s="34"/>
      <c r="Z6" s="34"/>
      <c r="AA6" s="35"/>
      <c r="AB6" s="35"/>
      <c r="AC6" s="35"/>
      <c r="AD6" s="35"/>
      <c r="AE6" s="4"/>
      <c r="AF6" s="39"/>
    </row>
    <row r="7" spans="1:34" s="19" customFormat="1" ht="15" hidden="1" customHeight="1" x14ac:dyDescent="0.25">
      <c r="A7" s="22"/>
      <c r="B7" s="22"/>
      <c r="C7" s="22"/>
      <c r="D7" s="23"/>
      <c r="E7" s="24"/>
      <c r="F7" s="24"/>
      <c r="G7" s="24"/>
      <c r="H7" s="25"/>
      <c r="I7" s="26"/>
      <c r="J7" s="27"/>
      <c r="K7" s="28"/>
      <c r="L7" s="234">
        <v>29</v>
      </c>
      <c r="M7" s="26"/>
      <c r="N7" s="32"/>
      <c r="O7" s="32"/>
      <c r="P7" s="15"/>
      <c r="Q7" s="41" t="s">
        <v>1</v>
      </c>
      <c r="R7" s="32"/>
      <c r="S7" s="32"/>
      <c r="T7" s="42" t="s">
        <v>20</v>
      </c>
      <c r="U7" s="32"/>
      <c r="V7" s="32"/>
      <c r="W7" s="32"/>
      <c r="X7" s="33"/>
      <c r="Y7" s="34"/>
      <c r="Z7" s="34"/>
      <c r="AA7" s="35"/>
      <c r="AB7" s="35"/>
      <c r="AC7" s="35"/>
      <c r="AD7" s="35"/>
      <c r="AE7" s="4"/>
      <c r="AF7" s="39"/>
    </row>
    <row r="8" spans="1:34" s="19" customFormat="1" ht="15" hidden="1" customHeight="1" x14ac:dyDescent="0.25">
      <c r="A8" s="22"/>
      <c r="B8" s="22"/>
      <c r="C8" s="22"/>
      <c r="D8" s="23"/>
      <c r="E8" s="24"/>
      <c r="F8" s="24"/>
      <c r="G8" s="24"/>
      <c r="H8" s="25"/>
      <c r="I8" s="26"/>
      <c r="J8" s="27"/>
      <c r="K8" s="28"/>
      <c r="L8" s="234">
        <v>30</v>
      </c>
      <c r="M8" s="26"/>
      <c r="N8" s="32"/>
      <c r="O8" s="32"/>
      <c r="P8" s="15"/>
      <c r="Q8" s="41" t="s">
        <v>2</v>
      </c>
      <c r="R8" s="32"/>
      <c r="S8" s="32"/>
      <c r="T8" s="41">
        <v>31</v>
      </c>
      <c r="U8" s="32"/>
      <c r="V8" s="32"/>
      <c r="W8" s="32"/>
      <c r="X8" s="33"/>
      <c r="Y8" s="34"/>
      <c r="Z8" s="34"/>
      <c r="AA8" s="35"/>
      <c r="AB8" s="35"/>
      <c r="AC8" s="35"/>
      <c r="AD8" s="35"/>
      <c r="AE8" s="4"/>
      <c r="AF8" s="39"/>
    </row>
    <row r="9" spans="1:34" s="19" customFormat="1" ht="15" hidden="1" customHeight="1" x14ac:dyDescent="0.25">
      <c r="A9" s="22"/>
      <c r="B9" s="22"/>
      <c r="C9" s="22"/>
      <c r="D9" s="23"/>
      <c r="E9" s="24"/>
      <c r="F9" s="24"/>
      <c r="G9" s="24"/>
      <c r="H9" s="25"/>
      <c r="I9" s="26"/>
      <c r="J9" s="27"/>
      <c r="K9" s="28"/>
      <c r="L9" s="234">
        <v>31</v>
      </c>
      <c r="M9" s="26"/>
      <c r="N9" s="32"/>
      <c r="O9" s="32"/>
      <c r="P9" s="15"/>
      <c r="Q9" s="41" t="s">
        <v>3</v>
      </c>
      <c r="R9" s="32"/>
      <c r="S9" s="32"/>
      <c r="T9" s="41">
        <v>30</v>
      </c>
      <c r="U9" s="32"/>
      <c r="V9" s="32"/>
      <c r="W9" s="32"/>
      <c r="X9" s="33"/>
      <c r="Y9" s="34"/>
      <c r="Z9" s="34"/>
      <c r="AA9" s="35"/>
      <c r="AB9" s="35"/>
      <c r="AC9" s="35"/>
      <c r="AD9" s="35"/>
      <c r="AE9" s="4"/>
      <c r="AF9" s="39"/>
    </row>
    <row r="10" spans="1:34" s="19" customFormat="1" ht="15" hidden="1" customHeight="1" x14ac:dyDescent="0.25">
      <c r="A10" s="22"/>
      <c r="B10" s="22"/>
      <c r="C10" s="22"/>
      <c r="D10" s="23"/>
      <c r="E10" s="24"/>
      <c r="F10" s="24"/>
      <c r="G10" s="24"/>
      <c r="H10" s="25"/>
      <c r="I10" s="26"/>
      <c r="J10" s="27"/>
      <c r="K10" s="28"/>
      <c r="L10" s="29"/>
      <c r="M10" s="26"/>
      <c r="N10" s="32"/>
      <c r="O10" s="32"/>
      <c r="P10" s="15"/>
      <c r="Q10" s="41" t="s">
        <v>4</v>
      </c>
      <c r="R10" s="32"/>
      <c r="S10" s="32"/>
      <c r="T10" s="41">
        <v>31</v>
      </c>
      <c r="U10" s="32"/>
      <c r="V10" s="32"/>
      <c r="W10" s="32"/>
      <c r="X10" s="33"/>
      <c r="Y10" s="34"/>
      <c r="Z10" s="34"/>
      <c r="AA10" s="35"/>
      <c r="AB10" s="35"/>
      <c r="AC10" s="35"/>
      <c r="AD10" s="35"/>
      <c r="AE10" s="4"/>
      <c r="AF10" s="39"/>
    </row>
    <row r="11" spans="1:34" s="19" customFormat="1" ht="15" hidden="1" customHeight="1" x14ac:dyDescent="0.25">
      <c r="A11" s="22"/>
      <c r="B11" s="22"/>
      <c r="C11" s="22"/>
      <c r="D11" s="23"/>
      <c r="E11" s="24"/>
      <c r="F11" s="24"/>
      <c r="G11" s="24"/>
      <c r="H11" s="25"/>
      <c r="I11" s="26"/>
      <c r="J11" s="27"/>
      <c r="K11" s="28"/>
      <c r="L11" s="29"/>
      <c r="M11" s="26"/>
      <c r="N11" s="32"/>
      <c r="O11" s="32"/>
      <c r="P11" s="15"/>
      <c r="Q11" s="41" t="s">
        <v>5</v>
      </c>
      <c r="R11" s="32"/>
      <c r="S11" s="32"/>
      <c r="T11" s="41">
        <v>30</v>
      </c>
      <c r="U11" s="32"/>
      <c r="V11" s="32"/>
      <c r="W11" s="32"/>
      <c r="X11" s="33"/>
      <c r="Y11" s="34"/>
      <c r="Z11" s="34"/>
      <c r="AA11" s="35"/>
      <c r="AB11" s="35"/>
      <c r="AC11" s="35"/>
      <c r="AD11" s="35"/>
      <c r="AE11" s="4"/>
      <c r="AF11" s="39"/>
    </row>
    <row r="12" spans="1:34" s="19" customFormat="1" ht="15" hidden="1" customHeight="1" x14ac:dyDescent="0.25">
      <c r="A12" s="22"/>
      <c r="B12" s="22"/>
      <c r="C12" s="22"/>
      <c r="D12" s="23"/>
      <c r="E12" s="24"/>
      <c r="F12" s="24"/>
      <c r="G12" s="24"/>
      <c r="H12" s="25"/>
      <c r="I12" s="26"/>
      <c r="J12" s="27"/>
      <c r="K12" s="28"/>
      <c r="L12" s="29"/>
      <c r="M12" s="26"/>
      <c r="N12" s="32"/>
      <c r="O12" s="32"/>
      <c r="P12" s="15"/>
      <c r="Q12" s="41" t="s">
        <v>6</v>
      </c>
      <c r="R12" s="32"/>
      <c r="S12" s="32"/>
      <c r="T12" s="41">
        <v>31</v>
      </c>
      <c r="U12" s="32"/>
      <c r="V12" s="32"/>
      <c r="W12" s="32"/>
      <c r="X12" s="33"/>
      <c r="Y12" s="34"/>
      <c r="Z12" s="34"/>
      <c r="AA12" s="35"/>
      <c r="AB12" s="35"/>
      <c r="AC12" s="35"/>
      <c r="AD12" s="35"/>
      <c r="AE12" s="4"/>
      <c r="AF12" s="39"/>
    </row>
    <row r="13" spans="1:34" s="19" customFormat="1" ht="15" hidden="1" customHeight="1" x14ac:dyDescent="0.25">
      <c r="A13" s="22"/>
      <c r="B13" s="22"/>
      <c r="C13" s="22"/>
      <c r="D13" s="23"/>
      <c r="E13" s="24"/>
      <c r="F13" s="24"/>
      <c r="G13" s="24"/>
      <c r="H13" s="25"/>
      <c r="I13" s="26"/>
      <c r="J13" s="27"/>
      <c r="K13" s="28"/>
      <c r="L13" s="29"/>
      <c r="M13" s="26"/>
      <c r="N13" s="32"/>
      <c r="O13" s="32"/>
      <c r="P13" s="15"/>
      <c r="Q13" s="41" t="s">
        <v>7</v>
      </c>
      <c r="R13" s="32"/>
      <c r="S13" s="32"/>
      <c r="T13" s="41">
        <v>31</v>
      </c>
      <c r="U13" s="32"/>
      <c r="V13" s="32"/>
      <c r="W13" s="32"/>
      <c r="X13" s="33"/>
      <c r="Y13" s="34"/>
      <c r="Z13" s="34"/>
      <c r="AA13" s="35"/>
      <c r="AB13" s="35"/>
      <c r="AC13" s="35"/>
      <c r="AD13" s="35"/>
      <c r="AE13" s="4"/>
      <c r="AF13" s="39"/>
    </row>
    <row r="14" spans="1:34" s="19" customFormat="1" ht="15" hidden="1" customHeight="1" x14ac:dyDescent="0.25">
      <c r="A14" s="22"/>
      <c r="B14" s="22"/>
      <c r="C14" s="22"/>
      <c r="D14" s="23"/>
      <c r="E14" s="24"/>
      <c r="F14" s="24"/>
      <c r="G14" s="24"/>
      <c r="H14" s="25"/>
      <c r="I14" s="26"/>
      <c r="J14" s="27"/>
      <c r="K14" s="28"/>
      <c r="L14" s="29"/>
      <c r="M14" s="26"/>
      <c r="N14" s="32"/>
      <c r="O14" s="32"/>
      <c r="P14" s="15"/>
      <c r="Q14" s="41" t="s">
        <v>8</v>
      </c>
      <c r="R14" s="32"/>
      <c r="S14" s="32"/>
      <c r="T14" s="41">
        <v>30</v>
      </c>
      <c r="U14" s="32"/>
      <c r="V14" s="32"/>
      <c r="W14" s="32"/>
      <c r="X14" s="33"/>
      <c r="Y14" s="34"/>
      <c r="Z14" s="34"/>
      <c r="AA14" s="35"/>
      <c r="AB14" s="35"/>
      <c r="AC14" s="35"/>
      <c r="AD14" s="35"/>
      <c r="AE14" s="4"/>
      <c r="AF14" s="39"/>
    </row>
    <row r="15" spans="1:34" s="19" customFormat="1" ht="15" hidden="1" customHeight="1" x14ac:dyDescent="0.25">
      <c r="A15" s="22"/>
      <c r="B15" s="22"/>
      <c r="C15" s="22"/>
      <c r="D15" s="23"/>
      <c r="E15" s="24"/>
      <c r="F15" s="24"/>
      <c r="G15" s="24"/>
      <c r="H15" s="25"/>
      <c r="I15" s="26"/>
      <c r="J15" s="27"/>
      <c r="K15" s="28"/>
      <c r="L15" s="29"/>
      <c r="M15" s="26"/>
      <c r="N15" s="32"/>
      <c r="O15" s="32"/>
      <c r="P15" s="15"/>
      <c r="Q15" s="41" t="s">
        <v>9</v>
      </c>
      <c r="R15" s="32"/>
      <c r="S15" s="32"/>
      <c r="T15" s="41">
        <v>31</v>
      </c>
      <c r="U15" s="32"/>
      <c r="V15" s="32"/>
      <c r="W15" s="32"/>
      <c r="X15" s="33"/>
      <c r="Y15" s="34"/>
      <c r="Z15" s="34"/>
      <c r="AA15" s="35"/>
      <c r="AB15" s="35"/>
      <c r="AC15" s="35"/>
      <c r="AD15" s="35"/>
      <c r="AE15" s="4"/>
      <c r="AF15" s="39"/>
    </row>
    <row r="16" spans="1:34" s="19" customFormat="1" ht="15" hidden="1" customHeight="1" x14ac:dyDescent="0.25">
      <c r="A16" s="22"/>
      <c r="B16" s="22"/>
      <c r="C16" s="22"/>
      <c r="D16" s="23"/>
      <c r="E16" s="24"/>
      <c r="F16" s="24"/>
      <c r="G16" s="24"/>
      <c r="H16" s="25"/>
      <c r="I16" s="26"/>
      <c r="J16" s="27"/>
      <c r="K16" s="28"/>
      <c r="L16" s="29"/>
      <c r="M16" s="26"/>
      <c r="N16" s="32"/>
      <c r="O16" s="32"/>
      <c r="P16" s="15"/>
      <c r="Q16" s="43" t="s">
        <v>10</v>
      </c>
      <c r="R16" s="32"/>
      <c r="S16" s="32"/>
      <c r="T16" s="43">
        <v>30</v>
      </c>
      <c r="U16" s="32"/>
      <c r="V16" s="32"/>
      <c r="W16" s="32"/>
      <c r="X16" s="33"/>
      <c r="Y16" s="34"/>
      <c r="Z16" s="34"/>
      <c r="AA16" s="35"/>
      <c r="AB16" s="35"/>
      <c r="AC16" s="35"/>
      <c r="AD16" s="35"/>
      <c r="AE16" s="4"/>
      <c r="AF16" s="39"/>
    </row>
    <row r="17" spans="1:38" s="19" customFormat="1" ht="17.25" customHeight="1" x14ac:dyDescent="0.25">
      <c r="A17" s="22"/>
      <c r="B17" s="21"/>
      <c r="C17" s="22"/>
      <c r="D17" s="4"/>
      <c r="E17" s="4"/>
      <c r="F17" s="4"/>
      <c r="G17" s="12"/>
      <c r="H17" s="235"/>
      <c r="I17" s="12"/>
      <c r="J17" s="12"/>
      <c r="K17" s="12"/>
      <c r="L17" s="13"/>
      <c r="M17" s="12"/>
      <c r="N17" s="12"/>
      <c r="O17" s="12"/>
      <c r="P17" s="235"/>
      <c r="Q17" s="12"/>
      <c r="R17" s="236"/>
      <c r="S17" s="3"/>
      <c r="T17" s="3"/>
      <c r="U17" s="3"/>
      <c r="V17" s="236"/>
      <c r="W17" s="3"/>
      <c r="X17" s="12"/>
      <c r="Y17" s="3"/>
      <c r="Z17" s="236"/>
      <c r="AA17" s="14"/>
      <c r="AB17" s="3"/>
      <c r="AC17" s="237"/>
      <c r="AD17" s="236"/>
      <c r="AE17" s="12"/>
      <c r="AF17" s="39"/>
    </row>
    <row r="18" spans="1:38" s="19" customFormat="1" ht="16.5" customHeight="1" thickBot="1" x14ac:dyDescent="0.3">
      <c r="A18" s="670" t="s">
        <v>21</v>
      </c>
      <c r="B18" s="670"/>
      <c r="C18" s="670"/>
      <c r="D18" s="238">
        <v>2</v>
      </c>
      <c r="E18" s="46"/>
      <c r="F18" s="239"/>
      <c r="G18" s="229"/>
      <c r="H18" s="232"/>
      <c r="I18" s="230"/>
      <c r="J18" s="232"/>
      <c r="K18" s="232"/>
      <c r="L18" s="232"/>
      <c r="M18" s="36"/>
      <c r="N18" s="36"/>
      <c r="O18" s="36"/>
      <c r="P18" s="36"/>
      <c r="Q18" s="4" t="s">
        <v>22</v>
      </c>
      <c r="R18" s="36"/>
      <c r="S18" s="240">
        <v>28</v>
      </c>
      <c r="T18" s="4" t="s">
        <v>23</v>
      </c>
      <c r="U18" s="24"/>
      <c r="V18" s="24"/>
      <c r="W18" s="24"/>
      <c r="X18" s="12"/>
      <c r="Y18" s="12"/>
      <c r="Z18" s="12"/>
      <c r="AA18" s="12"/>
      <c r="AB18" s="241"/>
      <c r="AC18" s="242"/>
      <c r="AD18" s="236"/>
      <c r="AE18" s="241"/>
      <c r="AF18" s="53"/>
    </row>
    <row r="19" spans="1:38" s="19" customFormat="1" ht="15.75" customHeight="1" thickBot="1" x14ac:dyDescent="0.3">
      <c r="A19" s="652" t="s">
        <v>24</v>
      </c>
      <c r="B19" s="652"/>
      <c r="C19" s="652"/>
      <c r="D19" s="653">
        <v>151</v>
      </c>
      <c r="E19" s="653"/>
      <c r="F19" s="54" t="s">
        <v>25</v>
      </c>
      <c r="G19" s="667">
        <v>454</v>
      </c>
      <c r="H19" s="667"/>
      <c r="I19" s="54" t="s">
        <v>26</v>
      </c>
      <c r="J19" s="57"/>
      <c r="K19" s="56"/>
      <c r="L19" s="243" t="s">
        <v>27</v>
      </c>
      <c r="M19" s="60"/>
      <c r="N19" s="61"/>
      <c r="O19" s="61"/>
      <c r="P19" s="60"/>
      <c r="Q19" s="61"/>
      <c r="R19" s="61"/>
      <c r="S19" s="61"/>
      <c r="T19" s="61"/>
      <c r="U19" s="61"/>
      <c r="V19" s="61"/>
      <c r="W19" s="61"/>
      <c r="X19" s="60"/>
      <c r="Y19" s="17"/>
      <c r="Z19" s="62"/>
      <c r="AA19" s="63"/>
      <c r="AB19" s="62"/>
      <c r="AC19" s="63"/>
      <c r="AD19" s="63"/>
      <c r="AE19" s="62"/>
      <c r="AF19" s="65"/>
      <c r="AG19" s="244"/>
      <c r="AH19" s="65"/>
      <c r="AI19" s="654" t="s">
        <v>29</v>
      </c>
      <c r="AJ19" s="655"/>
      <c r="AK19" s="656"/>
      <c r="AL19" s="245" t="s">
        <v>30</v>
      </c>
    </row>
    <row r="20" spans="1:38" s="19" customFormat="1" ht="42" thickBot="1" x14ac:dyDescent="0.3">
      <c r="A20" s="69" t="s">
        <v>31</v>
      </c>
      <c r="B20" s="70" t="s">
        <v>32</v>
      </c>
      <c r="C20" s="71" t="s">
        <v>33</v>
      </c>
      <c r="D20" s="75">
        <v>1</v>
      </c>
      <c r="E20" s="75">
        <v>2</v>
      </c>
      <c r="F20" s="75">
        <v>3</v>
      </c>
      <c r="G20" s="75">
        <v>4</v>
      </c>
      <c r="H20" s="75">
        <v>5</v>
      </c>
      <c r="I20" s="75">
        <v>6</v>
      </c>
      <c r="J20" s="75">
        <v>7</v>
      </c>
      <c r="K20" s="75">
        <v>8</v>
      </c>
      <c r="L20" s="75">
        <v>9</v>
      </c>
      <c r="M20" s="75">
        <v>10</v>
      </c>
      <c r="N20" s="75">
        <v>11</v>
      </c>
      <c r="O20" s="74">
        <v>12</v>
      </c>
      <c r="P20" s="75">
        <v>13</v>
      </c>
      <c r="Q20" s="75">
        <v>14</v>
      </c>
      <c r="R20" s="75">
        <v>15</v>
      </c>
      <c r="S20" s="75">
        <v>16</v>
      </c>
      <c r="T20" s="75">
        <v>17</v>
      </c>
      <c r="U20" s="75">
        <v>18</v>
      </c>
      <c r="V20" s="74">
        <v>19</v>
      </c>
      <c r="W20" s="74">
        <v>20</v>
      </c>
      <c r="X20" s="75">
        <v>21</v>
      </c>
      <c r="Y20" s="246" t="s">
        <v>84</v>
      </c>
      <c r="Z20" s="247">
        <v>23</v>
      </c>
      <c r="AA20" s="75">
        <v>24</v>
      </c>
      <c r="AB20" s="75">
        <v>25</v>
      </c>
      <c r="AC20" s="75">
        <v>26</v>
      </c>
      <c r="AD20" s="75">
        <v>27</v>
      </c>
      <c r="AE20" s="75">
        <v>28</v>
      </c>
      <c r="AF20" s="76" t="s">
        <v>34</v>
      </c>
      <c r="AG20" s="76" t="s">
        <v>35</v>
      </c>
      <c r="AH20" s="76" t="s">
        <v>36</v>
      </c>
      <c r="AI20" s="76" t="s">
        <v>37</v>
      </c>
      <c r="AJ20" s="76" t="s">
        <v>38</v>
      </c>
      <c r="AK20" s="76" t="s">
        <v>39</v>
      </c>
      <c r="AL20" s="76" t="s">
        <v>40</v>
      </c>
    </row>
    <row r="21" spans="1:38" s="19" customFormat="1" x14ac:dyDescent="0.25">
      <c r="A21" s="78">
        <v>1</v>
      </c>
      <c r="B21" s="248" t="s">
        <v>41</v>
      </c>
      <c r="C21" s="80" t="s">
        <v>42</v>
      </c>
      <c r="D21" s="86" t="s">
        <v>50</v>
      </c>
      <c r="E21" s="249" t="s">
        <v>50</v>
      </c>
      <c r="F21" s="86" t="s">
        <v>50</v>
      </c>
      <c r="G21" s="86" t="s">
        <v>50</v>
      </c>
      <c r="H21" s="86" t="s">
        <v>50</v>
      </c>
      <c r="I21" s="86" t="s">
        <v>50</v>
      </c>
      <c r="J21" s="86" t="s">
        <v>50</v>
      </c>
      <c r="K21" s="249" t="s">
        <v>50</v>
      </c>
      <c r="L21" s="86" t="s">
        <v>50</v>
      </c>
      <c r="M21" s="86" t="s">
        <v>50</v>
      </c>
      <c r="N21" s="249" t="s">
        <v>50</v>
      </c>
      <c r="O21" s="249" t="s">
        <v>50</v>
      </c>
      <c r="P21" s="86" t="s">
        <v>50</v>
      </c>
      <c r="Q21" s="249" t="s">
        <v>50</v>
      </c>
      <c r="R21" s="250"/>
      <c r="S21" s="82">
        <v>11.42</v>
      </c>
      <c r="T21" s="250"/>
      <c r="U21" s="250"/>
      <c r="V21" s="251">
        <v>9.75</v>
      </c>
      <c r="W21" s="82">
        <v>10.75</v>
      </c>
      <c r="X21" s="83">
        <v>11</v>
      </c>
      <c r="Y21" s="250"/>
      <c r="Z21" s="252"/>
      <c r="AA21" s="83">
        <v>11.33</v>
      </c>
      <c r="AB21" s="82">
        <v>11</v>
      </c>
      <c r="AC21" s="83">
        <v>10.75</v>
      </c>
      <c r="AD21" s="84"/>
      <c r="AE21" s="82">
        <v>4</v>
      </c>
      <c r="AF21" s="253">
        <f>SUM(D21:AE21)</f>
        <v>80</v>
      </c>
      <c r="AG21" s="89">
        <f t="shared" ref="AG21:AG39" si="0">$D$19-(COUNTIF(D21:G21,"О")+COUNTIF(J21:N21,"О")+COUNTIF(Q21:U21,"О")+COUNTIF(X21:Y21,"О")+COUNTIF(D21:G21,"Б")+COUNTIF(J21:N21,"Б")+COUNTIF(Q21:U21,"Б")+COUNTIF(X21:Y21,"Б")+COUNTIF(D21:G21,"Д")+COUNTIF(J21:N21,"Д")+COUNTIF(Q21:U21,"Д")+COUNTIF(X21:Y21,"Д")+COUNTIF(D21:G21,"К")+COUNTIF(J21:N21,"К")+COUNTIF(Q21:U21,"К")+COUNTIF(X21:Y21,"К")+COUNTIF(AA21:AB21,"О")+COUNTIF(AA21:AB21,"Б")+COUNTIF(AA21:AB21,"Д")+COUNTIF(AA21:AB21,"К")+COUNTIF(AE21,"О")+COUNTIF(AE21,"Б")+COUNTIF(AE21,"Д")+COUNTIF(AE21,"К"))*8</f>
        <v>71</v>
      </c>
      <c r="AH21" s="90">
        <f t="shared" ref="AH21:AH39" si="1">AF21-AG21</f>
        <v>9</v>
      </c>
      <c r="AI21" s="91" t="e">
        <f>#REF!</f>
        <v>#REF!</v>
      </c>
      <c r="AJ21" s="92" t="e">
        <f>#REF!</f>
        <v>#REF!</v>
      </c>
      <c r="AK21" s="93" t="e">
        <f>#REF!</f>
        <v>#REF!</v>
      </c>
      <c r="AL21" s="94" t="e">
        <f>#REF!</f>
        <v>#REF!</v>
      </c>
    </row>
    <row r="22" spans="1:38" s="19" customFormat="1" x14ac:dyDescent="0.25">
      <c r="A22" s="95">
        <v>2</v>
      </c>
      <c r="B22" s="123" t="s">
        <v>43</v>
      </c>
      <c r="C22" s="121" t="s">
        <v>44</v>
      </c>
      <c r="D22" s="102">
        <v>11.17</v>
      </c>
      <c r="E22" s="102">
        <v>13.08</v>
      </c>
      <c r="F22" s="102"/>
      <c r="G22" s="114"/>
      <c r="H22" s="115"/>
      <c r="I22" s="254">
        <v>10.92</v>
      </c>
      <c r="J22" s="102">
        <v>10.75</v>
      </c>
      <c r="K22" s="102">
        <v>9.75</v>
      </c>
      <c r="L22" s="102" t="s">
        <v>58</v>
      </c>
      <c r="M22" s="102" t="s">
        <v>58</v>
      </c>
      <c r="N22" s="122" t="s">
        <v>58</v>
      </c>
      <c r="O22" s="122" t="s">
        <v>58</v>
      </c>
      <c r="P22" s="102" t="s">
        <v>58</v>
      </c>
      <c r="Q22" s="122" t="s">
        <v>58</v>
      </c>
      <c r="R22" s="122" t="s">
        <v>58</v>
      </c>
      <c r="S22" s="122" t="s">
        <v>58</v>
      </c>
      <c r="T22" s="115"/>
      <c r="U22" s="102">
        <v>1.5</v>
      </c>
      <c r="V22" s="101">
        <v>10.75</v>
      </c>
      <c r="W22" s="101">
        <v>10.92</v>
      </c>
      <c r="X22" s="115"/>
      <c r="Y22" s="115"/>
      <c r="Z22" s="98">
        <v>1.58</v>
      </c>
      <c r="AA22" s="102">
        <v>12.25</v>
      </c>
      <c r="AB22" s="102">
        <v>13.75</v>
      </c>
      <c r="AC22" s="102">
        <v>14.25</v>
      </c>
      <c r="AD22" s="100"/>
      <c r="AE22" s="114"/>
      <c r="AF22" s="255">
        <f t="shared" ref="AF22:AF40" si="2">SUM(D22:AE22)</f>
        <v>120.67</v>
      </c>
      <c r="AG22" s="105">
        <f t="shared" si="0"/>
        <v>103</v>
      </c>
      <c r="AH22" s="106">
        <f t="shared" si="1"/>
        <v>17.670000000000002</v>
      </c>
      <c r="AI22" s="107" t="e">
        <f>#REF!</f>
        <v>#REF!</v>
      </c>
      <c r="AJ22" s="108" t="e">
        <f>#REF!</f>
        <v>#REF!</v>
      </c>
      <c r="AK22" s="109" t="e">
        <f>#REF!</f>
        <v>#REF!</v>
      </c>
      <c r="AL22" s="110" t="e">
        <f>#REF!</f>
        <v>#REF!</v>
      </c>
    </row>
    <row r="23" spans="1:38" s="19" customFormat="1" x14ac:dyDescent="0.25">
      <c r="A23" s="95">
        <v>3</v>
      </c>
      <c r="B23" s="123" t="s">
        <v>45</v>
      </c>
      <c r="C23" s="121" t="s">
        <v>46</v>
      </c>
      <c r="D23" s="112">
        <f>6.08+11.42</f>
        <v>17.5</v>
      </c>
      <c r="E23" s="115"/>
      <c r="F23" s="100"/>
      <c r="G23" s="112">
        <v>10.75</v>
      </c>
      <c r="H23" s="112">
        <v>11</v>
      </c>
      <c r="I23" s="115"/>
      <c r="J23" s="100"/>
      <c r="K23" s="111">
        <v>10.75</v>
      </c>
      <c r="L23" s="112">
        <v>11.08</v>
      </c>
      <c r="M23" s="112">
        <v>11.42</v>
      </c>
      <c r="N23" s="115"/>
      <c r="O23" s="111">
        <v>11.08</v>
      </c>
      <c r="P23" s="112">
        <v>10.25</v>
      </c>
      <c r="Q23" s="100"/>
      <c r="R23" s="100"/>
      <c r="S23" s="111">
        <v>11.08</v>
      </c>
      <c r="T23" s="111">
        <v>10.75</v>
      </c>
      <c r="U23" s="115"/>
      <c r="V23" s="103"/>
      <c r="W23" s="103"/>
      <c r="X23" s="112">
        <v>10.5</v>
      </c>
      <c r="Y23" s="112">
        <v>9.8800000000000008</v>
      </c>
      <c r="Z23" s="99"/>
      <c r="AA23" s="112">
        <v>11.42</v>
      </c>
      <c r="AB23" s="111">
        <v>12.08</v>
      </c>
      <c r="AC23" s="112">
        <v>11</v>
      </c>
      <c r="AD23" s="100"/>
      <c r="AE23" s="111">
        <v>5</v>
      </c>
      <c r="AF23" s="255">
        <f t="shared" si="2"/>
        <v>175.54</v>
      </c>
      <c r="AG23" s="105">
        <f t="shared" si="0"/>
        <v>151</v>
      </c>
      <c r="AH23" s="106">
        <f t="shared" si="1"/>
        <v>24.539999999999992</v>
      </c>
      <c r="AI23" s="107" t="e">
        <f>#REF!</f>
        <v>#REF!</v>
      </c>
      <c r="AJ23" s="108" t="e">
        <f>#REF!</f>
        <v>#REF!</v>
      </c>
      <c r="AK23" s="109" t="e">
        <f>#REF!</f>
        <v>#REF!</v>
      </c>
      <c r="AL23" s="110" t="e">
        <f>#REF!</f>
        <v>#REF!</v>
      </c>
    </row>
    <row r="24" spans="1:38" s="19" customFormat="1" x14ac:dyDescent="0.25">
      <c r="A24" s="95">
        <v>4</v>
      </c>
      <c r="B24" s="123" t="s">
        <v>47</v>
      </c>
      <c r="C24" s="121" t="s">
        <v>42</v>
      </c>
      <c r="D24" s="115"/>
      <c r="E24" s="114">
        <v>10.75</v>
      </c>
      <c r="F24" s="114">
        <v>10.08</v>
      </c>
      <c r="G24" s="102" t="s">
        <v>58</v>
      </c>
      <c r="H24" s="102" t="s">
        <v>58</v>
      </c>
      <c r="I24" s="102" t="s">
        <v>58</v>
      </c>
      <c r="J24" s="102" t="s">
        <v>58</v>
      </c>
      <c r="K24" s="122" t="s">
        <v>58</v>
      </c>
      <c r="L24" s="102" t="s">
        <v>58</v>
      </c>
      <c r="M24" s="102" t="s">
        <v>58</v>
      </c>
      <c r="N24" s="114">
        <v>10.75</v>
      </c>
      <c r="O24" s="103"/>
      <c r="P24" s="114"/>
      <c r="Q24" s="100"/>
      <c r="R24" s="100"/>
      <c r="S24" s="114">
        <v>10.08</v>
      </c>
      <c r="T24" s="114">
        <v>10.75</v>
      </c>
      <c r="U24" s="114">
        <v>10.42</v>
      </c>
      <c r="V24" s="256"/>
      <c r="W24" s="103">
        <v>10.25</v>
      </c>
      <c r="X24" s="115"/>
      <c r="Y24" s="114">
        <v>10.75</v>
      </c>
      <c r="Z24" s="113">
        <v>9.75</v>
      </c>
      <c r="AA24" s="115"/>
      <c r="AB24" s="114">
        <v>11.25</v>
      </c>
      <c r="AC24" s="114">
        <v>11.25</v>
      </c>
      <c r="AD24" s="114">
        <v>11.25</v>
      </c>
      <c r="AE24" s="114"/>
      <c r="AF24" s="255">
        <f t="shared" si="2"/>
        <v>127.33</v>
      </c>
      <c r="AG24" s="105">
        <f t="shared" si="0"/>
        <v>111</v>
      </c>
      <c r="AH24" s="106">
        <f t="shared" si="1"/>
        <v>16.329999999999998</v>
      </c>
      <c r="AI24" s="107" t="e">
        <f>#REF!</f>
        <v>#REF!</v>
      </c>
      <c r="AJ24" s="108" t="e">
        <f>#REF!</f>
        <v>#REF!</v>
      </c>
      <c r="AK24" s="109" t="e">
        <f>#REF!</f>
        <v>#REF!</v>
      </c>
      <c r="AL24" s="110" t="e">
        <f>#REF!</f>
        <v>#REF!</v>
      </c>
    </row>
    <row r="25" spans="1:38" s="19" customFormat="1" x14ac:dyDescent="0.25">
      <c r="A25" s="95">
        <v>5</v>
      </c>
      <c r="B25" s="123" t="s">
        <v>85</v>
      </c>
      <c r="C25" s="121" t="s">
        <v>46</v>
      </c>
      <c r="D25" s="102" t="s">
        <v>68</v>
      </c>
      <c r="E25" s="122" t="s">
        <v>68</v>
      </c>
      <c r="F25" s="102" t="s">
        <v>58</v>
      </c>
      <c r="G25" s="102" t="s">
        <v>58</v>
      </c>
      <c r="H25" s="102" t="s">
        <v>58</v>
      </c>
      <c r="I25" s="102" t="s">
        <v>58</v>
      </c>
      <c r="J25" s="102" t="s">
        <v>58</v>
      </c>
      <c r="K25" s="122" t="s">
        <v>58</v>
      </c>
      <c r="L25" s="102" t="s">
        <v>58</v>
      </c>
      <c r="M25" s="102" t="s">
        <v>58</v>
      </c>
      <c r="N25" s="122" t="s">
        <v>68</v>
      </c>
      <c r="O25" s="122" t="s">
        <v>68</v>
      </c>
      <c r="P25" s="102" t="s">
        <v>68</v>
      </c>
      <c r="Q25" s="122" t="s">
        <v>68</v>
      </c>
      <c r="R25" s="122" t="s">
        <v>68</v>
      </c>
      <c r="S25" s="122" t="s">
        <v>68</v>
      </c>
      <c r="T25" s="122" t="s">
        <v>68</v>
      </c>
      <c r="U25" s="122" t="s">
        <v>68</v>
      </c>
      <c r="V25" s="122" t="s">
        <v>68</v>
      </c>
      <c r="W25" s="122" t="s">
        <v>68</v>
      </c>
      <c r="X25" s="102" t="s">
        <v>68</v>
      </c>
      <c r="Y25" s="102" t="s">
        <v>68</v>
      </c>
      <c r="Z25" s="122" t="s">
        <v>68</v>
      </c>
      <c r="AA25" s="102" t="s">
        <v>68</v>
      </c>
      <c r="AB25" s="122" t="s">
        <v>68</v>
      </c>
      <c r="AC25" s="102" t="s">
        <v>68</v>
      </c>
      <c r="AD25" s="102" t="s">
        <v>68</v>
      </c>
      <c r="AE25" s="122" t="s">
        <v>68</v>
      </c>
      <c r="AF25" s="255">
        <f t="shared" si="2"/>
        <v>0</v>
      </c>
      <c r="AG25" s="105">
        <f t="shared" si="0"/>
        <v>-1</v>
      </c>
      <c r="AH25" s="106">
        <f t="shared" si="1"/>
        <v>1</v>
      </c>
      <c r="AI25" s="107" t="e">
        <f>#REF!</f>
        <v>#REF!</v>
      </c>
      <c r="AJ25" s="108" t="e">
        <f>#REF!</f>
        <v>#REF!</v>
      </c>
      <c r="AK25" s="109" t="e">
        <f>#REF!</f>
        <v>#REF!</v>
      </c>
      <c r="AL25" s="110" t="e">
        <f>#REF!</f>
        <v>#REF!</v>
      </c>
    </row>
    <row r="26" spans="1:38" s="19" customFormat="1" x14ac:dyDescent="0.25">
      <c r="A26" s="95">
        <v>6</v>
      </c>
      <c r="B26" s="123" t="s">
        <v>48</v>
      </c>
      <c r="C26" s="121" t="s">
        <v>44</v>
      </c>
      <c r="D26" s="102"/>
      <c r="E26" s="122" t="s">
        <v>58</v>
      </c>
      <c r="F26" s="102" t="s">
        <v>58</v>
      </c>
      <c r="G26" s="102" t="s">
        <v>58</v>
      </c>
      <c r="H26" s="102" t="s">
        <v>58</v>
      </c>
      <c r="I26" s="102" t="s">
        <v>58</v>
      </c>
      <c r="J26" s="102" t="s">
        <v>58</v>
      </c>
      <c r="K26" s="122" t="s">
        <v>58</v>
      </c>
      <c r="L26" s="102" t="s">
        <v>58</v>
      </c>
      <c r="M26" s="102" t="s">
        <v>58</v>
      </c>
      <c r="N26" s="122" t="s">
        <v>58</v>
      </c>
      <c r="O26" s="122" t="s">
        <v>58</v>
      </c>
      <c r="P26" s="102" t="s">
        <v>58</v>
      </c>
      <c r="Q26" s="122" t="s">
        <v>58</v>
      </c>
      <c r="R26" s="122" t="s">
        <v>58</v>
      </c>
      <c r="S26" s="122" t="s">
        <v>58</v>
      </c>
      <c r="T26" s="257">
        <v>9.92</v>
      </c>
      <c r="U26" s="115"/>
      <c r="V26" s="256"/>
      <c r="W26" s="258">
        <v>8.75</v>
      </c>
      <c r="X26" s="257">
        <v>12.25</v>
      </c>
      <c r="Y26" s="102"/>
      <c r="Z26" s="98"/>
      <c r="AA26" s="257">
        <v>10.75</v>
      </c>
      <c r="AB26" s="257">
        <v>13.25</v>
      </c>
      <c r="AC26" s="100"/>
      <c r="AD26" s="100">
        <v>5.67</v>
      </c>
      <c r="AE26" s="257">
        <v>12.92</v>
      </c>
      <c r="AF26" s="255">
        <f t="shared" si="2"/>
        <v>73.510000000000005</v>
      </c>
      <c r="AG26" s="105">
        <f t="shared" si="0"/>
        <v>63</v>
      </c>
      <c r="AH26" s="106">
        <f t="shared" si="1"/>
        <v>10.510000000000005</v>
      </c>
      <c r="AI26" s="107" t="e">
        <f>#REF!</f>
        <v>#REF!</v>
      </c>
      <c r="AJ26" s="108" t="e">
        <f>#REF!</f>
        <v>#REF!</v>
      </c>
      <c r="AK26" s="109" t="e">
        <f>#REF!</f>
        <v>#REF!</v>
      </c>
      <c r="AL26" s="110" t="e">
        <f>#REF!</f>
        <v>#REF!</v>
      </c>
    </row>
    <row r="27" spans="1:38" s="19" customFormat="1" ht="17.25" customHeight="1" x14ac:dyDescent="0.25">
      <c r="A27" s="95">
        <v>7</v>
      </c>
      <c r="B27" s="123" t="s">
        <v>49</v>
      </c>
      <c r="C27" s="121" t="s">
        <v>42</v>
      </c>
      <c r="D27" s="102" t="s">
        <v>50</v>
      </c>
      <c r="E27" s="122" t="s">
        <v>50</v>
      </c>
      <c r="F27" s="102" t="s">
        <v>50</v>
      </c>
      <c r="G27" s="102" t="s">
        <v>50</v>
      </c>
      <c r="H27" s="102" t="s">
        <v>50</v>
      </c>
      <c r="I27" s="102" t="s">
        <v>50</v>
      </c>
      <c r="J27" s="102" t="s">
        <v>50</v>
      </c>
      <c r="K27" s="122" t="s">
        <v>50</v>
      </c>
      <c r="L27" s="102" t="s">
        <v>50</v>
      </c>
      <c r="M27" s="102" t="s">
        <v>50</v>
      </c>
      <c r="N27" s="122" t="s">
        <v>50</v>
      </c>
      <c r="O27" s="122" t="s">
        <v>50</v>
      </c>
      <c r="P27" s="102" t="s">
        <v>50</v>
      </c>
      <c r="Q27" s="122" t="s">
        <v>50</v>
      </c>
      <c r="R27" s="122" t="s">
        <v>86</v>
      </c>
      <c r="S27" s="122" t="s">
        <v>86</v>
      </c>
      <c r="T27" s="122" t="s">
        <v>86</v>
      </c>
      <c r="U27" s="122" t="s">
        <v>86</v>
      </c>
      <c r="V27" s="122" t="s">
        <v>86</v>
      </c>
      <c r="W27" s="122" t="s">
        <v>86</v>
      </c>
      <c r="X27" s="102" t="s">
        <v>86</v>
      </c>
      <c r="Y27" s="102" t="s">
        <v>86</v>
      </c>
      <c r="Z27" s="122" t="s">
        <v>86</v>
      </c>
      <c r="AA27" s="102" t="s">
        <v>86</v>
      </c>
      <c r="AB27" s="122" t="s">
        <v>86</v>
      </c>
      <c r="AC27" s="102" t="s">
        <v>86</v>
      </c>
      <c r="AD27" s="102" t="s">
        <v>86</v>
      </c>
      <c r="AE27" s="122" t="s">
        <v>86</v>
      </c>
      <c r="AF27" s="255">
        <f t="shared" si="2"/>
        <v>0</v>
      </c>
      <c r="AG27" s="105">
        <f t="shared" si="0"/>
        <v>-1</v>
      </c>
      <c r="AH27" s="106">
        <f t="shared" si="1"/>
        <v>1</v>
      </c>
      <c r="AI27" s="107" t="e">
        <f>#REF!</f>
        <v>#REF!</v>
      </c>
      <c r="AJ27" s="108" t="e">
        <f>#REF!</f>
        <v>#REF!</v>
      </c>
      <c r="AK27" s="109" t="e">
        <f>#REF!</f>
        <v>#REF!</v>
      </c>
      <c r="AL27" s="110" t="e">
        <f>#REF!</f>
        <v>#REF!</v>
      </c>
    </row>
    <row r="28" spans="1:38" s="19" customFormat="1" x14ac:dyDescent="0.25">
      <c r="A28" s="95">
        <v>8</v>
      </c>
      <c r="B28" s="123" t="s">
        <v>51</v>
      </c>
      <c r="C28" s="121" t="s">
        <v>42</v>
      </c>
      <c r="D28" s="114">
        <v>10.5</v>
      </c>
      <c r="E28" s="115"/>
      <c r="F28" s="100"/>
      <c r="G28" s="114">
        <v>10.75</v>
      </c>
      <c r="H28" s="114">
        <v>10.75</v>
      </c>
      <c r="I28" s="115"/>
      <c r="J28" s="114">
        <v>10.75</v>
      </c>
      <c r="K28" s="114">
        <v>9.75</v>
      </c>
      <c r="L28" s="114">
        <v>10.25</v>
      </c>
      <c r="M28" s="115"/>
      <c r="N28" s="114"/>
      <c r="O28" s="103">
        <v>10</v>
      </c>
      <c r="P28" s="114">
        <v>9.75</v>
      </c>
      <c r="Q28" s="114">
        <v>9.75</v>
      </c>
      <c r="R28" s="114">
        <v>10.75</v>
      </c>
      <c r="S28" s="114"/>
      <c r="T28" s="115"/>
      <c r="U28" s="115">
        <v>10.42</v>
      </c>
      <c r="V28" s="103"/>
      <c r="W28" s="103"/>
      <c r="X28" s="114">
        <v>10.75</v>
      </c>
      <c r="Y28" s="115"/>
      <c r="Z28" s="99"/>
      <c r="AA28" s="114">
        <v>10.75</v>
      </c>
      <c r="AB28" s="127">
        <v>11.08</v>
      </c>
      <c r="AC28" s="100"/>
      <c r="AD28" s="100">
        <v>10.75</v>
      </c>
      <c r="AE28" s="114">
        <v>12.92</v>
      </c>
      <c r="AF28" s="255">
        <f t="shared" si="2"/>
        <v>169.67000000000002</v>
      </c>
      <c r="AG28" s="105">
        <f t="shared" si="0"/>
        <v>151</v>
      </c>
      <c r="AH28" s="106">
        <f t="shared" si="1"/>
        <v>18.670000000000016</v>
      </c>
      <c r="AI28" s="107" t="e">
        <f>#REF!</f>
        <v>#REF!</v>
      </c>
      <c r="AJ28" s="108" t="e">
        <f>#REF!</f>
        <v>#REF!</v>
      </c>
      <c r="AK28" s="109" t="e">
        <f>#REF!</f>
        <v>#REF!</v>
      </c>
      <c r="AL28" s="110" t="e">
        <f>#REF!</f>
        <v>#REF!</v>
      </c>
    </row>
    <row r="29" spans="1:38" s="19" customFormat="1" x14ac:dyDescent="0.25">
      <c r="A29" s="95">
        <v>9</v>
      </c>
      <c r="B29" s="123" t="s">
        <v>52</v>
      </c>
      <c r="C29" s="121" t="s">
        <v>53</v>
      </c>
      <c r="D29" s="102"/>
      <c r="E29" s="102">
        <v>11.75</v>
      </c>
      <c r="F29" s="102">
        <v>12.25</v>
      </c>
      <c r="G29" s="114"/>
      <c r="H29" s="102"/>
      <c r="I29" s="102">
        <v>10.5</v>
      </c>
      <c r="J29" s="102">
        <v>10.92</v>
      </c>
      <c r="K29" s="102"/>
      <c r="L29" s="102"/>
      <c r="M29" s="102">
        <v>11.42</v>
      </c>
      <c r="N29" s="102">
        <v>11.25</v>
      </c>
      <c r="O29" s="103"/>
      <c r="P29" s="114"/>
      <c r="Q29" s="102">
        <v>10.92</v>
      </c>
      <c r="R29" s="102">
        <v>11.5</v>
      </c>
      <c r="S29" s="102"/>
      <c r="T29" s="102"/>
      <c r="U29" s="102">
        <v>10.58</v>
      </c>
      <c r="V29" s="101">
        <v>9.25</v>
      </c>
      <c r="W29" s="259"/>
      <c r="X29" s="102"/>
      <c r="Y29" s="102">
        <v>11.67</v>
      </c>
      <c r="Z29" s="98">
        <v>9.42</v>
      </c>
      <c r="AA29" s="102"/>
      <c r="AB29" s="114"/>
      <c r="AC29" s="102">
        <v>14.67</v>
      </c>
      <c r="AD29" s="102">
        <v>12.58</v>
      </c>
      <c r="AE29" s="114"/>
      <c r="AF29" s="255">
        <f t="shared" si="2"/>
        <v>158.68</v>
      </c>
      <c r="AG29" s="105">
        <f t="shared" si="0"/>
        <v>151</v>
      </c>
      <c r="AH29" s="106">
        <f t="shared" si="1"/>
        <v>7.6800000000000068</v>
      </c>
      <c r="AI29" s="107" t="e">
        <f>#REF!</f>
        <v>#REF!</v>
      </c>
      <c r="AJ29" s="108" t="e">
        <f>#REF!</f>
        <v>#REF!</v>
      </c>
      <c r="AK29" s="109" t="e">
        <f>#REF!</f>
        <v>#REF!</v>
      </c>
      <c r="AL29" s="110" t="e">
        <f>#REF!</f>
        <v>#REF!</v>
      </c>
    </row>
    <row r="30" spans="1:38" s="19" customFormat="1" x14ac:dyDescent="0.25">
      <c r="A30" s="95">
        <v>10</v>
      </c>
      <c r="B30" s="123" t="s">
        <v>54</v>
      </c>
      <c r="C30" s="121" t="s">
        <v>42</v>
      </c>
      <c r="D30" s="115"/>
      <c r="E30" s="111">
        <v>11.25</v>
      </c>
      <c r="F30" s="126">
        <v>10.75</v>
      </c>
      <c r="G30" s="114"/>
      <c r="H30" s="115"/>
      <c r="I30" s="114"/>
      <c r="J30" s="126">
        <v>10.5</v>
      </c>
      <c r="K30" s="100"/>
      <c r="L30" s="115"/>
      <c r="M30" s="114">
        <v>10.5</v>
      </c>
      <c r="N30" s="127">
        <v>10.75</v>
      </c>
      <c r="O30" s="103"/>
      <c r="P30" s="114"/>
      <c r="Q30" s="111">
        <v>10.42</v>
      </c>
      <c r="R30" s="127">
        <v>11.25</v>
      </c>
      <c r="S30" s="100"/>
      <c r="T30" s="115"/>
      <c r="U30" s="111">
        <v>10.75</v>
      </c>
      <c r="V30" s="111">
        <v>9.83</v>
      </c>
      <c r="W30" s="256"/>
      <c r="X30" s="115"/>
      <c r="Y30" s="126">
        <v>11</v>
      </c>
      <c r="Z30" s="127">
        <v>11</v>
      </c>
      <c r="AA30" s="115"/>
      <c r="AB30" s="115"/>
      <c r="AC30" s="126">
        <v>11.33</v>
      </c>
      <c r="AD30" s="126">
        <v>11.33</v>
      </c>
      <c r="AE30" s="114"/>
      <c r="AF30" s="255">
        <f t="shared" si="2"/>
        <v>140.66000000000003</v>
      </c>
      <c r="AG30" s="105">
        <f t="shared" si="0"/>
        <v>151</v>
      </c>
      <c r="AH30" s="106">
        <f t="shared" si="1"/>
        <v>-10.339999999999975</v>
      </c>
      <c r="AI30" s="107" t="e">
        <f>#REF!</f>
        <v>#REF!</v>
      </c>
      <c r="AJ30" s="108" t="e">
        <f>#REF!</f>
        <v>#REF!</v>
      </c>
      <c r="AK30" s="109" t="e">
        <f>#REF!</f>
        <v>#REF!</v>
      </c>
      <c r="AL30" s="110" t="e">
        <f>#REF!</f>
        <v>#REF!</v>
      </c>
    </row>
    <row r="31" spans="1:38" s="19" customFormat="1" x14ac:dyDescent="0.25">
      <c r="A31" s="95">
        <v>11</v>
      </c>
      <c r="B31" s="123" t="s">
        <v>55</v>
      </c>
      <c r="C31" s="121" t="s">
        <v>42</v>
      </c>
      <c r="D31" s="115"/>
      <c r="E31" s="127">
        <v>11</v>
      </c>
      <c r="F31" s="126">
        <v>11.17</v>
      </c>
      <c r="G31" s="114"/>
      <c r="H31" s="115"/>
      <c r="I31" s="126">
        <v>11.08</v>
      </c>
      <c r="J31" s="126">
        <v>10.75</v>
      </c>
      <c r="K31" s="100"/>
      <c r="L31" s="115"/>
      <c r="M31" s="126">
        <v>11.17</v>
      </c>
      <c r="N31" s="127">
        <v>11.08</v>
      </c>
      <c r="O31" s="103"/>
      <c r="P31" s="114"/>
      <c r="Q31" s="127">
        <v>11.08</v>
      </c>
      <c r="R31" s="127">
        <v>10.5</v>
      </c>
      <c r="S31" s="100"/>
      <c r="T31" s="115"/>
      <c r="U31" s="127">
        <v>10.75</v>
      </c>
      <c r="V31" s="127">
        <v>10.75</v>
      </c>
      <c r="W31" s="256"/>
      <c r="X31" s="102" t="s">
        <v>58</v>
      </c>
      <c r="Y31" s="102" t="s">
        <v>58</v>
      </c>
      <c r="Z31" s="122" t="s">
        <v>58</v>
      </c>
      <c r="AA31" s="102" t="s">
        <v>58</v>
      </c>
      <c r="AB31" s="122" t="s">
        <v>58</v>
      </c>
      <c r="AC31" s="102" t="s">
        <v>58</v>
      </c>
      <c r="AD31" s="102" t="s">
        <v>58</v>
      </c>
      <c r="AE31" s="122" t="s">
        <v>58</v>
      </c>
      <c r="AF31" s="255">
        <f t="shared" si="2"/>
        <v>109.33</v>
      </c>
      <c r="AG31" s="105">
        <f t="shared" si="0"/>
        <v>111</v>
      </c>
      <c r="AH31" s="106">
        <f t="shared" si="1"/>
        <v>-1.6700000000000017</v>
      </c>
      <c r="AI31" s="107" t="e">
        <f>#REF!</f>
        <v>#REF!</v>
      </c>
      <c r="AJ31" s="108" t="e">
        <f>#REF!</f>
        <v>#REF!</v>
      </c>
      <c r="AK31" s="109" t="e">
        <f>#REF!</f>
        <v>#REF!</v>
      </c>
      <c r="AL31" s="110" t="e">
        <f>#REF!</f>
        <v>#REF!</v>
      </c>
    </row>
    <row r="32" spans="1:38" s="19" customFormat="1" x14ac:dyDescent="0.25">
      <c r="A32" s="95">
        <v>12</v>
      </c>
      <c r="B32" s="123" t="s">
        <v>56</v>
      </c>
      <c r="C32" s="121" t="s">
        <v>46</v>
      </c>
      <c r="D32" s="112">
        <v>6.75</v>
      </c>
      <c r="E32" s="115"/>
      <c r="F32" s="112">
        <v>10.75</v>
      </c>
      <c r="G32" s="126">
        <v>10.75</v>
      </c>
      <c r="H32" s="115"/>
      <c r="I32" s="115"/>
      <c r="J32" s="102" t="s">
        <v>50</v>
      </c>
      <c r="K32" s="122" t="s">
        <v>50</v>
      </c>
      <c r="L32" s="102" t="s">
        <v>50</v>
      </c>
      <c r="M32" s="102" t="s">
        <v>50</v>
      </c>
      <c r="N32" s="122" t="s">
        <v>50</v>
      </c>
      <c r="O32" s="122" t="s">
        <v>50</v>
      </c>
      <c r="P32" s="102" t="s">
        <v>50</v>
      </c>
      <c r="Q32" s="122" t="s">
        <v>50</v>
      </c>
      <c r="R32" s="122" t="s">
        <v>50</v>
      </c>
      <c r="S32" s="122" t="s">
        <v>50</v>
      </c>
      <c r="T32" s="115"/>
      <c r="U32" s="111">
        <v>10.75</v>
      </c>
      <c r="V32" s="127">
        <v>10.75</v>
      </c>
      <c r="W32" s="103"/>
      <c r="X32" s="115"/>
      <c r="Y32" s="126">
        <v>11</v>
      </c>
      <c r="Z32" s="127">
        <v>10.75</v>
      </c>
      <c r="AA32" s="126">
        <v>11.08</v>
      </c>
      <c r="AB32" s="114"/>
      <c r="AC32" s="100"/>
      <c r="AD32" s="126">
        <v>10.92</v>
      </c>
      <c r="AE32" s="127">
        <v>4</v>
      </c>
      <c r="AF32" s="255">
        <f>SUM(D32:AE32)</f>
        <v>97.5</v>
      </c>
      <c r="AG32" s="105">
        <f t="shared" si="0"/>
        <v>87</v>
      </c>
      <c r="AH32" s="106">
        <f t="shared" si="1"/>
        <v>10.5</v>
      </c>
      <c r="AI32" s="107" t="e">
        <f>#REF!</f>
        <v>#REF!</v>
      </c>
      <c r="AJ32" s="108" t="e">
        <f>#REF!</f>
        <v>#REF!</v>
      </c>
      <c r="AK32" s="109" t="e">
        <f>#REF!</f>
        <v>#REF!</v>
      </c>
      <c r="AL32" s="110" t="e">
        <f>#REF!</f>
        <v>#REF!</v>
      </c>
    </row>
    <row r="33" spans="1:38" s="19" customFormat="1" x14ac:dyDescent="0.25">
      <c r="A33" s="95">
        <v>13</v>
      </c>
      <c r="B33" s="123" t="s">
        <v>57</v>
      </c>
      <c r="C33" s="121" t="s">
        <v>42</v>
      </c>
      <c r="D33" s="115">
        <v>10.25</v>
      </c>
      <c r="E33" s="115"/>
      <c r="F33" s="115">
        <v>10.75</v>
      </c>
      <c r="G33" s="114"/>
      <c r="H33" s="126">
        <v>10.75</v>
      </c>
      <c r="I33" s="126">
        <v>10.75</v>
      </c>
      <c r="J33" s="100"/>
      <c r="K33" s="100"/>
      <c r="L33" s="126">
        <v>10.75</v>
      </c>
      <c r="M33" s="126">
        <v>10.75</v>
      </c>
      <c r="N33" s="115"/>
      <c r="O33" s="111">
        <v>10.75</v>
      </c>
      <c r="P33" s="126">
        <v>10.75</v>
      </c>
      <c r="Q33" s="100"/>
      <c r="R33" s="100"/>
      <c r="S33" s="127">
        <v>10.75</v>
      </c>
      <c r="T33" s="127">
        <v>10.75</v>
      </c>
      <c r="U33" s="115"/>
      <c r="V33" s="103"/>
      <c r="W33" s="122" t="s">
        <v>86</v>
      </c>
      <c r="X33" s="102" t="s">
        <v>86</v>
      </c>
      <c r="Y33" s="102" t="s">
        <v>86</v>
      </c>
      <c r="Z33" s="122" t="s">
        <v>86</v>
      </c>
      <c r="AA33" s="102" t="s">
        <v>86</v>
      </c>
      <c r="AB33" s="122" t="s">
        <v>86</v>
      </c>
      <c r="AC33" s="102" t="s">
        <v>86</v>
      </c>
      <c r="AD33" s="126">
        <v>11.58</v>
      </c>
      <c r="AE33" s="114"/>
      <c r="AF33" s="255">
        <f>SUM(D33:AE33)</f>
        <v>118.58</v>
      </c>
      <c r="AG33" s="105">
        <f t="shared" si="0"/>
        <v>119</v>
      </c>
      <c r="AH33" s="106">
        <f t="shared" si="1"/>
        <v>-0.42000000000000171</v>
      </c>
      <c r="AI33" s="107" t="e">
        <f>#REF!</f>
        <v>#REF!</v>
      </c>
      <c r="AJ33" s="108" t="e">
        <f>#REF!</f>
        <v>#REF!</v>
      </c>
      <c r="AK33" s="109" t="e">
        <f>#REF!</f>
        <v>#REF!</v>
      </c>
      <c r="AL33" s="110" t="e">
        <f>#REF!</f>
        <v>#REF!</v>
      </c>
    </row>
    <row r="34" spans="1:38" s="19" customFormat="1" x14ac:dyDescent="0.25">
      <c r="A34" s="95">
        <v>14</v>
      </c>
      <c r="B34" s="123" t="s">
        <v>59</v>
      </c>
      <c r="C34" s="121" t="s">
        <v>44</v>
      </c>
      <c r="D34" s="115"/>
      <c r="E34" s="102">
        <v>3</v>
      </c>
      <c r="F34" s="102">
        <v>12.17</v>
      </c>
      <c r="G34" s="102">
        <v>11.58</v>
      </c>
      <c r="H34" s="102">
        <v>12.67</v>
      </c>
      <c r="I34" s="115"/>
      <c r="J34" s="100"/>
      <c r="K34" s="102">
        <v>2.25</v>
      </c>
      <c r="L34" s="102">
        <v>11.33</v>
      </c>
      <c r="M34" s="102">
        <v>12.67</v>
      </c>
      <c r="N34" s="102">
        <v>12.08</v>
      </c>
      <c r="O34" s="101"/>
      <c r="P34" s="102">
        <v>1.25</v>
      </c>
      <c r="Q34" s="102">
        <v>11.33</v>
      </c>
      <c r="R34" s="102">
        <v>12.08</v>
      </c>
      <c r="S34" s="102"/>
      <c r="T34" s="102"/>
      <c r="U34" s="102"/>
      <c r="V34" s="258"/>
      <c r="W34" s="101">
        <v>1.17</v>
      </c>
      <c r="X34" s="102">
        <v>12.33</v>
      </c>
      <c r="Y34" s="102">
        <v>12.17</v>
      </c>
      <c r="Z34" s="98">
        <v>11.17</v>
      </c>
      <c r="AA34" s="115"/>
      <c r="AB34" s="114"/>
      <c r="AC34" s="102">
        <v>5.5</v>
      </c>
      <c r="AD34" s="102">
        <v>13</v>
      </c>
      <c r="AE34" s="102">
        <v>13.75</v>
      </c>
      <c r="AF34" s="255">
        <f t="shared" si="2"/>
        <v>171.49999999999997</v>
      </c>
      <c r="AG34" s="105">
        <f t="shared" si="0"/>
        <v>151</v>
      </c>
      <c r="AH34" s="106">
        <f t="shared" si="1"/>
        <v>20.499999999999972</v>
      </c>
      <c r="AI34" s="107" t="e">
        <f>#REF!</f>
        <v>#REF!</v>
      </c>
      <c r="AJ34" s="108" t="e">
        <f>#REF!</f>
        <v>#REF!</v>
      </c>
      <c r="AK34" s="109" t="e">
        <f>#REF!</f>
        <v>#REF!</v>
      </c>
      <c r="AL34" s="110" t="e">
        <f>#REF!</f>
        <v>#REF!</v>
      </c>
    </row>
    <row r="35" spans="1:38" s="19" customFormat="1" x14ac:dyDescent="0.25">
      <c r="A35" s="95">
        <v>15</v>
      </c>
      <c r="B35" s="123" t="s">
        <v>60</v>
      </c>
      <c r="C35" s="121" t="s">
        <v>42</v>
      </c>
      <c r="D35" s="126">
        <f>6.75+11.08</f>
        <v>17.829999999999998</v>
      </c>
      <c r="E35" s="115"/>
      <c r="F35" s="100"/>
      <c r="G35" s="126">
        <v>11.08</v>
      </c>
      <c r="H35" s="126">
        <v>10.92</v>
      </c>
      <c r="I35" s="115"/>
      <c r="J35" s="100"/>
      <c r="K35" s="127">
        <v>11.33</v>
      </c>
      <c r="L35" s="126">
        <v>10.75</v>
      </c>
      <c r="M35" s="115"/>
      <c r="N35" s="124" t="s">
        <v>50</v>
      </c>
      <c r="O35" s="259"/>
      <c r="P35" s="114"/>
      <c r="Q35" s="127">
        <v>10.75</v>
      </c>
      <c r="R35" s="127">
        <v>11.08</v>
      </c>
      <c r="S35" s="100"/>
      <c r="T35" s="127">
        <v>10.75</v>
      </c>
      <c r="U35" s="115"/>
      <c r="V35" s="103"/>
      <c r="W35" s="127">
        <v>10.75</v>
      </c>
      <c r="X35" s="102"/>
      <c r="Y35" s="102" t="s">
        <v>58</v>
      </c>
      <c r="Z35" s="122" t="s">
        <v>58</v>
      </c>
      <c r="AA35" s="102" t="s">
        <v>58</v>
      </c>
      <c r="AB35" s="122" t="s">
        <v>58</v>
      </c>
      <c r="AC35" s="102" t="s">
        <v>58</v>
      </c>
      <c r="AD35" s="102" t="s">
        <v>58</v>
      </c>
      <c r="AE35" s="122" t="s">
        <v>58</v>
      </c>
      <c r="AF35" s="255">
        <f t="shared" si="2"/>
        <v>105.24</v>
      </c>
      <c r="AG35" s="105">
        <f t="shared" si="0"/>
        <v>111</v>
      </c>
      <c r="AH35" s="106">
        <f t="shared" si="1"/>
        <v>-5.7600000000000051</v>
      </c>
      <c r="AI35" s="107" t="e">
        <f>#REF!</f>
        <v>#REF!</v>
      </c>
      <c r="AJ35" s="108" t="e">
        <f>#REF!</f>
        <v>#REF!</v>
      </c>
      <c r="AK35" s="109" t="e">
        <f>#REF!</f>
        <v>#REF!</v>
      </c>
      <c r="AL35" s="110" t="e">
        <f>#REF!</f>
        <v>#REF!</v>
      </c>
    </row>
    <row r="36" spans="1:38" s="19" customFormat="1" x14ac:dyDescent="0.25">
      <c r="A36" s="95">
        <v>16</v>
      </c>
      <c r="B36" s="123" t="s">
        <v>61</v>
      </c>
      <c r="C36" s="121" t="s">
        <v>53</v>
      </c>
      <c r="D36" s="102">
        <v>11.08</v>
      </c>
      <c r="E36" s="259"/>
      <c r="F36" s="114"/>
      <c r="G36" s="102">
        <v>10.75</v>
      </c>
      <c r="H36" s="102">
        <v>9.92</v>
      </c>
      <c r="I36" s="115"/>
      <c r="J36" s="100"/>
      <c r="K36" s="102">
        <v>10.42</v>
      </c>
      <c r="L36" s="102">
        <v>10.58</v>
      </c>
      <c r="M36" s="115"/>
      <c r="N36" s="115"/>
      <c r="O36" s="101">
        <v>9.08</v>
      </c>
      <c r="P36" s="102">
        <v>7.08</v>
      </c>
      <c r="Q36" s="102"/>
      <c r="R36" s="102"/>
      <c r="S36" s="102">
        <v>10.58</v>
      </c>
      <c r="T36" s="102">
        <v>10.92</v>
      </c>
      <c r="U36" s="102"/>
      <c r="V36" s="101"/>
      <c r="W36" s="101">
        <v>9.42</v>
      </c>
      <c r="X36" s="102">
        <v>11.25</v>
      </c>
      <c r="Y36" s="102"/>
      <c r="Z36" s="98"/>
      <c r="AA36" s="102">
        <v>12.42</v>
      </c>
      <c r="AB36" s="102">
        <v>13.67</v>
      </c>
      <c r="AC36" s="100"/>
      <c r="AD36" s="100"/>
      <c r="AE36" s="102">
        <v>13.67</v>
      </c>
      <c r="AF36" s="255">
        <f t="shared" si="2"/>
        <v>150.83999999999997</v>
      </c>
      <c r="AG36" s="105">
        <f t="shared" si="0"/>
        <v>151</v>
      </c>
      <c r="AH36" s="106">
        <f t="shared" si="1"/>
        <v>-0.16000000000002501</v>
      </c>
      <c r="AI36" s="107" t="e">
        <f>#REF!</f>
        <v>#REF!</v>
      </c>
      <c r="AJ36" s="108" t="e">
        <f>#REF!</f>
        <v>#REF!</v>
      </c>
      <c r="AK36" s="109" t="e">
        <f>#REF!</f>
        <v>#REF!</v>
      </c>
      <c r="AL36" s="110" t="e">
        <f>#REF!</f>
        <v>#REF!</v>
      </c>
    </row>
    <row r="37" spans="1:38" s="19" customFormat="1" ht="15.75" thickBot="1" x14ac:dyDescent="0.3">
      <c r="A37" s="131">
        <v>17</v>
      </c>
      <c r="B37" s="260" t="s">
        <v>62</v>
      </c>
      <c r="C37" s="261" t="s">
        <v>44</v>
      </c>
      <c r="D37" s="126">
        <v>11</v>
      </c>
      <c r="E37" s="127">
        <v>11</v>
      </c>
      <c r="F37" s="262"/>
      <c r="G37" s="263"/>
      <c r="H37" s="135">
        <v>2.13</v>
      </c>
      <c r="I37" s="135">
        <v>10.75</v>
      </c>
      <c r="J37" s="112">
        <v>10.66</v>
      </c>
      <c r="K37" s="127">
        <v>10.75</v>
      </c>
      <c r="L37" s="264"/>
      <c r="M37" s="264"/>
      <c r="N37" s="135">
        <v>1.25</v>
      </c>
      <c r="O37" s="138">
        <v>10.75</v>
      </c>
      <c r="P37" s="135">
        <v>11.33</v>
      </c>
      <c r="Q37" s="262"/>
      <c r="R37" s="135">
        <v>1.33</v>
      </c>
      <c r="S37" s="135">
        <v>11</v>
      </c>
      <c r="T37" s="135">
        <v>11.08</v>
      </c>
      <c r="U37" s="135">
        <v>11.58</v>
      </c>
      <c r="V37" s="139"/>
      <c r="W37" s="138"/>
      <c r="X37" s="135"/>
      <c r="Y37" s="135" t="s">
        <v>58</v>
      </c>
      <c r="Z37" s="167" t="s">
        <v>58</v>
      </c>
      <c r="AA37" s="135" t="s">
        <v>58</v>
      </c>
      <c r="AB37" s="167" t="s">
        <v>58</v>
      </c>
      <c r="AC37" s="135" t="s">
        <v>58</v>
      </c>
      <c r="AD37" s="135" t="s">
        <v>58</v>
      </c>
      <c r="AE37" s="167" t="s">
        <v>58</v>
      </c>
      <c r="AF37" s="265">
        <f t="shared" si="2"/>
        <v>114.60999999999999</v>
      </c>
      <c r="AG37" s="141">
        <f t="shared" si="0"/>
        <v>119</v>
      </c>
      <c r="AH37" s="142">
        <f t="shared" si="1"/>
        <v>-4.3900000000000148</v>
      </c>
      <c r="AI37" s="143" t="e">
        <f>#REF!</f>
        <v>#REF!</v>
      </c>
      <c r="AJ37" s="144" t="e">
        <f>#REF!</f>
        <v>#REF!</v>
      </c>
      <c r="AK37" s="145" t="e">
        <f>#REF!</f>
        <v>#REF!</v>
      </c>
      <c r="AL37" s="146" t="e">
        <f>#REF!</f>
        <v>#REF!</v>
      </c>
    </row>
    <row r="38" spans="1:38" s="19" customFormat="1" x14ac:dyDescent="0.25">
      <c r="A38" s="266">
        <v>18</v>
      </c>
      <c r="B38" s="267" t="s">
        <v>63</v>
      </c>
      <c r="C38" s="80" t="s">
        <v>64</v>
      </c>
      <c r="D38" s="268"/>
      <c r="E38" s="268">
        <v>10.75</v>
      </c>
      <c r="F38" s="268">
        <v>10.75</v>
      </c>
      <c r="G38" s="86" t="s">
        <v>58</v>
      </c>
      <c r="H38" s="86" t="s">
        <v>58</v>
      </c>
      <c r="I38" s="86" t="s">
        <v>58</v>
      </c>
      <c r="J38" s="86" t="s">
        <v>58</v>
      </c>
      <c r="K38" s="249" t="s">
        <v>58</v>
      </c>
      <c r="L38" s="86" t="s">
        <v>58</v>
      </c>
      <c r="M38" s="86" t="s">
        <v>58</v>
      </c>
      <c r="N38" s="249" t="s">
        <v>58</v>
      </c>
      <c r="O38" s="269">
        <v>9.75</v>
      </c>
      <c r="P38" s="268">
        <v>7.75</v>
      </c>
      <c r="Q38" s="268"/>
      <c r="R38" s="268">
        <v>11.25</v>
      </c>
      <c r="S38" s="268">
        <v>10.75</v>
      </c>
      <c r="T38" s="268"/>
      <c r="U38" s="268">
        <v>9</v>
      </c>
      <c r="V38" s="269">
        <v>10</v>
      </c>
      <c r="W38" s="269"/>
      <c r="X38" s="268"/>
      <c r="Y38" s="268">
        <v>11.75</v>
      </c>
      <c r="Z38" s="252">
        <v>8.25</v>
      </c>
      <c r="AA38" s="86"/>
      <c r="AB38" s="268"/>
      <c r="AC38" s="268">
        <v>11.5</v>
      </c>
      <c r="AD38" s="268">
        <v>11.75</v>
      </c>
      <c r="AE38" s="270"/>
      <c r="AF38" s="253">
        <f t="shared" si="2"/>
        <v>123.25</v>
      </c>
      <c r="AG38" s="89">
        <f t="shared" si="0"/>
        <v>103</v>
      </c>
      <c r="AH38" s="90">
        <f t="shared" si="1"/>
        <v>20.25</v>
      </c>
      <c r="AI38" s="91" t="e">
        <f>#REF!</f>
        <v>#REF!</v>
      </c>
      <c r="AJ38" s="92" t="e">
        <f>#REF!</f>
        <v>#REF!</v>
      </c>
      <c r="AK38" s="93" t="e">
        <f>#REF!</f>
        <v>#REF!</v>
      </c>
      <c r="AL38" s="94" t="e">
        <f>#REF!</f>
        <v>#REF!</v>
      </c>
    </row>
    <row r="39" spans="1:38" s="19" customFormat="1" x14ac:dyDescent="0.25">
      <c r="A39" s="271">
        <v>19</v>
      </c>
      <c r="B39" s="272" t="s">
        <v>65</v>
      </c>
      <c r="C39" s="121" t="s">
        <v>42</v>
      </c>
      <c r="D39" s="115">
        <v>10.92</v>
      </c>
      <c r="E39" s="164"/>
      <c r="F39" s="273"/>
      <c r="G39" s="115">
        <v>10.75</v>
      </c>
      <c r="H39" s="164">
        <v>7.92</v>
      </c>
      <c r="I39" s="164"/>
      <c r="J39" s="115">
        <v>10.92</v>
      </c>
      <c r="K39" s="115">
        <v>10.42</v>
      </c>
      <c r="L39" s="115">
        <v>10.42</v>
      </c>
      <c r="M39" s="115">
        <v>12.08</v>
      </c>
      <c r="N39" s="115">
        <v>9.75</v>
      </c>
      <c r="O39" s="274"/>
      <c r="P39" s="164"/>
      <c r="Q39" s="115">
        <v>10.58</v>
      </c>
      <c r="R39" s="259"/>
      <c r="S39" s="164"/>
      <c r="T39" s="122" t="s">
        <v>58</v>
      </c>
      <c r="U39" s="122" t="s">
        <v>58</v>
      </c>
      <c r="V39" s="122" t="s">
        <v>58</v>
      </c>
      <c r="W39" s="122" t="s">
        <v>58</v>
      </c>
      <c r="X39" s="102" t="s">
        <v>58</v>
      </c>
      <c r="Y39" s="102" t="s">
        <v>58</v>
      </c>
      <c r="Z39" s="122" t="s">
        <v>58</v>
      </c>
      <c r="AA39" s="102" t="s">
        <v>58</v>
      </c>
      <c r="AB39" s="122" t="s">
        <v>58</v>
      </c>
      <c r="AC39" s="102" t="s">
        <v>58</v>
      </c>
      <c r="AD39" s="102" t="s">
        <v>58</v>
      </c>
      <c r="AE39" s="122" t="s">
        <v>58</v>
      </c>
      <c r="AF39" s="255">
        <f t="shared" si="2"/>
        <v>93.76</v>
      </c>
      <c r="AG39" s="105">
        <f t="shared" si="0"/>
        <v>95</v>
      </c>
      <c r="AH39" s="106">
        <f t="shared" si="1"/>
        <v>-1.2399999999999949</v>
      </c>
      <c r="AI39" s="107" t="e">
        <f>#REF!</f>
        <v>#REF!</v>
      </c>
      <c r="AJ39" s="108" t="e">
        <f>#REF!</f>
        <v>#REF!</v>
      </c>
      <c r="AK39" s="109" t="e">
        <f>#REF!</f>
        <v>#REF!</v>
      </c>
      <c r="AL39" s="110" t="e">
        <f>#REF!</f>
        <v>#REF!</v>
      </c>
    </row>
    <row r="40" spans="1:38" s="19" customFormat="1" ht="15.75" thickBot="1" x14ac:dyDescent="0.3">
      <c r="A40" s="275">
        <v>20</v>
      </c>
      <c r="B40" s="276" t="s">
        <v>66</v>
      </c>
      <c r="C40" s="261" t="s">
        <v>67</v>
      </c>
      <c r="D40" s="135" t="s">
        <v>68</v>
      </c>
      <c r="E40" s="167" t="s">
        <v>68</v>
      </c>
      <c r="F40" s="135" t="s">
        <v>68</v>
      </c>
      <c r="G40" s="135" t="s">
        <v>68</v>
      </c>
      <c r="H40" s="263"/>
      <c r="I40" s="263"/>
      <c r="J40" s="264">
        <v>8</v>
      </c>
      <c r="K40" s="264">
        <v>8</v>
      </c>
      <c r="L40" s="264">
        <v>8</v>
      </c>
      <c r="M40" s="264">
        <v>8</v>
      </c>
      <c r="N40" s="264">
        <v>8</v>
      </c>
      <c r="O40" s="139"/>
      <c r="P40" s="263"/>
      <c r="Q40" s="264">
        <v>8</v>
      </c>
      <c r="R40" s="264">
        <v>8</v>
      </c>
      <c r="S40" s="264">
        <v>8</v>
      </c>
      <c r="T40" s="264">
        <v>8</v>
      </c>
      <c r="U40" s="264">
        <v>8</v>
      </c>
      <c r="V40" s="139"/>
      <c r="W40" s="139"/>
      <c r="X40" s="264">
        <v>8</v>
      </c>
      <c r="Y40" s="264">
        <v>7</v>
      </c>
      <c r="Z40" s="137"/>
      <c r="AA40" s="135" t="s">
        <v>68</v>
      </c>
      <c r="AB40" s="167" t="s">
        <v>68</v>
      </c>
      <c r="AC40" s="135" t="s">
        <v>68</v>
      </c>
      <c r="AD40" s="135" t="s">
        <v>68</v>
      </c>
      <c r="AE40" s="264">
        <v>8</v>
      </c>
      <c r="AF40" s="265">
        <f t="shared" si="2"/>
        <v>103</v>
      </c>
      <c r="AG40" s="141">
        <f>$D$19-(COUNTIF(D40:G40,"О")+COUNTIF(J40:N40,"О")+COUNTIF(Q40:U40,"О")+COUNTIF(X40:Y40,"О")+COUNTIF(D40:G40,"Б")+COUNTIF(J40:N40,"Б")+COUNTIF(Q40:U40,"Б")+COUNTIF(X40:Y40,"Б")+COUNTIF(D40:G40,"Д")+COUNTIF(J40:N40,"Д")+COUNTIF(Q40:U40,"Д")+COUNTIF(X40:Y40,"Д")+COUNTIF(D40:G40,"К")+COUNTIF(J40:N40,"К")+COUNTIF(Q40:U40,"К")+COUNTIF(X40:Y40,"К")+COUNTIF(AA40:AB40,"О")+COUNTIF(AA40:AB40,"Б")+COUNTIF(AA40:AB40,"Д")+COUNTIF(AA40:AB40,"К")+COUNTIF(AE40,"О")+COUNTIF(AE40,"Б")+COUNTIF(AE40,"Д")+COUNTIF(AE40,"К"))*8+1</f>
        <v>104</v>
      </c>
      <c r="AH40" s="142">
        <f>AF40-AG40</f>
        <v>-1</v>
      </c>
      <c r="AI40" s="143" t="e">
        <f>#REF!</f>
        <v>#REF!</v>
      </c>
      <c r="AJ40" s="144" t="e">
        <f>#REF!</f>
        <v>#REF!</v>
      </c>
      <c r="AK40" s="145" t="e">
        <f>#REF!</f>
        <v>#REF!</v>
      </c>
      <c r="AL40" s="146" t="e">
        <f>#REF!</f>
        <v>#REF!</v>
      </c>
    </row>
    <row r="41" spans="1:38" s="19" customFormat="1" x14ac:dyDescent="0.25">
      <c r="A41" s="668" t="s">
        <v>69</v>
      </c>
      <c r="B41" s="668"/>
      <c r="C41" s="668"/>
      <c r="D41" s="174">
        <f>SUM(D21:D40)</f>
        <v>107</v>
      </c>
      <c r="E41" s="173">
        <f t="shared" ref="E41:AE41" si="3">SUM(E21:E40)</f>
        <v>82.58</v>
      </c>
      <c r="F41" s="174">
        <f t="shared" si="3"/>
        <v>88.67</v>
      </c>
      <c r="G41" s="174">
        <f t="shared" si="3"/>
        <v>76.41</v>
      </c>
      <c r="H41" s="174">
        <f t="shared" si="3"/>
        <v>76.06</v>
      </c>
      <c r="I41" s="174">
        <f t="shared" si="3"/>
        <v>54</v>
      </c>
      <c r="J41" s="174">
        <f t="shared" si="3"/>
        <v>83.25</v>
      </c>
      <c r="K41" s="173">
        <f t="shared" si="3"/>
        <v>83.42</v>
      </c>
      <c r="L41" s="174">
        <f t="shared" si="3"/>
        <v>83.16</v>
      </c>
      <c r="M41" s="174">
        <f t="shared" si="3"/>
        <v>88.01</v>
      </c>
      <c r="N41" s="173">
        <f t="shared" si="3"/>
        <v>74.91</v>
      </c>
      <c r="O41" s="173">
        <f t="shared" si="3"/>
        <v>61.41</v>
      </c>
      <c r="P41" s="174">
        <f t="shared" si="3"/>
        <v>58.16</v>
      </c>
      <c r="Q41" s="173">
        <f t="shared" si="3"/>
        <v>82.83</v>
      </c>
      <c r="R41" s="173">
        <f t="shared" si="3"/>
        <v>87.74</v>
      </c>
      <c r="S41" s="173">
        <f t="shared" si="3"/>
        <v>83.66</v>
      </c>
      <c r="T41" s="173">
        <f t="shared" si="3"/>
        <v>82.92</v>
      </c>
      <c r="U41" s="173">
        <f t="shared" si="3"/>
        <v>93.75</v>
      </c>
      <c r="V41" s="173">
        <f t="shared" si="3"/>
        <v>71.08</v>
      </c>
      <c r="W41" s="173">
        <f t="shared" si="3"/>
        <v>62.010000000000005</v>
      </c>
      <c r="X41" s="174">
        <f t="shared" si="3"/>
        <v>76.08</v>
      </c>
      <c r="Y41" s="174">
        <f t="shared" si="3"/>
        <v>85.22</v>
      </c>
      <c r="Z41" s="173">
        <f t="shared" si="3"/>
        <v>61.92</v>
      </c>
      <c r="AA41" s="174">
        <f t="shared" si="3"/>
        <v>80</v>
      </c>
      <c r="AB41" s="173">
        <f t="shared" si="3"/>
        <v>86.08</v>
      </c>
      <c r="AC41" s="174">
        <f t="shared" si="3"/>
        <v>90.25</v>
      </c>
      <c r="AD41" s="174">
        <f t="shared" si="3"/>
        <v>98.83</v>
      </c>
      <c r="AE41" s="173">
        <f t="shared" si="3"/>
        <v>74.260000000000005</v>
      </c>
      <c r="AF41" s="173">
        <f>SUM(AF21:AF40)</f>
        <v>2233.67</v>
      </c>
      <c r="AG41" s="277">
        <f t="shared" ref="AG41:AL41" si="4">SUM(AG21:AG40)</f>
        <v>2101</v>
      </c>
      <c r="AH41" s="277">
        <f t="shared" si="4"/>
        <v>132.66999999999996</v>
      </c>
      <c r="AI41" s="277" t="e">
        <f t="shared" si="4"/>
        <v>#REF!</v>
      </c>
      <c r="AJ41" s="277" t="e">
        <f t="shared" si="4"/>
        <v>#REF!</v>
      </c>
      <c r="AK41" s="277" t="e">
        <f t="shared" si="4"/>
        <v>#REF!</v>
      </c>
      <c r="AL41" s="277" t="e">
        <f t="shared" si="4"/>
        <v>#REF!</v>
      </c>
    </row>
    <row r="42" spans="1:38" s="19" customFormat="1" x14ac:dyDescent="0.25">
      <c r="A42" s="278"/>
      <c r="B42" s="669" t="s">
        <v>70</v>
      </c>
      <c r="C42" s="669"/>
      <c r="D42" s="197">
        <f t="shared" ref="D42:AE42" si="5">COUNT(D21:D40)</f>
        <v>9</v>
      </c>
      <c r="E42" s="196">
        <f t="shared" si="5"/>
        <v>8</v>
      </c>
      <c r="F42" s="197">
        <f t="shared" si="5"/>
        <v>8</v>
      </c>
      <c r="G42" s="197">
        <f t="shared" si="5"/>
        <v>7</v>
      </c>
      <c r="H42" s="197">
        <f t="shared" si="5"/>
        <v>8</v>
      </c>
      <c r="I42" s="197">
        <f t="shared" si="5"/>
        <v>5</v>
      </c>
      <c r="J42" s="197">
        <f t="shared" si="5"/>
        <v>8</v>
      </c>
      <c r="K42" s="196">
        <f t="shared" si="5"/>
        <v>9</v>
      </c>
      <c r="L42" s="197">
        <f t="shared" si="5"/>
        <v>8</v>
      </c>
      <c r="M42" s="197">
        <f t="shared" si="5"/>
        <v>8</v>
      </c>
      <c r="N42" s="196">
        <f t="shared" si="5"/>
        <v>8</v>
      </c>
      <c r="O42" s="196">
        <f t="shared" si="5"/>
        <v>6</v>
      </c>
      <c r="P42" s="197">
        <f t="shared" si="5"/>
        <v>7</v>
      </c>
      <c r="Q42" s="196">
        <f t="shared" si="5"/>
        <v>8</v>
      </c>
      <c r="R42" s="196">
        <f t="shared" si="5"/>
        <v>9</v>
      </c>
      <c r="S42" s="196">
        <f t="shared" si="5"/>
        <v>8</v>
      </c>
      <c r="T42" s="196">
        <f t="shared" si="5"/>
        <v>8</v>
      </c>
      <c r="U42" s="196">
        <f t="shared" si="5"/>
        <v>10</v>
      </c>
      <c r="V42" s="196">
        <f t="shared" si="5"/>
        <v>7</v>
      </c>
      <c r="W42" s="196">
        <f t="shared" si="5"/>
        <v>7</v>
      </c>
      <c r="X42" s="197">
        <f t="shared" si="5"/>
        <v>7</v>
      </c>
      <c r="Y42" s="197">
        <f t="shared" si="5"/>
        <v>8</v>
      </c>
      <c r="Z42" s="196">
        <f t="shared" si="5"/>
        <v>7</v>
      </c>
      <c r="AA42" s="197">
        <f t="shared" si="5"/>
        <v>7</v>
      </c>
      <c r="AB42" s="196">
        <f t="shared" si="5"/>
        <v>7</v>
      </c>
      <c r="AC42" s="197">
        <f t="shared" si="5"/>
        <v>8</v>
      </c>
      <c r="AD42" s="197">
        <f t="shared" si="5"/>
        <v>9</v>
      </c>
      <c r="AE42" s="196">
        <f t="shared" si="5"/>
        <v>8</v>
      </c>
      <c r="AF42" s="175">
        <f>SUM(D41:AE41)+9.25</f>
        <v>2242.92</v>
      </c>
      <c r="AG42" s="176" t="s">
        <v>87</v>
      </c>
      <c r="AH42" s="177"/>
      <c r="AI42" s="177"/>
      <c r="AJ42" s="177"/>
      <c r="AK42" s="177"/>
      <c r="AL42" s="177"/>
    </row>
    <row r="43" spans="1:38" s="19" customFormat="1" x14ac:dyDescent="0.25">
      <c r="A43" s="178"/>
      <c r="B43" s="178"/>
      <c r="C43" s="178"/>
      <c r="D43" s="180"/>
      <c r="E43" s="179"/>
      <c r="F43" s="180"/>
      <c r="G43" s="180"/>
      <c r="H43" s="279"/>
      <c r="I43" s="180"/>
      <c r="J43" s="185"/>
      <c r="K43" s="184"/>
      <c r="L43" s="183"/>
      <c r="M43" s="183"/>
      <c r="N43" s="184"/>
      <c r="O43" s="182"/>
      <c r="P43" s="185"/>
      <c r="Q43" s="182"/>
      <c r="R43" s="182"/>
      <c r="S43" s="184"/>
      <c r="T43" s="182"/>
      <c r="U43" s="182"/>
      <c r="V43" s="182"/>
      <c r="W43" s="182"/>
      <c r="X43" s="185"/>
      <c r="Y43" s="185"/>
      <c r="Z43" s="182"/>
      <c r="AA43" s="185"/>
      <c r="AB43" s="182"/>
      <c r="AC43" s="185"/>
      <c r="AD43" s="185"/>
      <c r="AE43" s="182"/>
      <c r="AF43" s="186"/>
      <c r="AG43" s="176"/>
      <c r="AJ43" s="177"/>
      <c r="AK43" s="177"/>
      <c r="AL43" s="177"/>
    </row>
    <row r="44" spans="1:38" ht="13.5" customHeight="1" x14ac:dyDescent="0.25">
      <c r="A44" s="187"/>
      <c r="B44" s="188"/>
      <c r="C44" s="189"/>
      <c r="D44" s="280"/>
      <c r="E44" s="280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1"/>
      <c r="AG44" s="194"/>
      <c r="AI44" s="193"/>
    </row>
    <row r="45" spans="1:38" ht="15.75" x14ac:dyDescent="0.25">
      <c r="A45" s="187"/>
      <c r="B45" s="194"/>
      <c r="C45" s="195" t="s">
        <v>73</v>
      </c>
      <c r="D45" s="201">
        <v>75.75</v>
      </c>
      <c r="E45" s="200">
        <v>77.75</v>
      </c>
      <c r="F45" s="201">
        <v>75.75</v>
      </c>
      <c r="G45" s="201">
        <v>77.75</v>
      </c>
      <c r="H45" s="201">
        <v>73.75</v>
      </c>
      <c r="I45" s="201">
        <v>65</v>
      </c>
      <c r="J45" s="201">
        <v>75.75</v>
      </c>
      <c r="K45" s="200">
        <v>77.75</v>
      </c>
      <c r="L45" s="201">
        <v>75.75</v>
      </c>
      <c r="M45" s="201">
        <v>77.42</v>
      </c>
      <c r="N45" s="200">
        <v>75.75</v>
      </c>
      <c r="O45" s="200">
        <v>75.75</v>
      </c>
      <c r="P45" s="201">
        <v>73.75</v>
      </c>
      <c r="Q45" s="200">
        <v>77.75</v>
      </c>
      <c r="R45" s="200">
        <v>86.5</v>
      </c>
      <c r="S45" s="200">
        <v>87.75</v>
      </c>
      <c r="T45" s="200">
        <v>86.5</v>
      </c>
      <c r="U45" s="200">
        <v>88.17</v>
      </c>
      <c r="V45" s="200">
        <v>73.75</v>
      </c>
      <c r="W45" s="200">
        <v>65</v>
      </c>
      <c r="X45" s="201">
        <v>75.75</v>
      </c>
      <c r="Y45" s="201">
        <v>77.42</v>
      </c>
      <c r="Z45" s="200">
        <v>73.75</v>
      </c>
      <c r="AA45" s="201">
        <v>77.75</v>
      </c>
      <c r="AB45" s="200">
        <v>86.5</v>
      </c>
      <c r="AC45" s="201">
        <v>75.42</v>
      </c>
      <c r="AD45" s="201">
        <v>73.75</v>
      </c>
      <c r="AE45" s="200">
        <v>75.75</v>
      </c>
      <c r="AF45" s="282">
        <f>SUM(D45:AE45)</f>
        <v>2159.1800000000003</v>
      </c>
      <c r="AG45" s="283"/>
    </row>
    <row r="46" spans="1:38" ht="15" customHeight="1" x14ac:dyDescent="0.25">
      <c r="A46" s="187"/>
      <c r="B46" s="194"/>
      <c r="C46" s="195" t="s">
        <v>74</v>
      </c>
      <c r="D46" s="284">
        <v>807.45564000000002</v>
      </c>
      <c r="E46" s="285">
        <v>960.18867450000005</v>
      </c>
      <c r="F46" s="284">
        <v>962.32862999999986</v>
      </c>
      <c r="G46" s="284">
        <v>915.7418265</v>
      </c>
      <c r="H46" s="284">
        <v>762.28467412500004</v>
      </c>
      <c r="I46" s="284">
        <v>489.36373587500003</v>
      </c>
      <c r="J46" s="284">
        <v>722.15377931249998</v>
      </c>
      <c r="K46" s="285">
        <v>740.16831318750008</v>
      </c>
      <c r="L46" s="284">
        <v>960.18867450000005</v>
      </c>
      <c r="M46" s="284">
        <v>866.09576699999991</v>
      </c>
      <c r="N46" s="285">
        <v>857.68566659999999</v>
      </c>
      <c r="O46" s="285">
        <v>761.88809137499993</v>
      </c>
      <c r="P46" s="284">
        <v>484.13039850000001</v>
      </c>
      <c r="Q46" s="285">
        <v>766.28212458333348</v>
      </c>
      <c r="R46" s="285">
        <v>907.07940629166683</v>
      </c>
      <c r="S46" s="285">
        <v>1013.4355229166669</v>
      </c>
      <c r="T46" s="285">
        <v>977.36956029166674</v>
      </c>
      <c r="U46" s="285">
        <v>952.98407399999996</v>
      </c>
      <c r="V46" s="285">
        <v>761.88809137499993</v>
      </c>
      <c r="W46" s="285">
        <v>484.13039850000001</v>
      </c>
      <c r="X46" s="284">
        <v>746.17261200000007</v>
      </c>
      <c r="Y46" s="284">
        <v>887.03064374999997</v>
      </c>
      <c r="Z46" s="285">
        <v>688.66139693749994</v>
      </c>
      <c r="AA46" s="284">
        <v>970.58441700000003</v>
      </c>
      <c r="AB46" s="285">
        <v>872.370858</v>
      </c>
      <c r="AC46" s="284">
        <v>702.58106160000011</v>
      </c>
      <c r="AD46" s="284">
        <v>578.73656600000004</v>
      </c>
      <c r="AE46" s="285">
        <v>746.17261200000007</v>
      </c>
      <c r="AF46" s="282">
        <f>SUM(D46:AE46)</f>
        <v>22345.153216720828</v>
      </c>
      <c r="AG46" s="283"/>
    </row>
    <row r="47" spans="1:38" s="19" customFormat="1" x14ac:dyDescent="0.25">
      <c r="A47" s="202"/>
      <c r="B47" s="202"/>
      <c r="C47" s="202"/>
      <c r="D47" s="180"/>
      <c r="E47" s="179"/>
      <c r="F47" s="180"/>
      <c r="G47" s="180"/>
      <c r="H47" s="180"/>
      <c r="I47" s="180"/>
      <c r="J47" s="180"/>
      <c r="K47" s="179"/>
      <c r="L47" s="180"/>
      <c r="M47" s="180"/>
      <c r="N47" s="179"/>
      <c r="O47" s="179"/>
      <c r="P47" s="180"/>
      <c r="Q47" s="179"/>
      <c r="R47" s="179"/>
      <c r="S47" s="179"/>
      <c r="T47" s="179"/>
      <c r="U47" s="179"/>
      <c r="V47" s="179"/>
      <c r="W47" s="179"/>
      <c r="X47" s="180"/>
      <c r="Y47" s="180"/>
      <c r="Z47" s="179"/>
      <c r="AA47" s="180"/>
      <c r="AB47" s="179"/>
      <c r="AC47" s="180"/>
      <c r="AD47" s="180"/>
      <c r="AE47" s="179"/>
      <c r="AF47" s="186"/>
      <c r="AG47" s="176"/>
      <c r="AH47" s="177"/>
      <c r="AI47" s="177"/>
      <c r="AJ47" s="177"/>
      <c r="AK47" s="177"/>
      <c r="AL47" s="177"/>
    </row>
    <row r="48" spans="1:38" ht="15.75" x14ac:dyDescent="0.25">
      <c r="A48" s="187"/>
      <c r="B48" s="194"/>
      <c r="C48" s="195" t="s">
        <v>75</v>
      </c>
      <c r="D48" s="204" t="e">
        <f>#REF!*1.2</f>
        <v>#REF!</v>
      </c>
      <c r="E48" s="203" t="e">
        <f>#REF!*0.8</f>
        <v>#REF!</v>
      </c>
      <c r="F48" s="204" t="e">
        <f>#REF!*0.9</f>
        <v>#REF!</v>
      </c>
      <c r="G48" s="204" t="e">
        <f>#REF!*0.9</f>
        <v>#REF!</v>
      </c>
      <c r="H48" s="204" t="e">
        <f>#REF!*0.9</f>
        <v>#REF!</v>
      </c>
      <c r="I48" s="204" t="e">
        <f>#REF!*0.9</f>
        <v>#REF!</v>
      </c>
      <c r="J48" s="204" t="e">
        <f>#REF!*0.8</f>
        <v>#REF!</v>
      </c>
      <c r="K48" s="203" t="e">
        <f>#REF!*0.8</f>
        <v>#REF!</v>
      </c>
      <c r="L48" s="204" t="e">
        <f>#REF!*0.8</f>
        <v>#REF!</v>
      </c>
      <c r="M48" s="204" t="e">
        <f>#REF!*0.9</f>
        <v>#REF!</v>
      </c>
      <c r="N48" s="203" t="e">
        <f>#REF!*0.8</f>
        <v>#REF!</v>
      </c>
      <c r="O48" s="203" t="e">
        <f>#REF!*0.9</f>
        <v>#REF!</v>
      </c>
      <c r="P48" s="204" t="e">
        <f>#REF!*0.9</f>
        <v>#REF!</v>
      </c>
      <c r="Q48" s="203" t="e">
        <f>#REF!*0.8</f>
        <v>#REF!</v>
      </c>
      <c r="R48" s="203" t="e">
        <f>#REF!*0.8</f>
        <v>#REF!</v>
      </c>
      <c r="S48" s="203" t="e">
        <f>#REF!*0.9</f>
        <v>#REF!</v>
      </c>
      <c r="T48" s="203" t="e">
        <f>#REF!*0.9</f>
        <v>#REF!</v>
      </c>
      <c r="U48" s="203" t="e">
        <f>#REF!*0.9</f>
        <v>#REF!</v>
      </c>
      <c r="V48" s="203" t="e">
        <f>#REF!*0.9</f>
        <v>#REF!</v>
      </c>
      <c r="W48" s="203" t="e">
        <f>#REF!*0.8</f>
        <v>#REF!</v>
      </c>
      <c r="X48" s="204" t="e">
        <f>#REF!*0.9</f>
        <v>#REF!</v>
      </c>
      <c r="Y48" s="204" t="e">
        <f>#REF!*0.9</f>
        <v>#REF!</v>
      </c>
      <c r="Z48" s="203" t="e">
        <f>#REF!*0.7</f>
        <v>#REF!</v>
      </c>
      <c r="AA48" s="204" t="e">
        <f>#REF!*0.9</f>
        <v>#REF!</v>
      </c>
      <c r="AB48" s="203" t="e">
        <f>#REF!</f>
        <v>#REF!</v>
      </c>
      <c r="AC48" s="204" t="e">
        <f>#REF!*0.8</f>
        <v>#REF!</v>
      </c>
      <c r="AD48" s="204" t="e">
        <f>#REF!*0.8</f>
        <v>#REF!</v>
      </c>
      <c r="AE48" s="203" t="e">
        <f>#REF!</f>
        <v>#REF!</v>
      </c>
      <c r="AF48" s="198" t="e">
        <f>SUM(D48:AE48)</f>
        <v>#REF!</v>
      </c>
      <c r="AG48" t="s">
        <v>76</v>
      </c>
    </row>
    <row r="49" spans="1:38" ht="15.75" x14ac:dyDescent="0.25">
      <c r="A49" s="187"/>
      <c r="B49" s="194"/>
      <c r="C49" s="195" t="s">
        <v>77</v>
      </c>
      <c r="D49" s="205">
        <v>996.50653750000004</v>
      </c>
      <c r="E49" s="205">
        <v>843.78758500000004</v>
      </c>
      <c r="F49" s="205">
        <v>841.84592749999979</v>
      </c>
      <c r="G49" s="205">
        <v>818.93113000000005</v>
      </c>
      <c r="H49" s="205">
        <v>791.39901499999996</v>
      </c>
      <c r="I49" s="205">
        <v>645.45018749999997</v>
      </c>
      <c r="J49" s="205">
        <v>600.69930249999993</v>
      </c>
      <c r="K49" s="205">
        <v>699.84939750000001</v>
      </c>
      <c r="L49" s="205">
        <v>798.041425</v>
      </c>
      <c r="M49" s="205">
        <v>861.73021000000006</v>
      </c>
      <c r="N49" s="286">
        <v>724.15317249999998</v>
      </c>
      <c r="O49" s="286">
        <v>671.43250250000006</v>
      </c>
      <c r="P49" s="286">
        <v>615.10475500000007</v>
      </c>
      <c r="Q49" s="205">
        <v>629.31422750000002</v>
      </c>
      <c r="R49" s="205">
        <v>725.8212575</v>
      </c>
      <c r="S49" s="205">
        <v>789.51732000000004</v>
      </c>
      <c r="T49" s="205">
        <v>1055.2563599999999</v>
      </c>
      <c r="U49" s="205">
        <v>866.49789499999997</v>
      </c>
      <c r="V49" s="205">
        <v>637.98316499999999</v>
      </c>
      <c r="W49" s="205">
        <v>645.37310749999995</v>
      </c>
      <c r="X49" s="205">
        <v>483.42454249999997</v>
      </c>
      <c r="Y49" s="205">
        <v>744.46149749999995</v>
      </c>
      <c r="Z49" s="205">
        <v>562.98760500000003</v>
      </c>
      <c r="AA49" s="205">
        <v>661.02936750000015</v>
      </c>
      <c r="AB49" s="287">
        <v>1064.6134824999999</v>
      </c>
      <c r="AC49" s="288">
        <v>1160.8757424999999</v>
      </c>
      <c r="AD49" s="205">
        <v>1027.5448699999999</v>
      </c>
      <c r="AE49" s="205">
        <v>1025.0837425</v>
      </c>
      <c r="AF49" s="198">
        <f>AF50</f>
        <v>21988.715329999999</v>
      </c>
      <c r="AG49" s="1" t="e">
        <f>AF48-AF49</f>
        <v>#REF!</v>
      </c>
    </row>
    <row r="50" spans="1:38" ht="15.75" x14ac:dyDescent="0.25">
      <c r="A50" s="194"/>
      <c r="B50" s="206"/>
      <c r="C50" s="207" t="s">
        <v>78</v>
      </c>
      <c r="D50" s="209">
        <f>IF(D49="",D48,D49)</f>
        <v>996.50653750000004</v>
      </c>
      <c r="E50" s="208">
        <f t="shared" ref="E50:AE50" si="6">IF(E49="",E48,E49)</f>
        <v>843.78758500000004</v>
      </c>
      <c r="F50" s="209">
        <f t="shared" si="6"/>
        <v>841.84592749999979</v>
      </c>
      <c r="G50" s="209">
        <f t="shared" si="6"/>
        <v>818.93113000000005</v>
      </c>
      <c r="H50" s="209">
        <f t="shared" si="6"/>
        <v>791.39901499999996</v>
      </c>
      <c r="I50" s="209">
        <f t="shared" si="6"/>
        <v>645.45018749999997</v>
      </c>
      <c r="J50" s="209">
        <f t="shared" si="6"/>
        <v>600.69930249999993</v>
      </c>
      <c r="K50" s="208">
        <f t="shared" si="6"/>
        <v>699.84939750000001</v>
      </c>
      <c r="L50" s="209">
        <f t="shared" si="6"/>
        <v>798.041425</v>
      </c>
      <c r="M50" s="209">
        <f t="shared" si="6"/>
        <v>861.73021000000006</v>
      </c>
      <c r="N50" s="208">
        <f t="shared" si="6"/>
        <v>724.15317249999998</v>
      </c>
      <c r="O50" s="208">
        <f t="shared" si="6"/>
        <v>671.43250250000006</v>
      </c>
      <c r="P50" s="209">
        <f t="shared" si="6"/>
        <v>615.10475500000007</v>
      </c>
      <c r="Q50" s="208">
        <f t="shared" si="6"/>
        <v>629.31422750000002</v>
      </c>
      <c r="R50" s="208">
        <f t="shared" si="6"/>
        <v>725.8212575</v>
      </c>
      <c r="S50" s="208">
        <f t="shared" si="6"/>
        <v>789.51732000000004</v>
      </c>
      <c r="T50" s="208">
        <f t="shared" si="6"/>
        <v>1055.2563599999999</v>
      </c>
      <c r="U50" s="208">
        <f t="shared" si="6"/>
        <v>866.49789499999997</v>
      </c>
      <c r="V50" s="208">
        <f t="shared" si="6"/>
        <v>637.98316499999999</v>
      </c>
      <c r="W50" s="208">
        <f t="shared" si="6"/>
        <v>645.37310749999995</v>
      </c>
      <c r="X50" s="209">
        <f t="shared" si="6"/>
        <v>483.42454249999997</v>
      </c>
      <c r="Y50" s="209">
        <f t="shared" si="6"/>
        <v>744.46149749999995</v>
      </c>
      <c r="Z50" s="208">
        <f t="shared" si="6"/>
        <v>562.98760500000003</v>
      </c>
      <c r="AA50" s="209">
        <f t="shared" si="6"/>
        <v>661.02936750000015</v>
      </c>
      <c r="AB50" s="208">
        <f t="shared" si="6"/>
        <v>1064.6134824999999</v>
      </c>
      <c r="AC50" s="209">
        <f t="shared" si="6"/>
        <v>1160.8757424999999</v>
      </c>
      <c r="AD50" s="209">
        <f t="shared" si="6"/>
        <v>1027.5448699999999</v>
      </c>
      <c r="AE50" s="208">
        <f t="shared" si="6"/>
        <v>1025.0837425</v>
      </c>
      <c r="AF50" s="198">
        <f>SUM(D50:AE50)</f>
        <v>21988.715329999999</v>
      </c>
      <c r="AG50" s="194"/>
      <c r="AH50" s="194"/>
      <c r="AI50" s="194"/>
      <c r="AJ50" s="194"/>
      <c r="AL50" s="19"/>
    </row>
    <row r="51" spans="1:38" s="193" customFormat="1" ht="15.75" x14ac:dyDescent="0.25">
      <c r="A51" s="210"/>
      <c r="B51" s="211"/>
      <c r="C51" s="207" t="s">
        <v>77</v>
      </c>
      <c r="D51" s="213">
        <f>IF(D49="","",D49)</f>
        <v>996.50653750000004</v>
      </c>
      <c r="E51" s="212">
        <f t="shared" ref="E51:AE51" si="7">IF(E49="","",E49)</f>
        <v>843.78758500000004</v>
      </c>
      <c r="F51" s="213">
        <f t="shared" si="7"/>
        <v>841.84592749999979</v>
      </c>
      <c r="G51" s="213">
        <f t="shared" si="7"/>
        <v>818.93113000000005</v>
      </c>
      <c r="H51" s="213">
        <f t="shared" si="7"/>
        <v>791.39901499999996</v>
      </c>
      <c r="I51" s="213">
        <f t="shared" si="7"/>
        <v>645.45018749999997</v>
      </c>
      <c r="J51" s="213">
        <f t="shared" si="7"/>
        <v>600.69930249999993</v>
      </c>
      <c r="K51" s="212">
        <f t="shared" si="7"/>
        <v>699.84939750000001</v>
      </c>
      <c r="L51" s="213">
        <f t="shared" si="7"/>
        <v>798.041425</v>
      </c>
      <c r="M51" s="213">
        <f t="shared" si="7"/>
        <v>861.73021000000006</v>
      </c>
      <c r="N51" s="212">
        <f t="shared" si="7"/>
        <v>724.15317249999998</v>
      </c>
      <c r="O51" s="212">
        <f t="shared" si="7"/>
        <v>671.43250250000006</v>
      </c>
      <c r="P51" s="213">
        <f t="shared" si="7"/>
        <v>615.10475500000007</v>
      </c>
      <c r="Q51" s="212">
        <f t="shared" si="7"/>
        <v>629.31422750000002</v>
      </c>
      <c r="R51" s="212">
        <f t="shared" si="7"/>
        <v>725.8212575</v>
      </c>
      <c r="S51" s="212">
        <f t="shared" si="7"/>
        <v>789.51732000000004</v>
      </c>
      <c r="T51" s="212">
        <f t="shared" si="7"/>
        <v>1055.2563599999999</v>
      </c>
      <c r="U51" s="212">
        <f t="shared" si="7"/>
        <v>866.49789499999997</v>
      </c>
      <c r="V51" s="212">
        <f t="shared" si="7"/>
        <v>637.98316499999999</v>
      </c>
      <c r="W51" s="212">
        <f t="shared" si="7"/>
        <v>645.37310749999995</v>
      </c>
      <c r="X51" s="213">
        <f t="shared" si="7"/>
        <v>483.42454249999997</v>
      </c>
      <c r="Y51" s="213">
        <f t="shared" si="7"/>
        <v>744.46149749999995</v>
      </c>
      <c r="Z51" s="212">
        <f t="shared" si="7"/>
        <v>562.98760500000003</v>
      </c>
      <c r="AA51" s="213">
        <f t="shared" si="7"/>
        <v>661.02936750000015</v>
      </c>
      <c r="AB51" s="212">
        <f t="shared" si="7"/>
        <v>1064.6134824999999</v>
      </c>
      <c r="AC51" s="213">
        <f t="shared" si="7"/>
        <v>1160.8757424999999</v>
      </c>
      <c r="AD51" s="213">
        <f t="shared" si="7"/>
        <v>1027.5448699999999</v>
      </c>
      <c r="AE51" s="212">
        <f t="shared" si="7"/>
        <v>1025.0837425</v>
      </c>
      <c r="AF51" s="198">
        <f>SUM(D51:AE51)</f>
        <v>21988.715329999999</v>
      </c>
    </row>
    <row r="52" spans="1:38" s="193" customFormat="1" ht="15.75" x14ac:dyDescent="0.25">
      <c r="A52" s="210"/>
      <c r="B52" s="211"/>
      <c r="C52" s="207" t="s">
        <v>79</v>
      </c>
      <c r="D52" s="213">
        <f>IF(D51="","",D41)</f>
        <v>107</v>
      </c>
      <c r="E52" s="212">
        <f t="shared" ref="E52:AE52" si="8">IF(E51="","",E41)</f>
        <v>82.58</v>
      </c>
      <c r="F52" s="213">
        <f t="shared" si="8"/>
        <v>88.67</v>
      </c>
      <c r="G52" s="213">
        <f t="shared" si="8"/>
        <v>76.41</v>
      </c>
      <c r="H52" s="213">
        <f t="shared" si="8"/>
        <v>76.06</v>
      </c>
      <c r="I52" s="213">
        <f t="shared" si="8"/>
        <v>54</v>
      </c>
      <c r="J52" s="213">
        <f t="shared" si="8"/>
        <v>83.25</v>
      </c>
      <c r="K52" s="212">
        <f t="shared" si="8"/>
        <v>83.42</v>
      </c>
      <c r="L52" s="213">
        <f t="shared" si="8"/>
        <v>83.16</v>
      </c>
      <c r="M52" s="213">
        <f t="shared" si="8"/>
        <v>88.01</v>
      </c>
      <c r="N52" s="212">
        <f t="shared" si="8"/>
        <v>74.91</v>
      </c>
      <c r="O52" s="212">
        <f t="shared" si="8"/>
        <v>61.41</v>
      </c>
      <c r="P52" s="213">
        <f t="shared" si="8"/>
        <v>58.16</v>
      </c>
      <c r="Q52" s="212">
        <f t="shared" si="8"/>
        <v>82.83</v>
      </c>
      <c r="R52" s="212">
        <f t="shared" si="8"/>
        <v>87.74</v>
      </c>
      <c r="S52" s="212">
        <f t="shared" si="8"/>
        <v>83.66</v>
      </c>
      <c r="T52" s="212">
        <f t="shared" si="8"/>
        <v>82.92</v>
      </c>
      <c r="U52" s="212">
        <f t="shared" si="8"/>
        <v>93.75</v>
      </c>
      <c r="V52" s="212">
        <f t="shared" si="8"/>
        <v>71.08</v>
      </c>
      <c r="W52" s="212">
        <f t="shared" si="8"/>
        <v>62.010000000000005</v>
      </c>
      <c r="X52" s="213">
        <f t="shared" si="8"/>
        <v>76.08</v>
      </c>
      <c r="Y52" s="213">
        <f t="shared" si="8"/>
        <v>85.22</v>
      </c>
      <c r="Z52" s="212">
        <f t="shared" si="8"/>
        <v>61.92</v>
      </c>
      <c r="AA52" s="213">
        <f t="shared" si="8"/>
        <v>80</v>
      </c>
      <c r="AB52" s="212">
        <f t="shared" si="8"/>
        <v>86.08</v>
      </c>
      <c r="AC52" s="213">
        <f t="shared" si="8"/>
        <v>90.25</v>
      </c>
      <c r="AD52" s="213">
        <f t="shared" si="8"/>
        <v>98.83</v>
      </c>
      <c r="AE52" s="212">
        <f t="shared" si="8"/>
        <v>74.260000000000005</v>
      </c>
      <c r="AF52" s="198">
        <f>SUM(D52:AE52)+9.25</f>
        <v>2242.92</v>
      </c>
    </row>
    <row r="53" spans="1:38" ht="15.75" x14ac:dyDescent="0.25">
      <c r="B53" s="206"/>
      <c r="C53" s="215" t="s">
        <v>80</v>
      </c>
      <c r="D53" s="217">
        <v>9.9499999999999993</v>
      </c>
      <c r="E53" s="216">
        <v>9.9499999999999993</v>
      </c>
      <c r="F53" s="217">
        <v>9.9499999999999993</v>
      </c>
      <c r="G53" s="217">
        <v>9.9499999999999993</v>
      </c>
      <c r="H53" s="217">
        <v>9.9499999999999993</v>
      </c>
      <c r="I53" s="217">
        <v>9.9499999999999993</v>
      </c>
      <c r="J53" s="217">
        <v>9.9499999999999993</v>
      </c>
      <c r="K53" s="216">
        <v>9.9499999999999993</v>
      </c>
      <c r="L53" s="217">
        <v>9.9499999999999993</v>
      </c>
      <c r="M53" s="217">
        <v>9.9499999999999993</v>
      </c>
      <c r="N53" s="216">
        <v>9.9499999999999993</v>
      </c>
      <c r="O53" s="216">
        <v>9.9499999999999993</v>
      </c>
      <c r="P53" s="217">
        <v>9.9499999999999993</v>
      </c>
      <c r="Q53" s="216">
        <v>9.9499999999999993</v>
      </c>
      <c r="R53" s="216">
        <v>9.9499999999999993</v>
      </c>
      <c r="S53" s="216">
        <v>9.9499999999999993</v>
      </c>
      <c r="T53" s="216">
        <v>9.9499999999999993</v>
      </c>
      <c r="U53" s="216">
        <v>9.9499999999999993</v>
      </c>
      <c r="V53" s="216">
        <v>9.9499999999999993</v>
      </c>
      <c r="W53" s="216">
        <v>9.9499999999999993</v>
      </c>
      <c r="X53" s="217">
        <v>9.9499999999999993</v>
      </c>
      <c r="Y53" s="217">
        <v>9.9499999999999993</v>
      </c>
      <c r="Z53" s="216">
        <v>9.9499999999999993</v>
      </c>
      <c r="AA53" s="217">
        <v>9.9499999999999993</v>
      </c>
      <c r="AB53" s="216">
        <v>9.9499999999999993</v>
      </c>
      <c r="AC53" s="217">
        <v>9.9499999999999993</v>
      </c>
      <c r="AD53" s="217">
        <v>9.9499999999999993</v>
      </c>
      <c r="AE53" s="216">
        <v>9.9499999999999993</v>
      </c>
      <c r="AF53" s="216">
        <v>9.9499999999999993</v>
      </c>
    </row>
    <row r="54" spans="1:38" ht="15.75" x14ac:dyDescent="0.25">
      <c r="B54" s="206"/>
      <c r="C54" s="218" t="s">
        <v>81</v>
      </c>
      <c r="D54" s="220">
        <f>IF(D49="",D48/D41,D49/D41)</f>
        <v>9.3131452102803749</v>
      </c>
      <c r="E54" s="219">
        <f t="shared" ref="E54:AE54" si="9">IF(E49="",E48/E41,E49/E41)</f>
        <v>10.217820113829015</v>
      </c>
      <c r="F54" s="220">
        <f>IF(F49="",F48/F41,F49/F41)</f>
        <v>9.4941460189466529</v>
      </c>
      <c r="G54" s="220">
        <f t="shared" si="9"/>
        <v>10.717591022117524</v>
      </c>
      <c r="H54" s="220">
        <f t="shared" si="9"/>
        <v>10.404930515382592</v>
      </c>
      <c r="I54" s="220">
        <f t="shared" si="9"/>
        <v>11.952781249999999</v>
      </c>
      <c r="J54" s="220">
        <f t="shared" si="9"/>
        <v>7.2156072372372364</v>
      </c>
      <c r="K54" s="219">
        <f t="shared" si="9"/>
        <v>8.3894677235674902</v>
      </c>
      <c r="L54" s="220">
        <f t="shared" si="9"/>
        <v>9.5964577320827331</v>
      </c>
      <c r="M54" s="220">
        <f t="shared" si="9"/>
        <v>9.7912761049880697</v>
      </c>
      <c r="N54" s="219">
        <f t="shared" si="9"/>
        <v>9.66697600453878</v>
      </c>
      <c r="O54" s="219">
        <f t="shared" si="9"/>
        <v>10.933602059925095</v>
      </c>
      <c r="P54" s="220">
        <f t="shared" si="9"/>
        <v>10.576079006189824</v>
      </c>
      <c r="Q54" s="219">
        <f t="shared" si="9"/>
        <v>7.5976606000241462</v>
      </c>
      <c r="R54" s="219">
        <f t="shared" si="9"/>
        <v>8.2724100467289716</v>
      </c>
      <c r="S54" s="219">
        <f t="shared" si="9"/>
        <v>9.4372139612718158</v>
      </c>
      <c r="T54" s="219">
        <f t="shared" si="9"/>
        <v>12.726198263386394</v>
      </c>
      <c r="U54" s="219">
        <f t="shared" si="9"/>
        <v>9.2426442133333335</v>
      </c>
      <c r="V54" s="219">
        <f>IF(V49="",V48/V41,V49/V41)</f>
        <v>8.9755650675295442</v>
      </c>
      <c r="W54" s="219">
        <f t="shared" si="9"/>
        <v>10.407565029833895</v>
      </c>
      <c r="X54" s="220">
        <f t="shared" si="9"/>
        <v>6.3541606532597266</v>
      </c>
      <c r="Y54" s="220">
        <f t="shared" si="9"/>
        <v>8.7357603555503403</v>
      </c>
      <c r="Z54" s="219">
        <f t="shared" si="9"/>
        <v>9.0921770833333344</v>
      </c>
      <c r="AA54" s="220">
        <f t="shared" si="9"/>
        <v>8.2628670937500015</v>
      </c>
      <c r="AB54" s="219">
        <f t="shared" si="9"/>
        <v>12.367721683317843</v>
      </c>
      <c r="AC54" s="220">
        <f t="shared" si="9"/>
        <v>12.862889113573406</v>
      </c>
      <c r="AD54" s="220">
        <f t="shared" si="9"/>
        <v>10.397094708084589</v>
      </c>
      <c r="AE54" s="219">
        <f t="shared" si="9"/>
        <v>13.803982527605708</v>
      </c>
      <c r="AF54" s="219">
        <f>AF49/(AF42-15.69)</f>
        <v>9.8726738280285371</v>
      </c>
      <c r="AG54" s="221" t="s">
        <v>82</v>
      </c>
    </row>
    <row r="55" spans="1:38" ht="48" customHeight="1" x14ac:dyDescent="0.25">
      <c r="B55" s="206"/>
      <c r="C55" s="218" t="s">
        <v>83</v>
      </c>
      <c r="D55" s="222">
        <f>D54/D53</f>
        <v>0.93599449349551511</v>
      </c>
      <c r="E55" s="222">
        <f t="shared" ref="E55:AE55" si="10">E54/E53</f>
        <v>1.026916594354675</v>
      </c>
      <c r="F55" s="222">
        <f t="shared" si="10"/>
        <v>0.95418552954237723</v>
      </c>
      <c r="G55" s="222">
        <f t="shared" si="10"/>
        <v>1.0771448263434698</v>
      </c>
      <c r="H55" s="222">
        <f t="shared" si="10"/>
        <v>1.0457216598374466</v>
      </c>
      <c r="I55" s="222">
        <f t="shared" si="10"/>
        <v>1.2012845477386935</v>
      </c>
      <c r="J55" s="222">
        <f t="shared" si="10"/>
        <v>0.7251866570087675</v>
      </c>
      <c r="K55" s="222">
        <f t="shared" si="10"/>
        <v>0.8431625852831649</v>
      </c>
      <c r="L55" s="222">
        <f t="shared" si="10"/>
        <v>0.96446811377715913</v>
      </c>
      <c r="M55" s="222">
        <f t="shared" si="10"/>
        <v>0.98404784974754478</v>
      </c>
      <c r="N55" s="222">
        <f t="shared" si="10"/>
        <v>0.97155537734058095</v>
      </c>
      <c r="O55" s="222">
        <f t="shared" si="10"/>
        <v>1.0988544783844316</v>
      </c>
      <c r="P55" s="222">
        <f t="shared" si="10"/>
        <v>1.0629225131849069</v>
      </c>
      <c r="Q55" s="222">
        <f t="shared" si="10"/>
        <v>0.76358397990192428</v>
      </c>
      <c r="R55" s="222">
        <f>R54/R53</f>
        <v>0.83139799464612785</v>
      </c>
      <c r="S55" s="222">
        <f t="shared" si="10"/>
        <v>0.94846371470068502</v>
      </c>
      <c r="T55" s="222">
        <f>T54/T53</f>
        <v>1.2790149008428537</v>
      </c>
      <c r="U55" s="222">
        <f>U54/U53</f>
        <v>0.92890896616415419</v>
      </c>
      <c r="V55" s="222">
        <f t="shared" si="10"/>
        <v>0.90206684095774325</v>
      </c>
      <c r="W55" s="222">
        <f t="shared" si="10"/>
        <v>1.0459864351591854</v>
      </c>
      <c r="X55" s="222">
        <f t="shared" si="10"/>
        <v>0.63860911088037453</v>
      </c>
      <c r="Y55" s="222">
        <f t="shared" si="10"/>
        <v>0.87796586487943129</v>
      </c>
      <c r="Z55" s="222">
        <f>Z54/Z53</f>
        <v>0.91378664154103872</v>
      </c>
      <c r="AA55" s="222">
        <f t="shared" si="10"/>
        <v>0.83043890389447261</v>
      </c>
      <c r="AB55" s="222">
        <f t="shared" si="10"/>
        <v>1.2429871038510396</v>
      </c>
      <c r="AC55" s="222">
        <f t="shared" si="10"/>
        <v>1.2927526747309956</v>
      </c>
      <c r="AD55" s="222">
        <f>AD54/AD53</f>
        <v>1.0449341415160391</v>
      </c>
      <c r="AE55" s="222">
        <f t="shared" si="10"/>
        <v>1.3873349273975586</v>
      </c>
      <c r="AF55" s="222">
        <f>AF54/AF53</f>
        <v>0.99222852543000384</v>
      </c>
      <c r="AG55" s="222">
        <f>(AF51+январь!AI50)/(январь!AI51+февраль!AF52)/февраль!AF53</f>
        <v>0.98476500404698086</v>
      </c>
    </row>
    <row r="66" spans="2:2" x14ac:dyDescent="0.25">
      <c r="B66" s="225" t="s">
        <v>88</v>
      </c>
    </row>
  </sheetData>
  <mergeCells count="12">
    <mergeCell ref="B42:C42"/>
    <mergeCell ref="A1:G1"/>
    <mergeCell ref="A2:G2"/>
    <mergeCell ref="A3:G3"/>
    <mergeCell ref="H3:Z3"/>
    <mergeCell ref="Q4:S4"/>
    <mergeCell ref="A18:C18"/>
    <mergeCell ref="A19:C19"/>
    <mergeCell ref="D19:E19"/>
    <mergeCell ref="G19:H19"/>
    <mergeCell ref="AI19:AK19"/>
    <mergeCell ref="A41:C41"/>
  </mergeCells>
  <conditionalFormatting sqref="D56:AF56">
    <cfRule type="cellIs" dxfId="220" priority="10" operator="equal">
      <formula>"О"</formula>
    </cfRule>
  </conditionalFormatting>
  <conditionalFormatting sqref="D53:AF53">
    <cfRule type="cellIs" dxfId="219" priority="5" operator="equal">
      <formula>"О"</formula>
    </cfRule>
  </conditionalFormatting>
  <conditionalFormatting sqref="D55:AG55">
    <cfRule type="cellIs" dxfId="218" priority="1" operator="greaterThan">
      <formula>1.05</formula>
    </cfRule>
  </conditionalFormatting>
  <conditionalFormatting sqref="D55:AG55">
    <cfRule type="cellIs" dxfId="217" priority="2" operator="between">
      <formula>1</formula>
      <formula>1.05</formula>
    </cfRule>
    <cfRule type="cellIs" dxfId="216" priority="3" operator="between">
      <formula>0.95</formula>
      <formula>1</formula>
    </cfRule>
    <cfRule type="cellIs" dxfId="215" priority="4" operator="lessThan">
      <formula>1</formula>
    </cfRule>
  </conditionalFormatting>
  <dataValidations count="2">
    <dataValidation type="list" allowBlank="1" showInputMessage="1" showErrorMessage="1" sqref="S18">
      <formula1>$L$6:$L$9</formula1>
    </dataValidation>
    <dataValidation type="list" allowBlank="1" showInputMessage="1" showErrorMessage="1" sqref="Q4:S4">
      <formula1>$Q$5:$Q$16</formula1>
    </dataValidation>
  </dataValidations>
  <pageMargins left="0.31496062992125984" right="0.31496062992125984" top="0.15748031496062992" bottom="0.15748031496062992" header="0" footer="0"/>
  <pageSetup paperSize="9" scale="59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AA84024B-13E7-4622-AD92-D470CFDC70FB}">
            <xm:f>NOT(ISERROR(SEARCH(#REF!,D56)))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D56:AF56</xm:sqref>
        </x14:conditionalFormatting>
        <x14:conditionalFormatting xmlns:xm="http://schemas.microsoft.com/office/excel/2006/main">
          <x14:cfRule type="containsText" priority="9" operator="containsText" id="{C7902353-F9B5-4D7F-B38D-010120A984B2}">
            <xm:f>NOT(ISERROR(SEARCH(#REF!,D56)))</xm:f>
            <xm:f>#REF!</xm:f>
            <x14:dxf>
              <font>
                <b/>
                <i val="0"/>
              </font>
            </x14:dxf>
          </x14:cfRule>
          <xm:sqref>D56:AF56</xm:sqref>
        </x14:conditionalFormatting>
        <x14:conditionalFormatting xmlns:xm="http://schemas.microsoft.com/office/excel/2006/main">
          <x14:cfRule type="containsText" priority="7" operator="containsText" id="{8AD8AE0C-3234-469B-B520-7D5C518C893E}">
            <xm:f>NOT(ISERROR(SEARCH(#REF!,D53)))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D53:AF53</xm:sqref>
        </x14:conditionalFormatting>
        <x14:conditionalFormatting xmlns:xm="http://schemas.microsoft.com/office/excel/2006/main">
          <x14:cfRule type="containsText" priority="6" operator="containsText" id="{1EA4471C-E426-4D84-8712-4EB9472C6766}">
            <xm:f>NOT(ISERROR(SEARCH(#REF!,D53)))</xm:f>
            <xm:f>#REF!</xm:f>
            <x14:dxf>
              <font>
                <b/>
                <i val="0"/>
              </font>
            </x14:dxf>
          </x14:cfRule>
          <xm:sqref>D53:AF53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S55"/>
  <sheetViews>
    <sheetView zoomScale="85" zoomScaleNormal="85" workbookViewId="0">
      <pane xSplit="2" ySplit="20" topLeftCell="C39" activePane="bottomRight" state="frozen"/>
      <selection activeCell="U34" sqref="U34"/>
      <selection pane="topRight" activeCell="U34" sqref="U34"/>
      <selection pane="bottomLeft" activeCell="U34" sqref="U34"/>
      <selection pane="bottomRight" activeCell="U34" sqref="U34"/>
    </sheetView>
  </sheetViews>
  <sheetFormatPr defaultRowHeight="19.5" customHeight="1" x14ac:dyDescent="0.25"/>
  <cols>
    <col min="1" max="1" width="4" customWidth="1"/>
    <col min="2" max="2" width="23.28515625" style="225" customWidth="1"/>
    <col min="3" max="3" width="17.28515625" customWidth="1"/>
    <col min="4" max="4" width="6.7109375" customWidth="1"/>
    <col min="5" max="5" width="6.85546875" customWidth="1"/>
    <col min="6" max="6" width="6.5703125" style="227" customWidth="1"/>
    <col min="7" max="8" width="7.28515625" customWidth="1"/>
    <col min="9" max="9" width="6.85546875" customWidth="1"/>
    <col min="10" max="11" width="6" customWidth="1"/>
    <col min="12" max="12" width="6.85546875" style="227" customWidth="1"/>
    <col min="13" max="13" width="6.85546875" customWidth="1"/>
    <col min="14" max="14" width="6.5703125" style="227" customWidth="1"/>
    <col min="15" max="15" width="7.28515625" customWidth="1"/>
    <col min="16" max="16" width="6" style="227" customWidth="1"/>
    <col min="17" max="18" width="6" customWidth="1"/>
    <col min="19" max="19" width="6.85546875" customWidth="1"/>
    <col min="20" max="20" width="6.7109375" customWidth="1"/>
    <col min="21" max="21" width="6.85546875" customWidth="1"/>
    <col min="22" max="22" width="6.85546875" style="227" customWidth="1"/>
    <col min="23" max="23" width="6" customWidth="1"/>
    <col min="24" max="25" width="6" style="227" customWidth="1"/>
    <col min="26" max="26" width="6.7109375" customWidth="1"/>
    <col min="27" max="27" width="7" customWidth="1"/>
    <col min="28" max="28" width="6.85546875" customWidth="1"/>
    <col min="29" max="29" width="6.85546875" style="227" customWidth="1"/>
    <col min="30" max="31" width="6" customWidth="1"/>
    <col min="32" max="32" width="5.85546875" customWidth="1"/>
    <col min="33" max="33" width="6.7109375" style="227" bestFit="1" customWidth="1"/>
    <col min="34" max="34" width="6" customWidth="1"/>
    <col min="35" max="35" width="9.42578125" customWidth="1"/>
    <col min="36" max="36" width="12.140625" customWidth="1"/>
    <col min="37" max="37" width="12.85546875" customWidth="1"/>
    <col min="38" max="38" width="11.28515625" style="193" customWidth="1"/>
    <col min="39" max="39" width="10.28515625" customWidth="1"/>
    <col min="40" max="40" width="11.42578125" customWidth="1"/>
    <col min="41" max="41" width="19.85546875" customWidth="1"/>
    <col min="42" max="42" width="4.7109375" customWidth="1"/>
    <col min="43" max="43" width="4" customWidth="1"/>
    <col min="44" max="44" width="4.28515625" customWidth="1"/>
  </cols>
  <sheetData>
    <row r="1" spans="1:41" ht="15" hidden="1" x14ac:dyDescent="0.25">
      <c r="A1" s="662" t="s">
        <v>12</v>
      </c>
      <c r="B1" s="662"/>
      <c r="C1" s="662"/>
      <c r="D1" s="662"/>
      <c r="E1" s="662"/>
      <c r="F1" s="662"/>
      <c r="G1" s="662"/>
      <c r="H1" s="1"/>
      <c r="I1" s="1"/>
      <c r="J1" s="1"/>
      <c r="K1" s="1"/>
      <c r="L1" s="2"/>
      <c r="M1" s="1"/>
      <c r="N1" s="2"/>
      <c r="O1" s="1"/>
      <c r="P1" s="2"/>
      <c r="Q1" s="1"/>
      <c r="R1" s="3"/>
      <c r="S1" s="3"/>
      <c r="T1" s="3"/>
      <c r="U1" s="3"/>
      <c r="V1" s="2"/>
      <c r="W1" s="1"/>
      <c r="X1" s="2"/>
      <c r="Y1" s="2"/>
      <c r="Z1" s="1"/>
      <c r="AA1" s="1"/>
      <c r="AB1" s="1"/>
      <c r="AC1" s="4" t="s">
        <v>13</v>
      </c>
      <c r="AD1" s="289"/>
      <c r="AE1" s="5"/>
      <c r="AF1" s="6"/>
      <c r="AG1" s="290"/>
      <c r="AH1" s="8"/>
      <c r="AI1" s="9"/>
      <c r="AJ1" s="9"/>
      <c r="AK1" s="9"/>
      <c r="AL1" s="10"/>
      <c r="AM1" s="10"/>
      <c r="AN1" s="10"/>
    </row>
    <row r="2" spans="1:41" s="19" customFormat="1" ht="15.75" hidden="1" customHeight="1" x14ac:dyDescent="0.25">
      <c r="A2" s="662" t="s">
        <v>14</v>
      </c>
      <c r="B2" s="662"/>
      <c r="C2" s="662"/>
      <c r="D2" s="662"/>
      <c r="E2" s="662"/>
      <c r="F2" s="662"/>
      <c r="G2" s="663"/>
      <c r="H2" s="4"/>
      <c r="I2" s="11"/>
      <c r="J2" s="11"/>
      <c r="K2" s="4"/>
      <c r="L2" s="4"/>
      <c r="M2" s="4"/>
      <c r="N2" s="12"/>
      <c r="O2" s="13"/>
      <c r="P2" s="13"/>
      <c r="Q2" s="13"/>
      <c r="R2" s="4"/>
      <c r="S2" s="4"/>
      <c r="T2" s="4"/>
      <c r="U2" s="4"/>
      <c r="V2" s="4"/>
      <c r="W2" s="4"/>
      <c r="X2" s="4"/>
      <c r="Y2" s="4"/>
      <c r="Z2" s="4"/>
      <c r="AA2" s="4"/>
      <c r="AB2" s="14"/>
      <c r="AC2" s="15"/>
      <c r="AD2" s="15"/>
      <c r="AE2" s="15"/>
      <c r="AF2" s="16"/>
      <c r="AG2" s="15"/>
      <c r="AH2" s="17"/>
      <c r="AI2" s="18"/>
      <c r="AJ2" s="18"/>
      <c r="AK2" s="18"/>
      <c r="AL2" s="18"/>
      <c r="AM2" s="18"/>
      <c r="AN2" s="18"/>
    </row>
    <row r="3" spans="1:41" s="19" customFormat="1" ht="15" hidden="1" customHeight="1" x14ac:dyDescent="0.25">
      <c r="A3" s="662"/>
      <c r="B3" s="662"/>
      <c r="C3" s="662"/>
      <c r="D3" s="662"/>
      <c r="E3" s="662"/>
      <c r="F3" s="662"/>
      <c r="G3" s="663"/>
      <c r="H3" s="664" t="s">
        <v>15</v>
      </c>
      <c r="I3" s="665"/>
      <c r="J3" s="665"/>
      <c r="K3" s="665"/>
      <c r="L3" s="665"/>
      <c r="M3" s="665"/>
      <c r="N3" s="665"/>
      <c r="O3" s="665"/>
      <c r="P3" s="665"/>
      <c r="Q3" s="665"/>
      <c r="R3" s="665"/>
      <c r="S3" s="665"/>
      <c r="T3" s="665"/>
      <c r="U3" s="665"/>
      <c r="V3" s="665"/>
      <c r="W3" s="665"/>
      <c r="X3" s="665"/>
      <c r="Y3" s="665"/>
      <c r="Z3" s="665"/>
      <c r="AA3" s="20"/>
      <c r="AB3" s="20"/>
      <c r="AC3" s="15"/>
      <c r="AD3" s="15"/>
      <c r="AE3" s="15"/>
      <c r="AF3" s="16"/>
      <c r="AG3" s="15"/>
      <c r="AH3" s="17"/>
      <c r="AI3" s="18"/>
      <c r="AJ3" s="18"/>
      <c r="AK3" s="18"/>
      <c r="AL3" s="18"/>
      <c r="AM3" s="18"/>
      <c r="AN3" s="18"/>
    </row>
    <row r="4" spans="1:41" ht="15" customHeight="1" x14ac:dyDescent="0.25">
      <c r="A4" s="22"/>
      <c r="B4" s="22"/>
      <c r="C4" s="22"/>
      <c r="D4" s="291"/>
      <c r="E4" s="292"/>
      <c r="F4" s="292"/>
      <c r="G4" s="292"/>
      <c r="H4" s="293"/>
      <c r="I4" s="294"/>
      <c r="J4" s="295"/>
      <c r="K4" s="296"/>
      <c r="L4" s="297"/>
      <c r="M4" s="294"/>
      <c r="N4" s="298"/>
      <c r="O4" s="299"/>
      <c r="P4" s="298" t="s">
        <v>16</v>
      </c>
      <c r="Q4" s="672" t="s">
        <v>2</v>
      </c>
      <c r="R4" s="673"/>
      <c r="S4" s="674"/>
      <c r="T4" s="30">
        <v>2022</v>
      </c>
      <c r="U4" s="231"/>
      <c r="V4" s="298" t="s">
        <v>17</v>
      </c>
      <c r="W4" s="299"/>
      <c r="X4" s="300"/>
      <c r="Y4" s="301"/>
      <c r="Z4" s="301"/>
      <c r="AA4" s="302"/>
      <c r="AB4" s="302"/>
      <c r="AC4" s="302"/>
      <c r="AD4" s="302"/>
      <c r="AE4" s="303"/>
      <c r="AF4" s="303"/>
      <c r="AG4" s="303"/>
      <c r="AH4" s="304"/>
      <c r="AI4" s="37"/>
      <c r="AJ4" s="38"/>
      <c r="AK4" s="39"/>
      <c r="AL4" s="305"/>
      <c r="AM4" s="19"/>
      <c r="AN4" s="19"/>
      <c r="AO4" s="19"/>
    </row>
    <row r="5" spans="1:41" ht="19.5" hidden="1" customHeight="1" x14ac:dyDescent="0.25">
      <c r="A5" s="22"/>
      <c r="B5" s="22"/>
      <c r="C5" s="22"/>
      <c r="D5" s="291"/>
      <c r="E5" s="292"/>
      <c r="F5" s="292"/>
      <c r="G5" s="292"/>
      <c r="H5" s="293"/>
      <c r="I5" s="294"/>
      <c r="J5" s="295"/>
      <c r="K5" s="296"/>
      <c r="L5" s="306">
        <v>28</v>
      </c>
      <c r="M5" s="294"/>
      <c r="N5" s="298"/>
      <c r="O5" s="299"/>
      <c r="P5" s="298"/>
      <c r="Q5" s="307" t="s">
        <v>0</v>
      </c>
      <c r="R5" s="299"/>
      <c r="S5" s="299"/>
      <c r="T5" s="307">
        <v>31</v>
      </c>
      <c r="U5" s="299"/>
      <c r="V5" s="298"/>
      <c r="W5" s="299"/>
      <c r="X5" s="300"/>
      <c r="Y5" s="301"/>
      <c r="Z5" s="301"/>
      <c r="AA5" s="302"/>
      <c r="AB5" s="302"/>
      <c r="AC5" s="302"/>
      <c r="AD5" s="302"/>
      <c r="AE5" s="303"/>
      <c r="AF5" s="303"/>
      <c r="AG5" s="303"/>
      <c r="AH5" s="304"/>
      <c r="AI5" s="37"/>
      <c r="AJ5" s="38"/>
      <c r="AK5" s="39"/>
      <c r="AL5" s="305"/>
      <c r="AM5" s="19"/>
      <c r="AN5" s="19"/>
      <c r="AO5" s="19"/>
    </row>
    <row r="6" spans="1:41" ht="19.5" hidden="1" customHeight="1" x14ac:dyDescent="0.25">
      <c r="A6" s="22"/>
      <c r="B6" s="22"/>
      <c r="C6" s="22"/>
      <c r="D6" s="291"/>
      <c r="E6" s="292"/>
      <c r="F6" s="292"/>
      <c r="G6" s="292"/>
      <c r="H6" s="293"/>
      <c r="I6" s="294"/>
      <c r="J6" s="295"/>
      <c r="K6" s="296"/>
      <c r="L6" s="306">
        <v>29</v>
      </c>
      <c r="M6" s="294"/>
      <c r="N6" s="298"/>
      <c r="O6" s="299"/>
      <c r="P6" s="298"/>
      <c r="Q6" s="307" t="s">
        <v>1</v>
      </c>
      <c r="R6" s="299"/>
      <c r="S6" s="299"/>
      <c r="T6" s="308" t="s">
        <v>20</v>
      </c>
      <c r="U6" s="299"/>
      <c r="V6" s="298"/>
      <c r="W6" s="299"/>
      <c r="X6" s="300"/>
      <c r="Y6" s="301"/>
      <c r="Z6" s="301"/>
      <c r="AA6" s="302"/>
      <c r="AB6" s="302"/>
      <c r="AC6" s="302"/>
      <c r="AD6" s="302"/>
      <c r="AE6" s="303"/>
      <c r="AF6" s="303"/>
      <c r="AG6" s="303"/>
      <c r="AH6" s="304"/>
      <c r="AI6" s="37"/>
      <c r="AJ6" s="38"/>
      <c r="AK6" s="39"/>
      <c r="AL6" s="305"/>
      <c r="AM6" s="19"/>
      <c r="AN6" s="19"/>
      <c r="AO6" s="19"/>
    </row>
    <row r="7" spans="1:41" ht="19.5" hidden="1" customHeight="1" x14ac:dyDescent="0.25">
      <c r="A7" s="22"/>
      <c r="B7" s="22"/>
      <c r="C7" s="22"/>
      <c r="D7" s="291"/>
      <c r="E7" s="292"/>
      <c r="F7" s="292"/>
      <c r="G7" s="292"/>
      <c r="H7" s="293"/>
      <c r="I7" s="294"/>
      <c r="J7" s="295"/>
      <c r="K7" s="296"/>
      <c r="L7" s="306">
        <v>30</v>
      </c>
      <c r="M7" s="294"/>
      <c r="N7" s="298"/>
      <c r="O7" s="299"/>
      <c r="P7" s="298"/>
      <c r="Q7" s="307" t="s">
        <v>2</v>
      </c>
      <c r="R7" s="299"/>
      <c r="S7" s="299"/>
      <c r="T7" s="307">
        <v>31</v>
      </c>
      <c r="U7" s="299"/>
      <c r="V7" s="298"/>
      <c r="W7" s="299"/>
      <c r="X7" s="300"/>
      <c r="Y7" s="301"/>
      <c r="Z7" s="301"/>
      <c r="AA7" s="302"/>
      <c r="AB7" s="302"/>
      <c r="AC7" s="302"/>
      <c r="AD7" s="302"/>
      <c r="AE7" s="303"/>
      <c r="AF7" s="303"/>
      <c r="AG7" s="303"/>
      <c r="AH7" s="304"/>
      <c r="AI7" s="37"/>
      <c r="AJ7" s="38"/>
      <c r="AK7" s="39"/>
      <c r="AL7" s="305"/>
      <c r="AM7" s="19"/>
      <c r="AN7" s="19"/>
      <c r="AO7" s="19"/>
    </row>
    <row r="8" spans="1:41" ht="19.5" hidden="1" customHeight="1" x14ac:dyDescent="0.25">
      <c r="A8" s="22"/>
      <c r="B8" s="22"/>
      <c r="C8" s="22"/>
      <c r="D8" s="291"/>
      <c r="E8" s="292"/>
      <c r="F8" s="292"/>
      <c r="G8" s="292"/>
      <c r="H8" s="293"/>
      <c r="I8" s="294"/>
      <c r="J8" s="295"/>
      <c r="K8" s="296"/>
      <c r="L8" s="306">
        <v>31</v>
      </c>
      <c r="M8" s="294"/>
      <c r="N8" s="298"/>
      <c r="O8" s="299"/>
      <c r="P8" s="298"/>
      <c r="Q8" s="307" t="s">
        <v>3</v>
      </c>
      <c r="R8" s="299"/>
      <c r="S8" s="299"/>
      <c r="T8" s="307">
        <v>30</v>
      </c>
      <c r="U8" s="299"/>
      <c r="V8" s="298"/>
      <c r="W8" s="299"/>
      <c r="X8" s="300"/>
      <c r="Y8" s="301"/>
      <c r="Z8" s="301"/>
      <c r="AA8" s="302"/>
      <c r="AB8" s="302"/>
      <c r="AC8" s="302"/>
      <c r="AD8" s="302"/>
      <c r="AE8" s="303"/>
      <c r="AF8" s="303"/>
      <c r="AG8" s="303"/>
      <c r="AH8" s="304"/>
      <c r="AI8" s="37"/>
      <c r="AJ8" s="38"/>
      <c r="AK8" s="39"/>
      <c r="AL8" s="305"/>
      <c r="AM8" s="19"/>
      <c r="AN8" s="19"/>
      <c r="AO8" s="19"/>
    </row>
    <row r="9" spans="1:41" ht="19.5" hidden="1" customHeight="1" x14ac:dyDescent="0.25">
      <c r="A9" s="22"/>
      <c r="B9" s="22"/>
      <c r="C9" s="22"/>
      <c r="D9" s="291"/>
      <c r="E9" s="292"/>
      <c r="F9" s="292"/>
      <c r="G9" s="292"/>
      <c r="H9" s="293"/>
      <c r="I9" s="294"/>
      <c r="J9" s="295"/>
      <c r="K9" s="296"/>
      <c r="L9" s="309"/>
      <c r="M9" s="294"/>
      <c r="N9" s="298"/>
      <c r="O9" s="299"/>
      <c r="P9" s="298"/>
      <c r="Q9" s="307" t="s">
        <v>4</v>
      </c>
      <c r="R9" s="299"/>
      <c r="S9" s="299"/>
      <c r="T9" s="307">
        <v>31</v>
      </c>
      <c r="U9" s="299"/>
      <c r="V9" s="298"/>
      <c r="W9" s="299"/>
      <c r="X9" s="300"/>
      <c r="Y9" s="301"/>
      <c r="Z9" s="301"/>
      <c r="AA9" s="302"/>
      <c r="AB9" s="302"/>
      <c r="AC9" s="302"/>
      <c r="AD9" s="302"/>
      <c r="AE9" s="303"/>
      <c r="AF9" s="303"/>
      <c r="AG9" s="303"/>
      <c r="AH9" s="304"/>
      <c r="AI9" s="37"/>
      <c r="AJ9" s="38"/>
      <c r="AK9" s="39"/>
      <c r="AL9" s="305"/>
      <c r="AM9" s="19"/>
      <c r="AN9" s="19"/>
      <c r="AO9" s="19"/>
    </row>
    <row r="10" spans="1:41" ht="19.5" hidden="1" customHeight="1" x14ac:dyDescent="0.25">
      <c r="A10" s="22"/>
      <c r="B10" s="22"/>
      <c r="C10" s="22"/>
      <c r="D10" s="291"/>
      <c r="E10" s="292"/>
      <c r="F10" s="292"/>
      <c r="G10" s="292"/>
      <c r="H10" s="293"/>
      <c r="I10" s="294"/>
      <c r="J10" s="295"/>
      <c r="K10" s="296"/>
      <c r="L10" s="309"/>
      <c r="M10" s="294"/>
      <c r="N10" s="298"/>
      <c r="O10" s="299"/>
      <c r="P10" s="298"/>
      <c r="Q10" s="307" t="s">
        <v>5</v>
      </c>
      <c r="R10" s="299"/>
      <c r="S10" s="299"/>
      <c r="T10" s="307">
        <v>30</v>
      </c>
      <c r="U10" s="299"/>
      <c r="V10" s="298"/>
      <c r="W10" s="299"/>
      <c r="X10" s="300"/>
      <c r="Y10" s="301"/>
      <c r="Z10" s="301"/>
      <c r="AA10" s="302"/>
      <c r="AB10" s="302"/>
      <c r="AC10" s="302"/>
      <c r="AD10" s="302"/>
      <c r="AE10" s="303"/>
      <c r="AF10" s="303"/>
      <c r="AG10" s="303"/>
      <c r="AH10" s="304"/>
      <c r="AI10" s="37"/>
      <c r="AJ10" s="38"/>
      <c r="AK10" s="39"/>
      <c r="AL10" s="305"/>
      <c r="AM10" s="19"/>
      <c r="AN10" s="19"/>
      <c r="AO10" s="19"/>
    </row>
    <row r="11" spans="1:41" ht="19.5" hidden="1" customHeight="1" x14ac:dyDescent="0.25">
      <c r="A11" s="22"/>
      <c r="B11" s="22"/>
      <c r="C11" s="22"/>
      <c r="D11" s="291"/>
      <c r="E11" s="292"/>
      <c r="F11" s="292"/>
      <c r="G11" s="292"/>
      <c r="H11" s="293"/>
      <c r="I11" s="294"/>
      <c r="J11" s="295"/>
      <c r="K11" s="296"/>
      <c r="L11" s="309"/>
      <c r="M11" s="294"/>
      <c r="N11" s="298"/>
      <c r="O11" s="299"/>
      <c r="P11" s="298"/>
      <c r="Q11" s="307" t="s">
        <v>6</v>
      </c>
      <c r="R11" s="299"/>
      <c r="S11" s="299"/>
      <c r="T11" s="307">
        <v>31</v>
      </c>
      <c r="U11" s="299"/>
      <c r="V11" s="298"/>
      <c r="W11" s="299"/>
      <c r="X11" s="300"/>
      <c r="Y11" s="301"/>
      <c r="Z11" s="301"/>
      <c r="AA11" s="302"/>
      <c r="AB11" s="302"/>
      <c r="AC11" s="302"/>
      <c r="AD11" s="302"/>
      <c r="AE11" s="303"/>
      <c r="AF11" s="303"/>
      <c r="AG11" s="303"/>
      <c r="AH11" s="304"/>
      <c r="AI11" s="37"/>
      <c r="AJ11" s="38"/>
      <c r="AK11" s="39"/>
      <c r="AL11" s="305"/>
      <c r="AM11" s="19"/>
      <c r="AN11" s="19"/>
      <c r="AO11" s="19"/>
    </row>
    <row r="12" spans="1:41" ht="19.5" hidden="1" customHeight="1" x14ac:dyDescent="0.25">
      <c r="A12" s="22"/>
      <c r="B12" s="22"/>
      <c r="C12" s="22"/>
      <c r="D12" s="291"/>
      <c r="E12" s="292"/>
      <c r="F12" s="292"/>
      <c r="G12" s="292"/>
      <c r="H12" s="293"/>
      <c r="I12" s="294"/>
      <c r="J12" s="295"/>
      <c r="K12" s="296"/>
      <c r="L12" s="309"/>
      <c r="M12" s="294"/>
      <c r="N12" s="298"/>
      <c r="O12" s="299"/>
      <c r="P12" s="298"/>
      <c r="Q12" s="307" t="s">
        <v>7</v>
      </c>
      <c r="R12" s="299"/>
      <c r="S12" s="299"/>
      <c r="T12" s="307">
        <v>31</v>
      </c>
      <c r="U12" s="299"/>
      <c r="V12" s="298"/>
      <c r="W12" s="299"/>
      <c r="X12" s="300"/>
      <c r="Y12" s="301"/>
      <c r="Z12" s="301"/>
      <c r="AA12" s="302"/>
      <c r="AB12" s="302"/>
      <c r="AC12" s="302"/>
      <c r="AD12" s="302"/>
      <c r="AE12" s="303"/>
      <c r="AF12" s="303"/>
      <c r="AG12" s="303"/>
      <c r="AH12" s="304"/>
      <c r="AI12" s="37"/>
      <c r="AJ12" s="38"/>
      <c r="AK12" s="39"/>
      <c r="AL12" s="305"/>
      <c r="AM12" s="19"/>
      <c r="AN12" s="19"/>
      <c r="AO12" s="19"/>
    </row>
    <row r="13" spans="1:41" ht="19.5" hidden="1" customHeight="1" x14ac:dyDescent="0.25">
      <c r="A13" s="22"/>
      <c r="B13" s="22"/>
      <c r="C13" s="22"/>
      <c r="D13" s="291"/>
      <c r="E13" s="292"/>
      <c r="F13" s="292"/>
      <c r="G13" s="292"/>
      <c r="H13" s="293"/>
      <c r="I13" s="294"/>
      <c r="J13" s="295"/>
      <c r="K13" s="296"/>
      <c r="L13" s="309"/>
      <c r="M13" s="294"/>
      <c r="N13" s="298"/>
      <c r="O13" s="299"/>
      <c r="P13" s="298"/>
      <c r="Q13" s="307" t="s">
        <v>8</v>
      </c>
      <c r="R13" s="299"/>
      <c r="S13" s="299"/>
      <c r="T13" s="307">
        <v>30</v>
      </c>
      <c r="U13" s="299"/>
      <c r="V13" s="298"/>
      <c r="W13" s="299"/>
      <c r="X13" s="300"/>
      <c r="Y13" s="301"/>
      <c r="Z13" s="301"/>
      <c r="AA13" s="302"/>
      <c r="AB13" s="302"/>
      <c r="AC13" s="302"/>
      <c r="AD13" s="302"/>
      <c r="AE13" s="303"/>
      <c r="AF13" s="303"/>
      <c r="AG13" s="303"/>
      <c r="AH13" s="304"/>
      <c r="AI13" s="37"/>
      <c r="AJ13" s="38"/>
      <c r="AK13" s="39"/>
      <c r="AL13" s="305"/>
      <c r="AM13" s="19"/>
      <c r="AN13" s="19"/>
      <c r="AO13" s="19"/>
    </row>
    <row r="14" spans="1:41" ht="19.5" hidden="1" customHeight="1" x14ac:dyDescent="0.25">
      <c r="A14" s="22"/>
      <c r="B14" s="22"/>
      <c r="C14" s="22"/>
      <c r="D14" s="291"/>
      <c r="E14" s="292"/>
      <c r="F14" s="292"/>
      <c r="G14" s="292"/>
      <c r="H14" s="293"/>
      <c r="I14" s="294"/>
      <c r="J14" s="295"/>
      <c r="K14" s="296"/>
      <c r="L14" s="309"/>
      <c r="M14" s="294"/>
      <c r="N14" s="298"/>
      <c r="O14" s="299"/>
      <c r="P14" s="298"/>
      <c r="Q14" s="307" t="s">
        <v>9</v>
      </c>
      <c r="R14" s="299"/>
      <c r="S14" s="299"/>
      <c r="T14" s="307">
        <v>31</v>
      </c>
      <c r="U14" s="299"/>
      <c r="V14" s="298"/>
      <c r="W14" s="299"/>
      <c r="X14" s="300"/>
      <c r="Y14" s="301"/>
      <c r="Z14" s="301"/>
      <c r="AA14" s="302"/>
      <c r="AB14" s="302"/>
      <c r="AC14" s="302"/>
      <c r="AD14" s="302"/>
      <c r="AE14" s="303"/>
      <c r="AF14" s="303"/>
      <c r="AG14" s="303"/>
      <c r="AH14" s="304"/>
      <c r="AI14" s="37"/>
      <c r="AJ14" s="38"/>
      <c r="AK14" s="39"/>
      <c r="AL14" s="305"/>
      <c r="AM14" s="19"/>
      <c r="AN14" s="19"/>
      <c r="AO14" s="19"/>
    </row>
    <row r="15" spans="1:41" ht="19.5" hidden="1" customHeight="1" x14ac:dyDescent="0.25">
      <c r="A15" s="22"/>
      <c r="B15" s="22"/>
      <c r="C15" s="22"/>
      <c r="D15" s="291"/>
      <c r="E15" s="292"/>
      <c r="F15" s="292"/>
      <c r="G15" s="292"/>
      <c r="H15" s="293"/>
      <c r="I15" s="294"/>
      <c r="J15" s="295"/>
      <c r="K15" s="296"/>
      <c r="L15" s="309"/>
      <c r="M15" s="294"/>
      <c r="N15" s="298"/>
      <c r="O15" s="299"/>
      <c r="P15" s="298"/>
      <c r="Q15" s="307" t="s">
        <v>10</v>
      </c>
      <c r="R15" s="299"/>
      <c r="S15" s="299"/>
      <c r="T15" s="307">
        <v>30</v>
      </c>
      <c r="U15" s="299"/>
      <c r="V15" s="298"/>
      <c r="W15" s="299"/>
      <c r="X15" s="300"/>
      <c r="Y15" s="301"/>
      <c r="Z15" s="301"/>
      <c r="AA15" s="302"/>
      <c r="AB15" s="302"/>
      <c r="AC15" s="302"/>
      <c r="AD15" s="302"/>
      <c r="AE15" s="303"/>
      <c r="AF15" s="303"/>
      <c r="AG15" s="303"/>
      <c r="AH15" s="304"/>
      <c r="AI15" s="37"/>
      <c r="AJ15" s="38"/>
      <c r="AK15" s="39"/>
      <c r="AL15" s="305"/>
      <c r="AM15" s="19"/>
      <c r="AN15" s="19"/>
      <c r="AO15" s="19"/>
    </row>
    <row r="16" spans="1:41" ht="19.5" hidden="1" customHeight="1" x14ac:dyDescent="0.25">
      <c r="A16" s="22"/>
      <c r="B16" s="22"/>
      <c r="C16" s="22"/>
      <c r="D16" s="291"/>
      <c r="E16" s="292"/>
      <c r="F16" s="292"/>
      <c r="G16" s="292"/>
      <c r="H16" s="293"/>
      <c r="I16" s="294"/>
      <c r="J16" s="295"/>
      <c r="K16" s="296"/>
      <c r="L16" s="309"/>
      <c r="M16" s="294"/>
      <c r="N16" s="298"/>
      <c r="O16" s="299"/>
      <c r="P16" s="298"/>
      <c r="Q16" s="310" t="s">
        <v>11</v>
      </c>
      <c r="R16" s="299"/>
      <c r="S16" s="299"/>
      <c r="T16" s="310">
        <v>31</v>
      </c>
      <c r="U16" s="299"/>
      <c r="V16" s="298"/>
      <c r="W16" s="299"/>
      <c r="X16" s="300"/>
      <c r="Y16" s="301"/>
      <c r="Z16" s="301"/>
      <c r="AA16" s="302"/>
      <c r="AB16" s="302"/>
      <c r="AC16" s="302"/>
      <c r="AD16" s="302"/>
      <c r="AE16" s="303"/>
      <c r="AF16" s="303"/>
      <c r="AG16" s="303"/>
      <c r="AH16" s="304"/>
      <c r="AI16" s="37"/>
      <c r="AJ16" s="38"/>
      <c r="AK16" s="39"/>
      <c r="AL16" s="305"/>
      <c r="AM16" s="19"/>
      <c r="AN16" s="19"/>
      <c r="AO16" s="19"/>
    </row>
    <row r="17" spans="1:45" ht="15" customHeight="1" x14ac:dyDescent="0.25">
      <c r="A17" s="22"/>
      <c r="B17" s="21"/>
      <c r="C17" s="2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2"/>
      <c r="W17" s="299"/>
      <c r="X17" s="300"/>
      <c r="Y17" s="301"/>
      <c r="Z17" s="301"/>
      <c r="AA17" s="302"/>
      <c r="AB17" s="302"/>
      <c r="AC17" s="302"/>
      <c r="AD17" s="302"/>
      <c r="AE17" s="303"/>
      <c r="AF17" s="303"/>
      <c r="AG17" s="303"/>
      <c r="AH17" s="304"/>
      <c r="AI17" s="37"/>
      <c r="AJ17" s="38"/>
      <c r="AK17" s="39"/>
      <c r="AL17" s="305"/>
      <c r="AM17" s="19"/>
      <c r="AN17" s="19"/>
      <c r="AO17" s="19"/>
    </row>
    <row r="18" spans="1:45" ht="15" customHeight="1" thickBot="1" x14ac:dyDescent="0.3">
      <c r="A18" s="652" t="s">
        <v>21</v>
      </c>
      <c r="B18" s="652"/>
      <c r="C18" s="652"/>
      <c r="D18" s="45">
        <v>1</v>
      </c>
      <c r="E18" s="311"/>
      <c r="F18" s="312"/>
      <c r="G18" s="304"/>
      <c r="H18" s="304"/>
      <c r="I18" s="304"/>
      <c r="J18" s="304"/>
      <c r="K18" s="304"/>
      <c r="L18" s="304"/>
      <c r="M18" s="3"/>
      <c r="N18" s="3"/>
      <c r="O18" s="304"/>
      <c r="P18" s="304"/>
      <c r="Q18" s="303" t="s">
        <v>22</v>
      </c>
      <c r="R18" s="304"/>
      <c r="S18" s="313">
        <v>31</v>
      </c>
      <c r="T18" s="303" t="s">
        <v>23</v>
      </c>
      <c r="U18" s="303"/>
      <c r="V18" s="303"/>
      <c r="W18" s="299"/>
      <c r="X18" s="300"/>
      <c r="Y18" s="301"/>
      <c r="Z18" s="301"/>
      <c r="AA18" s="302"/>
      <c r="AB18" s="302"/>
      <c r="AC18" s="302"/>
      <c r="AD18" s="302"/>
      <c r="AE18" s="303"/>
      <c r="AF18" s="303"/>
      <c r="AG18" s="303"/>
      <c r="AH18" s="304"/>
      <c r="AI18" s="51"/>
      <c r="AJ18" s="52"/>
      <c r="AK18" s="53"/>
      <c r="AL18" s="305"/>
      <c r="AM18" s="19"/>
      <c r="AN18" s="19"/>
      <c r="AO18" s="19"/>
    </row>
    <row r="19" spans="1:45" ht="15" customHeight="1" thickBot="1" x14ac:dyDescent="0.3">
      <c r="A19" s="652" t="s">
        <v>24</v>
      </c>
      <c r="B19" s="652"/>
      <c r="C19" s="652"/>
      <c r="D19" s="653">
        <v>175</v>
      </c>
      <c r="E19" s="653"/>
      <c r="F19" s="314" t="s">
        <v>25</v>
      </c>
      <c r="G19" s="671">
        <v>454</v>
      </c>
      <c r="H19" s="671"/>
      <c r="I19" s="315" t="s">
        <v>26</v>
      </c>
      <c r="J19" s="316"/>
      <c r="K19" s="56">
        <f>G19-D19-январь!D19-февраль!D19</f>
        <v>0</v>
      </c>
      <c r="L19" s="52" t="s">
        <v>27</v>
      </c>
      <c r="M19" s="317"/>
      <c r="N19" s="318"/>
      <c r="O19" s="317"/>
      <c r="P19" s="318"/>
      <c r="Q19" s="317"/>
      <c r="R19" s="317"/>
      <c r="S19" s="317"/>
      <c r="T19" s="317"/>
      <c r="U19" s="317"/>
      <c r="V19" s="318"/>
      <c r="W19" s="317"/>
      <c r="X19" s="318"/>
      <c r="Y19" s="44"/>
      <c r="Z19" s="19"/>
      <c r="AA19" s="19"/>
      <c r="AB19" s="19"/>
      <c r="AC19" s="18"/>
      <c r="AD19" s="19"/>
      <c r="AE19" s="19"/>
      <c r="AF19" s="22"/>
      <c r="AG19" s="44"/>
      <c r="AH19" s="44"/>
      <c r="AI19" s="65"/>
      <c r="AJ19" s="244"/>
      <c r="AK19" s="65"/>
      <c r="AL19" s="654" t="s">
        <v>29</v>
      </c>
      <c r="AM19" s="655"/>
      <c r="AN19" s="656"/>
      <c r="AO19" s="319" t="s">
        <v>30</v>
      </c>
    </row>
    <row r="20" spans="1:45" ht="37.5" customHeight="1" thickBot="1" x14ac:dyDescent="0.3">
      <c r="A20" s="69" t="s">
        <v>31</v>
      </c>
      <c r="B20" s="70" t="s">
        <v>32</v>
      </c>
      <c r="C20" s="71" t="s">
        <v>33</v>
      </c>
      <c r="D20" s="75">
        <v>1</v>
      </c>
      <c r="E20" s="75">
        <v>2</v>
      </c>
      <c r="F20" s="75">
        <v>3</v>
      </c>
      <c r="G20" s="75">
        <v>4</v>
      </c>
      <c r="H20" s="75">
        <v>5</v>
      </c>
      <c r="I20" s="320">
        <v>6</v>
      </c>
      <c r="J20" s="74">
        <v>7</v>
      </c>
      <c r="K20" s="247">
        <v>8</v>
      </c>
      <c r="L20" s="75">
        <v>9</v>
      </c>
      <c r="M20" s="75">
        <v>10</v>
      </c>
      <c r="N20" s="75">
        <v>11</v>
      </c>
      <c r="O20" s="74">
        <v>12</v>
      </c>
      <c r="P20" s="75">
        <v>13</v>
      </c>
      <c r="Q20" s="75">
        <v>14</v>
      </c>
      <c r="R20" s="75">
        <v>15</v>
      </c>
      <c r="S20" s="75">
        <v>16</v>
      </c>
      <c r="T20" s="75">
        <v>17</v>
      </c>
      <c r="U20" s="75">
        <v>18</v>
      </c>
      <c r="V20" s="75">
        <v>19</v>
      </c>
      <c r="W20" s="74">
        <v>20</v>
      </c>
      <c r="X20" s="75">
        <v>21</v>
      </c>
      <c r="Y20" s="75">
        <v>22</v>
      </c>
      <c r="Z20" s="75">
        <v>23</v>
      </c>
      <c r="AA20" s="75">
        <v>24</v>
      </c>
      <c r="AB20" s="75">
        <v>25</v>
      </c>
      <c r="AC20" s="75">
        <v>26</v>
      </c>
      <c r="AD20" s="74">
        <v>27</v>
      </c>
      <c r="AE20" s="75">
        <v>28</v>
      </c>
      <c r="AF20" s="75">
        <v>29</v>
      </c>
      <c r="AG20" s="75">
        <v>30</v>
      </c>
      <c r="AH20" s="75">
        <v>31</v>
      </c>
      <c r="AI20" s="76" t="s">
        <v>34</v>
      </c>
      <c r="AJ20" s="76" t="s">
        <v>35</v>
      </c>
      <c r="AK20" s="76" t="s">
        <v>36</v>
      </c>
      <c r="AL20" s="76" t="s">
        <v>37</v>
      </c>
      <c r="AM20" s="76" t="s">
        <v>38</v>
      </c>
      <c r="AN20" s="76" t="s">
        <v>39</v>
      </c>
      <c r="AO20" s="76" t="s">
        <v>40</v>
      </c>
      <c r="AP20" s="194"/>
      <c r="AQ20" s="194"/>
      <c r="AR20" s="194"/>
      <c r="AS20" s="194"/>
    </row>
    <row r="21" spans="1:45" ht="15" x14ac:dyDescent="0.25">
      <c r="A21" s="78">
        <v>1</v>
      </c>
      <c r="B21" s="248" t="s">
        <v>41</v>
      </c>
      <c r="C21" s="321" t="s">
        <v>42</v>
      </c>
      <c r="D21" s="322">
        <v>6.75</v>
      </c>
      <c r="E21" s="323"/>
      <c r="F21" s="83">
        <v>10.58</v>
      </c>
      <c r="G21" s="82">
        <v>11.08</v>
      </c>
      <c r="H21" s="82">
        <v>10.75</v>
      </c>
      <c r="I21" s="324"/>
      <c r="J21" s="324"/>
      <c r="K21" s="82">
        <v>10.83</v>
      </c>
      <c r="L21" s="112">
        <v>10.83</v>
      </c>
      <c r="M21" s="250"/>
      <c r="N21" s="250"/>
      <c r="O21" s="324"/>
      <c r="P21" s="83">
        <v>10.75</v>
      </c>
      <c r="Q21" s="84"/>
      <c r="R21" s="84"/>
      <c r="S21" s="82">
        <v>10.92</v>
      </c>
      <c r="T21" s="82">
        <v>11.42</v>
      </c>
      <c r="U21" s="250"/>
      <c r="V21" s="86"/>
      <c r="W21" s="82">
        <v>10.92</v>
      </c>
      <c r="X21" s="83">
        <v>10.75</v>
      </c>
      <c r="Y21" s="325">
        <v>10.58</v>
      </c>
      <c r="Z21" s="326"/>
      <c r="AA21" s="326"/>
      <c r="AB21" s="82">
        <v>10.75</v>
      </c>
      <c r="AC21" s="86"/>
      <c r="AD21" s="85"/>
      <c r="AE21" s="82">
        <v>10.83</v>
      </c>
      <c r="AF21" s="82">
        <v>10.67</v>
      </c>
      <c r="AG21" s="84"/>
      <c r="AH21" s="327">
        <v>5</v>
      </c>
      <c r="AI21" s="328">
        <f>SUM(D21:AH21)</f>
        <v>163.41</v>
      </c>
      <c r="AJ21" s="89">
        <f>$D$19-(COUNTIF(D21:H21,"О")+COUNTIF(L21:N21,"О")+COUNTIF(Q21:U21,"О")+COUNTIF(X21:AB21,"О")+COUNTIF(D21:H21,"Б")+COUNTIF(L21:N21,"Б")+COUNTIF(Q21:U21,"Б")+COUNTIF(X21:AB21,"Б")+COUNTIF(D21:H21,"Д")+COUNTIF(L21:N21,"Д")+COUNTIF(Q21:U21,"Д")+COUNTIF(X21:AB21,"Д")+COUNTIF(D21:H21,"К")+COUNTIF(L21:N21,"К")+COUNTIF(Q21:U21,"К")+COUNTIF(X21:AB21,"К")+COUNTIF(AE21:AH21,"О")+COUNTIF(AE21:AH21,"Д")+COUNTIF(AE21:AH21,"Б")+COUNTIF(AE21:AH21,"К"))*8</f>
        <v>175</v>
      </c>
      <c r="AK21" s="329">
        <f t="shared" ref="AK21:AK39" si="0">AI21-AJ21</f>
        <v>-11.590000000000003</v>
      </c>
      <c r="AL21" s="330" t="e">
        <f>#REF!</f>
        <v>#REF!</v>
      </c>
      <c r="AM21" s="329" t="e">
        <f>#REF!</f>
        <v>#REF!</v>
      </c>
      <c r="AN21" s="331" t="e">
        <f>#REF!</f>
        <v>#REF!</v>
      </c>
      <c r="AO21" s="332" t="e">
        <f>#REF!</f>
        <v>#REF!</v>
      </c>
      <c r="AP21" s="194"/>
      <c r="AQ21" s="194"/>
      <c r="AR21" s="194"/>
      <c r="AS21" s="194"/>
    </row>
    <row r="22" spans="1:45" ht="15" x14ac:dyDescent="0.25">
      <c r="A22" s="95">
        <v>2</v>
      </c>
      <c r="B22" s="123" t="s">
        <v>43</v>
      </c>
      <c r="C22" s="333" t="s">
        <v>44</v>
      </c>
      <c r="D22" s="114"/>
      <c r="E22" s="127">
        <v>11.25</v>
      </c>
      <c r="F22" s="126">
        <v>11.08</v>
      </c>
      <c r="G22" s="102"/>
      <c r="H22" s="102"/>
      <c r="I22" s="127">
        <v>11.75</v>
      </c>
      <c r="J22" s="101"/>
      <c r="K22" s="334"/>
      <c r="L22" s="102"/>
      <c r="M22" s="102">
        <v>2.42</v>
      </c>
      <c r="N22" s="102">
        <v>11.25</v>
      </c>
      <c r="O22" s="101">
        <v>11.5</v>
      </c>
      <c r="P22" s="102"/>
      <c r="Q22" s="102">
        <v>4.5</v>
      </c>
      <c r="R22" s="102">
        <v>12.75</v>
      </c>
      <c r="S22" s="102">
        <v>11.75</v>
      </c>
      <c r="T22" s="102"/>
      <c r="U22" s="102">
        <v>1.08</v>
      </c>
      <c r="V22" s="102">
        <v>11</v>
      </c>
      <c r="W22" s="101">
        <v>12</v>
      </c>
      <c r="X22" s="102"/>
      <c r="Y22" s="102"/>
      <c r="Z22" s="102"/>
      <c r="AA22" s="102">
        <v>12</v>
      </c>
      <c r="AB22" s="102">
        <v>10.92</v>
      </c>
      <c r="AC22" s="102">
        <v>11.17</v>
      </c>
      <c r="AD22" s="101"/>
      <c r="AE22" s="102"/>
      <c r="AF22" s="102"/>
      <c r="AG22" s="102"/>
      <c r="AH22" s="122" t="s">
        <v>58</v>
      </c>
      <c r="AI22" s="335">
        <f t="shared" ref="AI22:AI40" si="1">SUM(D22:AH22)</f>
        <v>146.41999999999999</v>
      </c>
      <c r="AJ22" s="105">
        <f t="shared" ref="AJ22:AJ39" si="2">$D$19-(COUNTIF(D22:H22,"О")+COUNTIF(L22:N22,"О")+COUNTIF(Q22:U22,"О")+COUNTIF(X22:AB22,"О")+COUNTIF(D22:H22,"Б")+COUNTIF(L22:N22,"Б")+COUNTIF(Q22:U22,"Б")+COUNTIF(X22:AB22,"Б")+COUNTIF(D22:H22,"Д")+COUNTIF(L22:N22,"Д")+COUNTIF(Q22:U22,"Д")+COUNTIF(X22:AB22,"Д")+COUNTIF(D22:H22,"К")+COUNTIF(L22:N22,"К")+COUNTIF(Q22:U22,"К")+COUNTIF(X22:AB22,"К")+COUNTIF(AE22:AH22,"О")+COUNTIF(AE22:AH22,"Д")+COUNTIF(AE22:AH22,"Б")+COUNTIF(AE22:AH22,"К"))*8</f>
        <v>167</v>
      </c>
      <c r="AK22" s="336">
        <f t="shared" si="0"/>
        <v>-20.580000000000013</v>
      </c>
      <c r="AL22" s="337" t="e">
        <f>#REF!</f>
        <v>#REF!</v>
      </c>
      <c r="AM22" s="336" t="e">
        <f>#REF!</f>
        <v>#REF!</v>
      </c>
      <c r="AN22" s="338" t="e">
        <f>#REF!</f>
        <v>#REF!</v>
      </c>
      <c r="AO22" s="332" t="e">
        <f>#REF!</f>
        <v>#REF!</v>
      </c>
      <c r="AP22" s="194"/>
      <c r="AQ22" s="194"/>
      <c r="AR22" s="194"/>
      <c r="AS22" s="194"/>
    </row>
    <row r="23" spans="1:45" ht="15" x14ac:dyDescent="0.25">
      <c r="A23" s="95">
        <v>3</v>
      </c>
      <c r="B23" s="123" t="s">
        <v>45</v>
      </c>
      <c r="C23" s="333" t="s">
        <v>46</v>
      </c>
      <c r="D23" s="111">
        <f>6.42+10.75</f>
        <v>17.170000000000002</v>
      </c>
      <c r="E23" s="111">
        <v>11.42</v>
      </c>
      <c r="F23" s="100"/>
      <c r="G23" s="111">
        <v>11.33</v>
      </c>
      <c r="H23" s="111">
        <v>10.75</v>
      </c>
      <c r="I23" s="256"/>
      <c r="J23" s="256"/>
      <c r="K23" s="339"/>
      <c r="L23" s="112">
        <v>10.92</v>
      </c>
      <c r="M23" s="115"/>
      <c r="N23" s="115"/>
      <c r="O23" s="111">
        <v>11</v>
      </c>
      <c r="P23" s="112">
        <v>10.42</v>
      </c>
      <c r="Q23" s="100"/>
      <c r="R23" s="100"/>
      <c r="S23" s="111">
        <v>11.58</v>
      </c>
      <c r="T23" s="111">
        <v>10.75</v>
      </c>
      <c r="U23" s="111">
        <v>10.75</v>
      </c>
      <c r="V23" s="114"/>
      <c r="W23" s="259"/>
      <c r="X23" s="112">
        <v>11.08</v>
      </c>
      <c r="Y23" s="114"/>
      <c r="Z23" s="114"/>
      <c r="AA23" s="111">
        <v>10.75</v>
      </c>
      <c r="AB23" s="111">
        <v>10.58</v>
      </c>
      <c r="AC23" s="102"/>
      <c r="AD23" s="101"/>
      <c r="AE23" s="111">
        <v>10.75</v>
      </c>
      <c r="AF23" s="111">
        <v>10.75</v>
      </c>
      <c r="AG23" s="100"/>
      <c r="AH23" s="100"/>
      <c r="AI23" s="335">
        <f t="shared" si="1"/>
        <v>170.00000000000003</v>
      </c>
      <c r="AJ23" s="105">
        <f t="shared" si="2"/>
        <v>175</v>
      </c>
      <c r="AK23" s="336">
        <f t="shared" si="0"/>
        <v>-4.9999999999999716</v>
      </c>
      <c r="AL23" s="337" t="e">
        <f>#REF!</f>
        <v>#REF!</v>
      </c>
      <c r="AM23" s="336" t="e">
        <f>#REF!</f>
        <v>#REF!</v>
      </c>
      <c r="AN23" s="338" t="e">
        <f>#REF!</f>
        <v>#REF!</v>
      </c>
      <c r="AO23" s="332" t="e">
        <f>#REF!</f>
        <v>#REF!</v>
      </c>
      <c r="AP23" s="194"/>
      <c r="AQ23" s="194"/>
      <c r="AR23" s="194"/>
      <c r="AS23" s="194"/>
    </row>
    <row r="24" spans="1:45" ht="15" x14ac:dyDescent="0.25">
      <c r="A24" s="95">
        <v>4</v>
      </c>
      <c r="B24" s="123" t="s">
        <v>47</v>
      </c>
      <c r="C24" s="333" t="s">
        <v>42</v>
      </c>
      <c r="D24" s="114">
        <v>12.75</v>
      </c>
      <c r="E24" s="340">
        <v>10.42</v>
      </c>
      <c r="F24" s="100"/>
      <c r="G24" s="114">
        <v>11.08</v>
      </c>
      <c r="H24" s="114">
        <v>10.75</v>
      </c>
      <c r="I24" s="256"/>
      <c r="J24" s="256"/>
      <c r="K24" s="339"/>
      <c r="L24" s="114">
        <v>11.33</v>
      </c>
      <c r="M24" s="115"/>
      <c r="N24" s="115"/>
      <c r="O24" s="341">
        <v>10.25</v>
      </c>
      <c r="P24" s="342">
        <v>10.25</v>
      </c>
      <c r="Q24" s="100"/>
      <c r="R24" s="100"/>
      <c r="S24" s="114">
        <v>10.75</v>
      </c>
      <c r="T24" s="115">
        <v>10.75</v>
      </c>
      <c r="U24" s="115"/>
      <c r="V24" s="342">
        <v>5.5</v>
      </c>
      <c r="W24" s="341">
        <v>10.08</v>
      </c>
      <c r="X24" s="114"/>
      <c r="Y24" s="114"/>
      <c r="Z24" s="114">
        <v>10.75</v>
      </c>
      <c r="AA24" s="114">
        <v>11.5</v>
      </c>
      <c r="AB24" s="114">
        <v>10.75</v>
      </c>
      <c r="AC24" s="102"/>
      <c r="AD24" s="101"/>
      <c r="AE24" s="114">
        <v>10.75</v>
      </c>
      <c r="AF24" s="100"/>
      <c r="AG24" s="100"/>
      <c r="AH24" s="100"/>
      <c r="AI24" s="335">
        <f t="shared" si="1"/>
        <v>157.66</v>
      </c>
      <c r="AJ24" s="105">
        <f t="shared" si="2"/>
        <v>175</v>
      </c>
      <c r="AK24" s="336">
        <f t="shared" si="0"/>
        <v>-17.340000000000003</v>
      </c>
      <c r="AL24" s="337" t="e">
        <f>#REF!</f>
        <v>#REF!</v>
      </c>
      <c r="AM24" s="336" t="e">
        <f>#REF!</f>
        <v>#REF!</v>
      </c>
      <c r="AN24" s="338" t="e">
        <f>#REF!</f>
        <v>#REF!</v>
      </c>
      <c r="AO24" s="332" t="e">
        <f>#REF!</f>
        <v>#REF!</v>
      </c>
      <c r="AP24" s="194"/>
      <c r="AQ24" s="194"/>
      <c r="AR24" s="194"/>
      <c r="AS24" s="194"/>
    </row>
    <row r="25" spans="1:45" ht="15" x14ac:dyDescent="0.25">
      <c r="A25" s="95">
        <v>5</v>
      </c>
      <c r="B25" s="123" t="s">
        <v>85</v>
      </c>
      <c r="C25" s="333" t="s">
        <v>46</v>
      </c>
      <c r="D25" s="122" t="s">
        <v>68</v>
      </c>
      <c r="E25" s="111">
        <v>11.42</v>
      </c>
      <c r="F25" s="112">
        <v>10.75</v>
      </c>
      <c r="G25" s="100"/>
      <c r="H25" s="343">
        <v>10.75</v>
      </c>
      <c r="I25" s="256"/>
      <c r="J25" s="256"/>
      <c r="K25" s="339"/>
      <c r="L25" s="115"/>
      <c r="M25" s="111">
        <v>10.75</v>
      </c>
      <c r="N25" s="112">
        <v>11.08</v>
      </c>
      <c r="O25" s="343">
        <v>11</v>
      </c>
      <c r="P25" s="115"/>
      <c r="Q25" s="100"/>
      <c r="R25" s="100"/>
      <c r="S25" s="114"/>
      <c r="T25" s="111">
        <v>10.75</v>
      </c>
      <c r="U25" s="111">
        <v>10.75</v>
      </c>
      <c r="V25" s="342"/>
      <c r="W25" s="341"/>
      <c r="X25" s="114"/>
      <c r="Y25" s="112">
        <v>10.58</v>
      </c>
      <c r="Z25" s="114"/>
      <c r="AA25" s="114"/>
      <c r="AB25" s="111">
        <v>10.75</v>
      </c>
      <c r="AC25" s="112">
        <v>10.75</v>
      </c>
      <c r="AD25" s="101"/>
      <c r="AE25" s="114"/>
      <c r="AF25" s="111">
        <v>10.92</v>
      </c>
      <c r="AH25" s="122" t="s">
        <v>58</v>
      </c>
      <c r="AI25" s="335">
        <f t="shared" si="1"/>
        <v>130.25</v>
      </c>
      <c r="AJ25" s="105">
        <f>$D$19-(COUNTIF(D25:H25,"О")+COUNTIF(L25:N25,"О")+COUNTIF(Q25:U25,"О")+COUNTIF(X25:AB25,"О")+COUNTIF(D25:H25,"Б")+COUNTIF(L25:N25,"Б")+COUNTIF(Q25:U25,"Б")+COUNTIF(X25:AB25,"Б")+COUNTIF(D25:H25,"Д")+COUNTIF(L25:N25,"Д")+COUNTIF(Q25:U25,"Д")+COUNTIF(X25:AB25,"Д")+COUNTIF(D25:H25,"К")+COUNTIF(L25:N25,"К")+COUNTIF(Q25:U25,"К")+COUNTIF(X25:AB25,"К")+COUNTIF(AE25:AH25,"О")+COUNTIF(AE25:AH25,"Д")+COUNTIF(AE25:AH25,"Б")+COUNTIF(AE25:AH25,"К"))*8+1</f>
        <v>160</v>
      </c>
      <c r="AK25" s="336">
        <f t="shared" si="0"/>
        <v>-29.75</v>
      </c>
      <c r="AL25" s="337" t="e">
        <f>#REF!</f>
        <v>#REF!</v>
      </c>
      <c r="AM25" s="336" t="e">
        <f>#REF!</f>
        <v>#REF!</v>
      </c>
      <c r="AN25" s="338" t="e">
        <f>#REF!</f>
        <v>#REF!</v>
      </c>
      <c r="AO25" s="332" t="e">
        <f>#REF!</f>
        <v>#REF!</v>
      </c>
      <c r="AP25" s="194"/>
      <c r="AQ25" s="194"/>
      <c r="AR25" s="194"/>
      <c r="AS25" s="194"/>
    </row>
    <row r="26" spans="1:45" ht="15" x14ac:dyDescent="0.25">
      <c r="A26" s="95">
        <v>6</v>
      </c>
      <c r="B26" s="123" t="s">
        <v>48</v>
      </c>
      <c r="C26" s="333" t="s">
        <v>44</v>
      </c>
      <c r="D26" s="340">
        <v>12.92</v>
      </c>
      <c r="E26" s="102"/>
      <c r="F26" s="100"/>
      <c r="G26" s="100"/>
      <c r="H26" s="102">
        <v>1.83</v>
      </c>
      <c r="I26" s="101">
        <v>11.75</v>
      </c>
      <c r="J26" s="101">
        <v>11.75</v>
      </c>
      <c r="K26" s="334">
        <v>13</v>
      </c>
      <c r="L26" s="115"/>
      <c r="M26" s="115"/>
      <c r="N26" s="115"/>
      <c r="O26" s="256"/>
      <c r="P26" s="115"/>
      <c r="Q26" s="122" t="s">
        <v>50</v>
      </c>
      <c r="R26" s="122" t="s">
        <v>50</v>
      </c>
      <c r="S26" s="122" t="s">
        <v>50</v>
      </c>
      <c r="T26" s="122" t="s">
        <v>50</v>
      </c>
      <c r="U26" s="122" t="s">
        <v>50</v>
      </c>
      <c r="V26" s="102" t="s">
        <v>50</v>
      </c>
      <c r="W26" s="122" t="s">
        <v>50</v>
      </c>
      <c r="X26" s="114"/>
      <c r="Y26" s="102">
        <v>1.75</v>
      </c>
      <c r="Z26" s="102">
        <v>11.92</v>
      </c>
      <c r="AA26" s="102">
        <v>12</v>
      </c>
      <c r="AB26" s="114"/>
      <c r="AC26" s="102"/>
      <c r="AD26" s="101"/>
      <c r="AE26" s="102">
        <v>1.33</v>
      </c>
      <c r="AF26" s="102">
        <v>12</v>
      </c>
      <c r="AG26" s="102">
        <v>12.75</v>
      </c>
      <c r="AH26" s="100"/>
      <c r="AI26" s="335">
        <f t="shared" si="1"/>
        <v>103</v>
      </c>
      <c r="AJ26" s="105">
        <f t="shared" si="2"/>
        <v>135</v>
      </c>
      <c r="AK26" s="336">
        <f t="shared" si="0"/>
        <v>-32</v>
      </c>
      <c r="AL26" s="337" t="e">
        <f>#REF!</f>
        <v>#REF!</v>
      </c>
      <c r="AM26" s="336" t="e">
        <f>#REF!</f>
        <v>#REF!</v>
      </c>
      <c r="AN26" s="338" t="e">
        <f>#REF!</f>
        <v>#REF!</v>
      </c>
      <c r="AO26" s="332" t="e">
        <f>#REF!</f>
        <v>#REF!</v>
      </c>
      <c r="AP26" s="194"/>
      <c r="AQ26" s="194"/>
      <c r="AR26" s="194"/>
      <c r="AS26" s="194"/>
    </row>
    <row r="27" spans="1:45" ht="15" x14ac:dyDescent="0.25">
      <c r="A27" s="95">
        <v>7</v>
      </c>
      <c r="B27" s="123" t="s">
        <v>49</v>
      </c>
      <c r="C27" s="333" t="s">
        <v>42</v>
      </c>
      <c r="D27" s="122" t="s">
        <v>86</v>
      </c>
      <c r="E27" s="122" t="s">
        <v>86</v>
      </c>
      <c r="F27" s="102" t="s">
        <v>86</v>
      </c>
      <c r="G27" s="122" t="s">
        <v>86</v>
      </c>
      <c r="H27" s="122" t="s">
        <v>86</v>
      </c>
      <c r="I27" s="256"/>
      <c r="J27" s="341">
        <v>10.75</v>
      </c>
      <c r="K27" s="344">
        <v>10.75</v>
      </c>
      <c r="L27" s="115"/>
      <c r="M27" s="114">
        <v>11.05</v>
      </c>
      <c r="N27" s="114">
        <v>10.75</v>
      </c>
      <c r="O27" s="256">
        <v>9.08</v>
      </c>
      <c r="P27" s="115"/>
      <c r="Q27" s="114"/>
      <c r="R27" s="114">
        <v>10.75</v>
      </c>
      <c r="S27" s="115">
        <v>10.08</v>
      </c>
      <c r="T27" s="114"/>
      <c r="U27" s="115">
        <v>10.25</v>
      </c>
      <c r="V27" s="342">
        <v>6.75</v>
      </c>
      <c r="W27" s="122" t="s">
        <v>86</v>
      </c>
      <c r="X27" s="102" t="s">
        <v>86</v>
      </c>
      <c r="Y27" s="102" t="s">
        <v>86</v>
      </c>
      <c r="Z27" s="122" t="s">
        <v>86</v>
      </c>
      <c r="AA27" s="122" t="s">
        <v>86</v>
      </c>
      <c r="AB27" s="122" t="s">
        <v>86</v>
      </c>
      <c r="AC27" s="102" t="s">
        <v>86</v>
      </c>
      <c r="AD27" s="101"/>
      <c r="AE27" s="114"/>
      <c r="AF27" s="114"/>
      <c r="AG27" s="115"/>
      <c r="AH27" s="114">
        <v>10.25</v>
      </c>
      <c r="AI27" s="335">
        <f t="shared" si="1"/>
        <v>100.46</v>
      </c>
      <c r="AJ27" s="105">
        <f t="shared" si="2"/>
        <v>95</v>
      </c>
      <c r="AK27" s="336">
        <f t="shared" si="0"/>
        <v>5.4599999999999937</v>
      </c>
      <c r="AL27" s="337" t="e">
        <f>#REF!</f>
        <v>#REF!</v>
      </c>
      <c r="AM27" s="336" t="e">
        <f>#REF!</f>
        <v>#REF!</v>
      </c>
      <c r="AN27" s="338" t="e">
        <f>#REF!</f>
        <v>#REF!</v>
      </c>
      <c r="AO27" s="332" t="e">
        <f>#REF!</f>
        <v>#REF!</v>
      </c>
      <c r="AP27" s="194"/>
      <c r="AQ27" s="194"/>
      <c r="AR27" s="194"/>
      <c r="AS27" s="194"/>
    </row>
    <row r="28" spans="1:45" ht="15" customHeight="1" x14ac:dyDescent="0.25">
      <c r="A28" s="95">
        <v>8</v>
      </c>
      <c r="B28" s="123" t="s">
        <v>51</v>
      </c>
      <c r="C28" s="333" t="s">
        <v>42</v>
      </c>
      <c r="D28" s="114"/>
      <c r="E28" s="114">
        <v>10.75</v>
      </c>
      <c r="F28" s="114">
        <v>10.75</v>
      </c>
      <c r="G28" s="100"/>
      <c r="H28" s="115">
        <v>9.75</v>
      </c>
      <c r="I28" s="341">
        <v>10.08</v>
      </c>
      <c r="J28" s="256"/>
      <c r="K28" s="339"/>
      <c r="L28" s="115"/>
      <c r="M28" s="127">
        <v>11.75</v>
      </c>
      <c r="N28" s="114"/>
      <c r="O28" s="256"/>
      <c r="P28" s="115">
        <v>9.25</v>
      </c>
      <c r="Q28" s="114">
        <v>10.75</v>
      </c>
      <c r="R28" s="259"/>
      <c r="S28" s="100"/>
      <c r="T28" s="114">
        <v>10.75</v>
      </c>
      <c r="U28" s="114">
        <v>10.75</v>
      </c>
      <c r="V28" s="102"/>
      <c r="W28" s="256"/>
      <c r="X28" s="114">
        <v>10.75</v>
      </c>
      <c r="Y28" s="114">
        <v>10.75</v>
      </c>
      <c r="Z28" s="115">
        <v>8.92</v>
      </c>
      <c r="AA28" s="115"/>
      <c r="AB28" s="114"/>
      <c r="AC28" s="342">
        <v>10.75</v>
      </c>
      <c r="AD28" s="341">
        <v>10.75</v>
      </c>
      <c r="AE28" s="114"/>
      <c r="AF28" s="114">
        <v>10.75</v>
      </c>
      <c r="AG28" s="126">
        <v>10.92</v>
      </c>
      <c r="AH28" s="100"/>
      <c r="AI28" s="335">
        <f t="shared" si="1"/>
        <v>168.17</v>
      </c>
      <c r="AJ28" s="105">
        <f t="shared" si="2"/>
        <v>175</v>
      </c>
      <c r="AK28" s="336">
        <f t="shared" si="0"/>
        <v>-6.8300000000000125</v>
      </c>
      <c r="AL28" s="337" t="e">
        <f>#REF!</f>
        <v>#REF!</v>
      </c>
      <c r="AM28" s="336" t="e">
        <f>#REF!</f>
        <v>#REF!</v>
      </c>
      <c r="AN28" s="338" t="e">
        <f>#REF!</f>
        <v>#REF!</v>
      </c>
      <c r="AO28" s="332" t="e">
        <f>#REF!</f>
        <v>#REF!</v>
      </c>
    </row>
    <row r="29" spans="1:45" ht="15.75" customHeight="1" x14ac:dyDescent="0.25">
      <c r="A29" s="95">
        <v>9</v>
      </c>
      <c r="B29" s="123" t="s">
        <v>52</v>
      </c>
      <c r="C29" s="333" t="s">
        <v>53</v>
      </c>
      <c r="D29" s="114"/>
      <c r="E29" s="102">
        <v>12.67</v>
      </c>
      <c r="F29" s="102">
        <v>11.75</v>
      </c>
      <c r="G29" s="115"/>
      <c r="H29" s="114"/>
      <c r="I29" s="101">
        <v>10.17</v>
      </c>
      <c r="J29" s="101">
        <v>9.75</v>
      </c>
      <c r="K29" s="339"/>
      <c r="L29" s="115"/>
      <c r="M29" s="122" t="s">
        <v>50</v>
      </c>
      <c r="N29" s="102" t="s">
        <v>50</v>
      </c>
      <c r="O29" s="122" t="s">
        <v>50</v>
      </c>
      <c r="P29" s="102" t="s">
        <v>50</v>
      </c>
      <c r="Q29" s="122" t="s">
        <v>50</v>
      </c>
      <c r="R29" s="122" t="s">
        <v>50</v>
      </c>
      <c r="S29" s="122" t="s">
        <v>50</v>
      </c>
      <c r="T29" s="122" t="s">
        <v>50</v>
      </c>
      <c r="U29" s="122" t="s">
        <v>50</v>
      </c>
      <c r="V29" s="102" t="s">
        <v>50</v>
      </c>
      <c r="W29" s="256"/>
      <c r="X29" s="114"/>
      <c r="Y29" s="102">
        <v>12.17</v>
      </c>
      <c r="Z29" s="102">
        <v>11.67</v>
      </c>
      <c r="AA29" s="115"/>
      <c r="AB29" s="114"/>
      <c r="AC29" s="102">
        <v>10.58</v>
      </c>
      <c r="AD29" s="101">
        <v>10.75</v>
      </c>
      <c r="AE29" s="114"/>
      <c r="AF29" s="114"/>
      <c r="AG29" s="102">
        <v>12</v>
      </c>
      <c r="AH29" s="102">
        <v>11.58</v>
      </c>
      <c r="AI29" s="335">
        <f t="shared" si="1"/>
        <v>113.09</v>
      </c>
      <c r="AJ29" s="105">
        <f t="shared" si="2"/>
        <v>119</v>
      </c>
      <c r="AK29" s="336">
        <f t="shared" si="0"/>
        <v>-5.9099999999999966</v>
      </c>
      <c r="AL29" s="337" t="e">
        <f>#REF!</f>
        <v>#REF!</v>
      </c>
      <c r="AM29" s="336" t="e">
        <f>#REF!</f>
        <v>#REF!</v>
      </c>
      <c r="AN29" s="338" t="e">
        <f>#REF!</f>
        <v>#REF!</v>
      </c>
      <c r="AO29" s="332" t="e">
        <f>#REF!</f>
        <v>#REF!</v>
      </c>
      <c r="AP29" s="194"/>
      <c r="AQ29" s="194"/>
      <c r="AR29" s="194"/>
      <c r="AS29" s="194"/>
    </row>
    <row r="30" spans="1:45" ht="15" customHeight="1" x14ac:dyDescent="0.25">
      <c r="A30" s="95">
        <v>10</v>
      </c>
      <c r="B30" s="123" t="s">
        <v>54</v>
      </c>
      <c r="C30" s="333" t="s">
        <v>42</v>
      </c>
      <c r="D30" s="114"/>
      <c r="E30" s="127">
        <v>10.75</v>
      </c>
      <c r="F30" s="126">
        <v>10.75</v>
      </c>
      <c r="G30" s="100"/>
      <c r="H30" s="114"/>
      <c r="I30" s="111">
        <v>11</v>
      </c>
      <c r="J30" s="127">
        <v>10.92</v>
      </c>
      <c r="K30" s="339"/>
      <c r="L30" s="115"/>
      <c r="M30" s="111">
        <v>10.75</v>
      </c>
      <c r="N30" s="112">
        <v>11.08</v>
      </c>
      <c r="O30" s="256"/>
      <c r="P30" s="115"/>
      <c r="Q30" s="127">
        <v>10.75</v>
      </c>
      <c r="R30" s="127">
        <v>10.75</v>
      </c>
      <c r="S30" s="100"/>
      <c r="T30" s="114"/>
      <c r="U30" s="127">
        <v>10.75</v>
      </c>
      <c r="V30" s="126">
        <v>10.75</v>
      </c>
      <c r="W30" s="256"/>
      <c r="X30" s="114"/>
      <c r="Y30" s="126">
        <v>10.75</v>
      </c>
      <c r="Z30" s="111">
        <v>10.75</v>
      </c>
      <c r="AA30" s="115"/>
      <c r="AB30" s="114"/>
      <c r="AC30" s="126">
        <v>10.75</v>
      </c>
      <c r="AD30" s="111">
        <v>10</v>
      </c>
      <c r="AE30" s="114"/>
      <c r="AF30" s="114"/>
      <c r="AG30" s="114">
        <v>9.75</v>
      </c>
      <c r="AH30" s="115">
        <v>10.25</v>
      </c>
      <c r="AI30" s="335">
        <f t="shared" si="1"/>
        <v>170.5</v>
      </c>
      <c r="AJ30" s="105">
        <f t="shared" si="2"/>
        <v>175</v>
      </c>
      <c r="AK30" s="336">
        <f t="shared" si="0"/>
        <v>-4.5</v>
      </c>
      <c r="AL30" s="337" t="e">
        <f>#REF!</f>
        <v>#REF!</v>
      </c>
      <c r="AM30" s="336" t="e">
        <f>#REF!</f>
        <v>#REF!</v>
      </c>
      <c r="AN30" s="338" t="e">
        <f>#REF!</f>
        <v>#REF!</v>
      </c>
      <c r="AO30" s="332" t="e">
        <f>#REF!</f>
        <v>#REF!</v>
      </c>
    </row>
    <row r="31" spans="1:45" ht="15" customHeight="1" x14ac:dyDescent="0.25">
      <c r="A31" s="95">
        <v>11</v>
      </c>
      <c r="B31" s="123" t="s">
        <v>55</v>
      </c>
      <c r="C31" s="333" t="s">
        <v>42</v>
      </c>
      <c r="D31" s="122" t="s">
        <v>58</v>
      </c>
      <c r="E31" s="122" t="s">
        <v>58</v>
      </c>
      <c r="F31" s="102" t="s">
        <v>58</v>
      </c>
      <c r="G31" s="122" t="s">
        <v>58</v>
      </c>
      <c r="H31" s="122" t="s">
        <v>58</v>
      </c>
      <c r="I31" s="122" t="s">
        <v>58</v>
      </c>
      <c r="J31" s="122" t="s">
        <v>58</v>
      </c>
      <c r="K31" s="122" t="s">
        <v>58</v>
      </c>
      <c r="L31" s="102" t="s">
        <v>58</v>
      </c>
      <c r="M31" s="127">
        <v>10.75</v>
      </c>
      <c r="N31" s="126">
        <v>10.75</v>
      </c>
      <c r="O31" s="256"/>
      <c r="P31" s="115"/>
      <c r="Q31" s="127">
        <v>10.75</v>
      </c>
      <c r="R31" s="127">
        <v>10.75</v>
      </c>
      <c r="S31" s="100"/>
      <c r="T31" s="114"/>
      <c r="U31" s="127">
        <v>11</v>
      </c>
      <c r="V31" s="126">
        <v>10.42</v>
      </c>
      <c r="W31" s="256"/>
      <c r="X31" s="114"/>
      <c r="Y31" s="126">
        <v>11.17</v>
      </c>
      <c r="Z31" s="127">
        <v>10.59</v>
      </c>
      <c r="AA31" s="115"/>
      <c r="AB31" s="114"/>
      <c r="AC31" s="126">
        <v>10.87</v>
      </c>
      <c r="AD31" s="127">
        <v>10.58</v>
      </c>
      <c r="AE31" s="114"/>
      <c r="AF31" s="114"/>
      <c r="AG31" s="126">
        <v>10.75</v>
      </c>
      <c r="AH31" s="127">
        <v>4</v>
      </c>
      <c r="AI31" s="335">
        <f t="shared" si="1"/>
        <v>122.38000000000001</v>
      </c>
      <c r="AJ31" s="105">
        <f t="shared" si="2"/>
        <v>127</v>
      </c>
      <c r="AK31" s="336">
        <f t="shared" si="0"/>
        <v>-4.6199999999999903</v>
      </c>
      <c r="AL31" s="337" t="e">
        <f>#REF!</f>
        <v>#REF!</v>
      </c>
      <c r="AM31" s="336" t="e">
        <f>#REF!</f>
        <v>#REF!</v>
      </c>
      <c r="AN31" s="338" t="e">
        <f>#REF!</f>
        <v>#REF!</v>
      </c>
      <c r="AO31" s="332" t="e">
        <f>#REF!</f>
        <v>#REF!</v>
      </c>
      <c r="AP31" s="194"/>
      <c r="AQ31" s="194"/>
      <c r="AR31" s="194"/>
      <c r="AS31" s="194"/>
    </row>
    <row r="32" spans="1:45" ht="15" customHeight="1" x14ac:dyDescent="0.25">
      <c r="A32" s="95">
        <v>12</v>
      </c>
      <c r="B32" s="123" t="s">
        <v>56</v>
      </c>
      <c r="C32" s="333" t="s">
        <v>46</v>
      </c>
      <c r="D32" s="127">
        <f>7.42+10.75</f>
        <v>18.170000000000002</v>
      </c>
      <c r="E32" s="114"/>
      <c r="F32" s="100"/>
      <c r="G32" s="127">
        <v>10.75</v>
      </c>
      <c r="H32" s="127">
        <v>11</v>
      </c>
      <c r="I32" s="256"/>
      <c r="J32" s="256"/>
      <c r="K32" s="127">
        <v>10.75</v>
      </c>
      <c r="L32" s="126">
        <v>10.75</v>
      </c>
      <c r="M32" s="115"/>
      <c r="N32" s="115"/>
      <c r="O32" s="127">
        <v>10.92</v>
      </c>
      <c r="P32" s="126">
        <v>10.42</v>
      </c>
      <c r="Q32" s="100"/>
      <c r="R32" s="100"/>
      <c r="S32" s="127">
        <v>11.58</v>
      </c>
      <c r="T32" s="127">
        <v>10.75</v>
      </c>
      <c r="U32" s="115"/>
      <c r="V32" s="102"/>
      <c r="W32" s="111">
        <v>10.75</v>
      </c>
      <c r="X32" s="126">
        <v>10.75</v>
      </c>
      <c r="Y32" s="114"/>
      <c r="Z32" s="114"/>
      <c r="AA32" s="127">
        <v>10.75</v>
      </c>
      <c r="AB32" s="127">
        <v>10.75</v>
      </c>
      <c r="AC32" s="102"/>
      <c r="AD32" s="101"/>
      <c r="AE32" s="127">
        <v>10.75</v>
      </c>
      <c r="AF32" s="127">
        <v>10.75</v>
      </c>
      <c r="AG32" s="100"/>
      <c r="AH32" s="100"/>
      <c r="AI32" s="335">
        <f t="shared" si="1"/>
        <v>169.59</v>
      </c>
      <c r="AJ32" s="105">
        <f t="shared" si="2"/>
        <v>175</v>
      </c>
      <c r="AK32" s="336">
        <f t="shared" si="0"/>
        <v>-5.4099999999999966</v>
      </c>
      <c r="AL32" s="337" t="e">
        <f>#REF!</f>
        <v>#REF!</v>
      </c>
      <c r="AM32" s="336" t="e">
        <f>#REF!</f>
        <v>#REF!</v>
      </c>
      <c r="AN32" s="338" t="e">
        <f>#REF!</f>
        <v>#REF!</v>
      </c>
      <c r="AO32" s="332" t="e">
        <f>#REF!</f>
        <v>#REF!</v>
      </c>
      <c r="AP32" s="345"/>
      <c r="AQ32" s="345"/>
      <c r="AR32" s="345"/>
      <c r="AS32" s="345"/>
    </row>
    <row r="33" spans="1:45" ht="15" customHeight="1" x14ac:dyDescent="0.25">
      <c r="A33" s="95">
        <v>13</v>
      </c>
      <c r="B33" s="123" t="s">
        <v>57</v>
      </c>
      <c r="C33" s="346" t="s">
        <v>42</v>
      </c>
      <c r="D33" s="127">
        <v>4</v>
      </c>
      <c r="E33" s="122" t="s">
        <v>86</v>
      </c>
      <c r="F33" s="102" t="s">
        <v>86</v>
      </c>
      <c r="G33" s="122" t="s">
        <v>86</v>
      </c>
      <c r="H33" s="122" t="s">
        <v>86</v>
      </c>
      <c r="I33" s="122" t="s">
        <v>86</v>
      </c>
      <c r="J33" s="122" t="s">
        <v>86</v>
      </c>
      <c r="K33" s="122" t="s">
        <v>86</v>
      </c>
      <c r="L33" s="102" t="s">
        <v>86</v>
      </c>
      <c r="M33" s="122" t="s">
        <v>86</v>
      </c>
      <c r="N33" s="347">
        <v>6.75</v>
      </c>
      <c r="O33" s="256"/>
      <c r="P33" s="126">
        <v>10.75</v>
      </c>
      <c r="Q33" s="127">
        <v>10.5</v>
      </c>
      <c r="R33" s="100"/>
      <c r="S33" s="100"/>
      <c r="T33" s="122" t="s">
        <v>86</v>
      </c>
      <c r="U33" s="122" t="s">
        <v>86</v>
      </c>
      <c r="V33" s="102" t="s">
        <v>86</v>
      </c>
      <c r="W33" s="122" t="s">
        <v>86</v>
      </c>
      <c r="X33" s="102" t="s">
        <v>86</v>
      </c>
      <c r="Y33" s="102" t="s">
        <v>86</v>
      </c>
      <c r="Z33" s="122" t="s">
        <v>86</v>
      </c>
      <c r="AA33" s="122" t="s">
        <v>86</v>
      </c>
      <c r="AB33" s="122" t="s">
        <v>86</v>
      </c>
      <c r="AC33" s="102" t="s">
        <v>86</v>
      </c>
      <c r="AD33" s="122" t="s">
        <v>86</v>
      </c>
      <c r="AE33" s="122" t="s">
        <v>86</v>
      </c>
      <c r="AF33" s="122" t="s">
        <v>86</v>
      </c>
      <c r="AG33" s="112">
        <v>10.75</v>
      </c>
      <c r="AH33" s="111">
        <v>4</v>
      </c>
      <c r="AI33" s="335">
        <f t="shared" si="1"/>
        <v>46.75</v>
      </c>
      <c r="AJ33" s="105">
        <f t="shared" si="2"/>
        <v>55</v>
      </c>
      <c r="AK33" s="336">
        <f t="shared" si="0"/>
        <v>-8.25</v>
      </c>
      <c r="AL33" s="337" t="e">
        <f>#REF!</f>
        <v>#REF!</v>
      </c>
      <c r="AM33" s="336" t="e">
        <f>#REF!</f>
        <v>#REF!</v>
      </c>
      <c r="AN33" s="338" t="e">
        <f>#REF!</f>
        <v>#REF!</v>
      </c>
      <c r="AO33" s="332" t="e">
        <f>#REF!</f>
        <v>#REF!</v>
      </c>
    </row>
    <row r="34" spans="1:45" ht="15" x14ac:dyDescent="0.25">
      <c r="A34" s="95">
        <v>14</v>
      </c>
      <c r="B34" s="123" t="s">
        <v>59</v>
      </c>
      <c r="C34" s="333" t="s">
        <v>44</v>
      </c>
      <c r="D34" s="102">
        <v>13.75</v>
      </c>
      <c r="E34" s="114"/>
      <c r="F34" s="102">
        <v>2.73</v>
      </c>
      <c r="G34" s="102">
        <v>12.58</v>
      </c>
      <c r="H34" s="102">
        <v>12.83</v>
      </c>
      <c r="I34" s="256"/>
      <c r="J34" s="256"/>
      <c r="K34" s="334">
        <v>2.67</v>
      </c>
      <c r="L34" s="102">
        <v>12.08</v>
      </c>
      <c r="M34" s="102">
        <v>12.75</v>
      </c>
      <c r="N34" s="102"/>
      <c r="O34" s="101">
        <v>1.25</v>
      </c>
      <c r="P34" s="102">
        <v>11.42</v>
      </c>
      <c r="Q34" s="102">
        <v>14.92</v>
      </c>
      <c r="R34" s="102"/>
      <c r="S34" s="102">
        <v>1.58</v>
      </c>
      <c r="T34" s="102">
        <v>12.33</v>
      </c>
      <c r="U34" s="102">
        <v>11.5</v>
      </c>
      <c r="V34" s="102"/>
      <c r="W34" s="101">
        <v>2.17</v>
      </c>
      <c r="X34" s="102">
        <v>12.42</v>
      </c>
      <c r="Y34" s="102">
        <v>12</v>
      </c>
      <c r="Z34" s="102"/>
      <c r="AA34" s="111">
        <v>10.75</v>
      </c>
      <c r="AB34" s="102"/>
      <c r="AC34" s="102">
        <v>1.42</v>
      </c>
      <c r="AD34" s="101">
        <v>11.25</v>
      </c>
      <c r="AE34" s="102">
        <v>11.67</v>
      </c>
      <c r="AF34" s="102"/>
      <c r="AG34" s="102">
        <v>1.92</v>
      </c>
      <c r="AH34" s="102">
        <v>12.33</v>
      </c>
      <c r="AI34" s="335">
        <f t="shared" si="1"/>
        <v>198.31999999999996</v>
      </c>
      <c r="AJ34" s="105">
        <f t="shared" si="2"/>
        <v>175</v>
      </c>
      <c r="AK34" s="336">
        <f t="shared" si="0"/>
        <v>23.319999999999965</v>
      </c>
      <c r="AL34" s="337" t="e">
        <f>#REF!</f>
        <v>#REF!</v>
      </c>
      <c r="AM34" s="336" t="e">
        <f>#REF!</f>
        <v>#REF!</v>
      </c>
      <c r="AN34" s="338" t="e">
        <f>#REF!</f>
        <v>#REF!</v>
      </c>
      <c r="AO34" s="332" t="e">
        <f>#REF!</f>
        <v>#REF!</v>
      </c>
      <c r="AP34" s="194"/>
      <c r="AQ34" s="194"/>
      <c r="AR34" s="194"/>
      <c r="AS34" s="194"/>
    </row>
    <row r="35" spans="1:45" ht="15" customHeight="1" x14ac:dyDescent="0.25">
      <c r="A35" s="95">
        <v>15</v>
      </c>
      <c r="B35" s="123" t="s">
        <v>60</v>
      </c>
      <c r="C35" s="333" t="s">
        <v>42</v>
      </c>
      <c r="D35" s="122" t="s">
        <v>58</v>
      </c>
      <c r="E35" s="122" t="s">
        <v>58</v>
      </c>
      <c r="F35" s="102" t="s">
        <v>58</v>
      </c>
      <c r="G35" s="122" t="s">
        <v>58</v>
      </c>
      <c r="H35" s="122" t="s">
        <v>58</v>
      </c>
      <c r="I35" s="256"/>
      <c r="J35" s="256"/>
      <c r="K35" s="339"/>
      <c r="L35" s="115"/>
      <c r="M35" s="115"/>
      <c r="N35" s="126">
        <v>10.75</v>
      </c>
      <c r="O35" s="127">
        <v>11.25</v>
      </c>
      <c r="P35" s="115"/>
      <c r="Q35" s="100"/>
      <c r="R35" s="127">
        <v>11.25</v>
      </c>
      <c r="S35" s="127">
        <v>10.75</v>
      </c>
      <c r="T35" s="114"/>
      <c r="U35" s="115"/>
      <c r="V35" s="126">
        <v>10.75</v>
      </c>
      <c r="W35" s="127">
        <v>10.75</v>
      </c>
      <c r="X35" s="114"/>
      <c r="Y35" s="114"/>
      <c r="Z35" s="127">
        <v>10.75</v>
      </c>
      <c r="AA35" s="127">
        <v>11.25</v>
      </c>
      <c r="AB35" s="114"/>
      <c r="AC35" s="102"/>
      <c r="AD35" s="127">
        <v>10.75</v>
      </c>
      <c r="AE35" s="114"/>
      <c r="AF35" s="114"/>
      <c r="AG35" s="100"/>
      <c r="AH35" s="127">
        <v>4</v>
      </c>
      <c r="AI35" s="335">
        <f t="shared" si="1"/>
        <v>102.25</v>
      </c>
      <c r="AJ35" s="105">
        <f t="shared" si="2"/>
        <v>135</v>
      </c>
      <c r="AK35" s="336">
        <f t="shared" si="0"/>
        <v>-32.75</v>
      </c>
      <c r="AL35" s="337" t="e">
        <f>#REF!</f>
        <v>#REF!</v>
      </c>
      <c r="AM35" s="336" t="e">
        <f>#REF!</f>
        <v>#REF!</v>
      </c>
      <c r="AN35" s="338" t="e">
        <f>#REF!</f>
        <v>#REF!</v>
      </c>
      <c r="AO35" s="332" t="e">
        <f>#REF!</f>
        <v>#REF!</v>
      </c>
    </row>
    <row r="36" spans="1:45" ht="15" customHeight="1" x14ac:dyDescent="0.25">
      <c r="A36" s="95">
        <v>16</v>
      </c>
      <c r="B36" s="123" t="s">
        <v>61</v>
      </c>
      <c r="C36" s="333" t="s">
        <v>53</v>
      </c>
      <c r="D36" s="102">
        <v>13.42</v>
      </c>
      <c r="E36" s="259"/>
      <c r="F36" s="115">
        <v>7.83</v>
      </c>
      <c r="G36" s="102">
        <v>11.75</v>
      </c>
      <c r="H36" s="102">
        <v>10.42</v>
      </c>
      <c r="I36" s="259"/>
      <c r="J36" s="259"/>
      <c r="K36" s="334">
        <v>9.42</v>
      </c>
      <c r="L36" s="102">
        <v>11</v>
      </c>
      <c r="M36" s="115"/>
      <c r="N36" s="115"/>
      <c r="O36" s="101">
        <v>8.92</v>
      </c>
      <c r="P36" s="102">
        <v>8.92</v>
      </c>
      <c r="Q36" s="100"/>
      <c r="R36" s="100"/>
      <c r="S36" s="102">
        <v>11.17</v>
      </c>
      <c r="T36" s="102">
        <v>10.67</v>
      </c>
      <c r="U36" s="115"/>
      <c r="V36" s="102"/>
      <c r="W36" s="101">
        <v>9.08</v>
      </c>
      <c r="X36" s="102" t="s">
        <v>50</v>
      </c>
      <c r="Y36" s="102" t="s">
        <v>50</v>
      </c>
      <c r="Z36" s="122" t="s">
        <v>50</v>
      </c>
      <c r="AA36" s="122" t="s">
        <v>50</v>
      </c>
      <c r="AB36" s="122" t="s">
        <v>50</v>
      </c>
      <c r="AC36" s="102" t="s">
        <v>50</v>
      </c>
      <c r="AD36" s="122" t="s">
        <v>50</v>
      </c>
      <c r="AE36" s="122" t="s">
        <v>50</v>
      </c>
      <c r="AF36" s="122" t="s">
        <v>50</v>
      </c>
      <c r="AG36" s="102" t="s">
        <v>50</v>
      </c>
      <c r="AH36" s="122" t="s">
        <v>50</v>
      </c>
      <c r="AI36" s="335">
        <f t="shared" si="1"/>
        <v>112.60000000000001</v>
      </c>
      <c r="AJ36" s="105">
        <f t="shared" si="2"/>
        <v>103</v>
      </c>
      <c r="AK36" s="336">
        <f t="shared" si="0"/>
        <v>9.6000000000000085</v>
      </c>
      <c r="AL36" s="337" t="e">
        <f>#REF!</f>
        <v>#REF!</v>
      </c>
      <c r="AM36" s="336" t="e">
        <f>#REF!</f>
        <v>#REF!</v>
      </c>
      <c r="AN36" s="338" t="e">
        <f>#REF!</f>
        <v>#REF!</v>
      </c>
      <c r="AO36" s="332" t="e">
        <f>#REF!</f>
        <v>#REF!</v>
      </c>
    </row>
    <row r="37" spans="1:45" ht="15.75" thickBot="1" x14ac:dyDescent="0.3">
      <c r="A37" s="131">
        <v>17</v>
      </c>
      <c r="B37" s="260" t="s">
        <v>62</v>
      </c>
      <c r="C37" s="348" t="s">
        <v>44</v>
      </c>
      <c r="D37" s="135">
        <v>9.17</v>
      </c>
      <c r="E37" s="135">
        <v>12.08</v>
      </c>
      <c r="F37" s="135">
        <v>13</v>
      </c>
      <c r="G37" s="262"/>
      <c r="H37" s="263"/>
      <c r="I37" s="127">
        <v>11.08</v>
      </c>
      <c r="J37" s="127">
        <v>10.75</v>
      </c>
      <c r="K37" s="349"/>
      <c r="L37" s="264"/>
      <c r="M37" s="135">
        <v>11.5</v>
      </c>
      <c r="N37" s="135">
        <v>10.75</v>
      </c>
      <c r="O37" s="138"/>
      <c r="P37" s="135"/>
      <c r="Q37" s="135">
        <v>11.25</v>
      </c>
      <c r="R37" s="350">
        <v>12.75</v>
      </c>
      <c r="S37" s="350"/>
      <c r="T37" s="351"/>
      <c r="U37" s="350">
        <v>10.5</v>
      </c>
      <c r="V37" s="350">
        <v>8.75</v>
      </c>
      <c r="W37" s="138"/>
      <c r="X37" s="135">
        <v>11.42</v>
      </c>
      <c r="Y37" s="263"/>
      <c r="Z37" s="263"/>
      <c r="AA37" s="135">
        <v>11.08</v>
      </c>
      <c r="AB37" s="135">
        <v>10.33</v>
      </c>
      <c r="AC37" s="135"/>
      <c r="AD37" s="138"/>
      <c r="AE37" s="135">
        <v>10.5</v>
      </c>
      <c r="AF37" s="135">
        <v>11.17</v>
      </c>
      <c r="AG37" s="262"/>
      <c r="AH37" s="262"/>
      <c r="AI37" s="352">
        <f t="shared" si="1"/>
        <v>176.08</v>
      </c>
      <c r="AJ37" s="141">
        <f t="shared" si="2"/>
        <v>175</v>
      </c>
      <c r="AK37" s="353">
        <f t="shared" si="0"/>
        <v>1.0800000000000125</v>
      </c>
      <c r="AL37" s="354" t="e">
        <f>#REF!</f>
        <v>#REF!</v>
      </c>
      <c r="AM37" s="353" t="e">
        <f>#REF!</f>
        <v>#REF!</v>
      </c>
      <c r="AN37" s="355" t="e">
        <f>#REF!</f>
        <v>#REF!</v>
      </c>
      <c r="AO37" s="356" t="e">
        <f>#REF!</f>
        <v>#REF!</v>
      </c>
      <c r="AP37" s="194"/>
      <c r="AQ37" s="194"/>
      <c r="AR37" s="194"/>
      <c r="AS37" s="194"/>
    </row>
    <row r="38" spans="1:45" ht="15" customHeight="1" x14ac:dyDescent="0.25">
      <c r="A38" s="147">
        <v>18</v>
      </c>
      <c r="B38" s="357" t="s">
        <v>63</v>
      </c>
      <c r="C38" s="358" t="s">
        <v>64</v>
      </c>
      <c r="D38" s="359"/>
      <c r="E38" s="340">
        <v>11.25</v>
      </c>
      <c r="F38" s="340">
        <v>11.25</v>
      </c>
      <c r="G38" s="340">
        <v>11</v>
      </c>
      <c r="H38" s="359"/>
      <c r="I38" s="360">
        <v>9</v>
      </c>
      <c r="J38" s="360">
        <v>6.25</v>
      </c>
      <c r="K38" s="361"/>
      <c r="L38" s="151"/>
      <c r="M38" s="340">
        <v>10.75</v>
      </c>
      <c r="N38" s="340">
        <v>11.25</v>
      </c>
      <c r="O38" s="360"/>
      <c r="P38" s="151"/>
      <c r="Q38" s="340">
        <v>9</v>
      </c>
      <c r="R38" s="340">
        <v>10.75</v>
      </c>
      <c r="S38" s="340"/>
      <c r="T38" s="359"/>
      <c r="U38" s="340">
        <v>11.25</v>
      </c>
      <c r="V38" s="151">
        <v>8.25</v>
      </c>
      <c r="W38" s="360"/>
      <c r="X38" s="359"/>
      <c r="Y38" s="340">
        <v>10.75</v>
      </c>
      <c r="Z38" s="340">
        <v>10.75</v>
      </c>
      <c r="AA38" s="151"/>
      <c r="AB38" s="359"/>
      <c r="AC38" s="151">
        <v>9.25</v>
      </c>
      <c r="AD38" s="360">
        <v>8</v>
      </c>
      <c r="AE38" s="359"/>
      <c r="AF38" s="359"/>
      <c r="AG38" s="340">
        <v>10.75</v>
      </c>
      <c r="AH38" s="340">
        <v>10.75</v>
      </c>
      <c r="AI38" s="362">
        <f t="shared" si="1"/>
        <v>170.25</v>
      </c>
      <c r="AJ38" s="157">
        <f t="shared" si="2"/>
        <v>175</v>
      </c>
      <c r="AK38" s="363">
        <f t="shared" si="0"/>
        <v>-4.75</v>
      </c>
      <c r="AL38" s="364" t="e">
        <f>#REF!</f>
        <v>#REF!</v>
      </c>
      <c r="AM38" s="363" t="e">
        <f>#REF!</f>
        <v>#REF!</v>
      </c>
      <c r="AN38" s="365" t="e">
        <f>#REF!</f>
        <v>#REF!</v>
      </c>
      <c r="AO38" s="366" t="e">
        <f>#REF!</f>
        <v>#REF!</v>
      </c>
    </row>
    <row r="39" spans="1:45" ht="15" customHeight="1" x14ac:dyDescent="0.25">
      <c r="A39" s="95">
        <v>19</v>
      </c>
      <c r="B39" s="123" t="s">
        <v>65</v>
      </c>
      <c r="C39" s="121" t="s">
        <v>42</v>
      </c>
      <c r="D39" s="115">
        <v>13.08</v>
      </c>
      <c r="E39" s="257">
        <v>11.58</v>
      </c>
      <c r="F39" s="100"/>
      <c r="G39" s="257">
        <v>11.25</v>
      </c>
      <c r="H39" s="115">
        <v>10.25</v>
      </c>
      <c r="I39" s="256"/>
      <c r="J39" s="256"/>
      <c r="K39" s="339">
        <v>10.75</v>
      </c>
      <c r="L39" s="115">
        <v>11</v>
      </c>
      <c r="M39" s="115"/>
      <c r="N39" s="115"/>
      <c r="O39" s="256">
        <v>8.75</v>
      </c>
      <c r="P39" s="115">
        <v>9.75</v>
      </c>
      <c r="Q39" s="100"/>
      <c r="R39" s="100"/>
      <c r="S39" s="115">
        <v>10.58</v>
      </c>
      <c r="T39" s="115">
        <v>10.92</v>
      </c>
      <c r="U39" s="115"/>
      <c r="V39" s="102"/>
      <c r="W39" s="256">
        <v>8.75</v>
      </c>
      <c r="X39" s="115">
        <v>10.92</v>
      </c>
      <c r="Y39" s="114"/>
      <c r="Z39" s="114"/>
      <c r="AA39" s="115">
        <v>10.75</v>
      </c>
      <c r="AB39" s="115">
        <v>11</v>
      </c>
      <c r="AC39" s="102"/>
      <c r="AD39" s="101"/>
      <c r="AE39" s="115">
        <v>11.42</v>
      </c>
      <c r="AF39" s="115">
        <v>11</v>
      </c>
      <c r="AG39" s="100"/>
      <c r="AH39" s="100"/>
      <c r="AI39" s="335">
        <f t="shared" si="1"/>
        <v>171.74999999999997</v>
      </c>
      <c r="AJ39" s="105">
        <f t="shared" si="2"/>
        <v>175</v>
      </c>
      <c r="AK39" s="336">
        <f t="shared" si="0"/>
        <v>-3.2500000000000284</v>
      </c>
      <c r="AL39" s="367" t="e">
        <f>#REF!</f>
        <v>#REF!</v>
      </c>
      <c r="AM39" s="336" t="e">
        <f>#REF!</f>
        <v>#REF!</v>
      </c>
      <c r="AN39" s="338" t="e">
        <f>#REF!</f>
        <v>#REF!</v>
      </c>
      <c r="AO39" s="332" t="e">
        <f>#REF!</f>
        <v>#REF!</v>
      </c>
    </row>
    <row r="40" spans="1:45" ht="15" customHeight="1" thickBot="1" x14ac:dyDescent="0.3">
      <c r="A40" s="131">
        <v>20</v>
      </c>
      <c r="B40" s="260" t="s">
        <v>66</v>
      </c>
      <c r="C40" s="348" t="s">
        <v>67</v>
      </c>
      <c r="D40" s="264">
        <v>8</v>
      </c>
      <c r="E40" s="264">
        <v>8</v>
      </c>
      <c r="F40" s="264">
        <v>8</v>
      </c>
      <c r="G40" s="264">
        <v>8</v>
      </c>
      <c r="H40" s="264">
        <v>7</v>
      </c>
      <c r="I40" s="368"/>
      <c r="J40" s="368"/>
      <c r="K40" s="349"/>
      <c r="L40" s="264">
        <v>8</v>
      </c>
      <c r="M40" s="264">
        <v>8</v>
      </c>
      <c r="N40" s="264">
        <v>8</v>
      </c>
      <c r="O40" s="368"/>
      <c r="P40" s="264"/>
      <c r="Q40" s="264">
        <v>8</v>
      </c>
      <c r="R40" s="264">
        <v>8</v>
      </c>
      <c r="S40" s="264">
        <v>8</v>
      </c>
      <c r="T40" s="264">
        <v>8</v>
      </c>
      <c r="U40" s="264">
        <v>8</v>
      </c>
      <c r="V40" s="264"/>
      <c r="W40" s="368"/>
      <c r="X40" s="264">
        <v>8</v>
      </c>
      <c r="Y40" s="264">
        <v>8</v>
      </c>
      <c r="Z40" s="264">
        <v>8</v>
      </c>
      <c r="AA40" s="264">
        <v>8</v>
      </c>
      <c r="AB40" s="264">
        <v>8</v>
      </c>
      <c r="AC40" s="264"/>
      <c r="AD40" s="368"/>
      <c r="AE40" s="264">
        <v>8</v>
      </c>
      <c r="AF40" s="264">
        <v>8</v>
      </c>
      <c r="AG40" s="264">
        <v>8</v>
      </c>
      <c r="AH40" s="264">
        <v>8</v>
      </c>
      <c r="AI40" s="352">
        <f t="shared" si="1"/>
        <v>175</v>
      </c>
      <c r="AJ40" s="141">
        <f>$D$19-(COUNTIF(D40:H40,"О")+COUNTIF(L40:N40,"О")+COUNTIF(Q40:U40,"О")+COUNTIF(X40:AB40,"О")+COUNTIF(D40:H40,"Б")+COUNTIF(L40:N40,"Б")+COUNTIF(Q40:U40,"Б")+COUNTIF(X40:AB40,"Б")+COUNTIF(D40:H40,"Д")+COUNTIF(L40:N40,"Д")+COUNTIF(Q40:U40,"Д")+COUNTIF(X40:AB40,"Д")+COUNTIF(D40:H40,"К")+COUNTIF(L40:N40,"К")+COUNTIF(Q40:U40,"К")+COUNTIF(X40:AB40,"К")+COUNTIF(AE40:AH40,"О")+COUNTIF(AE40:AH40,"Д")+COUNTIF(AE40:AH40,"Б")+COUNTIF(AE40:AH40,"К"))*8</f>
        <v>175</v>
      </c>
      <c r="AK40" s="353">
        <f>AI40-AJ40</f>
        <v>0</v>
      </c>
      <c r="AL40" s="354" t="e">
        <f>#REF!</f>
        <v>#REF!</v>
      </c>
      <c r="AM40" s="354" t="e">
        <f>#REF!</f>
        <v>#REF!</v>
      </c>
      <c r="AN40" s="355" t="e">
        <f>#REF!</f>
        <v>#REF!</v>
      </c>
      <c r="AO40" s="356" t="e">
        <f>#REF!</f>
        <v>#REF!</v>
      </c>
    </row>
    <row r="41" spans="1:45" ht="15" customHeight="1" x14ac:dyDescent="0.25">
      <c r="A41" s="668" t="s">
        <v>69</v>
      </c>
      <c r="B41" s="668"/>
      <c r="C41" s="668"/>
      <c r="D41" s="369">
        <f t="shared" ref="D41:AN41" si="3">SUM(D21:D40)</f>
        <v>129.18</v>
      </c>
      <c r="E41" s="369">
        <f t="shared" si="3"/>
        <v>121.59</v>
      </c>
      <c r="F41" s="370">
        <f t="shared" si="3"/>
        <v>108.47</v>
      </c>
      <c r="G41" s="369">
        <f t="shared" si="3"/>
        <v>98.82</v>
      </c>
      <c r="H41" s="369">
        <f t="shared" si="3"/>
        <v>106.08</v>
      </c>
      <c r="I41" s="369">
        <f t="shared" si="3"/>
        <v>74.83</v>
      </c>
      <c r="J41" s="369">
        <f t="shared" si="3"/>
        <v>60.17</v>
      </c>
      <c r="K41" s="369">
        <f t="shared" si="3"/>
        <v>68.17</v>
      </c>
      <c r="L41" s="370">
        <f t="shared" si="3"/>
        <v>85.91</v>
      </c>
      <c r="M41" s="369">
        <f t="shared" si="3"/>
        <v>100.47</v>
      </c>
      <c r="N41" s="370">
        <f t="shared" si="3"/>
        <v>102.41</v>
      </c>
      <c r="O41" s="369">
        <f>SUM(O21:O40)</f>
        <v>93.92</v>
      </c>
      <c r="P41" s="370">
        <f t="shared" si="3"/>
        <v>91.93</v>
      </c>
      <c r="Q41" s="369">
        <f t="shared" si="3"/>
        <v>90.42</v>
      </c>
      <c r="R41" s="369">
        <f t="shared" si="3"/>
        <v>87.75</v>
      </c>
      <c r="S41" s="369">
        <f t="shared" si="3"/>
        <v>108.74</v>
      </c>
      <c r="T41" s="369">
        <f t="shared" si="3"/>
        <v>107.09</v>
      </c>
      <c r="U41" s="369">
        <f t="shared" si="3"/>
        <v>106.58</v>
      </c>
      <c r="V41" s="370">
        <f t="shared" si="3"/>
        <v>72.17</v>
      </c>
      <c r="W41" s="369">
        <f t="shared" si="3"/>
        <v>74.5</v>
      </c>
      <c r="X41" s="370">
        <f t="shared" si="3"/>
        <v>86.09</v>
      </c>
      <c r="Y41" s="370">
        <f t="shared" si="3"/>
        <v>98.5</v>
      </c>
      <c r="Z41" s="369">
        <f t="shared" si="3"/>
        <v>94.100000000000009</v>
      </c>
      <c r="AA41" s="369">
        <f t="shared" si="3"/>
        <v>108.83</v>
      </c>
      <c r="AB41" s="369">
        <f t="shared" si="3"/>
        <v>93.83</v>
      </c>
      <c r="AC41" s="370">
        <f t="shared" si="3"/>
        <v>75.540000000000006</v>
      </c>
      <c r="AD41" s="369">
        <f t="shared" si="3"/>
        <v>72.08</v>
      </c>
      <c r="AE41" s="369">
        <f t="shared" si="3"/>
        <v>86</v>
      </c>
      <c r="AF41" s="369">
        <f t="shared" si="3"/>
        <v>96.01</v>
      </c>
      <c r="AG41" s="370">
        <f t="shared" si="3"/>
        <v>87.59</v>
      </c>
      <c r="AH41" s="369">
        <f t="shared" si="3"/>
        <v>80.16</v>
      </c>
      <c r="AI41" s="371">
        <f t="shared" si="3"/>
        <v>2867.93</v>
      </c>
      <c r="AJ41" s="371">
        <f t="shared" si="3"/>
        <v>3021</v>
      </c>
      <c r="AK41" s="371">
        <f t="shared" si="3"/>
        <v>-153.07000000000005</v>
      </c>
      <c r="AL41" s="371" t="e">
        <f t="shared" si="3"/>
        <v>#REF!</v>
      </c>
      <c r="AM41" s="371" t="e">
        <f t="shared" si="3"/>
        <v>#REF!</v>
      </c>
      <c r="AN41" s="371" t="e">
        <f t="shared" si="3"/>
        <v>#REF!</v>
      </c>
      <c r="AO41" s="371" t="e">
        <f>SUM(AO21:AO40)</f>
        <v>#REF!</v>
      </c>
    </row>
    <row r="42" spans="1:45" s="19" customFormat="1" ht="15" x14ac:dyDescent="0.25">
      <c r="A42" s="278"/>
      <c r="B42" s="669" t="s">
        <v>70</v>
      </c>
      <c r="C42" s="669"/>
      <c r="D42" s="372">
        <f t="shared" ref="D42:AH42" si="4">COUNT(D21:D40)</f>
        <v>11</v>
      </c>
      <c r="E42" s="373">
        <f t="shared" si="4"/>
        <v>11</v>
      </c>
      <c r="F42" s="374">
        <f t="shared" si="4"/>
        <v>11</v>
      </c>
      <c r="G42" s="372">
        <f t="shared" si="4"/>
        <v>9</v>
      </c>
      <c r="H42" s="372">
        <f t="shared" si="4"/>
        <v>11</v>
      </c>
      <c r="I42" s="372">
        <f t="shared" si="4"/>
        <v>7</v>
      </c>
      <c r="J42" s="372">
        <f t="shared" si="4"/>
        <v>6</v>
      </c>
      <c r="K42" s="373">
        <f t="shared" si="4"/>
        <v>7</v>
      </c>
      <c r="L42" s="374">
        <f t="shared" si="4"/>
        <v>8</v>
      </c>
      <c r="M42" s="373">
        <f t="shared" si="4"/>
        <v>10</v>
      </c>
      <c r="N42" s="375">
        <f t="shared" si="4"/>
        <v>10</v>
      </c>
      <c r="O42" s="376">
        <f>COUNT(O21:O40)</f>
        <v>10</v>
      </c>
      <c r="P42" s="375">
        <f t="shared" si="4"/>
        <v>9</v>
      </c>
      <c r="Q42" s="376">
        <f t="shared" si="4"/>
        <v>9</v>
      </c>
      <c r="R42" s="376">
        <f t="shared" si="4"/>
        <v>8</v>
      </c>
      <c r="S42" s="373">
        <f t="shared" si="4"/>
        <v>11</v>
      </c>
      <c r="T42" s="373">
        <f t="shared" si="4"/>
        <v>10</v>
      </c>
      <c r="U42" s="377">
        <f t="shared" si="4"/>
        <v>11</v>
      </c>
      <c r="V42" s="378">
        <f t="shared" si="4"/>
        <v>8</v>
      </c>
      <c r="W42" s="377">
        <f t="shared" si="4"/>
        <v>8</v>
      </c>
      <c r="X42" s="378">
        <f t="shared" si="4"/>
        <v>8</v>
      </c>
      <c r="Y42" s="378">
        <f t="shared" si="4"/>
        <v>10</v>
      </c>
      <c r="Z42" s="373">
        <f t="shared" si="4"/>
        <v>9</v>
      </c>
      <c r="AA42" s="373">
        <f t="shared" si="4"/>
        <v>10</v>
      </c>
      <c r="AB42" s="377">
        <f t="shared" si="4"/>
        <v>9</v>
      </c>
      <c r="AC42" s="378">
        <f t="shared" si="4"/>
        <v>8</v>
      </c>
      <c r="AD42" s="377">
        <f t="shared" si="4"/>
        <v>7</v>
      </c>
      <c r="AE42" s="377">
        <f t="shared" si="4"/>
        <v>9</v>
      </c>
      <c r="AF42" s="377">
        <f t="shared" si="4"/>
        <v>9</v>
      </c>
      <c r="AG42" s="378">
        <f t="shared" si="4"/>
        <v>9</v>
      </c>
      <c r="AH42" s="377">
        <f t="shared" si="4"/>
        <v>10</v>
      </c>
      <c r="AI42" s="175"/>
      <c r="AJ42" s="176"/>
      <c r="AK42" s="177"/>
      <c r="AL42" s="177"/>
      <c r="AM42" s="177"/>
      <c r="AN42" s="177"/>
      <c r="AO42" s="177"/>
    </row>
    <row r="43" spans="1:45" s="19" customFormat="1" ht="15" x14ac:dyDescent="0.25">
      <c r="A43" s="178"/>
      <c r="B43" s="178"/>
      <c r="C43" s="178"/>
      <c r="D43" s="179"/>
      <c r="E43" s="179"/>
      <c r="F43" s="180"/>
      <c r="G43" s="179"/>
      <c r="H43" s="181"/>
      <c r="I43" s="179"/>
      <c r="J43" s="182"/>
      <c r="K43" s="184"/>
      <c r="L43" s="183"/>
      <c r="M43" s="184"/>
      <c r="N43" s="183"/>
      <c r="O43" s="182"/>
      <c r="P43" s="185"/>
      <c r="Q43" s="182"/>
      <c r="R43" s="182"/>
      <c r="S43" s="184"/>
      <c r="T43" s="182"/>
      <c r="U43" s="182"/>
      <c r="V43" s="185"/>
      <c r="W43" s="182"/>
      <c r="X43" s="185"/>
      <c r="Y43" s="185"/>
      <c r="Z43" s="182"/>
      <c r="AA43" s="182"/>
      <c r="AB43" s="182"/>
      <c r="AC43" s="185"/>
      <c r="AD43" s="182"/>
      <c r="AE43" s="182"/>
      <c r="AF43" s="182"/>
      <c r="AG43" s="185"/>
      <c r="AI43" s="186"/>
      <c r="AJ43" s="176"/>
      <c r="AK43" s="177"/>
      <c r="AL43" s="177"/>
      <c r="AM43" s="177"/>
      <c r="AN43" s="177"/>
    </row>
    <row r="44" spans="1:45" ht="13.5" customHeight="1" x14ac:dyDescent="0.25">
      <c r="A44" s="187"/>
      <c r="B44" s="188"/>
      <c r="C44" s="189"/>
      <c r="D44" s="280"/>
      <c r="E44" s="280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191"/>
      <c r="AJ44" s="194"/>
    </row>
    <row r="45" spans="1:45" ht="15.75" x14ac:dyDescent="0.25">
      <c r="A45" s="187"/>
      <c r="B45" s="194"/>
      <c r="C45" s="195" t="s">
        <v>73</v>
      </c>
      <c r="D45" s="200"/>
      <c r="E45" s="200"/>
      <c r="F45" s="201"/>
      <c r="G45" s="200"/>
      <c r="H45" s="200"/>
      <c r="I45" s="200"/>
      <c r="J45" s="200"/>
      <c r="K45" s="200"/>
      <c r="L45" s="201"/>
      <c r="M45" s="200"/>
      <c r="N45" s="201"/>
      <c r="O45" s="200"/>
      <c r="P45" s="201"/>
      <c r="Q45" s="200"/>
      <c r="R45" s="200"/>
      <c r="S45" s="200"/>
      <c r="T45" s="200"/>
      <c r="U45" s="200"/>
      <c r="V45" s="201"/>
      <c r="W45" s="200"/>
      <c r="X45" s="201"/>
      <c r="Y45" s="201"/>
      <c r="Z45" s="200"/>
      <c r="AA45" s="200"/>
      <c r="AB45" s="200"/>
      <c r="AC45" s="201"/>
      <c r="AD45" s="200"/>
      <c r="AE45" s="200"/>
      <c r="AF45" s="200"/>
      <c r="AG45" s="201"/>
      <c r="AH45" s="200"/>
      <c r="AI45" s="198">
        <f>SUM(D45:AH45)</f>
        <v>0</v>
      </c>
      <c r="AJ45" s="283"/>
      <c r="AL45"/>
    </row>
    <row r="46" spans="1:45" ht="15.75" x14ac:dyDescent="0.25">
      <c r="A46" s="187"/>
      <c r="B46" s="194"/>
      <c r="C46" s="195" t="s">
        <v>74</v>
      </c>
      <c r="D46" s="200"/>
      <c r="E46" s="200"/>
      <c r="F46" s="201"/>
      <c r="G46" s="200"/>
      <c r="H46" s="200"/>
      <c r="I46" s="200"/>
      <c r="J46" s="200"/>
      <c r="K46" s="200"/>
      <c r="L46" s="201"/>
      <c r="M46" s="200"/>
      <c r="N46" s="201"/>
      <c r="O46" s="200"/>
      <c r="P46" s="201"/>
      <c r="Q46" s="200"/>
      <c r="R46" s="200"/>
      <c r="S46" s="200"/>
      <c r="T46" s="200"/>
      <c r="U46" s="200"/>
      <c r="V46" s="201"/>
      <c r="W46" s="200"/>
      <c r="X46" s="201"/>
      <c r="Y46" s="201"/>
      <c r="Z46" s="200"/>
      <c r="AA46" s="200"/>
      <c r="AB46" s="200"/>
      <c r="AC46" s="201"/>
      <c r="AD46" s="200"/>
      <c r="AE46" s="200"/>
      <c r="AF46" s="200"/>
      <c r="AG46" s="201"/>
      <c r="AH46" s="200"/>
      <c r="AI46" s="198">
        <f>SUM(D46:AH46)</f>
        <v>0</v>
      </c>
      <c r="AJ46" s="283"/>
      <c r="AL46"/>
    </row>
    <row r="47" spans="1:45" s="19" customFormat="1" ht="15" x14ac:dyDescent="0.25">
      <c r="A47" s="202"/>
      <c r="B47" s="202"/>
      <c r="C47" s="202"/>
      <c r="D47" s="179"/>
      <c r="E47" s="179"/>
      <c r="F47" s="180"/>
      <c r="G47" s="179"/>
      <c r="H47" s="179"/>
      <c r="I47" s="179"/>
      <c r="J47" s="179"/>
      <c r="K47" s="179"/>
      <c r="L47" s="180"/>
      <c r="M47" s="179"/>
      <c r="N47" s="180"/>
      <c r="O47" s="179"/>
      <c r="P47" s="180"/>
      <c r="Q47" s="179"/>
      <c r="R47" s="179"/>
      <c r="S47" s="179"/>
      <c r="T47" s="179"/>
      <c r="U47" s="179"/>
      <c r="V47" s="180"/>
      <c r="W47" s="179"/>
      <c r="X47" s="180"/>
      <c r="Y47" s="180"/>
      <c r="Z47" s="179"/>
      <c r="AA47" s="179"/>
      <c r="AB47" s="179"/>
      <c r="AC47" s="180"/>
      <c r="AD47" s="179"/>
      <c r="AE47" s="179"/>
      <c r="AF47" s="179"/>
      <c r="AG47" s="180"/>
      <c r="AH47" s="179"/>
      <c r="AI47" s="175"/>
      <c r="AJ47" s="176"/>
      <c r="AK47" s="177"/>
      <c r="AL47" s="177"/>
      <c r="AM47" s="177"/>
      <c r="AN47" s="177"/>
      <c r="AO47" s="177"/>
    </row>
    <row r="48" spans="1:45" ht="15.75" x14ac:dyDescent="0.25">
      <c r="A48" s="187"/>
      <c r="B48" s="194"/>
      <c r="C48" s="195" t="s">
        <v>75</v>
      </c>
      <c r="D48" s="379" t="e">
        <f>#REF!*1.3</f>
        <v>#REF!</v>
      </c>
      <c r="E48" s="379" t="e">
        <f>#REF!*1.3</f>
        <v>#REF!</v>
      </c>
      <c r="F48" s="380" t="e">
        <f>#REF!*1.4</f>
        <v>#REF!</v>
      </c>
      <c r="G48" s="379" t="e">
        <f>#REF!*1.3</f>
        <v>#REF!</v>
      </c>
      <c r="H48" s="379" t="e">
        <f>#REF!*1.2</f>
        <v>#REF!</v>
      </c>
      <c r="I48" s="379" t="e">
        <f>#REF!*1.8</f>
        <v>#REF!</v>
      </c>
      <c r="J48" s="379" t="e">
        <f>#REF!</f>
        <v>#REF!</v>
      </c>
      <c r="K48" s="379" t="e">
        <f>#REF!</f>
        <v>#REF!</v>
      </c>
      <c r="L48" s="380" t="e">
        <f>#REF!</f>
        <v>#REF!</v>
      </c>
      <c r="M48" s="379" t="e">
        <f>#REF!</f>
        <v>#REF!</v>
      </c>
      <c r="N48" s="380" t="e">
        <f>#REF!</f>
        <v>#REF!</v>
      </c>
      <c r="O48" s="379" t="e">
        <f>#REF!</f>
        <v>#REF!</v>
      </c>
      <c r="P48" s="380" t="e">
        <f>#REF!</f>
        <v>#REF!</v>
      </c>
      <c r="Q48" s="379" t="e">
        <f>#REF!*1.1</f>
        <v>#REF!</v>
      </c>
      <c r="R48" s="379" t="e">
        <f>#REF!</f>
        <v>#REF!</v>
      </c>
      <c r="S48" s="379" t="e">
        <f>#REF!</f>
        <v>#REF!</v>
      </c>
      <c r="T48" s="379" t="e">
        <f>#REF!</f>
        <v>#REF!</v>
      </c>
      <c r="U48" s="379" t="e">
        <f>#REF!</f>
        <v>#REF!</v>
      </c>
      <c r="V48" s="380" t="e">
        <f>#REF!</f>
        <v>#REF!</v>
      </c>
      <c r="W48" s="379" t="e">
        <f>#REF!</f>
        <v>#REF!</v>
      </c>
      <c r="X48" s="380" t="e">
        <f>#REF!*0.9</f>
        <v>#REF!</v>
      </c>
      <c r="Y48" s="380" t="e">
        <f>#REF!</f>
        <v>#REF!</v>
      </c>
      <c r="Z48" s="379" t="e">
        <f>#REF!</f>
        <v>#REF!</v>
      </c>
      <c r="AA48" s="379" t="e">
        <f>#REF!</f>
        <v>#REF!</v>
      </c>
      <c r="AB48" s="379" t="e">
        <f>#REF!</f>
        <v>#REF!</v>
      </c>
      <c r="AC48" s="380" t="e">
        <f>#REF!*0.8</f>
        <v>#REF!</v>
      </c>
      <c r="AD48" s="379" t="e">
        <f>#REF!*0.9</f>
        <v>#REF!</v>
      </c>
      <c r="AE48" s="379" t="e">
        <f>#REF!</f>
        <v>#REF!</v>
      </c>
      <c r="AF48" s="379" t="e">
        <f>#REF!</f>
        <v>#REF!</v>
      </c>
      <c r="AG48" s="380" t="e">
        <f>#REF!</f>
        <v>#REF!</v>
      </c>
      <c r="AH48" s="379" t="e">
        <f>#REF!</f>
        <v>#REF!</v>
      </c>
      <c r="AI48" s="198" t="e">
        <f>SUM(D48:AH48)</f>
        <v>#REF!</v>
      </c>
      <c r="AJ48" t="s">
        <v>76</v>
      </c>
      <c r="AL48"/>
    </row>
    <row r="49" spans="1:41" ht="15.75" x14ac:dyDescent="0.25">
      <c r="A49" s="187"/>
      <c r="B49" s="194"/>
      <c r="C49" s="195" t="s">
        <v>77</v>
      </c>
      <c r="D49" s="205">
        <v>1091.0221974999999</v>
      </c>
      <c r="E49" s="287">
        <v>1108.1654249999999</v>
      </c>
      <c r="F49" s="205">
        <v>1232.4776299999999</v>
      </c>
      <c r="G49" s="205">
        <v>1033.325255</v>
      </c>
      <c r="H49" s="205">
        <v>990.05498249999994</v>
      </c>
      <c r="I49" s="205">
        <v>1142.4944175000003</v>
      </c>
      <c r="J49" s="205">
        <v>591.6854525</v>
      </c>
      <c r="K49" s="205">
        <v>537.36004250000008</v>
      </c>
      <c r="L49" s="205">
        <v>604.83487000000002</v>
      </c>
      <c r="M49" s="205">
        <v>879.41750750000006</v>
      </c>
      <c r="N49" s="205">
        <v>1119.0973574999998</v>
      </c>
      <c r="O49" s="205">
        <v>791.98377749999997</v>
      </c>
      <c r="P49" s="205">
        <v>811.9202325</v>
      </c>
      <c r="Q49" s="205">
        <v>699.84939750000001</v>
      </c>
      <c r="R49" s="205">
        <v>731.00652749999983</v>
      </c>
      <c r="S49" s="205">
        <v>722.13945749999993</v>
      </c>
      <c r="T49" s="205">
        <v>1113.6088924999999</v>
      </c>
      <c r="U49" s="205">
        <v>1048.3173149999998</v>
      </c>
      <c r="V49" s="205">
        <v>794.37366750000001</v>
      </c>
      <c r="W49" s="205">
        <v>645.36962249999999</v>
      </c>
      <c r="X49" s="205">
        <v>663.32854499999996</v>
      </c>
      <c r="Y49" s="205">
        <v>848.95327750000001</v>
      </c>
      <c r="Z49" s="205">
        <v>803.36876000000007</v>
      </c>
      <c r="AA49" s="205">
        <v>1039.5513100000001</v>
      </c>
      <c r="AB49" s="205">
        <v>870.43205</v>
      </c>
      <c r="AC49" s="205">
        <v>776.88091499999996</v>
      </c>
      <c r="AD49" s="205" t="e">
        <f>SUM(AD45:AD48)</f>
        <v>#REF!</v>
      </c>
      <c r="AE49" s="205">
        <v>788.8343625</v>
      </c>
      <c r="AF49" s="205">
        <v>798.59943500000008</v>
      </c>
      <c r="AG49" s="205">
        <v>847.56911750000006</v>
      </c>
      <c r="AH49" s="205">
        <v>961.48946249999995</v>
      </c>
      <c r="AI49" s="198" t="e">
        <f>AI50</f>
        <v>#REF!</v>
      </c>
      <c r="AJ49" s="1" t="e">
        <f>AI48-AI49</f>
        <v>#REF!</v>
      </c>
      <c r="AL49"/>
    </row>
    <row r="50" spans="1:41" ht="15.75" customHeight="1" x14ac:dyDescent="0.25">
      <c r="A50" s="194"/>
      <c r="B50" s="206"/>
      <c r="C50" s="207" t="s">
        <v>78</v>
      </c>
      <c r="D50" s="208">
        <f>IF(D49="",D48,D49)</f>
        <v>1091.0221974999999</v>
      </c>
      <c r="E50" s="208">
        <f t="shared" ref="E50:AH50" si="5">IF(E49="",E48,E49)</f>
        <v>1108.1654249999999</v>
      </c>
      <c r="F50" s="209">
        <f t="shared" si="5"/>
        <v>1232.4776299999999</v>
      </c>
      <c r="G50" s="208">
        <f t="shared" si="5"/>
        <v>1033.325255</v>
      </c>
      <c r="H50" s="208">
        <f t="shared" si="5"/>
        <v>990.05498249999994</v>
      </c>
      <c r="I50" s="208">
        <f t="shared" si="5"/>
        <v>1142.4944175000003</v>
      </c>
      <c r="J50" s="208">
        <f t="shared" si="5"/>
        <v>591.6854525</v>
      </c>
      <c r="K50" s="208">
        <f t="shared" si="5"/>
        <v>537.36004250000008</v>
      </c>
      <c r="L50" s="209">
        <f t="shared" si="5"/>
        <v>604.83487000000002</v>
      </c>
      <c r="M50" s="208">
        <f t="shared" si="5"/>
        <v>879.41750750000006</v>
      </c>
      <c r="N50" s="209">
        <f t="shared" si="5"/>
        <v>1119.0973574999998</v>
      </c>
      <c r="O50" s="208">
        <f t="shared" si="5"/>
        <v>791.98377749999997</v>
      </c>
      <c r="P50" s="209">
        <f t="shared" si="5"/>
        <v>811.9202325</v>
      </c>
      <c r="Q50" s="208">
        <f t="shared" si="5"/>
        <v>699.84939750000001</v>
      </c>
      <c r="R50" s="208">
        <f t="shared" si="5"/>
        <v>731.00652749999983</v>
      </c>
      <c r="S50" s="208">
        <f t="shared" si="5"/>
        <v>722.13945749999993</v>
      </c>
      <c r="T50" s="208">
        <f t="shared" si="5"/>
        <v>1113.6088924999999</v>
      </c>
      <c r="U50" s="208">
        <f t="shared" si="5"/>
        <v>1048.3173149999998</v>
      </c>
      <c r="V50" s="209">
        <f t="shared" si="5"/>
        <v>794.37366750000001</v>
      </c>
      <c r="W50" s="208">
        <f t="shared" si="5"/>
        <v>645.36962249999999</v>
      </c>
      <c r="X50" s="209">
        <f t="shared" si="5"/>
        <v>663.32854499999996</v>
      </c>
      <c r="Y50" s="209">
        <f t="shared" si="5"/>
        <v>848.95327750000001</v>
      </c>
      <c r="Z50" s="208">
        <f t="shared" si="5"/>
        <v>803.36876000000007</v>
      </c>
      <c r="AA50" s="208">
        <f t="shared" si="5"/>
        <v>1039.5513100000001</v>
      </c>
      <c r="AB50" s="208">
        <f t="shared" si="5"/>
        <v>870.43205</v>
      </c>
      <c r="AC50" s="209">
        <f t="shared" si="5"/>
        <v>776.88091499999996</v>
      </c>
      <c r="AD50" s="208" t="e">
        <f t="shared" si="5"/>
        <v>#REF!</v>
      </c>
      <c r="AE50" s="208">
        <f t="shared" si="5"/>
        <v>788.8343625</v>
      </c>
      <c r="AF50" s="208">
        <f t="shared" si="5"/>
        <v>798.59943500000008</v>
      </c>
      <c r="AG50" s="209">
        <f t="shared" si="5"/>
        <v>847.56911750000006</v>
      </c>
      <c r="AH50" s="208">
        <f t="shared" si="5"/>
        <v>961.48946249999995</v>
      </c>
      <c r="AI50" s="198" t="e">
        <f>SUM(D50:AH50)</f>
        <v>#REF!</v>
      </c>
      <c r="AJ50" s="194"/>
      <c r="AK50" s="194"/>
      <c r="AL50" s="194"/>
      <c r="AM50" s="194"/>
      <c r="AO50" s="19"/>
    </row>
    <row r="51" spans="1:41" s="193" customFormat="1" ht="15.75" customHeight="1" x14ac:dyDescent="0.25">
      <c r="A51" s="210"/>
      <c r="B51" s="211"/>
      <c r="C51" s="207" t="s">
        <v>77</v>
      </c>
      <c r="D51" s="212">
        <f>IF(D49="","",D49)</f>
        <v>1091.0221974999999</v>
      </c>
      <c r="E51" s="212">
        <f t="shared" ref="E51:AH51" si="6">IF(E49="","",E49)</f>
        <v>1108.1654249999999</v>
      </c>
      <c r="F51" s="213">
        <f t="shared" si="6"/>
        <v>1232.4776299999999</v>
      </c>
      <c r="G51" s="212">
        <f t="shared" si="6"/>
        <v>1033.325255</v>
      </c>
      <c r="H51" s="212">
        <f t="shared" si="6"/>
        <v>990.05498249999994</v>
      </c>
      <c r="I51" s="212">
        <f t="shared" si="6"/>
        <v>1142.4944175000003</v>
      </c>
      <c r="J51" s="212">
        <f t="shared" si="6"/>
        <v>591.6854525</v>
      </c>
      <c r="K51" s="212">
        <f t="shared" si="6"/>
        <v>537.36004250000008</v>
      </c>
      <c r="L51" s="213">
        <f t="shared" si="6"/>
        <v>604.83487000000002</v>
      </c>
      <c r="M51" s="212">
        <f t="shared" si="6"/>
        <v>879.41750750000006</v>
      </c>
      <c r="N51" s="213">
        <f t="shared" si="6"/>
        <v>1119.0973574999998</v>
      </c>
      <c r="O51" s="212">
        <f t="shared" si="6"/>
        <v>791.98377749999997</v>
      </c>
      <c r="P51" s="213">
        <f t="shared" si="6"/>
        <v>811.9202325</v>
      </c>
      <c r="Q51" s="212">
        <f t="shared" si="6"/>
        <v>699.84939750000001</v>
      </c>
      <c r="R51" s="212">
        <f t="shared" si="6"/>
        <v>731.00652749999983</v>
      </c>
      <c r="S51" s="212">
        <f t="shared" si="6"/>
        <v>722.13945749999993</v>
      </c>
      <c r="T51" s="212">
        <f t="shared" si="6"/>
        <v>1113.6088924999999</v>
      </c>
      <c r="U51" s="212">
        <f t="shared" si="6"/>
        <v>1048.3173149999998</v>
      </c>
      <c r="V51" s="213">
        <f t="shared" si="6"/>
        <v>794.37366750000001</v>
      </c>
      <c r="W51" s="212">
        <f t="shared" si="6"/>
        <v>645.36962249999999</v>
      </c>
      <c r="X51" s="213">
        <f t="shared" si="6"/>
        <v>663.32854499999996</v>
      </c>
      <c r="Y51" s="213">
        <f t="shared" si="6"/>
        <v>848.95327750000001</v>
      </c>
      <c r="Z51" s="212">
        <f t="shared" si="6"/>
        <v>803.36876000000007</v>
      </c>
      <c r="AA51" s="212">
        <f t="shared" si="6"/>
        <v>1039.5513100000001</v>
      </c>
      <c r="AB51" s="212">
        <f t="shared" si="6"/>
        <v>870.43205</v>
      </c>
      <c r="AC51" s="213">
        <f t="shared" si="6"/>
        <v>776.88091499999996</v>
      </c>
      <c r="AD51" s="212" t="e">
        <f t="shared" si="6"/>
        <v>#REF!</v>
      </c>
      <c r="AE51" s="212">
        <f t="shared" si="6"/>
        <v>788.8343625</v>
      </c>
      <c r="AF51" s="212">
        <f t="shared" si="6"/>
        <v>798.59943500000008</v>
      </c>
      <c r="AG51" s="213">
        <f t="shared" si="6"/>
        <v>847.56911750000006</v>
      </c>
      <c r="AH51" s="212">
        <f t="shared" si="6"/>
        <v>961.48946249999995</v>
      </c>
      <c r="AI51" s="214" t="e">
        <f>SUM(D51:AH51)</f>
        <v>#REF!</v>
      </c>
    </row>
    <row r="52" spans="1:41" s="193" customFormat="1" ht="15.75" customHeight="1" x14ac:dyDescent="0.25">
      <c r="A52" s="210"/>
      <c r="B52" s="211"/>
      <c r="C52" s="207" t="s">
        <v>79</v>
      </c>
      <c r="D52" s="212">
        <f>IF(D51="","",D41)</f>
        <v>129.18</v>
      </c>
      <c r="E52" s="212">
        <f t="shared" ref="E52:AH52" si="7">IF(E51="","",E41)</f>
        <v>121.59</v>
      </c>
      <c r="F52" s="213">
        <f t="shared" si="7"/>
        <v>108.47</v>
      </c>
      <c r="G52" s="212">
        <f t="shared" si="7"/>
        <v>98.82</v>
      </c>
      <c r="H52" s="212">
        <f t="shared" si="7"/>
        <v>106.08</v>
      </c>
      <c r="I52" s="212">
        <f t="shared" si="7"/>
        <v>74.83</v>
      </c>
      <c r="J52" s="212">
        <f t="shared" si="7"/>
        <v>60.17</v>
      </c>
      <c r="K52" s="212">
        <f t="shared" si="7"/>
        <v>68.17</v>
      </c>
      <c r="L52" s="213">
        <f t="shared" si="7"/>
        <v>85.91</v>
      </c>
      <c r="M52" s="212">
        <f t="shared" si="7"/>
        <v>100.47</v>
      </c>
      <c r="N52" s="213">
        <f t="shared" si="7"/>
        <v>102.41</v>
      </c>
      <c r="O52" s="212">
        <f t="shared" si="7"/>
        <v>93.92</v>
      </c>
      <c r="P52" s="213">
        <f t="shared" si="7"/>
        <v>91.93</v>
      </c>
      <c r="Q52" s="212">
        <f t="shared" si="7"/>
        <v>90.42</v>
      </c>
      <c r="R52" s="212">
        <f t="shared" si="7"/>
        <v>87.75</v>
      </c>
      <c r="S52" s="212">
        <f t="shared" si="7"/>
        <v>108.74</v>
      </c>
      <c r="T52" s="212">
        <f t="shared" si="7"/>
        <v>107.09</v>
      </c>
      <c r="U52" s="212">
        <f t="shared" si="7"/>
        <v>106.58</v>
      </c>
      <c r="V52" s="213">
        <f t="shared" si="7"/>
        <v>72.17</v>
      </c>
      <c r="W52" s="212">
        <f t="shared" si="7"/>
        <v>74.5</v>
      </c>
      <c r="X52" s="213">
        <f t="shared" si="7"/>
        <v>86.09</v>
      </c>
      <c r="Y52" s="213">
        <f t="shared" si="7"/>
        <v>98.5</v>
      </c>
      <c r="Z52" s="212">
        <f t="shared" si="7"/>
        <v>94.100000000000009</v>
      </c>
      <c r="AA52" s="212">
        <f t="shared" si="7"/>
        <v>108.83</v>
      </c>
      <c r="AB52" s="212">
        <f t="shared" si="7"/>
        <v>93.83</v>
      </c>
      <c r="AC52" s="213">
        <f t="shared" si="7"/>
        <v>75.540000000000006</v>
      </c>
      <c r="AD52" s="212" t="e">
        <f t="shared" si="7"/>
        <v>#REF!</v>
      </c>
      <c r="AE52" s="212">
        <f t="shared" si="7"/>
        <v>86</v>
      </c>
      <c r="AF52" s="212">
        <f t="shared" si="7"/>
        <v>96.01</v>
      </c>
      <c r="AG52" s="213">
        <f t="shared" si="7"/>
        <v>87.59</v>
      </c>
      <c r="AH52" s="212">
        <f t="shared" si="7"/>
        <v>80.16</v>
      </c>
      <c r="AI52" s="214" t="e">
        <f>SUM(D52:AH52)</f>
        <v>#REF!</v>
      </c>
    </row>
    <row r="53" spans="1:41" ht="15.75" x14ac:dyDescent="0.25">
      <c r="B53" s="206"/>
      <c r="C53" s="215" t="s">
        <v>80</v>
      </c>
      <c r="D53" s="216">
        <v>9.9499999999999993</v>
      </c>
      <c r="E53" s="216">
        <v>9.9499999999999993</v>
      </c>
      <c r="F53" s="217">
        <v>9.9499999999999993</v>
      </c>
      <c r="G53" s="216">
        <v>9.9499999999999993</v>
      </c>
      <c r="H53" s="216">
        <v>9.9499999999999993</v>
      </c>
      <c r="I53" s="216">
        <v>9.9499999999999993</v>
      </c>
      <c r="J53" s="216">
        <v>9.9499999999999993</v>
      </c>
      <c r="K53" s="216">
        <v>9.9499999999999993</v>
      </c>
      <c r="L53" s="217">
        <v>9.9499999999999993</v>
      </c>
      <c r="M53" s="216">
        <v>9.9499999999999993</v>
      </c>
      <c r="N53" s="217">
        <v>9.9499999999999993</v>
      </c>
      <c r="O53" s="216">
        <v>9.9499999999999993</v>
      </c>
      <c r="P53" s="217">
        <v>9.9499999999999993</v>
      </c>
      <c r="Q53" s="216">
        <v>9.9499999999999993</v>
      </c>
      <c r="R53" s="216">
        <v>9.9499999999999993</v>
      </c>
      <c r="S53" s="216">
        <v>9.9499999999999993</v>
      </c>
      <c r="T53" s="216">
        <v>9.9499999999999993</v>
      </c>
      <c r="U53" s="216">
        <v>9.9499999999999993</v>
      </c>
      <c r="V53" s="217">
        <v>9.9499999999999993</v>
      </c>
      <c r="W53" s="216">
        <v>9.9499999999999993</v>
      </c>
      <c r="X53" s="217">
        <v>9.9499999999999993</v>
      </c>
      <c r="Y53" s="217">
        <v>9.9499999999999993</v>
      </c>
      <c r="Z53" s="216">
        <v>9.9499999999999993</v>
      </c>
      <c r="AA53" s="216">
        <v>9.9499999999999993</v>
      </c>
      <c r="AB53" s="216">
        <v>9.9499999999999993</v>
      </c>
      <c r="AC53" s="217">
        <v>9.9499999999999993</v>
      </c>
      <c r="AD53" s="216">
        <v>9.9499999999999993</v>
      </c>
      <c r="AE53" s="216">
        <v>9.9499999999999993</v>
      </c>
      <c r="AF53" s="216">
        <v>9.9499999999999993</v>
      </c>
      <c r="AG53" s="217">
        <v>9.9499999999999993</v>
      </c>
      <c r="AH53" s="216">
        <v>9.9499999999999993</v>
      </c>
      <c r="AI53" s="216">
        <v>9.9499999999999993</v>
      </c>
      <c r="AL53"/>
    </row>
    <row r="54" spans="1:41" ht="15.75" x14ac:dyDescent="0.25">
      <c r="B54" s="206"/>
      <c r="C54" s="218" t="s">
        <v>81</v>
      </c>
      <c r="D54" s="219">
        <f>IF(D49="",D48/D41,D49/D41)</f>
        <v>8.4457516449914838</v>
      </c>
      <c r="E54" s="219">
        <f t="shared" ref="E54:AH54" si="8">IF(E49="",E48/E41,E49/E41)</f>
        <v>9.1139520108561545</v>
      </c>
      <c r="F54" s="220">
        <f>IF(F49="",F48/F41,F49/F41)</f>
        <v>11.362382502074306</v>
      </c>
      <c r="G54" s="219">
        <f t="shared" si="8"/>
        <v>10.456640912770695</v>
      </c>
      <c r="H54" s="219">
        <f t="shared" si="8"/>
        <v>9.3330974971719449</v>
      </c>
      <c r="I54" s="219">
        <f t="shared" si="8"/>
        <v>15.26786606307631</v>
      </c>
      <c r="J54" s="219">
        <f>IF(J49="",J48/J41,J49/J41)</f>
        <v>9.8335624480638195</v>
      </c>
      <c r="K54" s="219">
        <f t="shared" si="8"/>
        <v>7.8826469488044602</v>
      </c>
      <c r="L54" s="220">
        <f t="shared" si="8"/>
        <v>7.0403313933185894</v>
      </c>
      <c r="M54" s="219">
        <f t="shared" si="8"/>
        <v>8.7530358067084713</v>
      </c>
      <c r="N54" s="220">
        <f>IF(N49="",N48/N41,N49/N41)</f>
        <v>10.927617981642417</v>
      </c>
      <c r="O54" s="219">
        <f t="shared" si="8"/>
        <v>8.4325359614565585</v>
      </c>
      <c r="P54" s="220">
        <f t="shared" si="8"/>
        <v>8.8319398727292491</v>
      </c>
      <c r="Q54" s="219">
        <f t="shared" si="8"/>
        <v>7.7399844890510945</v>
      </c>
      <c r="R54" s="219">
        <f t="shared" si="8"/>
        <v>8.3305587179487155</v>
      </c>
      <c r="S54" s="219">
        <f t="shared" si="8"/>
        <v>6.6409734918153394</v>
      </c>
      <c r="T54" s="219">
        <f t="shared" si="8"/>
        <v>10.398813077785039</v>
      </c>
      <c r="U54" s="219">
        <f t="shared" si="8"/>
        <v>9.8359665509476439</v>
      </c>
      <c r="V54" s="220">
        <f t="shared" si="8"/>
        <v>11.006978903976721</v>
      </c>
      <c r="W54" s="219">
        <f t="shared" si="8"/>
        <v>8.6626794966442944</v>
      </c>
      <c r="X54" s="220">
        <f t="shared" si="8"/>
        <v>7.7050591822511318</v>
      </c>
      <c r="Y54" s="220">
        <f t="shared" si="8"/>
        <v>8.6188149999999997</v>
      </c>
      <c r="Z54" s="219">
        <f t="shared" si="8"/>
        <v>8.5373938363443145</v>
      </c>
      <c r="AA54" s="219">
        <f t="shared" si="8"/>
        <v>9.5520656987962891</v>
      </c>
      <c r="AB54" s="219">
        <f t="shared" si="8"/>
        <v>9.2766924224661622</v>
      </c>
      <c r="AC54" s="220">
        <f t="shared" si="8"/>
        <v>10.284364773629864</v>
      </c>
      <c r="AD54" s="219" t="e">
        <f t="shared" si="8"/>
        <v>#REF!</v>
      </c>
      <c r="AE54" s="219">
        <f t="shared" si="8"/>
        <v>9.1724925872093017</v>
      </c>
      <c r="AF54" s="219">
        <f t="shared" si="8"/>
        <v>8.3178776689928142</v>
      </c>
      <c r="AG54" s="220">
        <f t="shared" si="8"/>
        <v>9.6765511759333265</v>
      </c>
      <c r="AH54" s="219">
        <f t="shared" si="8"/>
        <v>11.994629023203593</v>
      </c>
      <c r="AI54" s="219" t="e">
        <f>IF(AI49="",AI48/AI41,AI49/AI41)</f>
        <v>#REF!</v>
      </c>
      <c r="AJ54" s="221" t="s">
        <v>82</v>
      </c>
      <c r="AL54"/>
    </row>
    <row r="55" spans="1:41" ht="49.5" x14ac:dyDescent="0.25">
      <c r="B55" s="206"/>
      <c r="C55" s="218" t="s">
        <v>83</v>
      </c>
      <c r="D55" s="222">
        <f>D54/D53</f>
        <v>0.84881926080316428</v>
      </c>
      <c r="E55" s="222">
        <f t="shared" ref="E55:AH55" si="9">E54/E53</f>
        <v>0.91597507646795528</v>
      </c>
      <c r="F55" s="222">
        <f t="shared" si="9"/>
        <v>1.1419479901582217</v>
      </c>
      <c r="G55" s="222">
        <f t="shared" si="9"/>
        <v>1.0509186847005725</v>
      </c>
      <c r="H55" s="222">
        <f t="shared" si="9"/>
        <v>0.93799974845949197</v>
      </c>
      <c r="I55" s="222">
        <f t="shared" si="9"/>
        <v>1.5344589008116896</v>
      </c>
      <c r="J55" s="222">
        <f t="shared" si="9"/>
        <v>0.98829773347375083</v>
      </c>
      <c r="K55" s="222">
        <f t="shared" si="9"/>
        <v>0.79222582400044828</v>
      </c>
      <c r="L55" s="222">
        <f t="shared" si="9"/>
        <v>0.70757099430337589</v>
      </c>
      <c r="M55" s="222">
        <f t="shared" si="9"/>
        <v>0.87970209112647957</v>
      </c>
      <c r="N55" s="222">
        <f t="shared" si="9"/>
        <v>1.0982530634816501</v>
      </c>
      <c r="O55" s="222">
        <f t="shared" si="9"/>
        <v>0.84749105140266923</v>
      </c>
      <c r="P55" s="222">
        <f t="shared" si="9"/>
        <v>0.88763214801298995</v>
      </c>
      <c r="Q55" s="222">
        <f t="shared" si="9"/>
        <v>0.77788788834684375</v>
      </c>
      <c r="R55" s="222">
        <f t="shared" si="9"/>
        <v>0.83724208220590113</v>
      </c>
      <c r="S55" s="222">
        <f t="shared" si="9"/>
        <v>0.66743452179048646</v>
      </c>
      <c r="T55" s="222">
        <f t="shared" si="9"/>
        <v>1.0451068419884462</v>
      </c>
      <c r="U55" s="222">
        <f t="shared" si="9"/>
        <v>0.98853935185403463</v>
      </c>
      <c r="V55" s="222">
        <f t="shared" si="9"/>
        <v>1.10622903557555</v>
      </c>
      <c r="W55" s="222">
        <f t="shared" si="9"/>
        <v>0.87062105493912512</v>
      </c>
      <c r="X55" s="222">
        <f t="shared" si="9"/>
        <v>0.77437780726142036</v>
      </c>
      <c r="Y55" s="222">
        <f t="shared" si="9"/>
        <v>0.86621256281407033</v>
      </c>
      <c r="Z55" s="222">
        <f t="shared" si="9"/>
        <v>0.85802953129088599</v>
      </c>
      <c r="AA55" s="222">
        <f t="shared" si="9"/>
        <v>0.96000660289409945</v>
      </c>
      <c r="AB55" s="222">
        <f t="shared" si="9"/>
        <v>0.93233089673026759</v>
      </c>
      <c r="AC55" s="222">
        <f t="shared" si="9"/>
        <v>1.033604499862298</v>
      </c>
      <c r="AD55" s="222" t="e">
        <f t="shared" si="9"/>
        <v>#REF!</v>
      </c>
      <c r="AE55" s="222">
        <f t="shared" si="9"/>
        <v>0.92185855147832185</v>
      </c>
      <c r="AF55" s="222">
        <f t="shared" si="9"/>
        <v>0.83596760492390099</v>
      </c>
      <c r="AG55" s="222">
        <f t="shared" si="9"/>
        <v>0.9725177061239525</v>
      </c>
      <c r="AH55" s="222">
        <f t="shared" si="9"/>
        <v>1.2054903540908135</v>
      </c>
      <c r="AI55" s="223" t="e">
        <f>AI54/AI53</f>
        <v>#REF!</v>
      </c>
      <c r="AJ55" s="224" t="e">
        <f>(AI51+февраль!AF51+январь!AI50)/(январь!AI51+февраль!AF52+март!AI52)/март!AI53</f>
        <v>#REF!</v>
      </c>
      <c r="AL55"/>
    </row>
  </sheetData>
  <mergeCells count="12">
    <mergeCell ref="B42:C42"/>
    <mergeCell ref="A1:G1"/>
    <mergeCell ref="A2:G2"/>
    <mergeCell ref="A3:G3"/>
    <mergeCell ref="H3:Z3"/>
    <mergeCell ref="Q4:S4"/>
    <mergeCell ref="A18:C18"/>
    <mergeCell ref="A19:C19"/>
    <mergeCell ref="D19:E19"/>
    <mergeCell ref="G19:H19"/>
    <mergeCell ref="AL19:AN19"/>
    <mergeCell ref="A41:C41"/>
  </mergeCells>
  <conditionalFormatting sqref="E42:F42 Z42:AA42 S42:T42">
    <cfRule type="cellIs" dxfId="210" priority="83" operator="equal">
      <formula>"О"</formula>
    </cfRule>
  </conditionalFormatting>
  <conditionalFormatting sqref="U18">
    <cfRule type="cellIs" dxfId="209" priority="82" operator="equal">
      <formula>"О"</formula>
    </cfRule>
  </conditionalFormatting>
  <conditionalFormatting sqref="U18">
    <cfRule type="cellIs" dxfId="208" priority="81" operator="equal">
      <formula>"О"</formula>
    </cfRule>
  </conditionalFormatting>
  <conditionalFormatting sqref="V18">
    <cfRule type="cellIs" dxfId="207" priority="80" operator="equal">
      <formula>"О"</formula>
    </cfRule>
  </conditionalFormatting>
  <conditionalFormatting sqref="V18">
    <cfRule type="cellIs" dxfId="206" priority="79" operator="equal">
      <formula>"О"</formula>
    </cfRule>
  </conditionalFormatting>
  <conditionalFormatting sqref="M18:N18">
    <cfRule type="cellIs" dxfId="205" priority="77" operator="equal">
      <formula>"О"</formula>
    </cfRule>
  </conditionalFormatting>
  <conditionalFormatting sqref="D17">
    <cfRule type="cellIs" dxfId="204" priority="76" operator="equal">
      <formula>"О"</formula>
    </cfRule>
  </conditionalFormatting>
  <conditionalFormatting sqref="D17">
    <cfRule type="cellIs" dxfId="203" priority="75" operator="equal">
      <formula>"О"</formula>
    </cfRule>
  </conditionalFormatting>
  <conditionalFormatting sqref="E17">
    <cfRule type="cellIs" dxfId="202" priority="74" operator="equal">
      <formula>"О"</formula>
    </cfRule>
  </conditionalFormatting>
  <conditionalFormatting sqref="E17">
    <cfRule type="cellIs" dxfId="201" priority="73" operator="equal">
      <formula>"О"</formula>
    </cfRule>
  </conditionalFormatting>
  <conditionalFormatting sqref="J17 U17">
    <cfRule type="cellIs" dxfId="200" priority="72" operator="equal">
      <formula>"О"</formula>
    </cfRule>
  </conditionalFormatting>
  <conditionalFormatting sqref="J17 U17">
    <cfRule type="cellIs" dxfId="199" priority="71" operator="equal">
      <formula>"О"</formula>
    </cfRule>
  </conditionalFormatting>
  <conditionalFormatting sqref="M17:N17 Q17:R17">
    <cfRule type="cellIs" dxfId="198" priority="70" operator="equal">
      <formula>"О"</formula>
    </cfRule>
  </conditionalFormatting>
  <conditionalFormatting sqref="M17:N17 Q17:R17">
    <cfRule type="cellIs" dxfId="197" priority="69" operator="equal">
      <formula>"О"</formula>
    </cfRule>
  </conditionalFormatting>
  <conditionalFormatting sqref="V17">
    <cfRule type="cellIs" dxfId="196" priority="68" operator="equal">
      <formula>"О"</formula>
    </cfRule>
  </conditionalFormatting>
  <conditionalFormatting sqref="V17">
    <cfRule type="cellIs" dxfId="195" priority="67" operator="equal">
      <formula>"О"</formula>
    </cfRule>
  </conditionalFormatting>
  <conditionalFormatting sqref="K17">
    <cfRule type="cellIs" dxfId="194" priority="66" operator="equal">
      <formula>"О"</formula>
    </cfRule>
  </conditionalFormatting>
  <conditionalFormatting sqref="K17">
    <cfRule type="cellIs" dxfId="193" priority="65" operator="equal">
      <formula>"О"</formula>
    </cfRule>
  </conditionalFormatting>
  <conditionalFormatting sqref="L17">
    <cfRule type="cellIs" dxfId="192" priority="64" operator="equal">
      <formula>"О"</formula>
    </cfRule>
  </conditionalFormatting>
  <conditionalFormatting sqref="L17">
    <cfRule type="cellIs" dxfId="191" priority="63" operator="equal">
      <formula>"О"</formula>
    </cfRule>
  </conditionalFormatting>
  <conditionalFormatting sqref="O17">
    <cfRule type="cellIs" dxfId="190" priority="62" operator="equal">
      <formula>"О"</formula>
    </cfRule>
  </conditionalFormatting>
  <conditionalFormatting sqref="O17">
    <cfRule type="cellIs" dxfId="189" priority="61" operator="equal">
      <formula>"О"</formula>
    </cfRule>
  </conditionalFormatting>
  <conditionalFormatting sqref="P17">
    <cfRule type="cellIs" dxfId="188" priority="60" operator="equal">
      <formula>"О"</formula>
    </cfRule>
  </conditionalFormatting>
  <conditionalFormatting sqref="P17">
    <cfRule type="cellIs" dxfId="187" priority="59" operator="equal">
      <formula>"О"</formula>
    </cfRule>
  </conditionalFormatting>
  <conditionalFormatting sqref="S17">
    <cfRule type="cellIs" dxfId="186" priority="58" operator="equal">
      <formula>"О"</formula>
    </cfRule>
  </conditionalFormatting>
  <conditionalFormatting sqref="S17">
    <cfRule type="cellIs" dxfId="185" priority="57" operator="equal">
      <formula>"О"</formula>
    </cfRule>
  </conditionalFormatting>
  <conditionalFormatting sqref="T17">
    <cfRule type="cellIs" dxfId="184" priority="56" operator="equal">
      <formula>"О"</formula>
    </cfRule>
  </conditionalFormatting>
  <conditionalFormatting sqref="T17">
    <cfRule type="cellIs" dxfId="183" priority="55" operator="equal">
      <formula>"О"</formula>
    </cfRule>
  </conditionalFormatting>
  <conditionalFormatting sqref="G17">
    <cfRule type="cellIs" dxfId="182" priority="53" operator="equal">
      <formula>"О"</formula>
    </cfRule>
  </conditionalFormatting>
  <conditionalFormatting sqref="F17">
    <cfRule type="cellIs" dxfId="181" priority="52" operator="equal">
      <formula>"О"</formula>
    </cfRule>
  </conditionalFormatting>
  <conditionalFormatting sqref="G17">
    <cfRule type="cellIs" dxfId="180" priority="54" operator="equal">
      <formula>"О"</formula>
    </cfRule>
  </conditionalFormatting>
  <conditionalFormatting sqref="F17">
    <cfRule type="cellIs" dxfId="179" priority="51" operator="equal">
      <formula>"О"</formula>
    </cfRule>
  </conditionalFormatting>
  <conditionalFormatting sqref="H17">
    <cfRule type="cellIs" dxfId="178" priority="50" operator="equal">
      <formula>"О"</formula>
    </cfRule>
  </conditionalFormatting>
  <conditionalFormatting sqref="H17">
    <cfRule type="cellIs" dxfId="177" priority="49" operator="equal">
      <formula>"О"</formula>
    </cfRule>
  </conditionalFormatting>
  <conditionalFormatting sqref="I17">
    <cfRule type="cellIs" dxfId="176" priority="48" operator="equal">
      <formula>"О"</formula>
    </cfRule>
  </conditionalFormatting>
  <conditionalFormatting sqref="I17">
    <cfRule type="cellIs" dxfId="175" priority="47" operator="equal">
      <formula>"О"</formula>
    </cfRule>
  </conditionalFormatting>
  <conditionalFormatting sqref="H17">
    <cfRule type="cellIs" dxfId="174" priority="46" operator="equal">
      <formula>"О"</formula>
    </cfRule>
  </conditionalFormatting>
  <conditionalFormatting sqref="H17">
    <cfRule type="cellIs" dxfId="173" priority="45" operator="equal">
      <formula>"О"</formula>
    </cfRule>
  </conditionalFormatting>
  <conditionalFormatting sqref="I17">
    <cfRule type="cellIs" dxfId="172" priority="44" operator="equal">
      <formula>"О"</formula>
    </cfRule>
  </conditionalFormatting>
  <conditionalFormatting sqref="I17">
    <cfRule type="cellIs" dxfId="171" priority="43" operator="equal">
      <formula>"О"</formula>
    </cfRule>
  </conditionalFormatting>
  <conditionalFormatting sqref="F17">
    <cfRule type="cellIs" dxfId="170" priority="42" operator="equal">
      <formula>"О"</formula>
    </cfRule>
  </conditionalFormatting>
  <conditionalFormatting sqref="F17">
    <cfRule type="cellIs" dxfId="169" priority="41" operator="equal">
      <formula>"О"</formula>
    </cfRule>
  </conditionalFormatting>
  <conditionalFormatting sqref="G17">
    <cfRule type="cellIs" dxfId="168" priority="40" operator="equal">
      <formula>"О"</formula>
    </cfRule>
  </conditionalFormatting>
  <conditionalFormatting sqref="G17">
    <cfRule type="cellIs" dxfId="167" priority="39" operator="equal">
      <formula>"О"</formula>
    </cfRule>
  </conditionalFormatting>
  <conditionalFormatting sqref="N2">
    <cfRule type="cellIs" dxfId="166" priority="38" operator="equal">
      <formula>"О"</formula>
    </cfRule>
  </conditionalFormatting>
  <conditionalFormatting sqref="O2:Q2">
    <cfRule type="cellIs" dxfId="165" priority="37" operator="equal">
      <formula>"О"</formula>
    </cfRule>
  </conditionalFormatting>
  <conditionalFormatting sqref="R1:S1">
    <cfRule type="cellIs" dxfId="164" priority="36" operator="equal">
      <formula>"О"</formula>
    </cfRule>
  </conditionalFormatting>
  <conditionalFormatting sqref="U1">
    <cfRule type="cellIs" dxfId="163" priority="35" operator="equal">
      <formula>"О"</formula>
    </cfRule>
  </conditionalFormatting>
  <conditionalFormatting sqref="T1">
    <cfRule type="cellIs" dxfId="162" priority="34" operator="equal">
      <formula>"О"</formula>
    </cfRule>
  </conditionalFormatting>
  <conditionalFormatting sqref="K42:M42">
    <cfRule type="cellIs" dxfId="161" priority="29" operator="equal">
      <formula>"О"</formula>
    </cfRule>
  </conditionalFormatting>
  <conditionalFormatting sqref="AG42:AH42">
    <cfRule type="cellIs" dxfId="160" priority="25" operator="equal">
      <formula>"О"</formula>
    </cfRule>
  </conditionalFormatting>
  <conditionalFormatting sqref="AG42:AH42">
    <cfRule type="cellIs" dxfId="159" priority="26" operator="equal">
      <formula>"О"</formula>
    </cfRule>
  </conditionalFormatting>
  <conditionalFormatting sqref="N42:R42">
    <cfRule type="cellIs" dxfId="158" priority="24" operator="equal">
      <formula>"О"</formula>
    </cfRule>
  </conditionalFormatting>
  <conditionalFormatting sqref="U42:Y42">
    <cfRule type="cellIs" dxfId="157" priority="18" operator="equal">
      <formula>"О"</formula>
    </cfRule>
  </conditionalFormatting>
  <conditionalFormatting sqref="U42:Y42">
    <cfRule type="cellIs" dxfId="156" priority="19" operator="equal">
      <formula>"О"</formula>
    </cfRule>
  </conditionalFormatting>
  <conditionalFormatting sqref="AB42:AF42">
    <cfRule type="cellIs" dxfId="155" priority="14" operator="equal">
      <formula>"О"</formula>
    </cfRule>
  </conditionalFormatting>
  <conditionalFormatting sqref="AB42:AF42">
    <cfRule type="cellIs" dxfId="154" priority="15" operator="equal">
      <formula>"О"</formula>
    </cfRule>
  </conditionalFormatting>
  <conditionalFormatting sqref="D50:AH50">
    <cfRule type="cellIs" dxfId="153" priority="11" operator="equal">
      <formula>"О"</formula>
    </cfRule>
  </conditionalFormatting>
  <conditionalFormatting sqref="AJ55">
    <cfRule type="cellIs" dxfId="152" priority="8" operator="greaterThanOrEqual">
      <formula>1</formula>
    </cfRule>
    <cfRule type="cellIs" dxfId="151" priority="9" operator="between">
      <formula>0.9</formula>
      <formula>1</formula>
    </cfRule>
    <cfRule type="cellIs" dxfId="150" priority="10" operator="lessThan">
      <formula>0.9</formula>
    </cfRule>
  </conditionalFormatting>
  <conditionalFormatting sqref="D55:AI55">
    <cfRule type="cellIs" dxfId="149" priority="5" operator="between">
      <formula>1</formula>
      <formula>1.05</formula>
    </cfRule>
    <cfRule type="cellIs" dxfId="148" priority="6" operator="between">
      <formula>0.95</formula>
      <formula>1</formula>
    </cfRule>
    <cfRule type="cellIs" dxfId="147" priority="7" operator="lessThan">
      <formula>1</formula>
    </cfRule>
  </conditionalFormatting>
  <conditionalFormatting sqref="D55:AI55">
    <cfRule type="cellIs" dxfId="146" priority="4" operator="greaterThan">
      <formula>1.05</formula>
    </cfRule>
  </conditionalFormatting>
  <conditionalFormatting sqref="D53:AI53">
    <cfRule type="cellIs" dxfId="145" priority="1" operator="equal">
      <formula>"О"</formula>
    </cfRule>
  </conditionalFormatting>
  <dataValidations count="2">
    <dataValidation type="list" allowBlank="1" showInputMessage="1" showErrorMessage="1" sqref="S18">
      <formula1>$L$5:$L$8</formula1>
    </dataValidation>
    <dataValidation type="list" allowBlank="1" showInputMessage="1" showErrorMessage="1" sqref="Q4:S4">
      <formula1>$Q$5:$Q$16</formula1>
    </dataValidation>
  </dataValidations>
  <pageMargins left="0.11811023622047245" right="0.11811023622047245" top="0.35433070866141736" bottom="0.35433070866141736" header="0.11811023622047245" footer="0.11811023622047245"/>
  <pageSetup paperSize="9" scale="58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4" operator="containsText" id="{4FC88188-064F-466F-B277-E01D984CAC8D}">
            <xm:f>NOT(ISERROR(SEARCH(#REF!,D17)))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U18:V18 M18:N18 D17:V17 S42:T42</xm:sqref>
        </x14:conditionalFormatting>
        <x14:conditionalFormatting xmlns:xm="http://schemas.microsoft.com/office/excel/2006/main">
          <x14:cfRule type="containsText" priority="85" operator="containsText" id="{8030DF67-7F7E-4605-BE42-93A241936313}">
            <xm:f>NOT(ISERROR(SEARCH(#REF!,D17)))</xm:f>
            <xm:f>#REF!</xm:f>
            <x14:dxf>
              <font>
                <b/>
                <i val="0"/>
              </font>
            </x14:dxf>
          </x14:cfRule>
          <xm:sqref>U18:V18 M18:N18 D17:V17 Z42:AA42 S42:T42 E42:F42</xm:sqref>
        </x14:conditionalFormatting>
        <x14:conditionalFormatting xmlns:xm="http://schemas.microsoft.com/office/excel/2006/main">
          <x14:cfRule type="containsText" priority="78" operator="containsText" id="{3E52368D-BA12-46E1-9F4F-F0A5D9320728}">
            <xm:f>NOT(ISERROR(SEARCH(#REF!,E42)))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E42:F42 Z42:AA42</xm:sqref>
        </x14:conditionalFormatting>
        <x14:conditionalFormatting xmlns:xm="http://schemas.microsoft.com/office/excel/2006/main">
          <x14:cfRule type="containsText" priority="32" operator="containsText" id="{EB3EBECA-8828-4BA8-8707-98FC4C8A5375}">
            <xm:f>NOT(ISERROR(SEARCH(#REF!,N1)))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N2:Q2 R1:U1</xm:sqref>
        </x14:conditionalFormatting>
        <x14:conditionalFormatting xmlns:xm="http://schemas.microsoft.com/office/excel/2006/main">
          <x14:cfRule type="containsText" priority="33" operator="containsText" id="{5E2AE63E-9E4B-40FC-A6E0-D81A2E62D60A}">
            <xm:f>NOT(ISERROR(SEARCH(#REF!,N1)))</xm:f>
            <xm:f>#REF!</xm:f>
            <x14:dxf>
              <font>
                <b/>
                <i val="0"/>
              </font>
            </x14:dxf>
          </x14:cfRule>
          <xm:sqref>N2:Q2 R1:U1</xm:sqref>
        </x14:conditionalFormatting>
        <x14:conditionalFormatting xmlns:xm="http://schemas.microsoft.com/office/excel/2006/main">
          <x14:cfRule type="containsText" priority="30" operator="containsText" id="{7661BE57-959F-4F6D-B2C4-0D066C934A67}">
            <xm:f>NOT(ISERROR(SEARCH(#REF!,K42)))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K42:M42</xm:sqref>
        </x14:conditionalFormatting>
        <x14:conditionalFormatting xmlns:xm="http://schemas.microsoft.com/office/excel/2006/main">
          <x14:cfRule type="containsText" priority="31" operator="containsText" id="{16B9F8C6-45CE-41B8-817B-A641450E4C9B}">
            <xm:f>NOT(ISERROR(SEARCH(#REF!,K42)))</xm:f>
            <xm:f>#REF!</xm:f>
            <x14:dxf>
              <font>
                <b/>
                <i val="0"/>
              </font>
            </x14:dxf>
          </x14:cfRule>
          <xm:sqref>K42:M42</xm:sqref>
        </x14:conditionalFormatting>
        <x14:conditionalFormatting xmlns:xm="http://schemas.microsoft.com/office/excel/2006/main">
          <x14:cfRule type="containsText" priority="27" operator="containsText" id="{D6834499-C1CB-4F42-958B-A186600C99B9}">
            <xm:f>NOT(ISERROR(SEARCH(#REF!,AG42)))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AG42:AH42</xm:sqref>
        </x14:conditionalFormatting>
        <x14:conditionalFormatting xmlns:xm="http://schemas.microsoft.com/office/excel/2006/main">
          <x14:cfRule type="containsText" priority="28" operator="containsText" id="{846812D9-E5A8-4A05-A8D4-C6146710C5C2}">
            <xm:f>NOT(ISERROR(SEARCH(#REF!,AG42)))</xm:f>
            <xm:f>#REF!</xm:f>
            <x14:dxf>
              <font>
                <b/>
                <i val="0"/>
              </font>
            </x14:dxf>
          </x14:cfRule>
          <xm:sqref>AG42:AH42</xm:sqref>
        </x14:conditionalFormatting>
        <x14:conditionalFormatting xmlns:xm="http://schemas.microsoft.com/office/excel/2006/main">
          <x14:cfRule type="containsText" priority="22" operator="containsText" id="{26CD8B74-72F2-40F2-89F8-958E66332645}">
            <xm:f>NOT(ISERROR(SEARCH(#REF!,N42)))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N42:R42</xm:sqref>
        </x14:conditionalFormatting>
        <x14:conditionalFormatting xmlns:xm="http://schemas.microsoft.com/office/excel/2006/main">
          <x14:cfRule type="containsText" priority="23" operator="containsText" id="{AB548398-0CAC-4B31-8BB5-01A27CF21F1A}">
            <xm:f>NOT(ISERROR(SEARCH(#REF!,N42)))</xm:f>
            <xm:f>#REF!</xm:f>
            <x14:dxf>
              <font>
                <b/>
                <i val="0"/>
              </font>
            </x14:dxf>
          </x14:cfRule>
          <xm:sqref>N42:R42</xm:sqref>
        </x14:conditionalFormatting>
        <x14:conditionalFormatting xmlns:xm="http://schemas.microsoft.com/office/excel/2006/main">
          <x14:cfRule type="containsText" priority="20" operator="containsText" id="{840930EB-0635-4D7C-9703-271B57B8C3AB}">
            <xm:f>NOT(ISERROR(SEARCH(#REF!,U42)))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U42:Y42</xm:sqref>
        </x14:conditionalFormatting>
        <x14:conditionalFormatting xmlns:xm="http://schemas.microsoft.com/office/excel/2006/main">
          <x14:cfRule type="containsText" priority="21" operator="containsText" id="{56926ED1-FD97-40FE-8539-8EF699647E8C}">
            <xm:f>NOT(ISERROR(SEARCH(#REF!,U42)))</xm:f>
            <xm:f>#REF!</xm:f>
            <x14:dxf>
              <font>
                <b/>
                <i val="0"/>
              </font>
            </x14:dxf>
          </x14:cfRule>
          <xm:sqref>U42:Y42</xm:sqref>
        </x14:conditionalFormatting>
        <x14:conditionalFormatting xmlns:xm="http://schemas.microsoft.com/office/excel/2006/main">
          <x14:cfRule type="containsText" priority="16" operator="containsText" id="{B53FA336-A0A2-4873-9F2A-1F66E3801574}">
            <xm:f>NOT(ISERROR(SEARCH(#REF!,AB42)))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AB42:AF42</xm:sqref>
        </x14:conditionalFormatting>
        <x14:conditionalFormatting xmlns:xm="http://schemas.microsoft.com/office/excel/2006/main">
          <x14:cfRule type="containsText" priority="17" operator="containsText" id="{D966377F-F0B1-406F-8DE6-609F5056CF76}">
            <xm:f>NOT(ISERROR(SEARCH(#REF!,AB42)))</xm:f>
            <xm:f>#REF!</xm:f>
            <x14:dxf>
              <font>
                <b/>
                <i val="0"/>
              </font>
            </x14:dxf>
          </x14:cfRule>
          <xm:sqref>AB42:AF42</xm:sqref>
        </x14:conditionalFormatting>
        <x14:conditionalFormatting xmlns:xm="http://schemas.microsoft.com/office/excel/2006/main">
          <x14:cfRule type="containsText" priority="13" operator="containsText" id="{0A27F04F-95ED-4977-B24D-7B7DACD68167}">
            <xm:f>NOT(ISERROR(SEARCH(#REF!,#REF!)))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D50:AH50</xm:sqref>
        </x14:conditionalFormatting>
        <x14:conditionalFormatting xmlns:xm="http://schemas.microsoft.com/office/excel/2006/main">
          <x14:cfRule type="containsText" priority="12" operator="containsText" id="{441207A4-C3A1-407D-B2CA-8B259C7E28F6}">
            <xm:f>NOT(ISERROR(SEARCH(#REF!,#REF!)))</xm:f>
            <xm:f>#REF!</xm:f>
            <x14:dxf>
              <font>
                <b/>
                <i val="0"/>
              </font>
            </x14:dxf>
          </x14:cfRule>
          <xm:sqref>D50:AH50</xm:sqref>
        </x14:conditionalFormatting>
        <x14:conditionalFormatting xmlns:xm="http://schemas.microsoft.com/office/excel/2006/main">
          <x14:cfRule type="containsText" priority="3" operator="containsText" id="{A7E6C72B-7BBE-48BD-AD88-2A6536FC5F54}">
            <xm:f>NOT(ISERROR(SEARCH(#REF!,D53)))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D53:AI53</xm:sqref>
        </x14:conditionalFormatting>
        <x14:conditionalFormatting xmlns:xm="http://schemas.microsoft.com/office/excel/2006/main">
          <x14:cfRule type="containsText" priority="2" operator="containsText" id="{0E06F72C-FC5D-4B9B-84E1-A05B8A15E6C8}">
            <xm:f>NOT(ISERROR(SEARCH(#REF!,D53)))</xm:f>
            <xm:f>#REF!</xm:f>
            <x14:dxf>
              <font>
                <b/>
                <i val="0"/>
              </font>
            </x14:dxf>
          </x14:cfRule>
          <xm:sqref>D53:AI53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N55"/>
  <sheetViews>
    <sheetView zoomScale="85" zoomScaleNormal="85" zoomScaleSheetLayoutView="85" workbookViewId="0">
      <pane xSplit="2" ySplit="20" topLeftCell="C21" activePane="bottomRight" state="frozen"/>
      <selection activeCell="U34" sqref="U34"/>
      <selection pane="topRight" activeCell="U34" sqref="U34"/>
      <selection pane="bottomLeft" activeCell="U34" sqref="U34"/>
      <selection pane="bottomRight" activeCell="U34" sqref="U34"/>
    </sheetView>
  </sheetViews>
  <sheetFormatPr defaultRowHeight="15" x14ac:dyDescent="0.25"/>
  <cols>
    <col min="1" max="1" width="3.5703125" customWidth="1"/>
    <col min="2" max="2" width="21" customWidth="1"/>
    <col min="3" max="3" width="17.28515625" customWidth="1"/>
    <col min="4" max="6" width="6.85546875" style="1" customWidth="1"/>
    <col min="7" max="7" width="7.7109375" style="1" customWidth="1"/>
    <col min="8" max="20" width="6.85546875" style="1" customWidth="1"/>
    <col min="21" max="21" width="6.42578125" style="1" customWidth="1"/>
    <col min="22" max="22" width="6.140625" style="1" customWidth="1"/>
    <col min="23" max="23" width="6.85546875" style="1" customWidth="1"/>
    <col min="24" max="24" width="6.7109375" style="1" customWidth="1"/>
    <col min="25" max="25" width="7.140625" style="1" customWidth="1"/>
    <col min="26" max="26" width="6.42578125" style="1" customWidth="1"/>
    <col min="27" max="33" width="6.85546875" style="1" customWidth="1"/>
    <col min="34" max="34" width="9.42578125" customWidth="1"/>
    <col min="35" max="35" width="12" customWidth="1"/>
    <col min="36" max="36" width="12.85546875" customWidth="1"/>
    <col min="37" max="37" width="11.28515625" style="193" customWidth="1"/>
    <col min="38" max="38" width="10.28515625" customWidth="1"/>
    <col min="39" max="39" width="11.42578125" customWidth="1"/>
    <col min="40" max="40" width="19.85546875" customWidth="1"/>
  </cols>
  <sheetData>
    <row r="1" spans="1:39" ht="15" hidden="1" customHeight="1" x14ac:dyDescent="0.25">
      <c r="A1" s="662" t="s">
        <v>12</v>
      </c>
      <c r="B1" s="662"/>
      <c r="C1" s="662"/>
      <c r="D1" s="662"/>
      <c r="E1" s="662"/>
      <c r="F1" s="662"/>
      <c r="G1" s="662"/>
      <c r="R1" s="3"/>
      <c r="S1" s="3"/>
      <c r="T1" s="3"/>
      <c r="U1" s="3"/>
      <c r="AC1" s="289" t="s">
        <v>13</v>
      </c>
      <c r="AD1" s="289"/>
      <c r="AE1" s="5"/>
      <c r="AF1" s="6"/>
      <c r="AG1" s="7"/>
      <c r="AH1" s="9"/>
      <c r="AI1" s="9"/>
      <c r="AJ1" s="9"/>
      <c r="AK1" s="10"/>
      <c r="AL1" s="10"/>
      <c r="AM1" s="10"/>
    </row>
    <row r="2" spans="1:39" s="19" customFormat="1" ht="15.75" hidden="1" customHeight="1" x14ac:dyDescent="0.25">
      <c r="A2" s="662" t="s">
        <v>14</v>
      </c>
      <c r="B2" s="662"/>
      <c r="C2" s="662"/>
      <c r="D2" s="662"/>
      <c r="E2" s="662"/>
      <c r="F2" s="662"/>
      <c r="G2" s="663"/>
      <c r="H2" s="4"/>
      <c r="I2" s="11"/>
      <c r="J2" s="11"/>
      <c r="K2" s="4"/>
      <c r="L2" s="4"/>
      <c r="M2" s="4"/>
      <c r="N2" s="12"/>
      <c r="O2" s="13"/>
      <c r="P2" s="13"/>
      <c r="Q2" s="13"/>
      <c r="R2" s="4"/>
      <c r="S2" s="4"/>
      <c r="T2" s="4"/>
      <c r="U2" s="4"/>
      <c r="V2" s="4"/>
      <c r="W2" s="4"/>
      <c r="X2" s="4"/>
      <c r="Y2" s="4"/>
      <c r="Z2" s="4"/>
      <c r="AA2" s="4"/>
      <c r="AB2" s="14"/>
      <c r="AC2" s="15"/>
      <c r="AD2" s="15"/>
      <c r="AE2" s="15"/>
      <c r="AF2" s="16"/>
      <c r="AG2" s="15"/>
      <c r="AH2" s="18"/>
      <c r="AI2" s="18"/>
      <c r="AJ2" s="18"/>
      <c r="AK2" s="18"/>
      <c r="AL2" s="18"/>
      <c r="AM2" s="18"/>
    </row>
    <row r="3" spans="1:39" s="19" customFormat="1" ht="15" hidden="1" customHeight="1" x14ac:dyDescent="0.25">
      <c r="A3" s="662"/>
      <c r="B3" s="662"/>
      <c r="C3" s="662"/>
      <c r="D3" s="662"/>
      <c r="E3" s="662"/>
      <c r="F3" s="662"/>
      <c r="G3" s="663"/>
      <c r="H3" s="664" t="s">
        <v>15</v>
      </c>
      <c r="I3" s="665"/>
      <c r="J3" s="665"/>
      <c r="K3" s="665"/>
      <c r="L3" s="665"/>
      <c r="M3" s="665"/>
      <c r="N3" s="665"/>
      <c r="O3" s="665"/>
      <c r="P3" s="665"/>
      <c r="Q3" s="665"/>
      <c r="R3" s="665"/>
      <c r="S3" s="665"/>
      <c r="T3" s="665"/>
      <c r="U3" s="665"/>
      <c r="V3" s="665"/>
      <c r="W3" s="665"/>
      <c r="X3" s="665"/>
      <c r="Y3" s="665"/>
      <c r="Z3" s="665"/>
      <c r="AA3" s="20"/>
      <c r="AB3" s="20"/>
      <c r="AC3" s="15"/>
      <c r="AD3" s="15"/>
      <c r="AE3" s="15"/>
      <c r="AF3" s="16"/>
      <c r="AG3" s="15"/>
      <c r="AH3" s="18"/>
      <c r="AI3" s="18"/>
      <c r="AJ3" s="18"/>
      <c r="AK3" s="18"/>
      <c r="AL3" s="18"/>
      <c r="AM3" s="18"/>
    </row>
    <row r="4" spans="1:39" s="19" customFormat="1" ht="15" customHeight="1" x14ac:dyDescent="0.25">
      <c r="A4" s="21"/>
      <c r="B4" s="22"/>
      <c r="C4" s="22"/>
      <c r="D4" s="23"/>
      <c r="E4" s="24"/>
      <c r="F4" s="24"/>
      <c r="G4" s="24"/>
      <c r="H4" s="25"/>
      <c r="I4" s="26"/>
      <c r="J4" s="27"/>
      <c r="K4" s="28"/>
      <c r="L4" s="29"/>
      <c r="M4" s="26"/>
      <c r="N4" s="32"/>
      <c r="O4" s="32"/>
      <c r="P4" s="32" t="s">
        <v>16</v>
      </c>
      <c r="Q4" s="666" t="s">
        <v>3</v>
      </c>
      <c r="R4" s="666"/>
      <c r="S4" s="666"/>
      <c r="T4" s="30">
        <v>2022</v>
      </c>
      <c r="U4" s="231"/>
      <c r="V4" s="32" t="s">
        <v>17</v>
      </c>
      <c r="W4" s="32"/>
      <c r="X4" s="33"/>
      <c r="Y4" s="34"/>
      <c r="Z4" s="34"/>
      <c r="AA4" s="35"/>
      <c r="AB4" s="35"/>
      <c r="AC4" s="35"/>
      <c r="AD4" s="35"/>
      <c r="AE4" s="4"/>
      <c r="AF4" s="4"/>
      <c r="AG4" s="4"/>
      <c r="AH4" s="37"/>
      <c r="AI4" s="38"/>
      <c r="AJ4" s="39"/>
      <c r="AK4" s="305"/>
    </row>
    <row r="5" spans="1:39" s="19" customFormat="1" ht="15" hidden="1" customHeight="1" x14ac:dyDescent="0.25">
      <c r="A5" s="22"/>
      <c r="B5" s="22"/>
      <c r="C5" s="22"/>
      <c r="D5" s="23"/>
      <c r="E5" s="24"/>
      <c r="F5" s="24"/>
      <c r="G5" s="24"/>
      <c r="H5" s="25"/>
      <c r="I5" s="26"/>
      <c r="J5" s="27"/>
      <c r="K5" s="28"/>
      <c r="L5" s="40" t="s">
        <v>18</v>
      </c>
      <c r="M5" s="26"/>
      <c r="N5" s="32"/>
      <c r="O5" s="32"/>
      <c r="P5" s="32"/>
      <c r="Q5" s="40"/>
      <c r="R5" s="32"/>
      <c r="S5" s="32"/>
      <c r="T5" s="40" t="s">
        <v>19</v>
      </c>
      <c r="U5" s="32"/>
      <c r="V5" s="32"/>
      <c r="W5" s="32"/>
      <c r="X5" s="33"/>
      <c r="Y5" s="34"/>
      <c r="Z5" s="34"/>
      <c r="AA5" s="35"/>
      <c r="AB5" s="35"/>
      <c r="AC5" s="35"/>
      <c r="AD5" s="35"/>
      <c r="AE5" s="4"/>
      <c r="AF5" s="4"/>
      <c r="AG5" s="4"/>
      <c r="AH5" s="37"/>
      <c r="AI5" s="38"/>
      <c r="AJ5" s="39"/>
      <c r="AK5" s="305"/>
    </row>
    <row r="6" spans="1:39" s="19" customFormat="1" ht="15" hidden="1" customHeight="1" x14ac:dyDescent="0.25">
      <c r="A6" s="22"/>
      <c r="B6" s="22"/>
      <c r="C6" s="22"/>
      <c r="D6" s="23"/>
      <c r="E6" s="24"/>
      <c r="F6" s="24"/>
      <c r="G6" s="24"/>
      <c r="H6" s="25"/>
      <c r="I6" s="26"/>
      <c r="J6" s="27"/>
      <c r="K6" s="28"/>
      <c r="L6" s="41">
        <v>28</v>
      </c>
      <c r="M6" s="26"/>
      <c r="N6" s="32"/>
      <c r="O6" s="32"/>
      <c r="P6" s="32"/>
      <c r="Q6" s="41" t="s">
        <v>0</v>
      </c>
      <c r="R6" s="32"/>
      <c r="S6" s="32"/>
      <c r="T6" s="41">
        <v>31</v>
      </c>
      <c r="U6" s="32"/>
      <c r="V6" s="32"/>
      <c r="W6" s="32"/>
      <c r="X6" s="33"/>
      <c r="Y6" s="34"/>
      <c r="Z6" s="34"/>
      <c r="AA6" s="35"/>
      <c r="AB6" s="35"/>
      <c r="AC6" s="35"/>
      <c r="AD6" s="35"/>
      <c r="AE6" s="4"/>
      <c r="AF6" s="4"/>
      <c r="AG6" s="4"/>
      <c r="AH6" s="37"/>
      <c r="AI6" s="38"/>
      <c r="AJ6" s="39"/>
      <c r="AK6" s="305"/>
    </row>
    <row r="7" spans="1:39" s="19" customFormat="1" ht="15" hidden="1" customHeight="1" x14ac:dyDescent="0.25">
      <c r="A7" s="22"/>
      <c r="B7" s="22"/>
      <c r="C7" s="22"/>
      <c r="D7" s="23"/>
      <c r="E7" s="24"/>
      <c r="F7" s="24"/>
      <c r="G7" s="24"/>
      <c r="H7" s="25"/>
      <c r="I7" s="26"/>
      <c r="J7" s="27"/>
      <c r="K7" s="28"/>
      <c r="L7" s="41">
        <v>29</v>
      </c>
      <c r="M7" s="26"/>
      <c r="N7" s="32"/>
      <c r="O7" s="32"/>
      <c r="P7" s="32"/>
      <c r="Q7" s="41" t="s">
        <v>1</v>
      </c>
      <c r="R7" s="32"/>
      <c r="S7" s="32"/>
      <c r="T7" s="42" t="s">
        <v>20</v>
      </c>
      <c r="U7" s="32"/>
      <c r="V7" s="32"/>
      <c r="W7" s="32"/>
      <c r="X7" s="33"/>
      <c r="Y7" s="34"/>
      <c r="Z7" s="34"/>
      <c r="AA7" s="35"/>
      <c r="AB7" s="35"/>
      <c r="AC7" s="35"/>
      <c r="AD7" s="35"/>
      <c r="AE7" s="4"/>
      <c r="AF7" s="4"/>
      <c r="AG7" s="4"/>
      <c r="AH7" s="37"/>
      <c r="AI7" s="38"/>
      <c r="AJ7" s="39"/>
      <c r="AK7" s="305"/>
    </row>
    <row r="8" spans="1:39" s="19" customFormat="1" ht="15" hidden="1" customHeight="1" x14ac:dyDescent="0.25">
      <c r="A8" s="22"/>
      <c r="B8" s="22"/>
      <c r="C8" s="22"/>
      <c r="D8" s="23"/>
      <c r="E8" s="24"/>
      <c r="F8" s="24"/>
      <c r="G8" s="24"/>
      <c r="H8" s="25"/>
      <c r="I8" s="26"/>
      <c r="J8" s="27"/>
      <c r="K8" s="28"/>
      <c r="L8" s="41">
        <v>30</v>
      </c>
      <c r="M8" s="26"/>
      <c r="N8" s="32"/>
      <c r="O8" s="32"/>
      <c r="P8" s="32"/>
      <c r="Q8" s="41" t="s">
        <v>2</v>
      </c>
      <c r="R8" s="32"/>
      <c r="S8" s="32"/>
      <c r="T8" s="41">
        <v>31</v>
      </c>
      <c r="U8" s="32"/>
      <c r="V8" s="32"/>
      <c r="W8" s="32"/>
      <c r="X8" s="33"/>
      <c r="Y8" s="34"/>
      <c r="Z8" s="34"/>
      <c r="AA8" s="35"/>
      <c r="AB8" s="35"/>
      <c r="AC8" s="35"/>
      <c r="AD8" s="35"/>
      <c r="AE8" s="4"/>
      <c r="AF8" s="4"/>
      <c r="AG8" s="4"/>
      <c r="AH8" s="37"/>
      <c r="AI8" s="38"/>
      <c r="AJ8" s="39"/>
      <c r="AK8" s="305"/>
    </row>
    <row r="9" spans="1:39" s="19" customFormat="1" ht="15" hidden="1" customHeight="1" x14ac:dyDescent="0.25">
      <c r="A9" s="22"/>
      <c r="B9" s="22"/>
      <c r="C9" s="22"/>
      <c r="D9" s="23"/>
      <c r="E9" s="24"/>
      <c r="F9" s="24"/>
      <c r="G9" s="24"/>
      <c r="H9" s="25"/>
      <c r="I9" s="26"/>
      <c r="J9" s="27"/>
      <c r="K9" s="28"/>
      <c r="L9" s="41">
        <v>31</v>
      </c>
      <c r="M9" s="26"/>
      <c r="N9" s="32"/>
      <c r="O9" s="32"/>
      <c r="P9" s="32"/>
      <c r="Q9" s="41" t="s">
        <v>3</v>
      </c>
      <c r="R9" s="32"/>
      <c r="S9" s="32"/>
      <c r="T9" s="41">
        <v>30</v>
      </c>
      <c r="U9" s="32"/>
      <c r="V9" s="32"/>
      <c r="W9" s="32"/>
      <c r="X9" s="33"/>
      <c r="Y9" s="34"/>
      <c r="Z9" s="34"/>
      <c r="AA9" s="35"/>
      <c r="AB9" s="35"/>
      <c r="AC9" s="35"/>
      <c r="AD9" s="35"/>
      <c r="AE9" s="4"/>
      <c r="AF9" s="4"/>
      <c r="AG9" s="4"/>
      <c r="AH9" s="37"/>
      <c r="AI9" s="38"/>
      <c r="AJ9" s="39"/>
      <c r="AK9" s="305"/>
    </row>
    <row r="10" spans="1:39" s="19" customFormat="1" ht="15" hidden="1" customHeight="1" x14ac:dyDescent="0.25">
      <c r="A10" s="22"/>
      <c r="B10" s="22"/>
      <c r="C10" s="22"/>
      <c r="D10" s="23"/>
      <c r="E10" s="24"/>
      <c r="F10" s="24"/>
      <c r="G10" s="24"/>
      <c r="H10" s="381" t="s">
        <v>89</v>
      </c>
      <c r="I10" s="26"/>
      <c r="J10" s="27"/>
      <c r="K10" s="28"/>
      <c r="L10" s="29"/>
      <c r="M10" s="26"/>
      <c r="N10" s="32"/>
      <c r="O10" s="32"/>
      <c r="P10" s="32"/>
      <c r="Q10" s="41" t="s">
        <v>4</v>
      </c>
      <c r="R10" s="32"/>
      <c r="S10" s="32"/>
      <c r="T10" s="41">
        <v>31</v>
      </c>
      <c r="U10" s="32"/>
      <c r="V10" s="32"/>
      <c r="W10" s="32"/>
      <c r="X10" s="33"/>
      <c r="Y10" s="34"/>
      <c r="Z10" s="34"/>
      <c r="AA10" s="35"/>
      <c r="AB10" s="35"/>
      <c r="AC10" s="35"/>
      <c r="AD10" s="35"/>
      <c r="AE10" s="4"/>
      <c r="AF10" s="4"/>
      <c r="AG10" s="4"/>
      <c r="AH10" s="37"/>
      <c r="AI10" s="38"/>
      <c r="AJ10" s="39"/>
      <c r="AK10" s="305"/>
    </row>
    <row r="11" spans="1:39" s="19" customFormat="1" ht="15" hidden="1" customHeight="1" x14ac:dyDescent="0.25">
      <c r="A11" s="22"/>
      <c r="B11" s="22"/>
      <c r="C11" s="22"/>
      <c r="D11" s="23"/>
      <c r="E11" s="24"/>
      <c r="F11" s="24"/>
      <c r="G11" s="24"/>
      <c r="H11" s="25"/>
      <c r="I11" s="26"/>
      <c r="J11" s="27"/>
      <c r="K11" s="28"/>
      <c r="L11" s="29"/>
      <c r="M11" s="26"/>
      <c r="N11" s="32"/>
      <c r="O11" s="32"/>
      <c r="P11" s="32"/>
      <c r="Q11" s="41" t="s">
        <v>5</v>
      </c>
      <c r="R11" s="32"/>
      <c r="S11" s="32"/>
      <c r="T11" s="41">
        <v>30</v>
      </c>
      <c r="U11" s="32"/>
      <c r="V11" s="32"/>
      <c r="W11" s="32"/>
      <c r="X11" s="33"/>
      <c r="Y11" s="34"/>
      <c r="Z11" s="34"/>
      <c r="AA11" s="35"/>
      <c r="AB11" s="35"/>
      <c r="AC11" s="35"/>
      <c r="AD11" s="35"/>
      <c r="AE11" s="4"/>
      <c r="AF11" s="4"/>
      <c r="AG11" s="4"/>
      <c r="AH11" s="37"/>
      <c r="AI11" s="38"/>
      <c r="AJ11" s="39"/>
      <c r="AK11" s="305"/>
    </row>
    <row r="12" spans="1:39" s="19" customFormat="1" ht="15" hidden="1" customHeight="1" x14ac:dyDescent="0.25">
      <c r="A12" s="22"/>
      <c r="B12" s="22"/>
      <c r="C12" s="22"/>
      <c r="D12" s="23"/>
      <c r="E12" s="24"/>
      <c r="F12" s="24"/>
      <c r="G12" s="24"/>
      <c r="H12" s="25"/>
      <c r="I12" s="26"/>
      <c r="J12" s="27"/>
      <c r="K12" s="28"/>
      <c r="L12" s="29"/>
      <c r="M12" s="26"/>
      <c r="N12" s="32"/>
      <c r="O12" s="32"/>
      <c r="P12" s="32"/>
      <c r="Q12" s="41" t="s">
        <v>6</v>
      </c>
      <c r="R12" s="32"/>
      <c r="S12" s="32"/>
      <c r="T12" s="41">
        <v>31</v>
      </c>
      <c r="U12" s="32"/>
      <c r="V12" s="32"/>
      <c r="W12" s="32"/>
      <c r="X12" s="33"/>
      <c r="Y12" s="34"/>
      <c r="Z12" s="34"/>
      <c r="AA12" s="35"/>
      <c r="AB12" s="35"/>
      <c r="AC12" s="35"/>
      <c r="AD12" s="35"/>
      <c r="AE12" s="4"/>
      <c r="AF12" s="4"/>
      <c r="AG12" s="4"/>
      <c r="AH12" s="37"/>
      <c r="AI12" s="38"/>
      <c r="AJ12" s="39"/>
      <c r="AK12" s="305"/>
    </row>
    <row r="13" spans="1:39" s="19" customFormat="1" ht="15" hidden="1" customHeight="1" x14ac:dyDescent="0.25">
      <c r="A13" s="22"/>
      <c r="B13" s="22"/>
      <c r="C13" s="22"/>
      <c r="D13" s="23"/>
      <c r="E13" s="24"/>
      <c r="F13" s="24"/>
      <c r="G13" s="24"/>
      <c r="H13" s="25"/>
      <c r="I13" s="26"/>
      <c r="J13" s="27"/>
      <c r="K13" s="28"/>
      <c r="L13" s="29"/>
      <c r="M13" s="26"/>
      <c r="N13" s="32"/>
      <c r="O13" s="32"/>
      <c r="P13" s="32"/>
      <c r="Q13" s="41" t="s">
        <v>7</v>
      </c>
      <c r="R13" s="32"/>
      <c r="S13" s="32"/>
      <c r="T13" s="41">
        <v>31</v>
      </c>
      <c r="U13" s="32"/>
      <c r="V13" s="32"/>
      <c r="W13" s="32"/>
      <c r="X13" s="33"/>
      <c r="Y13" s="34"/>
      <c r="Z13" s="34"/>
      <c r="AA13" s="35"/>
      <c r="AB13" s="35"/>
      <c r="AC13" s="35"/>
      <c r="AD13" s="35"/>
      <c r="AE13" s="4"/>
      <c r="AF13" s="4"/>
      <c r="AG13" s="4"/>
      <c r="AH13" s="37"/>
      <c r="AI13" s="38"/>
      <c r="AJ13" s="39"/>
      <c r="AK13" s="305"/>
    </row>
    <row r="14" spans="1:39" s="19" customFormat="1" ht="15" hidden="1" customHeight="1" x14ac:dyDescent="0.25">
      <c r="A14" s="22"/>
      <c r="B14" s="22"/>
      <c r="C14" s="22"/>
      <c r="D14" s="23"/>
      <c r="E14" s="24"/>
      <c r="F14" s="24"/>
      <c r="G14" s="24"/>
      <c r="H14" s="25"/>
      <c r="I14" s="26"/>
      <c r="J14" s="27"/>
      <c r="K14" s="28"/>
      <c r="L14" s="29"/>
      <c r="M14" s="26"/>
      <c r="N14" s="32"/>
      <c r="O14" s="32"/>
      <c r="P14" s="32"/>
      <c r="Q14" s="41" t="s">
        <v>8</v>
      </c>
      <c r="R14" s="32"/>
      <c r="S14" s="32"/>
      <c r="T14" s="41">
        <v>30</v>
      </c>
      <c r="U14" s="32"/>
      <c r="V14" s="32"/>
      <c r="W14" s="32"/>
      <c r="X14" s="33"/>
      <c r="Y14" s="34"/>
      <c r="Z14" s="34"/>
      <c r="AA14" s="35"/>
      <c r="AB14" s="35"/>
      <c r="AC14" s="35"/>
      <c r="AD14" s="35"/>
      <c r="AE14" s="4"/>
      <c r="AF14" s="4"/>
      <c r="AG14" s="4"/>
      <c r="AH14" s="37"/>
      <c r="AI14" s="38"/>
      <c r="AJ14" s="39"/>
      <c r="AK14" s="305"/>
    </row>
    <row r="15" spans="1:39" s="19" customFormat="1" ht="15" hidden="1" customHeight="1" x14ac:dyDescent="0.25">
      <c r="A15" s="22"/>
      <c r="B15" s="22"/>
      <c r="C15" s="22"/>
      <c r="D15" s="23"/>
      <c r="E15" s="24"/>
      <c r="F15" s="24"/>
      <c r="G15" s="24"/>
      <c r="H15" s="25"/>
      <c r="I15" s="26"/>
      <c r="J15" s="27"/>
      <c r="K15" s="28"/>
      <c r="L15" s="29"/>
      <c r="M15" s="26"/>
      <c r="N15" s="32"/>
      <c r="O15" s="32"/>
      <c r="P15" s="32"/>
      <c r="Q15" s="41" t="s">
        <v>9</v>
      </c>
      <c r="R15" s="32"/>
      <c r="S15" s="32"/>
      <c r="T15" s="41">
        <v>31</v>
      </c>
      <c r="U15" s="32"/>
      <c r="V15" s="32"/>
      <c r="W15" s="32"/>
      <c r="X15" s="33"/>
      <c r="Y15" s="34"/>
      <c r="Z15" s="34"/>
      <c r="AA15" s="35"/>
      <c r="AB15" s="35"/>
      <c r="AC15" s="35"/>
      <c r="AD15" s="35"/>
      <c r="AE15" s="4"/>
      <c r="AF15" s="4"/>
      <c r="AG15" s="4"/>
      <c r="AH15" s="37"/>
      <c r="AI15" s="38"/>
      <c r="AJ15" s="39"/>
      <c r="AK15" s="305"/>
    </row>
    <row r="16" spans="1:39" s="19" customFormat="1" ht="15" hidden="1" customHeight="1" x14ac:dyDescent="0.25">
      <c r="A16" s="22"/>
      <c r="B16" s="22"/>
      <c r="C16" s="22"/>
      <c r="D16" s="23"/>
      <c r="E16" s="24"/>
      <c r="F16" s="24"/>
      <c r="G16" s="24"/>
      <c r="H16" s="25"/>
      <c r="I16" s="26"/>
      <c r="J16" s="27"/>
      <c r="K16" s="28"/>
      <c r="L16" s="29"/>
      <c r="M16" s="26"/>
      <c r="N16" s="32"/>
      <c r="O16" s="32"/>
      <c r="P16" s="32"/>
      <c r="Q16" s="43" t="s">
        <v>10</v>
      </c>
      <c r="R16" s="32"/>
      <c r="S16" s="32"/>
      <c r="T16" s="43">
        <v>30</v>
      </c>
      <c r="U16" s="32"/>
      <c r="V16" s="32"/>
      <c r="W16" s="32"/>
      <c r="X16" s="33"/>
      <c r="Y16" s="34"/>
      <c r="Z16" s="34"/>
      <c r="AA16" s="35"/>
      <c r="AB16" s="35"/>
      <c r="AC16" s="35"/>
      <c r="AD16" s="35"/>
      <c r="AE16" s="4"/>
      <c r="AF16" s="4"/>
      <c r="AG16" s="4"/>
      <c r="AH16" s="37"/>
      <c r="AI16" s="38"/>
      <c r="AJ16" s="39"/>
      <c r="AK16" s="305"/>
    </row>
    <row r="17" spans="1:40" s="19" customFormat="1" ht="13.5" customHeight="1" x14ac:dyDescent="0.25">
      <c r="A17" s="22"/>
      <c r="B17" s="21"/>
      <c r="C17" s="22"/>
      <c r="D17" s="23"/>
      <c r="E17" s="24"/>
      <c r="F17" s="382"/>
      <c r="G17" s="4"/>
      <c r="H17" s="4"/>
      <c r="I17" s="4"/>
      <c r="J17" s="4"/>
      <c r="K17" s="4"/>
      <c r="L17" s="4"/>
      <c r="M17" s="4"/>
      <c r="N17" s="4"/>
      <c r="O17" s="12"/>
      <c r="P17" s="4"/>
      <c r="Q17" s="4"/>
      <c r="R17" s="4"/>
      <c r="S17" s="4"/>
      <c r="T17" s="4"/>
      <c r="U17" s="4"/>
      <c r="V17" s="4"/>
      <c r="W17" s="4"/>
      <c r="X17" s="4"/>
      <c r="Y17" s="4"/>
      <c r="Z17" s="12"/>
      <c r="AA17" s="4"/>
      <c r="AB17" s="4"/>
      <c r="AC17" s="4"/>
      <c r="AD17" s="4"/>
      <c r="AE17" s="4"/>
      <c r="AF17" s="4"/>
      <c r="AG17" s="4"/>
      <c r="AH17" s="37"/>
      <c r="AI17" s="38"/>
      <c r="AJ17" s="39"/>
      <c r="AK17" s="305"/>
    </row>
    <row r="18" spans="1:40" s="19" customFormat="1" ht="13.5" customHeight="1" thickBot="1" x14ac:dyDescent="0.3">
      <c r="A18" s="652" t="s">
        <v>21</v>
      </c>
      <c r="B18" s="652"/>
      <c r="C18" s="652"/>
      <c r="D18" s="45">
        <v>1</v>
      </c>
      <c r="E18" s="46"/>
      <c r="F18" s="4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4" t="s">
        <v>22</v>
      </c>
      <c r="R18" s="36"/>
      <c r="S18" s="240">
        <v>30</v>
      </c>
      <c r="T18" s="4" t="s">
        <v>23</v>
      </c>
      <c r="U18" s="24"/>
      <c r="V18" s="49"/>
      <c r="W18" s="3"/>
      <c r="X18" s="3"/>
      <c r="Y18" s="3"/>
      <c r="Z18" s="3"/>
      <c r="AA18" s="4"/>
      <c r="AB18" s="4"/>
      <c r="AC18" s="4"/>
      <c r="AD18" s="4"/>
      <c r="AE18" s="4"/>
      <c r="AF18" s="4"/>
      <c r="AG18" s="4"/>
      <c r="AH18" s="51"/>
      <c r="AI18" s="52"/>
      <c r="AJ18" s="53"/>
      <c r="AK18" s="305"/>
    </row>
    <row r="19" spans="1:40" s="19" customFormat="1" ht="15.75" customHeight="1" thickBot="1" x14ac:dyDescent="0.3">
      <c r="A19" s="652" t="s">
        <v>24</v>
      </c>
      <c r="B19" s="652"/>
      <c r="C19" s="652"/>
      <c r="D19" s="653">
        <v>168</v>
      </c>
      <c r="E19" s="653"/>
      <c r="F19" s="55" t="s">
        <v>25</v>
      </c>
      <c r="G19" s="653">
        <v>480</v>
      </c>
      <c r="H19" s="653"/>
      <c r="I19" s="55" t="s">
        <v>26</v>
      </c>
      <c r="J19" s="56"/>
      <c r="K19" s="56"/>
      <c r="L19" s="58" t="s">
        <v>27</v>
      </c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62"/>
      <c r="AD19" s="62"/>
      <c r="AE19" s="62"/>
      <c r="AF19" s="64"/>
      <c r="AG19" s="64"/>
      <c r="AH19" s="65"/>
      <c r="AI19" s="244"/>
      <c r="AJ19" s="65"/>
      <c r="AK19" s="654" t="s">
        <v>29</v>
      </c>
      <c r="AL19" s="655"/>
      <c r="AM19" s="656"/>
      <c r="AN19" s="319" t="s">
        <v>30</v>
      </c>
    </row>
    <row r="20" spans="1:40" s="19" customFormat="1" ht="42" thickBot="1" x14ac:dyDescent="0.3">
      <c r="A20" s="69" t="s">
        <v>31</v>
      </c>
      <c r="B20" s="383" t="s">
        <v>32</v>
      </c>
      <c r="C20" s="71" t="s">
        <v>33</v>
      </c>
      <c r="D20" s="75">
        <v>1</v>
      </c>
      <c r="E20" s="74">
        <v>2</v>
      </c>
      <c r="F20" s="74">
        <v>3</v>
      </c>
      <c r="G20" s="75">
        <v>4</v>
      </c>
      <c r="H20" s="75">
        <v>5</v>
      </c>
      <c r="I20" s="75">
        <v>6</v>
      </c>
      <c r="J20" s="75">
        <v>7</v>
      </c>
      <c r="K20" s="75">
        <v>8</v>
      </c>
      <c r="L20" s="74">
        <v>9</v>
      </c>
      <c r="M20" s="74">
        <v>10</v>
      </c>
      <c r="N20" s="75">
        <v>11</v>
      </c>
      <c r="O20" s="75">
        <v>12</v>
      </c>
      <c r="P20" s="75">
        <v>13</v>
      </c>
      <c r="Q20" s="75">
        <v>14</v>
      </c>
      <c r="R20" s="75">
        <v>15</v>
      </c>
      <c r="S20" s="74">
        <v>16</v>
      </c>
      <c r="T20" s="74">
        <v>17</v>
      </c>
      <c r="U20" s="75">
        <v>18</v>
      </c>
      <c r="V20" s="75">
        <v>19</v>
      </c>
      <c r="W20" s="75">
        <v>20</v>
      </c>
      <c r="X20" s="75">
        <v>21</v>
      </c>
      <c r="Y20" s="75">
        <v>22</v>
      </c>
      <c r="Z20" s="74">
        <v>23</v>
      </c>
      <c r="AA20" s="74">
        <v>24</v>
      </c>
      <c r="AB20" s="75">
        <v>25</v>
      </c>
      <c r="AC20" s="75">
        <v>26</v>
      </c>
      <c r="AD20" s="75">
        <v>27</v>
      </c>
      <c r="AE20" s="75">
        <v>28</v>
      </c>
      <c r="AF20" s="75">
        <v>29</v>
      </c>
      <c r="AG20" s="74">
        <v>30</v>
      </c>
      <c r="AH20" s="76" t="s">
        <v>34</v>
      </c>
      <c r="AI20" s="76" t="s">
        <v>35</v>
      </c>
      <c r="AJ20" s="76" t="s">
        <v>36</v>
      </c>
      <c r="AK20" s="76" t="s">
        <v>37</v>
      </c>
      <c r="AL20" s="76" t="s">
        <v>38</v>
      </c>
      <c r="AM20" s="76" t="s">
        <v>39</v>
      </c>
      <c r="AN20" s="76" t="s">
        <v>40</v>
      </c>
    </row>
    <row r="21" spans="1:40" s="19" customFormat="1" x14ac:dyDescent="0.25">
      <c r="A21" s="78">
        <v>1</v>
      </c>
      <c r="B21" s="384" t="s">
        <v>41</v>
      </c>
      <c r="C21" s="80" t="s">
        <v>42</v>
      </c>
      <c r="D21" s="327">
        <v>5.75</v>
      </c>
      <c r="E21" s="385"/>
      <c r="F21" s="385"/>
      <c r="G21" s="327">
        <v>10.92</v>
      </c>
      <c r="H21" s="82">
        <v>10.75</v>
      </c>
      <c r="I21" s="82">
        <v>10.75</v>
      </c>
      <c r="J21" s="250"/>
      <c r="K21" s="250"/>
      <c r="L21" s="385">
        <v>10.75</v>
      </c>
      <c r="M21" s="324"/>
      <c r="N21" s="326"/>
      <c r="O21" s="82">
        <v>10.75</v>
      </c>
      <c r="P21" s="82">
        <v>10.58</v>
      </c>
      <c r="Q21" s="84"/>
      <c r="R21" s="250"/>
      <c r="S21" s="82">
        <v>10.75</v>
      </c>
      <c r="T21" s="324"/>
      <c r="U21" s="84"/>
      <c r="V21" s="84"/>
      <c r="W21" s="82">
        <v>10.75</v>
      </c>
      <c r="X21" s="82">
        <v>10.75</v>
      </c>
      <c r="Y21" s="250"/>
      <c r="Z21" s="385"/>
      <c r="AA21" s="82">
        <v>11</v>
      </c>
      <c r="AB21" s="82">
        <v>10.75</v>
      </c>
      <c r="AC21" s="86"/>
      <c r="AD21" s="326"/>
      <c r="AE21" s="82">
        <v>10.58</v>
      </c>
      <c r="AF21" s="82">
        <v>10.83</v>
      </c>
      <c r="AG21" s="385"/>
      <c r="AH21" s="328">
        <f>SUM(D21:AG21)</f>
        <v>145.66000000000003</v>
      </c>
      <c r="AI21" s="386">
        <f>$D$19-(COUNTIF(D21,"О")+COUNTIF(G21:K21,"О")+COUNTIF(N21:R21,"О")+COUNTIF(U21:Y21,"О")+COUNTIF(D21,"Б")+COUNTIF(G21:K21,"Б")+COUNTIF(N21:R21,"Б")+COUNTIF(U21:Y21,"Б")+COUNTIF(D21,"Д")+COUNTIF(G21:K21,"Д")+COUNTIF(N21:R21,"Д")+COUNTIF(U21:Y21,"Д")+COUNTIF(D21,"К")+COUNTIF(G21:K21,"К")+COUNTIF(N21:R21,"К")+COUNTIF(U21:Y21,"К")+COUNTIF(AB21:AF21,"О")+COUNTIF(AB21:AF21,"Д")+COUNTIF(AB21:AF21,"Б")+COUNTIF(AB21:AF21,"К"))*8</f>
        <v>168</v>
      </c>
      <c r="AJ21" s="329">
        <f>AH21-AI21</f>
        <v>-22.339999999999975</v>
      </c>
      <c r="AK21" s="330" t="e">
        <f>#REF!</f>
        <v>#REF!</v>
      </c>
      <c r="AL21" s="329" t="e">
        <f>#REF!</f>
        <v>#REF!</v>
      </c>
      <c r="AM21" s="331" t="e">
        <f>#REF!</f>
        <v>#REF!</v>
      </c>
      <c r="AN21" s="387" t="e">
        <f>#REF!</f>
        <v>#REF!</v>
      </c>
    </row>
    <row r="22" spans="1:40" s="19" customFormat="1" x14ac:dyDescent="0.25">
      <c r="A22" s="95">
        <v>2</v>
      </c>
      <c r="B22" s="388" t="s">
        <v>43</v>
      </c>
      <c r="C22" s="121" t="s">
        <v>44</v>
      </c>
      <c r="D22" s="122" t="s">
        <v>58</v>
      </c>
      <c r="E22" s="122" t="s">
        <v>58</v>
      </c>
      <c r="F22" s="122" t="s">
        <v>58</v>
      </c>
      <c r="G22" s="122" t="s">
        <v>58</v>
      </c>
      <c r="H22" s="122" t="s">
        <v>58</v>
      </c>
      <c r="I22" s="122" t="s">
        <v>58</v>
      </c>
      <c r="J22" s="122" t="s">
        <v>58</v>
      </c>
      <c r="K22" s="122" t="s">
        <v>58</v>
      </c>
      <c r="L22" s="122" t="s">
        <v>58</v>
      </c>
      <c r="M22" s="122" t="s">
        <v>58</v>
      </c>
      <c r="N22" s="122" t="s">
        <v>58</v>
      </c>
      <c r="O22" s="122" t="s">
        <v>58</v>
      </c>
      <c r="P22" s="122" t="s">
        <v>58</v>
      </c>
      <c r="Q22" s="122" t="s">
        <v>58</v>
      </c>
      <c r="R22" s="122" t="s">
        <v>58</v>
      </c>
      <c r="S22" s="101">
        <v>10.75</v>
      </c>
      <c r="T22" s="101">
        <v>11.25</v>
      </c>
      <c r="U22" s="102">
        <v>12</v>
      </c>
      <c r="V22" s="102"/>
      <c r="W22" s="115"/>
      <c r="X22" s="115"/>
      <c r="Y22" s="102">
        <v>1.5</v>
      </c>
      <c r="Z22" s="101">
        <v>10.92</v>
      </c>
      <c r="AA22" s="101">
        <v>11.25</v>
      </c>
      <c r="AB22" s="102"/>
      <c r="AC22" s="102"/>
      <c r="AD22" s="114"/>
      <c r="AE22" s="102">
        <v>2.17</v>
      </c>
      <c r="AF22" s="102">
        <v>11.75</v>
      </c>
      <c r="AG22" s="101">
        <v>12.42</v>
      </c>
      <c r="AH22" s="335">
        <f t="shared" ref="AH22:AH40" si="0">SUM(D22:AG22)</f>
        <v>84.01</v>
      </c>
      <c r="AI22" s="389">
        <f t="shared" ref="AI22:AI40" si="1">$D$19-(COUNTIF(D22,"О")+COUNTIF(G22:K22,"О")+COUNTIF(N22:R22,"О")+COUNTIF(U22:Y22,"О")+COUNTIF(D22,"Б")+COUNTIF(G22:K22,"Б")+COUNTIF(N22:R22,"Б")+COUNTIF(U22:Y22,"Б")+COUNTIF(D22,"Д")+COUNTIF(G22:K22,"Д")+COUNTIF(N22:R22,"Д")+COUNTIF(U22:Y22,"Д")+COUNTIF(D22,"К")+COUNTIF(G22:K22,"К")+COUNTIF(N22:R22,"К")+COUNTIF(U22:Y22,"К")+COUNTIF(AB22:AF22,"О")+COUNTIF(AB22:AF22,"Д")+COUNTIF(AB22:AF22,"Б")+COUNTIF(AB22:AF22,"К"))*8</f>
        <v>80</v>
      </c>
      <c r="AJ22" s="336">
        <f t="shared" ref="AJ22:AJ40" si="2">AH22-AI22</f>
        <v>4.0100000000000051</v>
      </c>
      <c r="AK22" s="337" t="e">
        <f>#REF!</f>
        <v>#REF!</v>
      </c>
      <c r="AL22" s="336" t="e">
        <f>#REF!</f>
        <v>#REF!</v>
      </c>
      <c r="AM22" s="338" t="e">
        <f>#REF!</f>
        <v>#REF!</v>
      </c>
      <c r="AN22" s="332" t="e">
        <f>#REF!</f>
        <v>#REF!</v>
      </c>
    </row>
    <row r="23" spans="1:40" s="19" customFormat="1" x14ac:dyDescent="0.25">
      <c r="A23" s="95">
        <v>3</v>
      </c>
      <c r="B23" s="388" t="s">
        <v>45</v>
      </c>
      <c r="C23" s="121" t="s">
        <v>46</v>
      </c>
      <c r="D23" s="111">
        <v>10.75</v>
      </c>
      <c r="E23" s="111">
        <v>10.75</v>
      </c>
      <c r="F23" s="103"/>
      <c r="G23" s="115"/>
      <c r="H23" s="111">
        <v>10.75</v>
      </c>
      <c r="I23" s="111">
        <v>11.08</v>
      </c>
      <c r="J23" s="115"/>
      <c r="K23" s="114"/>
      <c r="L23" s="111">
        <v>11.17</v>
      </c>
      <c r="M23" s="111">
        <v>11.75</v>
      </c>
      <c r="N23" s="114"/>
      <c r="O23" s="114"/>
      <c r="P23" s="111">
        <v>11.42</v>
      </c>
      <c r="Q23" s="111">
        <v>11.75</v>
      </c>
      <c r="R23" s="115"/>
      <c r="S23" s="103"/>
      <c r="T23" s="103"/>
      <c r="U23" s="111">
        <v>11.5</v>
      </c>
      <c r="V23" s="100"/>
      <c r="W23" s="111">
        <v>11.25</v>
      </c>
      <c r="X23" s="111">
        <v>11</v>
      </c>
      <c r="Y23" s="111">
        <v>11.25</v>
      </c>
      <c r="Z23" s="103"/>
      <c r="AA23" s="103"/>
      <c r="AB23" s="122" t="s">
        <v>50</v>
      </c>
      <c r="AC23" s="122" t="s">
        <v>50</v>
      </c>
      <c r="AD23" s="122" t="s">
        <v>50</v>
      </c>
      <c r="AE23" s="122" t="s">
        <v>50</v>
      </c>
      <c r="AF23" s="122" t="s">
        <v>50</v>
      </c>
      <c r="AG23" s="122" t="s">
        <v>50</v>
      </c>
      <c r="AH23" s="335">
        <f t="shared" si="0"/>
        <v>134.42000000000002</v>
      </c>
      <c r="AI23" s="389">
        <f t="shared" si="1"/>
        <v>128</v>
      </c>
      <c r="AJ23" s="336">
        <f t="shared" si="2"/>
        <v>6.4200000000000159</v>
      </c>
      <c r="AK23" s="337" t="e">
        <f>#REF!</f>
        <v>#REF!</v>
      </c>
      <c r="AL23" s="336" t="e">
        <f>#REF!</f>
        <v>#REF!</v>
      </c>
      <c r="AM23" s="338" t="e">
        <f>#REF!</f>
        <v>#REF!</v>
      </c>
      <c r="AN23" s="332" t="e">
        <f>#REF!</f>
        <v>#REF!</v>
      </c>
    </row>
    <row r="24" spans="1:40" s="19" customFormat="1" x14ac:dyDescent="0.25">
      <c r="A24" s="95">
        <v>4</v>
      </c>
      <c r="B24" s="388" t="s">
        <v>47</v>
      </c>
      <c r="C24" s="121" t="s">
        <v>42</v>
      </c>
      <c r="D24" s="122" t="s">
        <v>50</v>
      </c>
      <c r="E24" s="122" t="s">
        <v>50</v>
      </c>
      <c r="F24" s="122" t="s">
        <v>50</v>
      </c>
      <c r="G24" s="122" t="s">
        <v>50</v>
      </c>
      <c r="H24" s="122" t="s">
        <v>50</v>
      </c>
      <c r="I24" s="122" t="s">
        <v>50</v>
      </c>
      <c r="J24" s="122" t="s">
        <v>50</v>
      </c>
      <c r="K24" s="122" t="s">
        <v>50</v>
      </c>
      <c r="L24" s="122" t="s">
        <v>50</v>
      </c>
      <c r="M24" s="122" t="s">
        <v>50</v>
      </c>
      <c r="N24" s="122" t="s">
        <v>50</v>
      </c>
      <c r="O24" s="122" t="s">
        <v>50</v>
      </c>
      <c r="P24" s="122" t="s">
        <v>50</v>
      </c>
      <c r="Q24" s="114">
        <v>11.08</v>
      </c>
      <c r="R24" s="114">
        <v>10.75</v>
      </c>
      <c r="S24" s="103"/>
      <c r="T24" s="103"/>
      <c r="U24" s="114">
        <v>11</v>
      </c>
      <c r="V24" s="114">
        <v>10.75</v>
      </c>
      <c r="W24" s="115"/>
      <c r="X24" s="114"/>
      <c r="Y24" s="114"/>
      <c r="Z24" s="103">
        <v>10.75</v>
      </c>
      <c r="AA24" s="103"/>
      <c r="AB24" s="122" t="s">
        <v>86</v>
      </c>
      <c r="AC24" s="122" t="s">
        <v>86</v>
      </c>
      <c r="AD24" s="122" t="s">
        <v>86</v>
      </c>
      <c r="AE24" s="122" t="s">
        <v>86</v>
      </c>
      <c r="AF24" s="122" t="s">
        <v>86</v>
      </c>
      <c r="AG24" s="122" t="s">
        <v>86</v>
      </c>
      <c r="AH24" s="335">
        <f t="shared" si="0"/>
        <v>54.33</v>
      </c>
      <c r="AI24" s="389">
        <f t="shared" si="1"/>
        <v>56</v>
      </c>
      <c r="AJ24" s="336">
        <f t="shared" si="2"/>
        <v>-1.6700000000000017</v>
      </c>
      <c r="AK24" s="337" t="e">
        <f>#REF!</f>
        <v>#REF!</v>
      </c>
      <c r="AL24" s="336" t="e">
        <f>#REF!</f>
        <v>#REF!</v>
      </c>
      <c r="AM24" s="338" t="e">
        <f>#REF!</f>
        <v>#REF!</v>
      </c>
      <c r="AN24" s="332" t="e">
        <f>#REF!</f>
        <v>#REF!</v>
      </c>
    </row>
    <row r="25" spans="1:40" s="19" customFormat="1" x14ac:dyDescent="0.25">
      <c r="A25" s="95">
        <v>5</v>
      </c>
      <c r="B25" s="388" t="s">
        <v>85</v>
      </c>
      <c r="C25" s="97" t="s">
        <v>46</v>
      </c>
      <c r="D25" s="122" t="s">
        <v>58</v>
      </c>
      <c r="E25" s="122" t="s">
        <v>58</v>
      </c>
      <c r="F25" s="122" t="s">
        <v>58</v>
      </c>
      <c r="G25" s="122" t="s">
        <v>58</v>
      </c>
      <c r="H25" s="122" t="s">
        <v>58</v>
      </c>
      <c r="I25" s="122" t="s">
        <v>58</v>
      </c>
      <c r="J25" s="122" t="s">
        <v>58</v>
      </c>
      <c r="K25" s="122" t="s">
        <v>58</v>
      </c>
      <c r="L25" s="122" t="s">
        <v>58</v>
      </c>
      <c r="M25" s="122" t="s">
        <v>58</v>
      </c>
      <c r="N25" s="122" t="s">
        <v>58</v>
      </c>
      <c r="O25" s="122" t="s">
        <v>58</v>
      </c>
      <c r="P25" s="122" t="s">
        <v>58</v>
      </c>
      <c r="Q25" s="122" t="s">
        <v>58</v>
      </c>
      <c r="R25" s="122" t="s">
        <v>58</v>
      </c>
      <c r="S25" s="122" t="s">
        <v>58</v>
      </c>
      <c r="T25" s="122" t="s">
        <v>58</v>
      </c>
      <c r="U25" s="122" t="s">
        <v>58</v>
      </c>
      <c r="V25" s="122" t="s">
        <v>58</v>
      </c>
      <c r="W25" s="122" t="s">
        <v>58</v>
      </c>
      <c r="X25" s="122" t="s">
        <v>58</v>
      </c>
      <c r="Y25" s="122" t="s">
        <v>58</v>
      </c>
      <c r="Z25" s="122" t="s">
        <v>58</v>
      </c>
      <c r="AA25" s="122" t="s">
        <v>58</v>
      </c>
      <c r="AB25" s="122" t="s">
        <v>58</v>
      </c>
      <c r="AC25" s="122" t="s">
        <v>58</v>
      </c>
      <c r="AD25" s="122" t="s">
        <v>58</v>
      </c>
      <c r="AE25" s="122" t="s">
        <v>58</v>
      </c>
      <c r="AF25" s="122" t="s">
        <v>58</v>
      </c>
      <c r="AG25" s="122" t="s">
        <v>58</v>
      </c>
      <c r="AH25" s="335">
        <f t="shared" si="0"/>
        <v>0</v>
      </c>
      <c r="AI25" s="389">
        <f t="shared" si="1"/>
        <v>0</v>
      </c>
      <c r="AJ25" s="336">
        <f t="shared" si="2"/>
        <v>0</v>
      </c>
      <c r="AK25" s="337" t="e">
        <f>#REF!</f>
        <v>#REF!</v>
      </c>
      <c r="AL25" s="336" t="e">
        <f>#REF!</f>
        <v>#REF!</v>
      </c>
      <c r="AM25" s="338" t="e">
        <f>#REF!</f>
        <v>#REF!</v>
      </c>
      <c r="AN25" s="332" t="e">
        <f>#REF!</f>
        <v>#REF!</v>
      </c>
    </row>
    <row r="26" spans="1:40" s="19" customFormat="1" x14ac:dyDescent="0.25">
      <c r="A26" s="95">
        <v>6</v>
      </c>
      <c r="B26" s="388" t="s">
        <v>48</v>
      </c>
      <c r="C26" s="121" t="s">
        <v>44</v>
      </c>
      <c r="D26" s="115"/>
      <c r="E26" s="101">
        <v>1.83</v>
      </c>
      <c r="F26" s="101">
        <v>12.92</v>
      </c>
      <c r="G26" s="102">
        <v>11.08</v>
      </c>
      <c r="H26" s="102">
        <v>11.58</v>
      </c>
      <c r="I26" s="100"/>
      <c r="J26" s="102">
        <v>1</v>
      </c>
      <c r="K26" s="102">
        <v>11.58</v>
      </c>
      <c r="L26" s="101">
        <v>11.41</v>
      </c>
      <c r="M26" s="258">
        <v>8.75</v>
      </c>
      <c r="N26" s="114"/>
      <c r="O26" s="102">
        <v>1</v>
      </c>
      <c r="P26" s="102">
        <v>11.75</v>
      </c>
      <c r="Q26" s="102">
        <v>12.42</v>
      </c>
      <c r="R26" s="102"/>
      <c r="S26" s="101"/>
      <c r="T26" s="101"/>
      <c r="U26" s="102">
        <v>1.5</v>
      </c>
      <c r="V26" s="102">
        <v>12.42</v>
      </c>
      <c r="W26" s="102">
        <v>13.25</v>
      </c>
      <c r="X26" s="102"/>
      <c r="Y26" s="102"/>
      <c r="Z26" s="101"/>
      <c r="AA26" s="101">
        <v>1.17</v>
      </c>
      <c r="AB26" s="102">
        <v>11.59</v>
      </c>
      <c r="AC26" s="102">
        <v>12.58</v>
      </c>
      <c r="AD26" s="111">
        <v>10.75</v>
      </c>
      <c r="AE26" s="115"/>
      <c r="AF26" s="114"/>
      <c r="AG26" s="111">
        <v>3.67</v>
      </c>
      <c r="AH26" s="335">
        <f t="shared" si="0"/>
        <v>162.25</v>
      </c>
      <c r="AI26" s="389">
        <f t="shared" si="1"/>
        <v>168</v>
      </c>
      <c r="AJ26" s="336">
        <f t="shared" si="2"/>
        <v>-5.75</v>
      </c>
      <c r="AK26" s="337" t="e">
        <f>#REF!</f>
        <v>#REF!</v>
      </c>
      <c r="AL26" s="336" t="e">
        <f>#REF!</f>
        <v>#REF!</v>
      </c>
      <c r="AM26" s="338" t="e">
        <f>#REF!</f>
        <v>#REF!</v>
      </c>
      <c r="AN26" s="332" t="e">
        <f>#REF!</f>
        <v>#REF!</v>
      </c>
    </row>
    <row r="27" spans="1:40" s="19" customFormat="1" x14ac:dyDescent="0.25">
      <c r="A27" s="95">
        <v>7</v>
      </c>
      <c r="B27" s="388" t="s">
        <v>49</v>
      </c>
      <c r="C27" s="121" t="s">
        <v>42</v>
      </c>
      <c r="D27" s="114">
        <v>10.75</v>
      </c>
      <c r="E27" s="103">
        <v>10.75</v>
      </c>
      <c r="F27" s="103"/>
      <c r="G27" s="115"/>
      <c r="H27" s="114">
        <v>10.42</v>
      </c>
      <c r="I27" s="114">
        <v>10.25</v>
      </c>
      <c r="J27" s="122" t="s">
        <v>86</v>
      </c>
      <c r="K27" s="122" t="s">
        <v>86</v>
      </c>
      <c r="L27" s="122" t="s">
        <v>86</v>
      </c>
      <c r="M27" s="122" t="s">
        <v>86</v>
      </c>
      <c r="N27" s="122" t="s">
        <v>86</v>
      </c>
      <c r="O27" s="122" t="s">
        <v>86</v>
      </c>
      <c r="P27" s="122" t="s">
        <v>86</v>
      </c>
      <c r="Q27" s="122" t="s">
        <v>86</v>
      </c>
      <c r="R27" s="122" t="s">
        <v>86</v>
      </c>
      <c r="S27" s="122" t="s">
        <v>86</v>
      </c>
      <c r="T27" s="122" t="s">
        <v>86</v>
      </c>
      <c r="U27" s="122" t="s">
        <v>86</v>
      </c>
      <c r="V27" s="122" t="s">
        <v>86</v>
      </c>
      <c r="W27" s="122" t="s">
        <v>86</v>
      </c>
      <c r="X27" s="122" t="s">
        <v>86</v>
      </c>
      <c r="Y27" s="115"/>
      <c r="Z27" s="103"/>
      <c r="AA27" s="101"/>
      <c r="AB27" s="102"/>
      <c r="AC27" s="114">
        <v>11.5</v>
      </c>
      <c r="AD27" s="122" t="s">
        <v>86</v>
      </c>
      <c r="AE27" s="122" t="s">
        <v>86</v>
      </c>
      <c r="AF27" s="122" t="s">
        <v>86</v>
      </c>
      <c r="AG27" s="122" t="s">
        <v>86</v>
      </c>
      <c r="AH27" s="335">
        <f t="shared" si="0"/>
        <v>53.67</v>
      </c>
      <c r="AI27" s="389">
        <f t="shared" si="1"/>
        <v>56</v>
      </c>
      <c r="AJ27" s="336">
        <f t="shared" si="2"/>
        <v>-2.3299999999999983</v>
      </c>
      <c r="AK27" s="337" t="e">
        <f>#REF!</f>
        <v>#REF!</v>
      </c>
      <c r="AL27" s="336" t="e">
        <f>#REF!</f>
        <v>#REF!</v>
      </c>
      <c r="AM27" s="338" t="e">
        <f>#REF!</f>
        <v>#REF!</v>
      </c>
      <c r="AN27" s="332" t="e">
        <f>#REF!</f>
        <v>#REF!</v>
      </c>
    </row>
    <row r="28" spans="1:40" s="19" customFormat="1" x14ac:dyDescent="0.25">
      <c r="A28" s="95">
        <v>8</v>
      </c>
      <c r="B28" s="388" t="s">
        <v>51</v>
      </c>
      <c r="C28" s="121" t="s">
        <v>42</v>
      </c>
      <c r="D28" s="115"/>
      <c r="E28" s="103"/>
      <c r="F28" s="103">
        <v>11.25</v>
      </c>
      <c r="G28" s="114">
        <v>10.75</v>
      </c>
      <c r="H28" s="115"/>
      <c r="I28" s="100"/>
      <c r="J28" s="114">
        <v>10.75</v>
      </c>
      <c r="K28" s="114">
        <v>10.75</v>
      </c>
      <c r="L28" s="256"/>
      <c r="M28" s="256"/>
      <c r="N28" s="114">
        <v>10.75</v>
      </c>
      <c r="O28" s="114">
        <v>10.75</v>
      </c>
      <c r="P28" s="114">
        <v>10.75</v>
      </c>
      <c r="Q28" s="100"/>
      <c r="R28" s="114"/>
      <c r="S28" s="103">
        <v>10.75</v>
      </c>
      <c r="T28" s="103">
        <v>10.75</v>
      </c>
      <c r="U28" s="100"/>
      <c r="V28" s="100"/>
      <c r="W28" s="114">
        <v>10.75</v>
      </c>
      <c r="X28" s="114">
        <v>10.75</v>
      </c>
      <c r="Y28" s="115"/>
      <c r="Z28" s="103"/>
      <c r="AA28" s="103">
        <v>10.75</v>
      </c>
      <c r="AB28" s="114">
        <v>10.75</v>
      </c>
      <c r="AC28" s="102"/>
      <c r="AD28" s="114">
        <v>10.75</v>
      </c>
      <c r="AE28" s="114">
        <v>11.25</v>
      </c>
      <c r="AF28" s="114">
        <v>10.75</v>
      </c>
      <c r="AG28" s="103"/>
      <c r="AH28" s="335">
        <f t="shared" si="0"/>
        <v>173</v>
      </c>
      <c r="AI28" s="389">
        <f t="shared" si="1"/>
        <v>168</v>
      </c>
      <c r="AJ28" s="336">
        <f t="shared" si="2"/>
        <v>5</v>
      </c>
      <c r="AK28" s="367" t="e">
        <f>#REF!</f>
        <v>#REF!</v>
      </c>
      <c r="AL28" s="336" t="e">
        <f>#REF!</f>
        <v>#REF!</v>
      </c>
      <c r="AM28" s="338" t="e">
        <f>#REF!</f>
        <v>#REF!</v>
      </c>
      <c r="AN28" s="332" t="e">
        <f>#REF!</f>
        <v>#REF!</v>
      </c>
    </row>
    <row r="29" spans="1:40" s="19" customFormat="1" x14ac:dyDescent="0.25">
      <c r="A29" s="95">
        <v>9</v>
      </c>
      <c r="B29" s="388" t="s">
        <v>52</v>
      </c>
      <c r="C29" s="121" t="s">
        <v>53</v>
      </c>
      <c r="D29" s="102"/>
      <c r="E29" s="101"/>
      <c r="F29" s="101">
        <v>11.58</v>
      </c>
      <c r="G29" s="102">
        <v>11.33</v>
      </c>
      <c r="H29" s="102"/>
      <c r="I29" s="102"/>
      <c r="J29" s="102">
        <v>12.33</v>
      </c>
      <c r="K29" s="102">
        <v>11.75</v>
      </c>
      <c r="L29" s="101"/>
      <c r="M29" s="101">
        <v>10.58</v>
      </c>
      <c r="N29" s="102">
        <v>12.75</v>
      </c>
      <c r="O29" s="102">
        <v>11.75</v>
      </c>
      <c r="P29" s="102"/>
      <c r="Q29" s="102"/>
      <c r="R29" s="102">
        <v>12.08</v>
      </c>
      <c r="S29" s="101">
        <v>10.08</v>
      </c>
      <c r="T29" s="101"/>
      <c r="U29" s="102"/>
      <c r="V29" s="102">
        <v>12.25</v>
      </c>
      <c r="W29" s="102"/>
      <c r="X29" s="102"/>
      <c r="Y29" s="102"/>
      <c r="Z29" s="101">
        <v>10.58</v>
      </c>
      <c r="AA29" s="101"/>
      <c r="AB29" s="102"/>
      <c r="AC29" s="102"/>
      <c r="AD29" s="102">
        <v>11.5</v>
      </c>
      <c r="AE29" s="102">
        <v>11.75</v>
      </c>
      <c r="AF29" s="102"/>
      <c r="AG29" s="101"/>
      <c r="AH29" s="335">
        <f t="shared" si="0"/>
        <v>150.31</v>
      </c>
      <c r="AI29" s="389">
        <f t="shared" si="1"/>
        <v>168</v>
      </c>
      <c r="AJ29" s="336">
        <f t="shared" si="2"/>
        <v>-17.689999999999998</v>
      </c>
      <c r="AK29" s="337" t="e">
        <f>#REF!</f>
        <v>#REF!</v>
      </c>
      <c r="AL29" s="336" t="e">
        <f>#REF!</f>
        <v>#REF!</v>
      </c>
      <c r="AM29" s="338" t="e">
        <f>#REF!</f>
        <v>#REF!</v>
      </c>
      <c r="AN29" s="332" t="e">
        <f>#REF!</f>
        <v>#REF!</v>
      </c>
    </row>
    <row r="30" spans="1:40" s="19" customFormat="1" x14ac:dyDescent="0.25">
      <c r="A30" s="95">
        <v>10</v>
      </c>
      <c r="B30" s="388" t="s">
        <v>54</v>
      </c>
      <c r="C30" s="121" t="s">
        <v>42</v>
      </c>
      <c r="D30" s="122" t="s">
        <v>50</v>
      </c>
      <c r="E30" s="122" t="s">
        <v>50</v>
      </c>
      <c r="F30" s="122" t="s">
        <v>50</v>
      </c>
      <c r="G30" s="122" t="s">
        <v>50</v>
      </c>
      <c r="H30" s="122" t="s">
        <v>50</v>
      </c>
      <c r="I30" s="122" t="s">
        <v>50</v>
      </c>
      <c r="J30" s="122" t="s">
        <v>50</v>
      </c>
      <c r="K30" s="122" t="s">
        <v>50</v>
      </c>
      <c r="L30" s="122" t="s">
        <v>50</v>
      </c>
      <c r="M30" s="122" t="s">
        <v>50</v>
      </c>
      <c r="N30" s="122" t="s">
        <v>50</v>
      </c>
      <c r="O30" s="122" t="s">
        <v>50</v>
      </c>
      <c r="P30" s="122" t="s">
        <v>50</v>
      </c>
      <c r="Q30" s="122" t="s">
        <v>50</v>
      </c>
      <c r="R30" s="124" t="s">
        <v>50</v>
      </c>
      <c r="S30" s="124" t="s">
        <v>50</v>
      </c>
      <c r="T30" s="127">
        <v>10.92</v>
      </c>
      <c r="U30" s="100"/>
      <c r="V30" s="100"/>
      <c r="W30" s="102">
        <v>11.75</v>
      </c>
      <c r="X30" s="102">
        <v>10.75</v>
      </c>
      <c r="Y30" s="114">
        <v>10.33</v>
      </c>
      <c r="Z30" s="103"/>
      <c r="AA30" s="103"/>
      <c r="AB30" s="102">
        <v>10.75</v>
      </c>
      <c r="AC30" s="127">
        <v>11.08</v>
      </c>
      <c r="AD30" s="114"/>
      <c r="AE30" s="127">
        <v>10.75</v>
      </c>
      <c r="AF30" s="127">
        <v>10.5</v>
      </c>
      <c r="AG30" s="103"/>
      <c r="AH30" s="335">
        <f t="shared" si="0"/>
        <v>86.83</v>
      </c>
      <c r="AI30" s="389">
        <f t="shared" si="1"/>
        <v>80</v>
      </c>
      <c r="AJ30" s="336">
        <f t="shared" si="2"/>
        <v>6.8299999999999983</v>
      </c>
      <c r="AK30" s="337" t="e">
        <f>#REF!</f>
        <v>#REF!</v>
      </c>
      <c r="AL30" s="336" t="e">
        <f>#REF!</f>
        <v>#REF!</v>
      </c>
      <c r="AM30" s="338" t="e">
        <f>#REF!</f>
        <v>#REF!</v>
      </c>
      <c r="AN30" s="332" t="e">
        <f>#REF!</f>
        <v>#REF!</v>
      </c>
    </row>
    <row r="31" spans="1:40" s="19" customFormat="1" x14ac:dyDescent="0.25">
      <c r="A31" s="95">
        <v>11</v>
      </c>
      <c r="B31" s="388" t="s">
        <v>55</v>
      </c>
      <c r="C31" s="121" t="s">
        <v>42</v>
      </c>
      <c r="D31" s="127">
        <v>6.25</v>
      </c>
      <c r="E31" s="103"/>
      <c r="F31" s="127">
        <v>10.75</v>
      </c>
      <c r="G31" s="127">
        <v>10.5</v>
      </c>
      <c r="H31" s="115"/>
      <c r="I31" s="100"/>
      <c r="J31" s="127">
        <v>10.75</v>
      </c>
      <c r="K31" s="127">
        <v>10.75</v>
      </c>
      <c r="L31" s="256"/>
      <c r="M31" s="256"/>
      <c r="N31" s="127">
        <v>10.75</v>
      </c>
      <c r="O31" s="127">
        <v>10.5</v>
      </c>
      <c r="P31" s="114"/>
      <c r="Q31" s="100"/>
      <c r="R31" s="127">
        <v>10.83</v>
      </c>
      <c r="S31" s="127">
        <v>10.75</v>
      </c>
      <c r="T31" s="103"/>
      <c r="U31" s="100"/>
      <c r="V31" s="127">
        <v>10.75</v>
      </c>
      <c r="W31" s="127">
        <v>10.75</v>
      </c>
      <c r="X31" s="114"/>
      <c r="Y31" s="115"/>
      <c r="Z31" s="127">
        <v>10.75</v>
      </c>
      <c r="AA31" s="103"/>
      <c r="AB31" s="102"/>
      <c r="AC31" s="102"/>
      <c r="AD31" s="127">
        <v>11</v>
      </c>
      <c r="AE31" s="127">
        <v>10.42</v>
      </c>
      <c r="AF31" s="114"/>
      <c r="AG31" s="103"/>
      <c r="AH31" s="335">
        <f t="shared" si="0"/>
        <v>145.49999999999997</v>
      </c>
      <c r="AI31" s="389">
        <f t="shared" si="1"/>
        <v>168</v>
      </c>
      <c r="AJ31" s="336">
        <f t="shared" si="2"/>
        <v>-22.500000000000028</v>
      </c>
      <c r="AK31" s="337" t="e">
        <f>#REF!</f>
        <v>#REF!</v>
      </c>
      <c r="AL31" s="336" t="e">
        <f>#REF!</f>
        <v>#REF!</v>
      </c>
      <c r="AM31" s="338" t="e">
        <f>#REF!</f>
        <v>#REF!</v>
      </c>
      <c r="AN31" s="332" t="e">
        <f>#REF!</f>
        <v>#REF!</v>
      </c>
    </row>
    <row r="32" spans="1:40" s="19" customFormat="1" x14ac:dyDescent="0.25">
      <c r="A32" s="95">
        <v>12</v>
      </c>
      <c r="B32" s="388" t="s">
        <v>56</v>
      </c>
      <c r="C32" s="121" t="s">
        <v>46</v>
      </c>
      <c r="D32" s="127">
        <v>10.75</v>
      </c>
      <c r="E32" s="127">
        <v>10.75</v>
      </c>
      <c r="F32" s="103"/>
      <c r="G32" s="115"/>
      <c r="H32" s="127">
        <v>10.75</v>
      </c>
      <c r="I32" s="115"/>
      <c r="J32" s="115"/>
      <c r="K32" s="111">
        <v>10.75</v>
      </c>
      <c r="L32" s="111">
        <v>10.75</v>
      </c>
      <c r="M32" s="127">
        <v>10.75</v>
      </c>
      <c r="N32" s="114"/>
      <c r="O32" s="114"/>
      <c r="P32" s="114"/>
      <c r="Q32" s="127">
        <v>10.75</v>
      </c>
      <c r="R32" s="111">
        <v>11.25</v>
      </c>
      <c r="S32" s="103"/>
      <c r="T32" s="103"/>
      <c r="U32" s="127">
        <v>10.75</v>
      </c>
      <c r="V32" s="111">
        <v>11.42</v>
      </c>
      <c r="W32" s="115"/>
      <c r="X32" s="115"/>
      <c r="Y32" s="127">
        <v>11.08</v>
      </c>
      <c r="Z32" s="103"/>
      <c r="AA32" s="103"/>
      <c r="AB32" s="102"/>
      <c r="AC32" s="127">
        <v>10.75</v>
      </c>
      <c r="AD32" s="114"/>
      <c r="AE32" s="115"/>
      <c r="AF32" s="127">
        <v>10.75</v>
      </c>
      <c r="AG32" s="127">
        <v>4</v>
      </c>
      <c r="AH32" s="335">
        <f t="shared" si="0"/>
        <v>145.25</v>
      </c>
      <c r="AI32" s="389">
        <f t="shared" si="1"/>
        <v>168</v>
      </c>
      <c r="AJ32" s="336">
        <f t="shared" si="2"/>
        <v>-22.75</v>
      </c>
      <c r="AK32" s="337" t="e">
        <f>#REF!</f>
        <v>#REF!</v>
      </c>
      <c r="AL32" s="336" t="e">
        <f>#REF!</f>
        <v>#REF!</v>
      </c>
      <c r="AM32" s="338" t="e">
        <f>#REF!</f>
        <v>#REF!</v>
      </c>
      <c r="AN32" s="332" t="e">
        <f>#REF!</f>
        <v>#REF!</v>
      </c>
    </row>
    <row r="33" spans="1:40" s="19" customFormat="1" ht="17.25" customHeight="1" x14ac:dyDescent="0.25">
      <c r="A33" s="95">
        <v>13</v>
      </c>
      <c r="B33" s="388" t="s">
        <v>57</v>
      </c>
      <c r="C33" s="97" t="s">
        <v>42</v>
      </c>
      <c r="D33" s="127">
        <v>6.75</v>
      </c>
      <c r="E33" s="127">
        <v>10.75</v>
      </c>
      <c r="F33" s="103"/>
      <c r="G33" s="122" t="s">
        <v>50</v>
      </c>
      <c r="H33" s="122" t="s">
        <v>50</v>
      </c>
      <c r="I33" s="122" t="s">
        <v>50</v>
      </c>
      <c r="J33" s="122" t="s">
        <v>50</v>
      </c>
      <c r="K33" s="122" t="s">
        <v>50</v>
      </c>
      <c r="L33" s="122" t="s">
        <v>50</v>
      </c>
      <c r="M33" s="122" t="s">
        <v>50</v>
      </c>
      <c r="N33" s="122" t="s">
        <v>50</v>
      </c>
      <c r="O33" s="122" t="s">
        <v>50</v>
      </c>
      <c r="P33" s="122" t="s">
        <v>50</v>
      </c>
      <c r="Q33" s="122" t="s">
        <v>50</v>
      </c>
      <c r="R33" s="122" t="s">
        <v>50</v>
      </c>
      <c r="S33" s="122" t="s">
        <v>50</v>
      </c>
      <c r="T33" s="122" t="s">
        <v>50</v>
      </c>
      <c r="U33" s="122" t="s">
        <v>50</v>
      </c>
      <c r="V33" s="122" t="s">
        <v>50</v>
      </c>
      <c r="W33" s="122" t="s">
        <v>50</v>
      </c>
      <c r="X33" s="122" t="s">
        <v>50</v>
      </c>
      <c r="Y33" s="100"/>
      <c r="Z33" s="111">
        <v>4.5</v>
      </c>
      <c r="AA33" s="103"/>
      <c r="AB33" s="102"/>
      <c r="AC33" s="102"/>
      <c r="AD33" s="115"/>
      <c r="AE33" s="115"/>
      <c r="AF33" s="114"/>
      <c r="AG33" s="103">
        <v>10.75</v>
      </c>
      <c r="AH33" s="335">
        <f t="shared" si="0"/>
        <v>32.75</v>
      </c>
      <c r="AI33" s="389">
        <f>$D$19-(COUNTIF(D33,"О")+COUNTIF(G33:K33,"О")+COUNTIF(N33:R33,"О")+COUNTIF(U33:X33,"О")+COUNTIF(D33,"Б")+COUNTIF(G33:K33,"Б")+COUNTIF(N33:R33,"Б")+COUNTIF(U33:X33,"Б")+COUNTIF(D33,"Д")+COUNTIF(G33:K33,"Д")+COUNTIF(N33:R33,"Д")+COUNTIF(U33:X33,"Д")+COUNTIF(D33,"К")+COUNTIF(G33:K33,"К")+COUNTIF(N33:R33,"К")+COUNTIF(U33:X33,"К")+COUNTIF(AB33:AF33,"О")+COUNTIF(AB33:AF33,"Д")+COUNTIF(AB33:AF33,"Б")+COUNTIF(AB33:AF33,"К"))*8</f>
        <v>56</v>
      </c>
      <c r="AJ33" s="336">
        <f t="shared" si="2"/>
        <v>-23.25</v>
      </c>
      <c r="AK33" s="337" t="e">
        <f>#REF!</f>
        <v>#REF!</v>
      </c>
      <c r="AL33" s="336" t="e">
        <f>#REF!</f>
        <v>#REF!</v>
      </c>
      <c r="AM33" s="338" t="e">
        <f>#REF!</f>
        <v>#REF!</v>
      </c>
      <c r="AN33" s="332" t="e">
        <f>#REF!</f>
        <v>#REF!</v>
      </c>
    </row>
    <row r="34" spans="1:40" s="19" customFormat="1" x14ac:dyDescent="0.25">
      <c r="A34" s="95">
        <v>14</v>
      </c>
      <c r="B34" s="388" t="s">
        <v>59</v>
      </c>
      <c r="C34" s="121" t="s">
        <v>44</v>
      </c>
      <c r="D34" s="102">
        <v>12</v>
      </c>
      <c r="E34" s="101">
        <v>11.83</v>
      </c>
      <c r="F34" s="103"/>
      <c r="G34" s="115"/>
      <c r="H34" s="102">
        <v>1.42</v>
      </c>
      <c r="I34" s="102">
        <v>11.67</v>
      </c>
      <c r="J34" s="102">
        <v>12</v>
      </c>
      <c r="K34" s="114"/>
      <c r="L34" s="101"/>
      <c r="M34" s="101">
        <v>11.5</v>
      </c>
      <c r="N34" s="102">
        <v>12.5</v>
      </c>
      <c r="O34" s="102">
        <v>12</v>
      </c>
      <c r="P34" s="102"/>
      <c r="Q34" s="102">
        <v>1.42</v>
      </c>
      <c r="R34" s="102">
        <v>12.67</v>
      </c>
      <c r="S34" s="101">
        <v>0.92</v>
      </c>
      <c r="T34" s="101"/>
      <c r="U34" s="102"/>
      <c r="V34" s="102"/>
      <c r="W34" s="102">
        <v>2.83</v>
      </c>
      <c r="X34" s="102">
        <v>11.75</v>
      </c>
      <c r="Y34" s="102">
        <v>12.08</v>
      </c>
      <c r="Z34" s="101"/>
      <c r="AA34" s="103"/>
      <c r="AB34" s="102"/>
      <c r="AC34" s="102">
        <v>2.17</v>
      </c>
      <c r="AD34" s="102">
        <v>11.58</v>
      </c>
      <c r="AE34" s="102">
        <v>12.17</v>
      </c>
      <c r="AF34" s="102"/>
      <c r="AG34" s="101">
        <v>1.75</v>
      </c>
      <c r="AH34" s="335">
        <f t="shared" si="0"/>
        <v>154.26</v>
      </c>
      <c r="AI34" s="389">
        <f t="shared" si="1"/>
        <v>168</v>
      </c>
      <c r="AJ34" s="336">
        <f t="shared" si="2"/>
        <v>-13.740000000000009</v>
      </c>
      <c r="AK34" s="337" t="e">
        <f>#REF!</f>
        <v>#REF!</v>
      </c>
      <c r="AL34" s="336" t="e">
        <f>#REF!</f>
        <v>#REF!</v>
      </c>
      <c r="AM34" s="338" t="e">
        <f>#REF!</f>
        <v>#REF!</v>
      </c>
      <c r="AN34" s="332" t="e">
        <f>#REF!</f>
        <v>#REF!</v>
      </c>
    </row>
    <row r="35" spans="1:40" s="19" customFormat="1" x14ac:dyDescent="0.25">
      <c r="A35" s="95">
        <v>15</v>
      </c>
      <c r="B35" s="388" t="s">
        <v>60</v>
      </c>
      <c r="C35" s="121" t="s">
        <v>42</v>
      </c>
      <c r="D35" s="127">
        <f>6.75+10.75</f>
        <v>17.5</v>
      </c>
      <c r="E35" s="103"/>
      <c r="F35" s="103"/>
      <c r="G35" s="127">
        <v>10.75</v>
      </c>
      <c r="H35" s="100"/>
      <c r="I35" s="100"/>
      <c r="J35" s="111">
        <v>10.75</v>
      </c>
      <c r="K35" s="127">
        <v>10.75</v>
      </c>
      <c r="L35" s="127">
        <v>11</v>
      </c>
      <c r="M35" s="256"/>
      <c r="N35" s="114"/>
      <c r="O35" s="111">
        <v>11.08</v>
      </c>
      <c r="P35" s="127">
        <v>10.75</v>
      </c>
      <c r="Q35" s="100"/>
      <c r="R35" s="115"/>
      <c r="S35" s="127">
        <v>10.75</v>
      </c>
      <c r="T35" s="127">
        <v>10.92</v>
      </c>
      <c r="U35" s="100"/>
      <c r="V35" s="100"/>
      <c r="W35" s="111">
        <v>11.25</v>
      </c>
      <c r="X35" s="127">
        <v>10.75</v>
      </c>
      <c r="Y35" s="115"/>
      <c r="Z35" s="103"/>
      <c r="AA35" s="127">
        <v>10.75</v>
      </c>
      <c r="AB35" s="127">
        <v>10.75</v>
      </c>
      <c r="AC35" s="102"/>
      <c r="AD35" s="122" t="s">
        <v>50</v>
      </c>
      <c r="AE35" s="122" t="s">
        <v>50</v>
      </c>
      <c r="AF35" s="122" t="s">
        <v>50</v>
      </c>
      <c r="AG35" s="122" t="s">
        <v>50</v>
      </c>
      <c r="AH35" s="335">
        <f t="shared" si="0"/>
        <v>147.75</v>
      </c>
      <c r="AI35" s="389">
        <f t="shared" si="1"/>
        <v>144</v>
      </c>
      <c r="AJ35" s="336">
        <f t="shared" si="2"/>
        <v>3.75</v>
      </c>
      <c r="AK35" s="337" t="e">
        <f>#REF!</f>
        <v>#REF!</v>
      </c>
      <c r="AL35" s="336" t="e">
        <f>#REF!</f>
        <v>#REF!</v>
      </c>
      <c r="AM35" s="338" t="e">
        <f>#REF!</f>
        <v>#REF!</v>
      </c>
      <c r="AN35" s="332" t="e">
        <f>#REF!</f>
        <v>#REF!</v>
      </c>
    </row>
    <row r="36" spans="1:40" s="19" customFormat="1" ht="13.5" customHeight="1" x14ac:dyDescent="0.25">
      <c r="A36" s="95">
        <v>16</v>
      </c>
      <c r="B36" s="388" t="s">
        <v>61</v>
      </c>
      <c r="C36" s="121" t="s">
        <v>53</v>
      </c>
      <c r="D36" s="102">
        <v>11</v>
      </c>
      <c r="E36" s="101"/>
      <c r="F36" s="101"/>
      <c r="G36" s="102"/>
      <c r="H36" s="102">
        <v>11.58</v>
      </c>
      <c r="I36" s="102">
        <v>11.08</v>
      </c>
      <c r="J36" s="102"/>
      <c r="K36" s="115">
        <v>7.58</v>
      </c>
      <c r="L36" s="101">
        <v>9.25</v>
      </c>
      <c r="M36" s="101"/>
      <c r="N36" s="390"/>
      <c r="O36" s="115">
        <v>6.25</v>
      </c>
      <c r="P36" s="102">
        <v>10.75</v>
      </c>
      <c r="Q36" s="102">
        <v>11.17</v>
      </c>
      <c r="R36" s="390"/>
      <c r="S36" s="101"/>
      <c r="T36" s="101">
        <v>9.67</v>
      </c>
      <c r="U36" s="102">
        <v>11.17</v>
      </c>
      <c r="V36" s="102"/>
      <c r="W36" s="102"/>
      <c r="X36" s="102"/>
      <c r="Y36" s="102">
        <v>11.25</v>
      </c>
      <c r="Z36" s="101"/>
      <c r="AA36" s="101">
        <v>7.92</v>
      </c>
      <c r="AB36" s="102"/>
      <c r="AC36" s="102">
        <v>11.92</v>
      </c>
      <c r="AD36" s="102"/>
      <c r="AE36" s="102"/>
      <c r="AF36" s="102">
        <v>11</v>
      </c>
      <c r="AG36" s="101">
        <v>9.25</v>
      </c>
      <c r="AH36" s="335">
        <f t="shared" si="0"/>
        <v>150.84</v>
      </c>
      <c r="AI36" s="389">
        <f t="shared" si="1"/>
        <v>168</v>
      </c>
      <c r="AJ36" s="336">
        <f t="shared" si="2"/>
        <v>-17.159999999999997</v>
      </c>
      <c r="AK36" s="337" t="e">
        <f>#REF!</f>
        <v>#REF!</v>
      </c>
      <c r="AL36" s="336" t="e">
        <f>#REF!</f>
        <v>#REF!</v>
      </c>
      <c r="AM36" s="338" t="e">
        <f>#REF!</f>
        <v>#REF!</v>
      </c>
      <c r="AN36" s="332" t="e">
        <f>#REF!</f>
        <v>#REF!</v>
      </c>
    </row>
    <row r="37" spans="1:40" s="19" customFormat="1" ht="15.75" thickBot="1" x14ac:dyDescent="0.3">
      <c r="A37" s="391">
        <v>17</v>
      </c>
      <c r="B37" s="392" t="s">
        <v>62</v>
      </c>
      <c r="C37" s="393" t="s">
        <v>44</v>
      </c>
      <c r="D37" s="394"/>
      <c r="E37" s="395">
        <v>9.67</v>
      </c>
      <c r="F37" s="127">
        <v>10.75</v>
      </c>
      <c r="G37" s="394"/>
      <c r="H37" s="394"/>
      <c r="I37" s="127">
        <v>10.75</v>
      </c>
      <c r="J37" s="127">
        <v>12.08</v>
      </c>
      <c r="K37" s="396"/>
      <c r="L37" s="397"/>
      <c r="M37" s="127">
        <v>13.75</v>
      </c>
      <c r="N37" s="127">
        <v>10.83</v>
      </c>
      <c r="O37" s="396"/>
      <c r="P37" s="396"/>
      <c r="Q37" s="127">
        <v>11.42</v>
      </c>
      <c r="R37" s="127">
        <v>10.83</v>
      </c>
      <c r="S37" s="398"/>
      <c r="T37" s="398"/>
      <c r="U37" s="127">
        <v>11.75</v>
      </c>
      <c r="V37" s="127">
        <v>10.75</v>
      </c>
      <c r="W37" s="394"/>
      <c r="X37" s="396"/>
      <c r="Y37" s="127">
        <v>11.42</v>
      </c>
      <c r="Z37" s="127">
        <v>10.42</v>
      </c>
      <c r="AA37" s="398"/>
      <c r="AB37" s="399"/>
      <c r="AC37" s="111">
        <v>10.83</v>
      </c>
      <c r="AD37" s="127">
        <v>10.58</v>
      </c>
      <c r="AE37" s="394"/>
      <c r="AF37" s="396"/>
      <c r="AG37" s="127">
        <v>4</v>
      </c>
      <c r="AH37" s="400">
        <f t="shared" si="0"/>
        <v>159.83000000000001</v>
      </c>
      <c r="AI37" s="401">
        <f t="shared" si="1"/>
        <v>168</v>
      </c>
      <c r="AJ37" s="402">
        <f t="shared" si="2"/>
        <v>-8.1699999999999875</v>
      </c>
      <c r="AK37" s="403" t="e">
        <f>#REF!</f>
        <v>#REF!</v>
      </c>
      <c r="AL37" s="402" t="e">
        <f>#REF!</f>
        <v>#REF!</v>
      </c>
      <c r="AM37" s="404" t="e">
        <f>#REF!</f>
        <v>#REF!</v>
      </c>
      <c r="AN37" s="405" t="e">
        <f>#REF!</f>
        <v>#REF!</v>
      </c>
    </row>
    <row r="38" spans="1:40" s="19" customFormat="1" x14ac:dyDescent="0.25">
      <c r="A38" s="78">
        <v>18</v>
      </c>
      <c r="B38" s="384" t="s">
        <v>63</v>
      </c>
      <c r="C38" s="406" t="s">
        <v>64</v>
      </c>
      <c r="D38" s="250"/>
      <c r="E38" s="385"/>
      <c r="F38" s="324">
        <v>8.75</v>
      </c>
      <c r="G38" s="250">
        <v>10</v>
      </c>
      <c r="H38" s="250"/>
      <c r="I38" s="84"/>
      <c r="J38" s="250">
        <v>10.75</v>
      </c>
      <c r="K38" s="250">
        <v>11</v>
      </c>
      <c r="L38" s="324"/>
      <c r="M38" s="324"/>
      <c r="N38" s="250">
        <v>10.75</v>
      </c>
      <c r="O38" s="250">
        <v>10.75</v>
      </c>
      <c r="P38" s="326"/>
      <c r="Q38" s="84"/>
      <c r="R38" s="250">
        <v>10.75</v>
      </c>
      <c r="S38" s="324">
        <v>8.67</v>
      </c>
      <c r="T38" s="385"/>
      <c r="U38" s="84"/>
      <c r="V38" s="250">
        <v>10.75</v>
      </c>
      <c r="W38" s="250">
        <v>10.75</v>
      </c>
      <c r="X38" s="326"/>
      <c r="Y38" s="250"/>
      <c r="Z38" s="324">
        <v>9</v>
      </c>
      <c r="AA38" s="324">
        <v>9</v>
      </c>
      <c r="AB38" s="86"/>
      <c r="AC38" s="86"/>
      <c r="AD38" s="250">
        <v>10.75</v>
      </c>
      <c r="AE38" s="250">
        <v>10.75</v>
      </c>
      <c r="AF38" s="326"/>
      <c r="AG38" s="385"/>
      <c r="AH38" s="328">
        <f t="shared" si="0"/>
        <v>142.42000000000002</v>
      </c>
      <c r="AI38" s="386">
        <f t="shared" si="1"/>
        <v>168</v>
      </c>
      <c r="AJ38" s="329">
        <f t="shared" si="2"/>
        <v>-25.579999999999984</v>
      </c>
      <c r="AK38" s="407" t="e">
        <f>#REF!</f>
        <v>#REF!</v>
      </c>
      <c r="AL38" s="329" t="e">
        <f>#REF!</f>
        <v>#REF!</v>
      </c>
      <c r="AM38" s="331" t="e">
        <f>#REF!</f>
        <v>#REF!</v>
      </c>
      <c r="AN38" s="387" t="e">
        <f>#REF!</f>
        <v>#REF!</v>
      </c>
    </row>
    <row r="39" spans="1:40" s="19" customFormat="1" ht="15" customHeight="1" x14ac:dyDescent="0.25">
      <c r="A39" s="95">
        <v>19</v>
      </c>
      <c r="B39" s="388" t="s">
        <v>65</v>
      </c>
      <c r="C39" s="97" t="s">
        <v>42</v>
      </c>
      <c r="D39" s="115">
        <v>10.42</v>
      </c>
      <c r="E39" s="256">
        <v>9.42</v>
      </c>
      <c r="F39" s="103"/>
      <c r="G39" s="115"/>
      <c r="H39" s="115">
        <v>11.42</v>
      </c>
      <c r="I39" s="115">
        <v>11.42</v>
      </c>
      <c r="J39" s="115"/>
      <c r="K39" s="114"/>
      <c r="L39" s="256">
        <v>9.83</v>
      </c>
      <c r="M39" s="103">
        <v>10.92</v>
      </c>
      <c r="N39" s="114"/>
      <c r="O39" s="114"/>
      <c r="P39" s="115">
        <v>10.75</v>
      </c>
      <c r="Q39" s="115">
        <v>10.67</v>
      </c>
      <c r="R39" s="115"/>
      <c r="S39" s="256"/>
      <c r="T39" s="256">
        <v>7.75</v>
      </c>
      <c r="U39" s="115">
        <v>11.25</v>
      </c>
      <c r="V39" s="100"/>
      <c r="W39" s="115"/>
      <c r="X39" s="115">
        <v>11.92</v>
      </c>
      <c r="Y39" s="115">
        <v>11.42</v>
      </c>
      <c r="Z39" s="103"/>
      <c r="AA39" s="103"/>
      <c r="AB39" s="115">
        <v>10.5</v>
      </c>
      <c r="AC39" s="115">
        <v>10.25</v>
      </c>
      <c r="AD39" s="114"/>
      <c r="AE39" s="115"/>
      <c r="AF39" s="115">
        <v>10.5</v>
      </c>
      <c r="AG39" s="256">
        <v>8.58</v>
      </c>
      <c r="AH39" s="335">
        <f t="shared" si="0"/>
        <v>167.02</v>
      </c>
      <c r="AI39" s="389">
        <f t="shared" si="1"/>
        <v>168</v>
      </c>
      <c r="AJ39" s="336">
        <f t="shared" si="2"/>
        <v>-0.97999999999998977</v>
      </c>
      <c r="AK39" s="337" t="e">
        <f>#REF!</f>
        <v>#REF!</v>
      </c>
      <c r="AL39" s="336" t="e">
        <f>#REF!</f>
        <v>#REF!</v>
      </c>
      <c r="AM39" s="338" t="e">
        <f>#REF!</f>
        <v>#REF!</v>
      </c>
      <c r="AN39" s="332" t="e">
        <f>#REF!</f>
        <v>#REF!</v>
      </c>
    </row>
    <row r="40" spans="1:40" s="19" customFormat="1" x14ac:dyDescent="0.25">
      <c r="A40" s="95">
        <v>20</v>
      </c>
      <c r="B40" s="388" t="s">
        <v>66</v>
      </c>
      <c r="C40" s="97" t="s">
        <v>67</v>
      </c>
      <c r="D40" s="115">
        <v>8</v>
      </c>
      <c r="E40" s="103"/>
      <c r="F40" s="103"/>
      <c r="G40" s="115">
        <v>8</v>
      </c>
      <c r="H40" s="115">
        <v>8</v>
      </c>
      <c r="I40" s="115">
        <v>8</v>
      </c>
      <c r="J40" s="115">
        <v>8</v>
      </c>
      <c r="K40" s="115">
        <v>8</v>
      </c>
      <c r="L40" s="256"/>
      <c r="M40" s="256"/>
      <c r="N40" s="115">
        <v>8</v>
      </c>
      <c r="O40" s="115">
        <v>8</v>
      </c>
      <c r="P40" s="115">
        <v>8</v>
      </c>
      <c r="Q40" s="115">
        <v>8</v>
      </c>
      <c r="R40" s="115">
        <v>8</v>
      </c>
      <c r="S40" s="103"/>
      <c r="T40" s="103"/>
      <c r="U40" s="115">
        <v>8</v>
      </c>
      <c r="V40" s="115">
        <v>8</v>
      </c>
      <c r="W40" s="115">
        <v>8</v>
      </c>
      <c r="X40" s="115">
        <v>8</v>
      </c>
      <c r="Y40" s="115">
        <v>8</v>
      </c>
      <c r="Z40" s="103"/>
      <c r="AA40" s="103"/>
      <c r="AB40" s="115">
        <v>8</v>
      </c>
      <c r="AC40" s="115">
        <v>8</v>
      </c>
      <c r="AD40" s="115">
        <v>8</v>
      </c>
      <c r="AE40" s="115">
        <v>8</v>
      </c>
      <c r="AF40" s="115">
        <v>8</v>
      </c>
      <c r="AG40" s="103"/>
      <c r="AH40" s="335">
        <f t="shared" si="0"/>
        <v>168</v>
      </c>
      <c r="AI40" s="389">
        <f t="shared" si="1"/>
        <v>168</v>
      </c>
      <c r="AJ40" s="336">
        <f t="shared" si="2"/>
        <v>0</v>
      </c>
      <c r="AK40" s="367" t="e">
        <f>#REF!</f>
        <v>#REF!</v>
      </c>
      <c r="AL40" s="336" t="e">
        <f>#REF!</f>
        <v>#REF!</v>
      </c>
      <c r="AM40" s="338" t="e">
        <f>#REF!</f>
        <v>#REF!</v>
      </c>
      <c r="AN40" s="332" t="e">
        <f>#REF!</f>
        <v>#REF!</v>
      </c>
    </row>
    <row r="41" spans="1:40" s="19" customFormat="1" ht="15.75" thickBot="1" x14ac:dyDescent="0.3">
      <c r="A41" s="675" t="s">
        <v>69</v>
      </c>
      <c r="B41" s="676"/>
      <c r="C41" s="676"/>
      <c r="D41" s="408">
        <f t="shared" ref="D41:AN41" si="3">SUM(D21:D40)</f>
        <v>109.92</v>
      </c>
      <c r="E41" s="408">
        <f t="shared" si="3"/>
        <v>75.75</v>
      </c>
      <c r="F41" s="408">
        <f t="shared" si="3"/>
        <v>66</v>
      </c>
      <c r="G41" s="408">
        <f t="shared" si="3"/>
        <v>83.33</v>
      </c>
      <c r="H41" s="408">
        <f>SUM(H21:H40)-12</f>
        <v>74.67</v>
      </c>
      <c r="I41" s="408">
        <f t="shared" si="3"/>
        <v>85</v>
      </c>
      <c r="J41" s="408">
        <f t="shared" si="3"/>
        <v>88.41</v>
      </c>
      <c r="K41" s="408">
        <f>SUM(K21:K40)-3.5</f>
        <v>89.41</v>
      </c>
      <c r="L41" s="408">
        <f t="shared" si="3"/>
        <v>74.16</v>
      </c>
      <c r="M41" s="408">
        <f t="shared" si="3"/>
        <v>78</v>
      </c>
      <c r="N41" s="408">
        <f t="shared" si="3"/>
        <v>76.33</v>
      </c>
      <c r="O41" s="408">
        <f t="shared" si="3"/>
        <v>92.83</v>
      </c>
      <c r="P41" s="408">
        <f t="shared" si="3"/>
        <v>84.75</v>
      </c>
      <c r="Q41" s="408">
        <f t="shared" si="3"/>
        <v>88.68</v>
      </c>
      <c r="R41" s="408">
        <f t="shared" si="3"/>
        <v>87.16</v>
      </c>
      <c r="S41" s="408">
        <f t="shared" si="3"/>
        <v>73.42</v>
      </c>
      <c r="T41" s="408">
        <f t="shared" si="3"/>
        <v>61.260000000000005</v>
      </c>
      <c r="U41" s="408">
        <f t="shared" si="3"/>
        <v>88.92</v>
      </c>
      <c r="V41" s="408">
        <f t="shared" si="3"/>
        <v>87.09</v>
      </c>
      <c r="W41" s="408">
        <f>SUM(W21:W40)</f>
        <v>101.33</v>
      </c>
      <c r="X41" s="408">
        <f t="shared" si="3"/>
        <v>85.67</v>
      </c>
      <c r="Y41" s="408">
        <f t="shared" si="3"/>
        <v>88.33</v>
      </c>
      <c r="Z41" s="408">
        <f t="shared" si="3"/>
        <v>66.92</v>
      </c>
      <c r="AA41" s="408">
        <f t="shared" si="3"/>
        <v>61.84</v>
      </c>
      <c r="AB41" s="408">
        <f t="shared" si="3"/>
        <v>73.09</v>
      </c>
      <c r="AC41" s="408">
        <f t="shared" si="3"/>
        <v>89.08</v>
      </c>
      <c r="AD41" s="408">
        <f t="shared" si="3"/>
        <v>84.91</v>
      </c>
      <c r="AE41" s="408">
        <f t="shared" si="3"/>
        <v>87.84</v>
      </c>
      <c r="AF41" s="408">
        <f t="shared" si="3"/>
        <v>84.08</v>
      </c>
      <c r="AG41" s="408">
        <f t="shared" si="3"/>
        <v>54.42</v>
      </c>
      <c r="AH41" s="408">
        <f>SUM(D41:AG41)</f>
        <v>2442.6</v>
      </c>
      <c r="AI41" s="409">
        <f t="shared" si="3"/>
        <v>2616</v>
      </c>
      <c r="AJ41" s="409">
        <f t="shared" si="3"/>
        <v>-157.89999999999995</v>
      </c>
      <c r="AK41" s="409" t="e">
        <f>SUM(AK21:AK40)</f>
        <v>#REF!</v>
      </c>
      <c r="AL41" s="409" t="e">
        <f t="shared" si="3"/>
        <v>#REF!</v>
      </c>
      <c r="AM41" s="409" t="e">
        <f t="shared" si="3"/>
        <v>#REF!</v>
      </c>
      <c r="AN41" s="410" t="e">
        <f t="shared" si="3"/>
        <v>#REF!</v>
      </c>
    </row>
    <row r="42" spans="1:40" s="19" customFormat="1" x14ac:dyDescent="0.25">
      <c r="A42" s="278"/>
      <c r="B42" s="668" t="s">
        <v>70</v>
      </c>
      <c r="C42" s="668"/>
      <c r="D42" s="411">
        <f t="shared" ref="D42:AG42" si="4">COUNT(D21:D40)</f>
        <v>11</v>
      </c>
      <c r="E42" s="411">
        <f t="shared" si="4"/>
        <v>8</v>
      </c>
      <c r="F42" s="411">
        <f t="shared" si="4"/>
        <v>6</v>
      </c>
      <c r="G42" s="411">
        <f t="shared" si="4"/>
        <v>8</v>
      </c>
      <c r="H42" s="411">
        <f t="shared" si="4"/>
        <v>9</v>
      </c>
      <c r="I42" s="411">
        <f t="shared" si="4"/>
        <v>8</v>
      </c>
      <c r="J42" s="411">
        <f t="shared" si="4"/>
        <v>9</v>
      </c>
      <c r="K42" s="411">
        <f t="shared" si="4"/>
        <v>9</v>
      </c>
      <c r="L42" s="411">
        <f t="shared" si="4"/>
        <v>7</v>
      </c>
      <c r="M42" s="411">
        <f t="shared" si="4"/>
        <v>7</v>
      </c>
      <c r="N42" s="411">
        <f t="shared" si="4"/>
        <v>7</v>
      </c>
      <c r="O42" s="411">
        <f t="shared" si="4"/>
        <v>10</v>
      </c>
      <c r="P42" s="411">
        <f t="shared" si="4"/>
        <v>8</v>
      </c>
      <c r="Q42" s="411">
        <f t="shared" si="4"/>
        <v>9</v>
      </c>
      <c r="R42" s="411">
        <f t="shared" si="4"/>
        <v>8</v>
      </c>
      <c r="S42" s="411">
        <f t="shared" si="4"/>
        <v>8</v>
      </c>
      <c r="T42" s="411">
        <f t="shared" si="4"/>
        <v>6</v>
      </c>
      <c r="U42" s="411">
        <f t="shared" si="4"/>
        <v>9</v>
      </c>
      <c r="V42" s="411">
        <f t="shared" si="4"/>
        <v>8</v>
      </c>
      <c r="W42" s="411">
        <f t="shared" si="4"/>
        <v>10</v>
      </c>
      <c r="X42" s="411">
        <f t="shared" si="4"/>
        <v>8</v>
      </c>
      <c r="Y42" s="411">
        <f t="shared" si="4"/>
        <v>9</v>
      </c>
      <c r="Z42" s="411">
        <f t="shared" si="4"/>
        <v>7</v>
      </c>
      <c r="AA42" s="411">
        <f t="shared" si="4"/>
        <v>7</v>
      </c>
      <c r="AB42" s="411">
        <f t="shared" si="4"/>
        <v>7</v>
      </c>
      <c r="AC42" s="411">
        <f t="shared" si="4"/>
        <v>9</v>
      </c>
      <c r="AD42" s="411">
        <f t="shared" si="4"/>
        <v>8</v>
      </c>
      <c r="AE42" s="411">
        <f t="shared" si="4"/>
        <v>9</v>
      </c>
      <c r="AF42" s="411">
        <f t="shared" si="4"/>
        <v>8</v>
      </c>
      <c r="AG42" s="411">
        <f t="shared" si="4"/>
        <v>8</v>
      </c>
      <c r="AH42" s="186">
        <f>SUM(AH21:AH40)-AH41</f>
        <v>15.5</v>
      </c>
      <c r="AI42" s="176" t="s">
        <v>90</v>
      </c>
      <c r="AJ42" s="177"/>
      <c r="AK42" s="177"/>
      <c r="AL42" s="177"/>
      <c r="AM42" s="177"/>
      <c r="AN42" s="177"/>
    </row>
    <row r="43" spans="1:40" s="19" customFormat="1" x14ac:dyDescent="0.25">
      <c r="A43" s="178"/>
      <c r="B43" s="178"/>
      <c r="C43" s="178"/>
      <c r="D43" s="179"/>
      <c r="E43" s="179"/>
      <c r="F43" s="179"/>
      <c r="G43" s="179"/>
      <c r="H43" s="412"/>
      <c r="I43" s="179"/>
      <c r="J43" s="412"/>
      <c r="K43" s="412"/>
      <c r="L43" s="412"/>
      <c r="M43" s="412"/>
      <c r="N43" s="412"/>
      <c r="O43" s="412"/>
      <c r="P43" s="412"/>
      <c r="Q43" s="412"/>
      <c r="R43" s="412"/>
      <c r="S43" s="412"/>
      <c r="T43" s="412"/>
      <c r="U43" s="412"/>
      <c r="V43" s="412"/>
      <c r="W43" s="412"/>
      <c r="X43" s="412"/>
      <c r="Y43" s="412"/>
      <c r="Z43" s="412"/>
      <c r="AA43" s="412"/>
      <c r="AB43" s="412"/>
      <c r="AC43" s="412"/>
      <c r="AD43" s="412"/>
      <c r="AE43" s="412"/>
      <c r="AF43" s="412"/>
      <c r="AG43" s="412"/>
      <c r="AH43" s="186"/>
      <c r="AI43" s="176"/>
      <c r="AJ43" s="177"/>
      <c r="AK43" s="177"/>
      <c r="AL43" s="177"/>
      <c r="AM43" s="177"/>
      <c r="AN43" s="177"/>
    </row>
    <row r="44" spans="1:40" s="19" customFormat="1" x14ac:dyDescent="0.25">
      <c r="A44" s="178"/>
      <c r="B44" s="178"/>
      <c r="C44" s="178"/>
      <c r="D44" s="179"/>
      <c r="E44" s="179"/>
      <c r="F44" s="179"/>
      <c r="G44" s="179"/>
      <c r="H44" s="179"/>
      <c r="I44" s="179"/>
      <c r="J44" s="179"/>
      <c r="K44" s="181"/>
      <c r="L44" s="181"/>
      <c r="M44" s="181"/>
      <c r="N44" s="181"/>
      <c r="O44" s="179"/>
      <c r="P44" s="179"/>
      <c r="Q44" s="179"/>
      <c r="R44" s="179"/>
      <c r="S44" s="181"/>
      <c r="T44" s="181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281"/>
      <c r="AI44" s="194"/>
      <c r="AJ44"/>
      <c r="AK44" s="193"/>
      <c r="AL44"/>
      <c r="AM44"/>
      <c r="AN44"/>
    </row>
    <row r="45" spans="1:40" ht="15.75" x14ac:dyDescent="0.25">
      <c r="A45" s="187"/>
      <c r="B45" s="194"/>
      <c r="C45" s="195" t="s">
        <v>73</v>
      </c>
      <c r="D45" s="200">
        <v>108.92</v>
      </c>
      <c r="E45" s="200">
        <v>75.75</v>
      </c>
      <c r="F45" s="200">
        <v>66</v>
      </c>
      <c r="G45" s="200">
        <v>83.33</v>
      </c>
      <c r="H45" s="200">
        <v>86.67</v>
      </c>
      <c r="I45" s="200">
        <v>85</v>
      </c>
      <c r="J45" s="200">
        <v>88.41</v>
      </c>
      <c r="K45" s="200">
        <v>89.41</v>
      </c>
      <c r="L45" s="200">
        <v>74.16</v>
      </c>
      <c r="M45" s="200">
        <v>77.989999999999995</v>
      </c>
      <c r="N45" s="200">
        <v>73</v>
      </c>
      <c r="O45" s="200">
        <v>93.75</v>
      </c>
      <c r="P45" s="200">
        <v>83.75</v>
      </c>
      <c r="Q45" s="200">
        <v>85.75</v>
      </c>
      <c r="R45" s="200">
        <v>83.75</v>
      </c>
      <c r="S45" s="200">
        <v>75.75</v>
      </c>
      <c r="T45" s="200">
        <v>73.75</v>
      </c>
      <c r="U45" s="200">
        <v>85.75</v>
      </c>
      <c r="V45" s="200">
        <v>83.75</v>
      </c>
      <c r="W45" s="200">
        <v>96.5</v>
      </c>
      <c r="X45" s="200">
        <v>83.75</v>
      </c>
      <c r="Y45" s="200">
        <v>95.75</v>
      </c>
      <c r="Z45" s="200">
        <v>73.75</v>
      </c>
      <c r="AA45" s="200">
        <v>75.75</v>
      </c>
      <c r="AB45" s="200">
        <v>83.75</v>
      </c>
      <c r="AC45" s="200">
        <v>85.75</v>
      </c>
      <c r="AD45" s="200">
        <v>83.75</v>
      </c>
      <c r="AE45" s="200">
        <v>85.75</v>
      </c>
      <c r="AF45" s="200">
        <v>94.5</v>
      </c>
      <c r="AG45" s="200">
        <v>75.75</v>
      </c>
      <c r="AH45" s="282">
        <f>SUM(D45:AG45)</f>
        <v>2509.39</v>
      </c>
      <c r="AK45"/>
    </row>
    <row r="46" spans="1:40" ht="15.75" x14ac:dyDescent="0.25">
      <c r="A46" s="187"/>
      <c r="B46" s="194"/>
      <c r="C46" s="195" t="s">
        <v>74</v>
      </c>
      <c r="D46" s="379">
        <v>926.12819250000007</v>
      </c>
      <c r="E46" s="379">
        <v>890.72699874999989</v>
      </c>
      <c r="F46" s="379">
        <v>893.97230250000007</v>
      </c>
      <c r="G46" s="379">
        <v>596.19237750000002</v>
      </c>
      <c r="H46" s="379">
        <v>831.18454374999999</v>
      </c>
      <c r="I46" s="379">
        <v>838.70732624999994</v>
      </c>
      <c r="J46" s="379">
        <v>953.86781874999997</v>
      </c>
      <c r="K46" s="379">
        <v>930.26594666666676</v>
      </c>
      <c r="L46" s="379">
        <v>880.41804416666662</v>
      </c>
      <c r="M46" s="379">
        <v>838.4381441666668</v>
      </c>
      <c r="N46" s="379">
        <v>664.58181250000007</v>
      </c>
      <c r="O46" s="379">
        <v>728.41389249999997</v>
      </c>
      <c r="P46" s="379">
        <v>755.82838874999993</v>
      </c>
      <c r="Q46" s="379">
        <v>1084.4326262499999</v>
      </c>
      <c r="R46" s="379">
        <v>939.51643499999989</v>
      </c>
      <c r="S46" s="379">
        <v>723.94327812500001</v>
      </c>
      <c r="T46" s="379">
        <v>679.44192937499997</v>
      </c>
      <c r="U46" s="379">
        <v>664.58181250000007</v>
      </c>
      <c r="V46" s="379">
        <v>728.41389249999997</v>
      </c>
      <c r="W46" s="379">
        <v>755.82838874999993</v>
      </c>
      <c r="X46" s="379">
        <v>887.35671333333323</v>
      </c>
      <c r="Y46" s="379">
        <v>967.5227662499999</v>
      </c>
      <c r="Z46" s="379">
        <v>968.87832874999992</v>
      </c>
      <c r="AA46" s="379">
        <v>864.70310462499992</v>
      </c>
      <c r="AB46" s="379">
        <v>740.16779812499999</v>
      </c>
      <c r="AC46" s="379">
        <v>797.33807000000013</v>
      </c>
      <c r="AD46" s="379">
        <v>737.97516083333346</v>
      </c>
      <c r="AE46" s="379">
        <v>887.35671333333323</v>
      </c>
      <c r="AF46" s="379">
        <v>967.5227662499999</v>
      </c>
      <c r="AG46" s="379">
        <v>968.87832874999992</v>
      </c>
      <c r="AH46" s="282">
        <f>SUM(D46:AG46)</f>
        <v>25092.583901500006</v>
      </c>
      <c r="AK46"/>
    </row>
    <row r="47" spans="1:40" s="19" customFormat="1" x14ac:dyDescent="0.25">
      <c r="A47" s="202"/>
      <c r="B47" s="202"/>
      <c r="C47" s="202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80"/>
      <c r="Z47" s="179"/>
      <c r="AA47" s="179"/>
      <c r="AB47" s="179"/>
      <c r="AC47" s="179"/>
      <c r="AD47" s="179"/>
      <c r="AE47" s="179"/>
      <c r="AF47" s="179"/>
      <c r="AG47" s="179"/>
      <c r="AH47" s="186"/>
      <c r="AI47" s="176"/>
      <c r="AJ47" s="177"/>
      <c r="AK47" s="177"/>
      <c r="AL47" s="177"/>
      <c r="AM47" s="177"/>
      <c r="AN47" s="177"/>
    </row>
    <row r="48" spans="1:40" ht="15.75" x14ac:dyDescent="0.25">
      <c r="A48" s="187"/>
      <c r="B48" s="194"/>
      <c r="C48" s="195" t="s">
        <v>75</v>
      </c>
      <c r="D48" s="379" t="e">
        <f>#REF!</f>
        <v>#REF!</v>
      </c>
      <c r="E48" s="379" t="e">
        <f>#REF!*0.9</f>
        <v>#REF!</v>
      </c>
      <c r="F48" s="379" t="e">
        <f>#REF!*0.9</f>
        <v>#REF!</v>
      </c>
      <c r="G48" s="379" t="e">
        <f>#REF!*0.9</f>
        <v>#REF!</v>
      </c>
      <c r="H48" s="379" t="e">
        <f>#REF!*0.9</f>
        <v>#REF!</v>
      </c>
      <c r="I48" s="379" t="e">
        <f>#REF!*0.9</f>
        <v>#REF!</v>
      </c>
      <c r="J48" s="379" t="e">
        <f>#REF!*0.9</f>
        <v>#REF!</v>
      </c>
      <c r="K48" s="379" t="e">
        <f>#REF!*0.9</f>
        <v>#REF!</v>
      </c>
      <c r="L48" s="379" t="e">
        <f>#REF!*0.8</f>
        <v>#REF!</v>
      </c>
      <c r="M48" s="379" t="e">
        <f>#REF!*0.8</f>
        <v>#REF!</v>
      </c>
      <c r="N48" s="379" t="e">
        <f>#REF!*0.9</f>
        <v>#REF!</v>
      </c>
      <c r="O48" s="379" t="e">
        <f>#REF!*0.9</f>
        <v>#REF!</v>
      </c>
      <c r="P48" s="379" t="e">
        <f>#REF!*0.9</f>
        <v>#REF!</v>
      </c>
      <c r="Q48" s="379" t="e">
        <f>#REF!*0.8</f>
        <v>#REF!</v>
      </c>
      <c r="R48" s="379" t="e">
        <f>#REF!*0.8</f>
        <v>#REF!</v>
      </c>
      <c r="S48" s="379" t="e">
        <f>#REF!*0.9</f>
        <v>#REF!</v>
      </c>
      <c r="T48" s="379" t="e">
        <f>#REF!*0.8</f>
        <v>#REF!</v>
      </c>
      <c r="U48" s="379" t="e">
        <f>#REF!</f>
        <v>#REF!</v>
      </c>
      <c r="V48" s="379" t="e">
        <f>#REF!</f>
        <v>#REF!</v>
      </c>
      <c r="W48" s="379" t="e">
        <f>#REF!*1.1</f>
        <v>#REF!</v>
      </c>
      <c r="X48" s="379" t="e">
        <f>#REF!*1.2</f>
        <v>#REF!</v>
      </c>
      <c r="Y48" s="379" t="e">
        <f>#REF!</f>
        <v>#REF!</v>
      </c>
      <c r="Z48" s="379" t="e">
        <f>#REF!</f>
        <v>#REF!</v>
      </c>
      <c r="AA48" s="379" t="e">
        <f>#REF!*0.8</f>
        <v>#REF!</v>
      </c>
      <c r="AB48" s="379" t="e">
        <f>#REF!*1.2</f>
        <v>#REF!</v>
      </c>
      <c r="AC48" s="379" t="e">
        <f>#REF!*1.1</f>
        <v>#REF!</v>
      </c>
      <c r="AD48" s="379" t="e">
        <f>#REF!*1.1</f>
        <v>#REF!</v>
      </c>
      <c r="AE48" s="379" t="e">
        <f>#REF!</f>
        <v>#REF!</v>
      </c>
      <c r="AF48" s="379" t="e">
        <f>#REF!</f>
        <v>#REF!</v>
      </c>
      <c r="AG48" s="379" t="e">
        <f>#REF!*0.9</f>
        <v>#REF!</v>
      </c>
      <c r="AH48" s="198" t="e">
        <f>SUM(D48:AG48)</f>
        <v>#REF!</v>
      </c>
      <c r="AI48" t="s">
        <v>91</v>
      </c>
      <c r="AK48"/>
    </row>
    <row r="49" spans="1:40" ht="15.75" x14ac:dyDescent="0.25">
      <c r="A49" s="187"/>
      <c r="B49" s="194"/>
      <c r="C49" s="195" t="s">
        <v>77</v>
      </c>
      <c r="D49" s="205">
        <v>922.229195</v>
      </c>
      <c r="E49" s="205">
        <v>888.34658999999988</v>
      </c>
      <c r="F49" s="205">
        <v>755.0577424999999</v>
      </c>
      <c r="G49" s="205">
        <v>609.88442999999995</v>
      </c>
      <c r="H49" s="205">
        <v>685.3299649999999</v>
      </c>
      <c r="I49" s="205">
        <v>838.25391749999983</v>
      </c>
      <c r="J49" s="205">
        <v>839.45634499999994</v>
      </c>
      <c r="K49" s="205">
        <v>792.67206499999998</v>
      </c>
      <c r="L49" s="205">
        <v>682.14979999999991</v>
      </c>
      <c r="M49" s="205">
        <v>710.40884499999993</v>
      </c>
      <c r="N49" s="205">
        <v>762.30070000000001</v>
      </c>
      <c r="O49" s="205">
        <v>771.69451749999996</v>
      </c>
      <c r="P49" s="205">
        <v>774.63923999999997</v>
      </c>
      <c r="Q49" s="205">
        <v>806.54011000000003</v>
      </c>
      <c r="R49" s="205">
        <v>717.1275149999999</v>
      </c>
      <c r="S49" s="205">
        <v>741.42759999999998</v>
      </c>
      <c r="T49" s="205">
        <v>522.7587125</v>
      </c>
      <c r="U49" s="205">
        <v>812.81218749999994</v>
      </c>
      <c r="V49" s="205">
        <v>877.11248750000004</v>
      </c>
      <c r="W49" s="205">
        <v>822.12257</v>
      </c>
      <c r="X49" s="205">
        <v>903.00009250000005</v>
      </c>
      <c r="Y49" s="205">
        <v>886.42850749999991</v>
      </c>
      <c r="Z49" s="205">
        <v>884.09724749999998</v>
      </c>
      <c r="AA49" s="205">
        <v>578.86649499999999</v>
      </c>
      <c r="AB49" s="205">
        <v>691.56965249999996</v>
      </c>
      <c r="AC49" s="205">
        <v>796.65941750000002</v>
      </c>
      <c r="AD49" s="205">
        <v>875.53778</v>
      </c>
      <c r="AE49" s="205">
        <v>821.28514499999994</v>
      </c>
      <c r="AF49" s="205">
        <v>905.24812249999991</v>
      </c>
      <c r="AG49" s="205">
        <v>898.0677925</v>
      </c>
      <c r="AH49" s="198">
        <f>AH50</f>
        <v>23573.084787499996</v>
      </c>
      <c r="AI49" s="1" t="e">
        <f>AH48-AH49</f>
        <v>#REF!</v>
      </c>
      <c r="AK49"/>
    </row>
    <row r="50" spans="1:40" ht="15.75" hidden="1" customHeight="1" x14ac:dyDescent="0.25">
      <c r="A50" s="194"/>
      <c r="B50" s="206"/>
      <c r="C50" s="207" t="s">
        <v>78</v>
      </c>
      <c r="D50" s="208">
        <f>IF(D49="",D48,D49)</f>
        <v>922.229195</v>
      </c>
      <c r="E50" s="208">
        <f t="shared" ref="E50:AF50" si="5">IF(E49="",E48,E49)</f>
        <v>888.34658999999988</v>
      </c>
      <c r="F50" s="208">
        <f t="shared" si="5"/>
        <v>755.0577424999999</v>
      </c>
      <c r="G50" s="208">
        <f>IF(G49="",G48,G49)</f>
        <v>609.88442999999995</v>
      </c>
      <c r="H50" s="208">
        <f t="shared" si="5"/>
        <v>685.3299649999999</v>
      </c>
      <c r="I50" s="208">
        <f t="shared" si="5"/>
        <v>838.25391749999983</v>
      </c>
      <c r="J50" s="208">
        <f t="shared" si="5"/>
        <v>839.45634499999994</v>
      </c>
      <c r="K50" s="208">
        <f t="shared" si="5"/>
        <v>792.67206499999998</v>
      </c>
      <c r="L50" s="208">
        <f t="shared" si="5"/>
        <v>682.14979999999991</v>
      </c>
      <c r="M50" s="208">
        <f t="shared" si="5"/>
        <v>710.40884499999993</v>
      </c>
      <c r="N50" s="208">
        <f t="shared" si="5"/>
        <v>762.30070000000001</v>
      </c>
      <c r="O50" s="208">
        <f t="shared" si="5"/>
        <v>771.69451749999996</v>
      </c>
      <c r="P50" s="208">
        <f t="shared" si="5"/>
        <v>774.63923999999997</v>
      </c>
      <c r="Q50" s="208">
        <f t="shared" si="5"/>
        <v>806.54011000000003</v>
      </c>
      <c r="R50" s="208">
        <f t="shared" si="5"/>
        <v>717.1275149999999</v>
      </c>
      <c r="S50" s="208">
        <f t="shared" si="5"/>
        <v>741.42759999999998</v>
      </c>
      <c r="T50" s="208">
        <f t="shared" si="5"/>
        <v>522.7587125</v>
      </c>
      <c r="U50" s="208">
        <f t="shared" si="5"/>
        <v>812.81218749999994</v>
      </c>
      <c r="V50" s="208">
        <f t="shared" si="5"/>
        <v>877.11248750000004</v>
      </c>
      <c r="W50" s="208">
        <f t="shared" si="5"/>
        <v>822.12257</v>
      </c>
      <c r="X50" s="208">
        <f t="shared" si="5"/>
        <v>903.00009250000005</v>
      </c>
      <c r="Y50" s="208">
        <f t="shared" si="5"/>
        <v>886.42850749999991</v>
      </c>
      <c r="Z50" s="208">
        <f t="shared" si="5"/>
        <v>884.09724749999998</v>
      </c>
      <c r="AA50" s="208">
        <f t="shared" si="5"/>
        <v>578.86649499999999</v>
      </c>
      <c r="AB50" s="208">
        <f t="shared" si="5"/>
        <v>691.56965249999996</v>
      </c>
      <c r="AC50" s="208">
        <f t="shared" si="5"/>
        <v>796.65941750000002</v>
      </c>
      <c r="AD50" s="208">
        <f t="shared" si="5"/>
        <v>875.53778</v>
      </c>
      <c r="AE50" s="208">
        <f t="shared" si="5"/>
        <v>821.28514499999994</v>
      </c>
      <c r="AF50" s="208">
        <f t="shared" si="5"/>
        <v>905.24812249999991</v>
      </c>
      <c r="AG50" s="208">
        <f>IF(AG49="",AG48,AG49)</f>
        <v>898.0677925</v>
      </c>
      <c r="AH50" s="198">
        <f>SUM(D50:AG50)</f>
        <v>23573.084787499996</v>
      </c>
      <c r="AI50" s="194"/>
      <c r="AJ50" s="194"/>
      <c r="AK50" s="194"/>
      <c r="AL50" s="194"/>
      <c r="AN50" s="19"/>
    </row>
    <row r="51" spans="1:40" s="193" customFormat="1" ht="15.75" x14ac:dyDescent="0.25">
      <c r="A51" s="210"/>
      <c r="B51" s="211"/>
      <c r="C51" s="207" t="s">
        <v>77</v>
      </c>
      <c r="D51" s="212">
        <f>IF(D49="","",D49)</f>
        <v>922.229195</v>
      </c>
      <c r="E51" s="212">
        <f t="shared" ref="E51:AG51" si="6">IF(E49="","",E49)</f>
        <v>888.34658999999988</v>
      </c>
      <c r="F51" s="212">
        <f t="shared" si="6"/>
        <v>755.0577424999999</v>
      </c>
      <c r="G51" s="212">
        <f>IF(G49="","",G49)</f>
        <v>609.88442999999995</v>
      </c>
      <c r="H51" s="212">
        <f t="shared" si="6"/>
        <v>685.3299649999999</v>
      </c>
      <c r="I51" s="212">
        <f t="shared" si="6"/>
        <v>838.25391749999983</v>
      </c>
      <c r="J51" s="212">
        <f t="shared" si="6"/>
        <v>839.45634499999994</v>
      </c>
      <c r="K51" s="212">
        <f t="shared" si="6"/>
        <v>792.67206499999998</v>
      </c>
      <c r="L51" s="212">
        <f t="shared" si="6"/>
        <v>682.14979999999991</v>
      </c>
      <c r="M51" s="212">
        <f t="shared" si="6"/>
        <v>710.40884499999993</v>
      </c>
      <c r="N51" s="212">
        <f t="shared" si="6"/>
        <v>762.30070000000001</v>
      </c>
      <c r="O51" s="212">
        <f t="shared" si="6"/>
        <v>771.69451749999996</v>
      </c>
      <c r="P51" s="212">
        <f t="shared" si="6"/>
        <v>774.63923999999997</v>
      </c>
      <c r="Q51" s="212">
        <f t="shared" si="6"/>
        <v>806.54011000000003</v>
      </c>
      <c r="R51" s="212">
        <f t="shared" si="6"/>
        <v>717.1275149999999</v>
      </c>
      <c r="S51" s="212">
        <f t="shared" si="6"/>
        <v>741.42759999999998</v>
      </c>
      <c r="T51" s="212">
        <f t="shared" si="6"/>
        <v>522.7587125</v>
      </c>
      <c r="U51" s="212">
        <f t="shared" si="6"/>
        <v>812.81218749999994</v>
      </c>
      <c r="V51" s="212">
        <f t="shared" si="6"/>
        <v>877.11248750000004</v>
      </c>
      <c r="W51" s="212">
        <f t="shared" si="6"/>
        <v>822.12257</v>
      </c>
      <c r="X51" s="212">
        <f t="shared" si="6"/>
        <v>903.00009250000005</v>
      </c>
      <c r="Y51" s="212">
        <f t="shared" si="6"/>
        <v>886.42850749999991</v>
      </c>
      <c r="Z51" s="212">
        <f t="shared" si="6"/>
        <v>884.09724749999998</v>
      </c>
      <c r="AA51" s="212">
        <f t="shared" si="6"/>
        <v>578.86649499999999</v>
      </c>
      <c r="AB51" s="212">
        <f t="shared" si="6"/>
        <v>691.56965249999996</v>
      </c>
      <c r="AC51" s="212">
        <f t="shared" si="6"/>
        <v>796.65941750000002</v>
      </c>
      <c r="AD51" s="212">
        <f t="shared" si="6"/>
        <v>875.53778</v>
      </c>
      <c r="AE51" s="212">
        <f t="shared" si="6"/>
        <v>821.28514499999994</v>
      </c>
      <c r="AF51" s="212">
        <f t="shared" si="6"/>
        <v>905.24812249999991</v>
      </c>
      <c r="AG51" s="212">
        <f t="shared" si="6"/>
        <v>898.0677925</v>
      </c>
      <c r="AH51" s="214">
        <f>SUM(D51:AG51)</f>
        <v>23573.084787499996</v>
      </c>
    </row>
    <row r="52" spans="1:40" s="193" customFormat="1" ht="15.75" x14ac:dyDescent="0.25">
      <c r="A52" s="210"/>
      <c r="B52" s="211"/>
      <c r="C52" s="207" t="s">
        <v>79</v>
      </c>
      <c r="D52" s="212">
        <f>IF(D51="","",D41)</f>
        <v>109.92</v>
      </c>
      <c r="E52" s="212">
        <f t="shared" ref="E52:AG52" si="7">IF(E51="","",E41)</f>
        <v>75.75</v>
      </c>
      <c r="F52" s="212">
        <f>IF(F51="","",F41)</f>
        <v>66</v>
      </c>
      <c r="G52" s="212">
        <f>IF(G51="","",G41)</f>
        <v>83.33</v>
      </c>
      <c r="H52" s="212">
        <f t="shared" si="7"/>
        <v>74.67</v>
      </c>
      <c r="I52" s="212">
        <f t="shared" si="7"/>
        <v>85</v>
      </c>
      <c r="J52" s="212">
        <f t="shared" si="7"/>
        <v>88.41</v>
      </c>
      <c r="K52" s="212">
        <f t="shared" si="7"/>
        <v>89.41</v>
      </c>
      <c r="L52" s="212">
        <f t="shared" si="7"/>
        <v>74.16</v>
      </c>
      <c r="M52" s="212">
        <f t="shared" si="7"/>
        <v>78</v>
      </c>
      <c r="N52" s="212">
        <f t="shared" si="7"/>
        <v>76.33</v>
      </c>
      <c r="O52" s="212">
        <f t="shared" si="7"/>
        <v>92.83</v>
      </c>
      <c r="P52" s="212">
        <f t="shared" si="7"/>
        <v>84.75</v>
      </c>
      <c r="Q52" s="212">
        <f t="shared" si="7"/>
        <v>88.68</v>
      </c>
      <c r="R52" s="212">
        <f t="shared" si="7"/>
        <v>87.16</v>
      </c>
      <c r="S52" s="212">
        <f t="shared" si="7"/>
        <v>73.42</v>
      </c>
      <c r="T52" s="212">
        <f t="shared" si="7"/>
        <v>61.260000000000005</v>
      </c>
      <c r="U52" s="212">
        <f t="shared" si="7"/>
        <v>88.92</v>
      </c>
      <c r="V52" s="212">
        <f t="shared" si="7"/>
        <v>87.09</v>
      </c>
      <c r="W52" s="212">
        <f t="shared" si="7"/>
        <v>101.33</v>
      </c>
      <c r="X52" s="212">
        <f t="shared" si="7"/>
        <v>85.67</v>
      </c>
      <c r="Y52" s="212">
        <f t="shared" si="7"/>
        <v>88.33</v>
      </c>
      <c r="Z52" s="212">
        <f t="shared" si="7"/>
        <v>66.92</v>
      </c>
      <c r="AA52" s="212">
        <f t="shared" si="7"/>
        <v>61.84</v>
      </c>
      <c r="AB52" s="212">
        <f t="shared" si="7"/>
        <v>73.09</v>
      </c>
      <c r="AC52" s="212">
        <f t="shared" si="7"/>
        <v>89.08</v>
      </c>
      <c r="AD52" s="212">
        <f t="shared" si="7"/>
        <v>84.91</v>
      </c>
      <c r="AE52" s="212">
        <f t="shared" si="7"/>
        <v>87.84</v>
      </c>
      <c r="AF52" s="212">
        <f t="shared" si="7"/>
        <v>84.08</v>
      </c>
      <c r="AG52" s="212">
        <f t="shared" si="7"/>
        <v>54.42</v>
      </c>
      <c r="AH52" s="214">
        <f>SUM(D52:AG52)</f>
        <v>2442.6</v>
      </c>
    </row>
    <row r="53" spans="1:40" ht="15.75" x14ac:dyDescent="0.25">
      <c r="B53" s="206"/>
      <c r="C53" s="215" t="s">
        <v>80</v>
      </c>
      <c r="D53" s="216">
        <v>10</v>
      </c>
      <c r="E53" s="216">
        <v>10</v>
      </c>
      <c r="F53" s="216">
        <v>10</v>
      </c>
      <c r="G53" s="216">
        <v>10</v>
      </c>
      <c r="H53" s="216">
        <v>10</v>
      </c>
      <c r="I53" s="216">
        <v>10</v>
      </c>
      <c r="J53" s="216">
        <v>10</v>
      </c>
      <c r="K53" s="216">
        <v>10</v>
      </c>
      <c r="L53" s="216">
        <v>10</v>
      </c>
      <c r="M53" s="216">
        <v>10</v>
      </c>
      <c r="N53" s="216">
        <v>10</v>
      </c>
      <c r="O53" s="216">
        <v>10</v>
      </c>
      <c r="P53" s="216">
        <v>10</v>
      </c>
      <c r="Q53" s="216">
        <v>10</v>
      </c>
      <c r="R53" s="216">
        <v>10</v>
      </c>
      <c r="S53" s="216">
        <v>10</v>
      </c>
      <c r="T53" s="216">
        <v>10</v>
      </c>
      <c r="U53" s="216">
        <v>10</v>
      </c>
      <c r="V53" s="216">
        <v>10</v>
      </c>
      <c r="W53" s="216">
        <v>10</v>
      </c>
      <c r="X53" s="216">
        <v>10</v>
      </c>
      <c r="Y53" s="216">
        <v>10</v>
      </c>
      <c r="Z53" s="216">
        <v>10</v>
      </c>
      <c r="AA53" s="216">
        <v>10</v>
      </c>
      <c r="AB53" s="216">
        <v>10</v>
      </c>
      <c r="AC53" s="216">
        <v>10</v>
      </c>
      <c r="AD53" s="216">
        <v>10</v>
      </c>
      <c r="AE53" s="216">
        <v>10</v>
      </c>
      <c r="AF53" s="216">
        <v>10</v>
      </c>
      <c r="AG53" s="216">
        <v>10</v>
      </c>
      <c r="AH53" s="216">
        <v>10</v>
      </c>
      <c r="AK53"/>
    </row>
    <row r="54" spans="1:40" ht="15.75" x14ac:dyDescent="0.25">
      <c r="B54" s="206"/>
      <c r="C54" s="218" t="s">
        <v>81</v>
      </c>
      <c r="D54" s="219">
        <f>IF(D49="",D48/D41,D49/D41)</f>
        <v>8.390003593522561</v>
      </c>
      <c r="E54" s="219">
        <f t="shared" ref="E54:AG54" si="8">IF(E49="",E48/E41,E49/E41)</f>
        <v>11.727347722772276</v>
      </c>
      <c r="F54" s="219">
        <f t="shared" si="8"/>
        <v>11.440268825757574</v>
      </c>
      <c r="G54" s="219">
        <f>IF(G49="",G48/G41,G49/G41)</f>
        <v>7.3189059162366492</v>
      </c>
      <c r="H54" s="219">
        <f t="shared" si="8"/>
        <v>9.1781165796169795</v>
      </c>
      <c r="I54" s="219">
        <f t="shared" si="8"/>
        <v>9.8618107941176447</v>
      </c>
      <c r="J54" s="219">
        <f t="shared" si="8"/>
        <v>9.4950384006334119</v>
      </c>
      <c r="K54" s="219">
        <f t="shared" si="8"/>
        <v>8.8655862319651053</v>
      </c>
      <c r="L54" s="219">
        <f t="shared" si="8"/>
        <v>9.1983522114347345</v>
      </c>
      <c r="M54" s="219">
        <f t="shared" si="8"/>
        <v>9.1078057051282038</v>
      </c>
      <c r="N54" s="219">
        <f t="shared" si="8"/>
        <v>9.9869081619284685</v>
      </c>
      <c r="O54" s="219">
        <f t="shared" si="8"/>
        <v>8.3129862921469346</v>
      </c>
      <c r="P54" s="219">
        <f t="shared" si="8"/>
        <v>9.1402860176991148</v>
      </c>
      <c r="Q54" s="219">
        <f t="shared" si="8"/>
        <v>9.0949493685160121</v>
      </c>
      <c r="R54" s="219">
        <f t="shared" si="8"/>
        <v>8.2277135727397877</v>
      </c>
      <c r="S54" s="219">
        <f t="shared" si="8"/>
        <v>10.098441841460092</v>
      </c>
      <c r="T54" s="219">
        <f t="shared" si="8"/>
        <v>8.5334429072804436</v>
      </c>
      <c r="U54" s="219">
        <f t="shared" si="8"/>
        <v>9.1409377811515959</v>
      </c>
      <c r="V54" s="219">
        <f t="shared" si="8"/>
        <v>10.071334108393616</v>
      </c>
      <c r="W54" s="219">
        <f t="shared" si="8"/>
        <v>8.1133185631106279</v>
      </c>
      <c r="X54" s="219">
        <f t="shared" si="8"/>
        <v>10.540446976771332</v>
      </c>
      <c r="Y54" s="219">
        <f t="shared" si="8"/>
        <v>10.035418402581229</v>
      </c>
      <c r="Z54" s="219">
        <f t="shared" si="8"/>
        <v>13.211255939928272</v>
      </c>
      <c r="AA54" s="219">
        <f t="shared" si="8"/>
        <v>9.3607130498059501</v>
      </c>
      <c r="AB54" s="219">
        <f t="shared" si="8"/>
        <v>9.4618915378300716</v>
      </c>
      <c r="AC54" s="219">
        <f t="shared" si="8"/>
        <v>8.9431905871127082</v>
      </c>
      <c r="AD54" s="219">
        <f t="shared" si="8"/>
        <v>10.31136238370039</v>
      </c>
      <c r="AE54" s="219">
        <f t="shared" si="8"/>
        <v>9.3497853483606548</v>
      </c>
      <c r="AF54" s="219">
        <f t="shared" si="8"/>
        <v>10.766509544481446</v>
      </c>
      <c r="AG54" s="219">
        <f t="shared" si="8"/>
        <v>16.502532019478132</v>
      </c>
      <c r="AH54" s="219">
        <f>IF(AH49="",AH48/AH41,AH49/AH41)</f>
        <v>9.6508166656431662</v>
      </c>
      <c r="AI54" s="221" t="s">
        <v>92</v>
      </c>
      <c r="AK54"/>
    </row>
    <row r="55" spans="1:40" ht="54" customHeight="1" x14ac:dyDescent="0.25">
      <c r="B55" s="206"/>
      <c r="C55" s="218" t="s">
        <v>83</v>
      </c>
      <c r="D55" s="222">
        <f>D54/D53</f>
        <v>0.83900035935225614</v>
      </c>
      <c r="E55" s="222">
        <f>E54/E53</f>
        <v>1.1727347722772277</v>
      </c>
      <c r="F55" s="222">
        <f t="shared" ref="F55:AG55" si="9">F54/F53</f>
        <v>1.1440268825757574</v>
      </c>
      <c r="G55" s="222">
        <f>G54/G53</f>
        <v>0.73189059162366488</v>
      </c>
      <c r="H55" s="222">
        <f t="shared" si="9"/>
        <v>0.91781165796169795</v>
      </c>
      <c r="I55" s="222">
        <f t="shared" si="9"/>
        <v>0.98618107941176447</v>
      </c>
      <c r="J55" s="222">
        <f t="shared" si="9"/>
        <v>0.94950384006334121</v>
      </c>
      <c r="K55" s="222">
        <f t="shared" si="9"/>
        <v>0.88655862319651058</v>
      </c>
      <c r="L55" s="222">
        <f t="shared" si="9"/>
        <v>0.91983522114347349</v>
      </c>
      <c r="M55" s="222">
        <f t="shared" si="9"/>
        <v>0.91078057051282035</v>
      </c>
      <c r="N55" s="222">
        <f t="shared" si="9"/>
        <v>0.99869081619284683</v>
      </c>
      <c r="O55" s="222">
        <f t="shared" si="9"/>
        <v>0.83129862921469344</v>
      </c>
      <c r="P55" s="222">
        <f t="shared" si="9"/>
        <v>0.91402860176991152</v>
      </c>
      <c r="Q55" s="222">
        <f t="shared" si="9"/>
        <v>0.90949493685160121</v>
      </c>
      <c r="R55" s="222">
        <f t="shared" si="9"/>
        <v>0.82277135727397877</v>
      </c>
      <c r="S55" s="222">
        <f t="shared" si="9"/>
        <v>1.0098441841460093</v>
      </c>
      <c r="T55" s="222">
        <f t="shared" si="9"/>
        <v>0.85334429072804441</v>
      </c>
      <c r="U55" s="222">
        <f t="shared" si="9"/>
        <v>0.91409377811515957</v>
      </c>
      <c r="V55" s="222">
        <f t="shared" si="9"/>
        <v>1.0071334108393617</v>
      </c>
      <c r="W55" s="222">
        <f t="shared" si="9"/>
        <v>0.81133185631106275</v>
      </c>
      <c r="X55" s="222">
        <f t="shared" si="9"/>
        <v>1.0540446976771332</v>
      </c>
      <c r="Y55" s="222">
        <f t="shared" si="9"/>
        <v>1.0035418402581229</v>
      </c>
      <c r="Z55" s="222">
        <f t="shared" si="9"/>
        <v>1.3211255939928273</v>
      </c>
      <c r="AA55" s="222">
        <f t="shared" si="9"/>
        <v>0.93607130498059499</v>
      </c>
      <c r="AB55" s="222">
        <f t="shared" si="9"/>
        <v>0.94618915378300716</v>
      </c>
      <c r="AC55" s="222">
        <f>AC54/AC53</f>
        <v>0.89431905871127082</v>
      </c>
      <c r="AD55" s="222">
        <f t="shared" si="9"/>
        <v>1.0311362383700389</v>
      </c>
      <c r="AE55" s="222">
        <f t="shared" si="9"/>
        <v>0.93497853483606552</v>
      </c>
      <c r="AF55" s="222">
        <f t="shared" si="9"/>
        <v>1.0766509544481446</v>
      </c>
      <c r="AG55" s="222">
        <f t="shared" si="9"/>
        <v>1.6502532019478131</v>
      </c>
      <c r="AH55" s="223">
        <f>AH54/AH53</f>
        <v>0.9650816665643166</v>
      </c>
      <c r="AI55" s="224">
        <f>AH51/AH52/AH53</f>
        <v>0.9650816665643166</v>
      </c>
      <c r="AK55"/>
    </row>
  </sheetData>
  <mergeCells count="12">
    <mergeCell ref="B42:C42"/>
    <mergeCell ref="A1:G1"/>
    <mergeCell ref="A2:G2"/>
    <mergeCell ref="A3:G3"/>
    <mergeCell ref="H3:Z3"/>
    <mergeCell ref="Q4:S4"/>
    <mergeCell ref="A18:C18"/>
    <mergeCell ref="A19:C19"/>
    <mergeCell ref="D19:E19"/>
    <mergeCell ref="G19:H19"/>
    <mergeCell ref="AK19:AM19"/>
    <mergeCell ref="A41:C41"/>
  </mergeCells>
  <conditionalFormatting sqref="D53:AH53 AI40 AI21:AI38">
    <cfRule type="cellIs" dxfId="125" priority="23" operator="equal">
      <formula>"О"</formula>
    </cfRule>
  </conditionalFormatting>
  <conditionalFormatting sqref="D50:AG50">
    <cfRule type="cellIs" dxfId="124" priority="11" operator="equal">
      <formula>"О"</formula>
    </cfRule>
  </conditionalFormatting>
  <conditionalFormatting sqref="D42:AG42">
    <cfRule type="cellIs" dxfId="123" priority="18" operator="equal">
      <formula>"О"</formula>
    </cfRule>
  </conditionalFormatting>
  <conditionalFormatting sqref="D41:AH41">
    <cfRule type="cellIs" dxfId="122" priority="15" operator="equal">
      <formula>"О"</formula>
    </cfRule>
  </conditionalFormatting>
  <conditionalFormatting sqref="AI55">
    <cfRule type="cellIs" dxfId="121" priority="8" operator="greaterThanOrEqual">
      <formula>1</formula>
    </cfRule>
    <cfRule type="cellIs" dxfId="120" priority="9" operator="between">
      <formula>0.9</formula>
      <formula>1</formula>
    </cfRule>
    <cfRule type="cellIs" dxfId="119" priority="10" operator="lessThan">
      <formula>0.9</formula>
    </cfRule>
  </conditionalFormatting>
  <conditionalFormatting sqref="D55:AH55">
    <cfRule type="cellIs" dxfId="118" priority="5" operator="between">
      <formula>1</formula>
      <formula>1.05</formula>
    </cfRule>
    <cfRule type="cellIs" dxfId="117" priority="6" operator="between">
      <formula>0.95</formula>
      <formula>1</formula>
    </cfRule>
    <cfRule type="cellIs" dxfId="116" priority="7" operator="lessThan">
      <formula>1</formula>
    </cfRule>
  </conditionalFormatting>
  <conditionalFormatting sqref="D55:AH55">
    <cfRule type="cellIs" dxfId="115" priority="4" operator="greaterThan">
      <formula>1.05</formula>
    </cfRule>
  </conditionalFormatting>
  <conditionalFormatting sqref="AI39">
    <cfRule type="cellIs" dxfId="114" priority="2" operator="equal">
      <formula>"О"</formula>
    </cfRule>
  </conditionalFormatting>
  <dataValidations count="2">
    <dataValidation type="list" allowBlank="1" showInputMessage="1" showErrorMessage="1" sqref="S18">
      <formula1>$L$6:$L$9</formula1>
    </dataValidation>
    <dataValidation type="list" allowBlank="1" showInputMessage="1" showErrorMessage="1" sqref="Q4:S4">
      <formula1>$Q$6:$Q$17</formula1>
    </dataValidation>
  </dataValidations>
  <pageMargins left="0.23622047244094491" right="3.937007874015748E-2" top="0.74803149606299213" bottom="0.74803149606299213" header="0.31496062992125984" footer="0.31496062992125984"/>
  <pageSetup paperSize="9" scale="58" orientation="landscape" horizontalDpi="4294967295" verticalDpi="4294967295" r:id="rId1"/>
  <colBreaks count="1" manualBreakCount="1">
    <brk id="34" max="84" man="1"/>
  </colBreak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F0595CAB-CAA4-480F-B0E3-4D81BFDB2794}">
            <xm:f>NOT(ISERROR(SEARCH(#REF!,AI21)))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AI40 AI21:AI38</xm:sqref>
        </x14:conditionalFormatting>
        <x14:conditionalFormatting xmlns:xm="http://schemas.microsoft.com/office/excel/2006/main">
          <x14:cfRule type="containsText" priority="22" operator="containsText" id="{C7FEF608-2B70-4B6C-8CF6-9967BFC56821}">
            <xm:f>NOT(ISERROR(SEARCH(#REF!,AI21)))</xm:f>
            <xm:f>#REF!</xm:f>
            <x14:dxf>
              <font>
                <b/>
                <i val="0"/>
              </font>
            </x14:dxf>
          </x14:cfRule>
          <xm:sqref>AI40 AI21:AI38</xm:sqref>
        </x14:conditionalFormatting>
        <x14:conditionalFormatting xmlns:xm="http://schemas.microsoft.com/office/excel/2006/main">
          <x14:cfRule type="containsText" priority="19" operator="containsText" id="{68CD91F3-0CB8-4C61-9FEF-0FD4C5A0616C}">
            <xm:f>NOT(ISERROR(SEARCH(#REF!,D42)))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D42:AG42</xm:sqref>
        </x14:conditionalFormatting>
        <x14:conditionalFormatting xmlns:xm="http://schemas.microsoft.com/office/excel/2006/main">
          <x14:cfRule type="containsText" priority="20" operator="containsText" id="{EF600057-891E-40E9-8204-03AB11D2BDB5}">
            <xm:f>NOT(ISERROR(SEARCH(#REF!,D42)))</xm:f>
            <xm:f>#REF!</xm:f>
            <x14:dxf>
              <font>
                <b/>
                <i val="0"/>
              </font>
            </x14:dxf>
          </x14:cfRule>
          <xm:sqref>D42:AG42</xm:sqref>
        </x14:conditionalFormatting>
        <x14:conditionalFormatting xmlns:xm="http://schemas.microsoft.com/office/excel/2006/main">
          <x14:cfRule type="containsText" priority="16" operator="containsText" id="{DE2A6F09-72A7-4ADA-A0AE-38373A38109E}">
            <xm:f>NOT(ISERROR(SEARCH(#REF!,D41)))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D41:AH41</xm:sqref>
        </x14:conditionalFormatting>
        <x14:conditionalFormatting xmlns:xm="http://schemas.microsoft.com/office/excel/2006/main">
          <x14:cfRule type="containsText" priority="17" operator="containsText" id="{CA8C9C61-94D4-4AA1-A24D-F550E68892B7}">
            <xm:f>NOT(ISERROR(SEARCH(#REF!,D41)))</xm:f>
            <xm:f>#REF!</xm:f>
            <x14:dxf>
              <font>
                <b/>
                <i val="0"/>
              </font>
            </x14:dxf>
          </x14:cfRule>
          <xm:sqref>D53:AH53 D41:AH41</xm:sqref>
        </x14:conditionalFormatting>
        <x14:conditionalFormatting xmlns:xm="http://schemas.microsoft.com/office/excel/2006/main">
          <x14:cfRule type="containsText" priority="14" operator="containsText" id="{CEE91D92-875D-47E1-AAAB-998912C1090B}">
            <xm:f>NOT(ISERROR(SEARCH(#REF!,D53)))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D53:AH53</xm:sqref>
        </x14:conditionalFormatting>
        <x14:conditionalFormatting xmlns:xm="http://schemas.microsoft.com/office/excel/2006/main">
          <x14:cfRule type="containsText" priority="13" operator="containsText" id="{301C91D5-6476-46FE-A89D-7163420F251D}">
            <xm:f>NOT(ISERROR(SEARCH(#REF!,#REF!)))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D50:AG50</xm:sqref>
        </x14:conditionalFormatting>
        <x14:conditionalFormatting xmlns:xm="http://schemas.microsoft.com/office/excel/2006/main">
          <x14:cfRule type="containsText" priority="12" operator="containsText" id="{7B96F22A-FE46-46CE-87A7-96623508ACF7}">
            <xm:f>NOT(ISERROR(SEARCH(#REF!,#REF!)))</xm:f>
            <xm:f>#REF!</xm:f>
            <x14:dxf>
              <font>
                <b/>
                <i val="0"/>
              </font>
            </x14:dxf>
          </x14:cfRule>
          <xm:sqref>D50:AG50</xm:sqref>
        </x14:conditionalFormatting>
        <x14:conditionalFormatting xmlns:xm="http://schemas.microsoft.com/office/excel/2006/main">
          <x14:cfRule type="containsText" priority="3" operator="containsText" id="{13799673-4A61-4689-B758-13EBF534B33F}">
            <xm:f>NOT(ISERROR(SEARCH(#REF!,AI39)))</xm:f>
            <xm:f>#REF!</xm:f>
            <x14:dxf>
              <font>
                <b/>
                <i val="0"/>
              </font>
            </x14:dxf>
          </x14:cfRule>
          <xm:sqref>AI39</xm:sqref>
        </x14:conditionalFormatting>
        <x14:conditionalFormatting xmlns:xm="http://schemas.microsoft.com/office/excel/2006/main">
          <x14:cfRule type="containsText" priority="1" operator="containsText" id="{6F345EB9-37B5-465E-B47C-BC69F51CAD14}">
            <xm:f>NOT(ISERROR(SEARCH(#REF!,AI39)))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AI39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P56"/>
  <sheetViews>
    <sheetView topLeftCell="A17" zoomScale="85" zoomScaleNormal="85" workbookViewId="0">
      <selection activeCell="U34" sqref="U34"/>
    </sheetView>
  </sheetViews>
  <sheetFormatPr defaultRowHeight="15" x14ac:dyDescent="0.25"/>
  <cols>
    <col min="1" max="1" width="4" customWidth="1"/>
    <col min="2" max="2" width="23.140625" customWidth="1"/>
    <col min="3" max="3" width="18.42578125" customWidth="1"/>
    <col min="4" max="4" width="6.85546875" style="1" customWidth="1"/>
    <col min="5" max="5" width="7" style="1" customWidth="1"/>
    <col min="6" max="6" width="7.28515625" style="1" customWidth="1"/>
    <col min="7" max="7" width="6.7109375" style="1" customWidth="1"/>
    <col min="8" max="8" width="7.5703125" style="1" customWidth="1"/>
    <col min="9" max="9" width="7.42578125" style="1" customWidth="1"/>
    <col min="10" max="10" width="7.28515625" style="1" customWidth="1"/>
    <col min="11" max="12" width="7.42578125" style="1" customWidth="1"/>
    <col min="13" max="14" width="6.5703125" style="1" customWidth="1"/>
    <col min="15" max="15" width="6.42578125" style="1" customWidth="1"/>
    <col min="16" max="16" width="6.85546875" style="1" customWidth="1"/>
    <col min="17" max="17" width="7.28515625" style="1" customWidth="1"/>
    <col min="18" max="19" width="6.7109375" style="1" customWidth="1"/>
    <col min="20" max="20" width="6.85546875" style="1" customWidth="1"/>
    <col min="21" max="21" width="7.42578125" style="1" customWidth="1"/>
    <col min="22" max="22" width="7" style="1" customWidth="1"/>
    <col min="23" max="23" width="6.42578125" style="1" customWidth="1"/>
    <col min="24" max="24" width="7.7109375" style="1" customWidth="1"/>
    <col min="25" max="25" width="7" style="1" customWidth="1"/>
    <col min="26" max="26" width="6.5703125" style="1" customWidth="1"/>
    <col min="27" max="27" width="7" style="1" customWidth="1"/>
    <col min="28" max="28" width="7.28515625" style="1" customWidth="1"/>
    <col min="29" max="29" width="8.5703125" style="1" customWidth="1"/>
    <col min="30" max="30" width="6.5703125" style="1" customWidth="1"/>
    <col min="31" max="31" width="7" style="1" customWidth="1"/>
    <col min="32" max="32" width="6.85546875" style="1" customWidth="1"/>
    <col min="33" max="33" width="7.7109375" style="1" bestFit="1" customWidth="1"/>
    <col min="34" max="34" width="6.42578125" style="1" customWidth="1"/>
    <col min="35" max="35" width="10.7109375" bestFit="1" customWidth="1"/>
    <col min="36" max="36" width="11.42578125" customWidth="1"/>
    <col min="37" max="37" width="12.5703125" customWidth="1"/>
    <col min="38" max="40" width="11" customWidth="1"/>
    <col min="41" max="41" width="18.140625" bestFit="1" customWidth="1"/>
    <col min="42" max="74" width="5.140625" customWidth="1"/>
  </cols>
  <sheetData>
    <row r="1" spans="1:40" hidden="1" x14ac:dyDescent="0.25">
      <c r="A1" s="662" t="s">
        <v>12</v>
      </c>
      <c r="B1" s="662"/>
      <c r="C1" s="662"/>
      <c r="D1" s="662"/>
      <c r="E1" s="662"/>
      <c r="F1" s="662"/>
      <c r="G1" s="662"/>
      <c r="R1" s="3"/>
      <c r="S1" s="3"/>
      <c r="T1" s="3"/>
      <c r="U1" s="3"/>
      <c r="X1" s="4" t="s">
        <v>13</v>
      </c>
      <c r="Y1" s="2"/>
      <c r="Z1" s="2"/>
      <c r="AA1" s="2"/>
      <c r="AB1" s="2"/>
      <c r="AC1" s="4"/>
      <c r="AD1" s="36"/>
      <c r="AE1" s="226"/>
      <c r="AF1" s="290"/>
      <c r="AG1" s="381"/>
      <c r="AH1" s="2"/>
      <c r="AI1" s="18"/>
      <c r="AJ1" s="18"/>
      <c r="AK1" s="18"/>
      <c r="AL1" s="227"/>
      <c r="AM1" s="227"/>
      <c r="AN1" s="227"/>
    </row>
    <row r="2" spans="1:40" s="19" customFormat="1" ht="15.75" hidden="1" customHeight="1" x14ac:dyDescent="0.25">
      <c r="A2" s="662" t="s">
        <v>14</v>
      </c>
      <c r="B2" s="662"/>
      <c r="C2" s="662"/>
      <c r="D2" s="662"/>
      <c r="E2" s="662"/>
      <c r="F2" s="662"/>
      <c r="G2" s="663"/>
      <c r="H2" s="4"/>
      <c r="I2" s="11"/>
      <c r="J2" s="11"/>
      <c r="K2" s="4"/>
      <c r="L2" s="4"/>
      <c r="M2" s="4"/>
      <c r="N2" s="12"/>
      <c r="O2" s="13"/>
      <c r="P2" s="13"/>
      <c r="Q2" s="13"/>
      <c r="R2" s="4"/>
      <c r="S2" s="4"/>
      <c r="T2" s="4"/>
      <c r="U2" s="4"/>
      <c r="V2" s="4"/>
      <c r="W2" s="4"/>
      <c r="X2" s="4"/>
      <c r="Y2" s="4"/>
      <c r="Z2" s="4"/>
      <c r="AA2" s="4"/>
      <c r="AB2" s="14"/>
      <c r="AC2" s="15"/>
      <c r="AD2" s="15"/>
      <c r="AE2" s="15"/>
      <c r="AF2" s="16"/>
      <c r="AG2" s="15"/>
      <c r="AH2" s="17"/>
      <c r="AI2" s="18"/>
      <c r="AJ2" s="18"/>
      <c r="AK2" s="18"/>
      <c r="AL2" s="18"/>
      <c r="AM2" s="18"/>
      <c r="AN2" s="18"/>
    </row>
    <row r="3" spans="1:40" s="19" customFormat="1" ht="15" hidden="1" customHeight="1" x14ac:dyDescent="0.25">
      <c r="A3" s="662"/>
      <c r="B3" s="662"/>
      <c r="C3" s="662"/>
      <c r="D3" s="662"/>
      <c r="E3" s="662"/>
      <c r="F3" s="662"/>
      <c r="G3" s="663"/>
      <c r="H3" s="664" t="s">
        <v>15</v>
      </c>
      <c r="I3" s="665"/>
      <c r="J3" s="665"/>
      <c r="K3" s="665"/>
      <c r="L3" s="665"/>
      <c r="M3" s="665"/>
      <c r="N3" s="665"/>
      <c r="O3" s="665"/>
      <c r="P3" s="665"/>
      <c r="Q3" s="665"/>
      <c r="R3" s="665"/>
      <c r="S3" s="665"/>
      <c r="T3" s="665"/>
      <c r="U3" s="665"/>
      <c r="V3" s="665"/>
      <c r="W3" s="665"/>
      <c r="X3" s="665"/>
      <c r="Y3" s="665"/>
      <c r="Z3" s="665"/>
      <c r="AA3" s="20"/>
      <c r="AB3" s="20"/>
      <c r="AC3" s="15"/>
      <c r="AD3" s="15"/>
      <c r="AE3" s="15"/>
      <c r="AF3" s="16"/>
      <c r="AG3" s="15"/>
      <c r="AH3" s="17"/>
      <c r="AI3" s="18"/>
      <c r="AJ3" s="18"/>
      <c r="AK3" s="18"/>
      <c r="AL3" s="18"/>
      <c r="AM3" s="18"/>
      <c r="AN3" s="18"/>
    </row>
    <row r="4" spans="1:40" s="19" customFormat="1" ht="15" customHeight="1" x14ac:dyDescent="0.25">
      <c r="A4" s="22"/>
      <c r="B4" s="22"/>
      <c r="C4" s="22"/>
      <c r="D4" s="229"/>
      <c r="E4" s="229"/>
      <c r="F4" s="229"/>
      <c r="G4" s="229"/>
      <c r="H4" s="230"/>
      <c r="I4" s="229"/>
      <c r="J4" s="229"/>
      <c r="K4" s="229"/>
      <c r="L4" s="229"/>
      <c r="M4" s="230"/>
      <c r="N4" s="229"/>
      <c r="O4" s="12"/>
      <c r="P4" s="32" t="s">
        <v>16</v>
      </c>
      <c r="Q4" s="666" t="s">
        <v>4</v>
      </c>
      <c r="R4" s="666"/>
      <c r="S4" s="666"/>
      <c r="T4" s="30">
        <v>2022</v>
      </c>
      <c r="U4" s="231"/>
      <c r="V4" s="32" t="s">
        <v>17</v>
      </c>
      <c r="W4" s="12"/>
      <c r="X4" s="232"/>
      <c r="Y4" s="12"/>
      <c r="Z4" s="12"/>
      <c r="AA4" s="35"/>
      <c r="AB4" s="35"/>
      <c r="AC4" s="35"/>
      <c r="AD4" s="35"/>
      <c r="AE4" s="4"/>
      <c r="AF4" s="4"/>
      <c r="AG4" s="4"/>
      <c r="AH4" s="36"/>
      <c r="AI4" s="37"/>
      <c r="AJ4" s="38"/>
      <c r="AK4" s="39"/>
    </row>
    <row r="5" spans="1:40" s="19" customFormat="1" ht="15" hidden="1" customHeight="1" x14ac:dyDescent="0.25">
      <c r="A5" s="22"/>
      <c r="B5" s="22"/>
      <c r="C5" s="22"/>
      <c r="D5" s="23"/>
      <c r="E5" s="24"/>
      <c r="F5" s="24"/>
      <c r="G5" s="24"/>
      <c r="H5" s="25"/>
      <c r="I5" s="26"/>
      <c r="J5" s="27"/>
      <c r="K5" s="28"/>
      <c r="L5" s="40" t="s">
        <v>18</v>
      </c>
      <c r="M5" s="26"/>
      <c r="N5" s="32"/>
      <c r="O5" s="32"/>
      <c r="P5" s="32"/>
      <c r="Q5" s="40"/>
      <c r="R5" s="32"/>
      <c r="S5" s="32"/>
      <c r="T5" s="40" t="s">
        <v>19</v>
      </c>
      <c r="U5" s="32"/>
      <c r="V5" s="32"/>
      <c r="W5" s="32"/>
      <c r="X5" s="33"/>
      <c r="Y5" s="34"/>
      <c r="Z5" s="34"/>
      <c r="AA5" s="35"/>
      <c r="AB5" s="35"/>
      <c r="AC5" s="35"/>
      <c r="AD5" s="35"/>
      <c r="AE5" s="4"/>
      <c r="AF5" s="4"/>
      <c r="AG5" s="4"/>
      <c r="AH5" s="36"/>
      <c r="AI5" s="37"/>
      <c r="AJ5" s="38"/>
      <c r="AK5" s="39"/>
    </row>
    <row r="6" spans="1:40" s="19" customFormat="1" ht="15" hidden="1" customHeight="1" x14ac:dyDescent="0.25">
      <c r="A6" s="22"/>
      <c r="B6" s="22"/>
      <c r="C6" s="22"/>
      <c r="D6" s="23"/>
      <c r="E6" s="24"/>
      <c r="F6" s="24"/>
      <c r="G6" s="24"/>
      <c r="H6" s="25"/>
      <c r="I6" s="26"/>
      <c r="J6" s="27"/>
      <c r="K6" s="28"/>
      <c r="L6" s="41">
        <v>28</v>
      </c>
      <c r="M6" s="26"/>
      <c r="N6" s="32"/>
      <c r="O6" s="32"/>
      <c r="P6" s="32"/>
      <c r="Q6" s="41" t="s">
        <v>0</v>
      </c>
      <c r="R6" s="32"/>
      <c r="S6" s="32"/>
      <c r="T6" s="41">
        <v>31</v>
      </c>
      <c r="U6" s="32"/>
      <c r="V6" s="32"/>
      <c r="W6" s="32"/>
      <c r="X6" s="33"/>
      <c r="Y6" s="34"/>
      <c r="Z6" s="34"/>
      <c r="AA6" s="35"/>
      <c r="AB6" s="35"/>
      <c r="AC6" s="35"/>
      <c r="AD6" s="35"/>
      <c r="AE6" s="4"/>
      <c r="AF6" s="4"/>
      <c r="AG6" s="4"/>
      <c r="AH6" s="36"/>
      <c r="AI6" s="37"/>
      <c r="AJ6" s="38"/>
      <c r="AK6" s="39"/>
    </row>
    <row r="7" spans="1:40" s="19" customFormat="1" ht="15" hidden="1" customHeight="1" x14ac:dyDescent="0.25">
      <c r="A7" s="22"/>
      <c r="B7" s="22"/>
      <c r="C7" s="22"/>
      <c r="D7" s="23"/>
      <c r="E7" s="24"/>
      <c r="F7" s="24"/>
      <c r="G7" s="24"/>
      <c r="H7" s="25"/>
      <c r="I7" s="26"/>
      <c r="J7" s="27"/>
      <c r="K7" s="28"/>
      <c r="L7" s="41">
        <v>29</v>
      </c>
      <c r="M7" s="26"/>
      <c r="N7" s="32"/>
      <c r="O7" s="32"/>
      <c r="P7" s="32"/>
      <c r="Q7" s="41" t="s">
        <v>1</v>
      </c>
      <c r="R7" s="32"/>
      <c r="S7" s="32"/>
      <c r="T7" s="42" t="s">
        <v>20</v>
      </c>
      <c r="U7" s="32"/>
      <c r="V7" s="32"/>
      <c r="W7" s="32"/>
      <c r="X7" s="33"/>
      <c r="Y7" s="34"/>
      <c r="Z7" s="34"/>
      <c r="AA7" s="35"/>
      <c r="AB7" s="35"/>
      <c r="AC7" s="35"/>
      <c r="AD7" s="35"/>
      <c r="AE7" s="4"/>
      <c r="AF7" s="4"/>
      <c r="AG7" s="4"/>
      <c r="AH7" s="36"/>
      <c r="AI7" s="37"/>
      <c r="AJ7" s="38"/>
      <c r="AK7" s="39"/>
    </row>
    <row r="8" spans="1:40" s="19" customFormat="1" ht="15" hidden="1" customHeight="1" x14ac:dyDescent="0.25">
      <c r="A8" s="22"/>
      <c r="B8" s="22"/>
      <c r="C8" s="22"/>
      <c r="D8" s="23"/>
      <c r="E8" s="24"/>
      <c r="F8" s="24"/>
      <c r="G8" s="24"/>
      <c r="H8" s="25"/>
      <c r="I8" s="26"/>
      <c r="J8" s="27"/>
      <c r="K8" s="28"/>
      <c r="L8" s="41">
        <v>30</v>
      </c>
      <c r="M8" s="26"/>
      <c r="N8" s="32"/>
      <c r="O8" s="32"/>
      <c r="P8" s="32"/>
      <c r="Q8" s="41" t="s">
        <v>2</v>
      </c>
      <c r="R8" s="32"/>
      <c r="S8" s="32"/>
      <c r="T8" s="41">
        <v>31</v>
      </c>
      <c r="U8" s="32"/>
      <c r="V8" s="32"/>
      <c r="W8" s="32"/>
      <c r="X8" s="33"/>
      <c r="Y8" s="34"/>
      <c r="Z8" s="34"/>
      <c r="AA8" s="35"/>
      <c r="AB8" s="35"/>
      <c r="AC8" s="35"/>
      <c r="AD8" s="35"/>
      <c r="AE8" s="4"/>
      <c r="AF8" s="4"/>
      <c r="AG8" s="4"/>
      <c r="AH8" s="36"/>
      <c r="AI8" s="37"/>
      <c r="AJ8" s="38"/>
      <c r="AK8" s="39"/>
    </row>
    <row r="9" spans="1:40" s="19" customFormat="1" ht="15" hidden="1" customHeight="1" x14ac:dyDescent="0.25">
      <c r="A9" s="22"/>
      <c r="B9" s="22"/>
      <c r="C9" s="22"/>
      <c r="D9" s="23"/>
      <c r="E9" s="24"/>
      <c r="F9" s="24"/>
      <c r="G9" s="24"/>
      <c r="H9" s="25"/>
      <c r="I9" s="26"/>
      <c r="J9" s="27"/>
      <c r="K9" s="28"/>
      <c r="L9" s="41">
        <v>31</v>
      </c>
      <c r="M9" s="26"/>
      <c r="N9" s="32"/>
      <c r="O9" s="32"/>
      <c r="P9" s="32"/>
      <c r="Q9" s="41" t="s">
        <v>3</v>
      </c>
      <c r="R9" s="32"/>
      <c r="S9" s="32"/>
      <c r="T9" s="41">
        <v>30</v>
      </c>
      <c r="U9" s="32"/>
      <c r="V9" s="32"/>
      <c r="W9" s="32"/>
      <c r="X9" s="33"/>
      <c r="Y9" s="34"/>
      <c r="Z9" s="34"/>
      <c r="AA9" s="35"/>
      <c r="AB9" s="35"/>
      <c r="AC9" s="35"/>
      <c r="AD9" s="35"/>
      <c r="AE9" s="4"/>
      <c r="AF9" s="4"/>
      <c r="AG9" s="4"/>
      <c r="AH9" s="36"/>
      <c r="AI9" s="37"/>
      <c r="AJ9" s="38"/>
      <c r="AK9" s="39"/>
    </row>
    <row r="10" spans="1:40" s="19" customFormat="1" ht="15" hidden="1" customHeight="1" x14ac:dyDescent="0.25">
      <c r="A10" s="22"/>
      <c r="B10" s="22"/>
      <c r="C10" s="22"/>
      <c r="D10" s="23"/>
      <c r="E10" s="24"/>
      <c r="F10" s="24"/>
      <c r="G10" s="24"/>
      <c r="H10" s="25"/>
      <c r="I10" s="26"/>
      <c r="J10" s="27"/>
      <c r="K10" s="28"/>
      <c r="L10" s="29"/>
      <c r="M10" s="26"/>
      <c r="N10" s="32"/>
      <c r="O10" s="32"/>
      <c r="P10" s="32"/>
      <c r="Q10" s="41" t="s">
        <v>4</v>
      </c>
      <c r="R10" s="32"/>
      <c r="S10" s="32"/>
      <c r="T10" s="41">
        <v>31</v>
      </c>
      <c r="U10" s="32"/>
      <c r="V10" s="32"/>
      <c r="W10" s="32"/>
      <c r="X10" s="33"/>
      <c r="Y10" s="34"/>
      <c r="Z10" s="34"/>
      <c r="AA10" s="35"/>
      <c r="AB10" s="35"/>
      <c r="AC10" s="35"/>
      <c r="AD10" s="35"/>
      <c r="AE10" s="4"/>
      <c r="AF10" s="4"/>
      <c r="AG10" s="4"/>
      <c r="AH10" s="36"/>
      <c r="AI10" s="37"/>
      <c r="AJ10" s="38"/>
      <c r="AK10" s="39"/>
    </row>
    <row r="11" spans="1:40" s="19" customFormat="1" ht="15" hidden="1" customHeight="1" x14ac:dyDescent="0.25">
      <c r="A11" s="22"/>
      <c r="B11" s="22"/>
      <c r="C11" s="22"/>
      <c r="D11" s="23"/>
      <c r="E11" s="24"/>
      <c r="F11" s="24"/>
      <c r="G11" s="24"/>
      <c r="H11" s="25"/>
      <c r="I11" s="26"/>
      <c r="J11" s="27"/>
      <c r="K11" s="28"/>
      <c r="L11" s="29"/>
      <c r="M11" s="26"/>
      <c r="N11" s="32"/>
      <c r="O11" s="32"/>
      <c r="P11" s="32"/>
      <c r="Q11" s="41" t="s">
        <v>5</v>
      </c>
      <c r="R11" s="32"/>
      <c r="S11" s="32"/>
      <c r="T11" s="41">
        <v>30</v>
      </c>
      <c r="U11" s="32"/>
      <c r="V11" s="32"/>
      <c r="W11" s="32"/>
      <c r="X11" s="33"/>
      <c r="Y11" s="34"/>
      <c r="Z11" s="34"/>
      <c r="AA11" s="35"/>
      <c r="AB11" s="35"/>
      <c r="AC11" s="35"/>
      <c r="AD11" s="35"/>
      <c r="AE11" s="4"/>
      <c r="AF11" s="4"/>
      <c r="AG11" s="4"/>
      <c r="AH11" s="36"/>
      <c r="AI11" s="37"/>
      <c r="AJ11" s="38"/>
      <c r="AK11" s="39"/>
    </row>
    <row r="12" spans="1:40" s="19" customFormat="1" ht="15" hidden="1" customHeight="1" x14ac:dyDescent="0.25">
      <c r="A12" s="22"/>
      <c r="B12" s="22"/>
      <c r="C12" s="22"/>
      <c r="D12" s="23"/>
      <c r="E12" s="24"/>
      <c r="F12" s="24"/>
      <c r="G12" s="24"/>
      <c r="H12" s="25"/>
      <c r="I12" s="26"/>
      <c r="J12" s="27"/>
      <c r="K12" s="28"/>
      <c r="L12" s="29"/>
      <c r="M12" s="26"/>
      <c r="N12" s="32"/>
      <c r="O12" s="32"/>
      <c r="P12" s="32"/>
      <c r="Q12" s="41" t="s">
        <v>6</v>
      </c>
      <c r="R12" s="32"/>
      <c r="S12" s="32"/>
      <c r="T12" s="41">
        <v>31</v>
      </c>
      <c r="U12" s="32"/>
      <c r="V12" s="32"/>
      <c r="W12" s="32"/>
      <c r="X12" s="33"/>
      <c r="Y12" s="34"/>
      <c r="Z12" s="34"/>
      <c r="AA12" s="35"/>
      <c r="AB12" s="35"/>
      <c r="AC12" s="35"/>
      <c r="AD12" s="35"/>
      <c r="AE12" s="4"/>
      <c r="AF12" s="4"/>
      <c r="AG12" s="4"/>
      <c r="AH12" s="36"/>
      <c r="AI12" s="37"/>
      <c r="AJ12" s="38"/>
      <c r="AK12" s="39"/>
    </row>
    <row r="13" spans="1:40" s="19" customFormat="1" ht="15" hidden="1" customHeight="1" x14ac:dyDescent="0.25">
      <c r="A13" s="22"/>
      <c r="B13" s="22"/>
      <c r="C13" s="22"/>
      <c r="D13" s="23"/>
      <c r="E13" s="24"/>
      <c r="F13" s="24"/>
      <c r="G13" s="24"/>
      <c r="H13" s="25"/>
      <c r="I13" s="26"/>
      <c r="J13" s="27"/>
      <c r="K13" s="28"/>
      <c r="L13" s="29"/>
      <c r="M13" s="26"/>
      <c r="N13" s="32"/>
      <c r="O13" s="32"/>
      <c r="P13" s="32"/>
      <c r="Q13" s="41" t="s">
        <v>7</v>
      </c>
      <c r="R13" s="32"/>
      <c r="S13" s="32"/>
      <c r="T13" s="41">
        <v>31</v>
      </c>
      <c r="U13" s="32"/>
      <c r="V13" s="32"/>
      <c r="W13" s="32"/>
      <c r="X13" s="33"/>
      <c r="Y13" s="34"/>
      <c r="Z13" s="34"/>
      <c r="AA13" s="35"/>
      <c r="AB13" s="35"/>
      <c r="AC13" s="35"/>
      <c r="AD13" s="35"/>
      <c r="AE13" s="4"/>
      <c r="AF13" s="4"/>
      <c r="AG13" s="4"/>
      <c r="AH13" s="36"/>
      <c r="AI13" s="37"/>
      <c r="AJ13" s="38"/>
      <c r="AK13" s="39"/>
    </row>
    <row r="14" spans="1:40" s="19" customFormat="1" ht="15" hidden="1" customHeight="1" x14ac:dyDescent="0.25">
      <c r="A14" s="22"/>
      <c r="B14" s="22"/>
      <c r="C14" s="22"/>
      <c r="D14" s="23"/>
      <c r="E14" s="24"/>
      <c r="F14" s="24"/>
      <c r="G14" s="24"/>
      <c r="H14" s="25"/>
      <c r="I14" s="26"/>
      <c r="J14" s="27"/>
      <c r="K14" s="28"/>
      <c r="L14" s="29"/>
      <c r="M14" s="26"/>
      <c r="N14" s="32"/>
      <c r="O14" s="32"/>
      <c r="P14" s="32"/>
      <c r="Q14" s="41" t="s">
        <v>8</v>
      </c>
      <c r="R14" s="32"/>
      <c r="S14" s="32"/>
      <c r="T14" s="41">
        <v>30</v>
      </c>
      <c r="U14" s="32"/>
      <c r="V14" s="32"/>
      <c r="W14" s="32"/>
      <c r="X14" s="33"/>
      <c r="Y14" s="34"/>
      <c r="Z14" s="34"/>
      <c r="AA14" s="35"/>
      <c r="AB14" s="35"/>
      <c r="AC14" s="35"/>
      <c r="AD14" s="35"/>
      <c r="AE14" s="4"/>
      <c r="AF14" s="4"/>
      <c r="AG14" s="4"/>
      <c r="AH14" s="36"/>
      <c r="AI14" s="37"/>
      <c r="AJ14" s="38"/>
      <c r="AK14" s="39"/>
    </row>
    <row r="15" spans="1:40" s="19" customFormat="1" ht="15" hidden="1" customHeight="1" x14ac:dyDescent="0.25">
      <c r="A15" s="22"/>
      <c r="B15" s="22"/>
      <c r="C15" s="22"/>
      <c r="D15" s="23"/>
      <c r="E15" s="24"/>
      <c r="F15" s="24"/>
      <c r="G15" s="24"/>
      <c r="H15" s="25"/>
      <c r="I15" s="26"/>
      <c r="J15" s="27"/>
      <c r="K15" s="28"/>
      <c r="L15" s="29"/>
      <c r="M15" s="26"/>
      <c r="N15" s="32"/>
      <c r="O15" s="32"/>
      <c r="P15" s="32"/>
      <c r="Q15" s="41" t="s">
        <v>9</v>
      </c>
      <c r="R15" s="32"/>
      <c r="S15" s="32"/>
      <c r="T15" s="41">
        <v>31</v>
      </c>
      <c r="U15" s="32"/>
      <c r="V15" s="32"/>
      <c r="W15" s="32"/>
      <c r="X15" s="33"/>
      <c r="Y15" s="34"/>
      <c r="Z15" s="34"/>
      <c r="AA15" s="35"/>
      <c r="AB15" s="35"/>
      <c r="AC15" s="35"/>
      <c r="AD15" s="35"/>
      <c r="AE15" s="4"/>
      <c r="AF15" s="4"/>
      <c r="AG15" s="4"/>
      <c r="AH15" s="36"/>
      <c r="AI15" s="37"/>
      <c r="AJ15" s="38"/>
      <c r="AK15" s="39"/>
    </row>
    <row r="16" spans="1:40" s="19" customFormat="1" ht="15" hidden="1" customHeight="1" x14ac:dyDescent="0.25">
      <c r="A16" s="22"/>
      <c r="B16" s="22"/>
      <c r="C16" s="22"/>
      <c r="D16" s="23"/>
      <c r="E16" s="24"/>
      <c r="F16" s="24"/>
      <c r="G16" s="24"/>
      <c r="H16" s="25"/>
      <c r="I16" s="26"/>
      <c r="J16" s="27"/>
      <c r="K16" s="28"/>
      <c r="L16" s="29"/>
      <c r="M16" s="26"/>
      <c r="N16" s="32"/>
      <c r="O16" s="32"/>
      <c r="P16" s="32"/>
      <c r="Q16" s="43" t="s">
        <v>10</v>
      </c>
      <c r="R16" s="32"/>
      <c r="S16" s="32"/>
      <c r="T16" s="43">
        <v>30</v>
      </c>
      <c r="U16" s="32"/>
      <c r="V16" s="32"/>
      <c r="W16" s="32"/>
      <c r="X16" s="33"/>
      <c r="Y16" s="34"/>
      <c r="Z16" s="34"/>
      <c r="AA16" s="35"/>
      <c r="AB16" s="35"/>
      <c r="AC16" s="35"/>
      <c r="AD16" s="35"/>
      <c r="AE16" s="4"/>
      <c r="AF16" s="4"/>
      <c r="AG16" s="4"/>
      <c r="AH16" s="36"/>
      <c r="AI16" s="37"/>
      <c r="AJ16" s="38"/>
      <c r="AK16" s="39"/>
    </row>
    <row r="17" spans="1:42" s="19" customFormat="1" ht="17.25" customHeight="1" x14ac:dyDescent="0.25">
      <c r="A17" s="22"/>
      <c r="B17" s="21"/>
      <c r="C17" s="22"/>
      <c r="D17" s="4"/>
      <c r="E17" s="4"/>
      <c r="F17" s="4"/>
      <c r="G17" s="12"/>
      <c r="H17" s="235"/>
      <c r="I17" s="12"/>
      <c r="J17" s="12"/>
      <c r="K17" s="12"/>
      <c r="L17" s="13"/>
      <c r="M17" s="12"/>
      <c r="N17" s="12"/>
      <c r="O17" s="12"/>
      <c r="P17" s="235"/>
      <c r="Q17" s="12"/>
      <c r="R17" s="236"/>
      <c r="S17" s="3"/>
      <c r="T17" s="3"/>
      <c r="U17" s="3"/>
      <c r="V17" s="236"/>
      <c r="W17" s="3"/>
      <c r="X17" s="12"/>
      <c r="Y17" s="3"/>
      <c r="Z17" s="236"/>
      <c r="AA17" s="14"/>
      <c r="AB17" s="3"/>
      <c r="AC17" s="237"/>
      <c r="AD17" s="236"/>
      <c r="AE17" s="12"/>
      <c r="AF17" s="4"/>
      <c r="AG17" s="4"/>
      <c r="AH17" s="4"/>
      <c r="AI17" s="37"/>
      <c r="AJ17" s="38"/>
      <c r="AK17" s="39"/>
    </row>
    <row r="18" spans="1:42" s="19" customFormat="1" ht="16.5" customHeight="1" thickBot="1" x14ac:dyDescent="0.3">
      <c r="A18" s="652" t="s">
        <v>21</v>
      </c>
      <c r="B18" s="652"/>
      <c r="C18" s="652"/>
      <c r="D18" s="45">
        <v>1</v>
      </c>
      <c r="E18" s="46"/>
      <c r="F18" s="239"/>
      <c r="G18" s="229"/>
      <c r="H18" s="232"/>
      <c r="I18" s="230"/>
      <c r="J18" s="232"/>
      <c r="K18" s="232"/>
      <c r="L18" s="232"/>
      <c r="M18" s="36"/>
      <c r="N18" s="36"/>
      <c r="O18" s="36"/>
      <c r="P18" s="36"/>
      <c r="Q18" s="4" t="s">
        <v>22</v>
      </c>
      <c r="R18" s="36"/>
      <c r="S18" s="240">
        <v>31</v>
      </c>
      <c r="T18" s="4" t="s">
        <v>23</v>
      </c>
      <c r="U18" s="24"/>
      <c r="V18" s="24"/>
      <c r="W18" s="24"/>
      <c r="X18" s="12"/>
      <c r="Y18" s="12"/>
      <c r="Z18" s="12"/>
      <c r="AA18" s="12"/>
      <c r="AB18" s="241"/>
      <c r="AC18" s="242"/>
      <c r="AD18" s="236"/>
      <c r="AE18" s="241"/>
      <c r="AF18" s="241"/>
      <c r="AG18" s="3"/>
      <c r="AH18" s="236"/>
      <c r="AI18" s="51"/>
      <c r="AJ18" s="52"/>
      <c r="AK18" s="53"/>
    </row>
    <row r="19" spans="1:42" s="19" customFormat="1" ht="15.75" customHeight="1" thickBot="1" x14ac:dyDescent="0.3">
      <c r="A19" s="652" t="s">
        <v>24</v>
      </c>
      <c r="B19" s="652"/>
      <c r="C19" s="652"/>
      <c r="D19" s="653">
        <v>144</v>
      </c>
      <c r="E19" s="653"/>
      <c r="F19" s="55" t="s">
        <v>25</v>
      </c>
      <c r="G19" s="671">
        <v>480</v>
      </c>
      <c r="H19" s="671"/>
      <c r="I19" s="55" t="s">
        <v>26</v>
      </c>
      <c r="J19" s="56"/>
      <c r="K19" s="56"/>
      <c r="L19" s="58" t="s">
        <v>27</v>
      </c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17"/>
      <c r="Z19" s="62"/>
      <c r="AA19" s="62"/>
      <c r="AB19" s="62"/>
      <c r="AC19" s="62"/>
      <c r="AD19" s="62"/>
      <c r="AE19" s="62"/>
      <c r="AF19" s="64"/>
      <c r="AG19" s="64"/>
      <c r="AH19" s="64"/>
      <c r="AI19" s="65"/>
      <c r="AJ19" s="244"/>
      <c r="AK19" s="65"/>
      <c r="AL19" s="654" t="s">
        <v>29</v>
      </c>
      <c r="AM19" s="655"/>
      <c r="AN19" s="656"/>
      <c r="AO19" s="319" t="s">
        <v>30</v>
      </c>
      <c r="AP19" s="38"/>
    </row>
    <row r="20" spans="1:42" s="19" customFormat="1" ht="42" thickBot="1" x14ac:dyDescent="0.3">
      <c r="A20" s="69" t="s">
        <v>31</v>
      </c>
      <c r="B20" s="383" t="s">
        <v>32</v>
      </c>
      <c r="C20" s="71" t="s">
        <v>33</v>
      </c>
      <c r="D20" s="247">
        <v>1</v>
      </c>
      <c r="E20" s="74">
        <v>2</v>
      </c>
      <c r="F20" s="74">
        <v>3</v>
      </c>
      <c r="G20" s="75">
        <v>4</v>
      </c>
      <c r="H20" s="75">
        <v>5</v>
      </c>
      <c r="I20" s="75">
        <v>6</v>
      </c>
      <c r="J20" s="74">
        <v>7</v>
      </c>
      <c r="K20" s="74">
        <v>8</v>
      </c>
      <c r="L20" s="247">
        <v>9</v>
      </c>
      <c r="M20" s="74">
        <v>10</v>
      </c>
      <c r="N20" s="75">
        <v>11</v>
      </c>
      <c r="O20" s="75">
        <v>12</v>
      </c>
      <c r="P20" s="75">
        <v>13</v>
      </c>
      <c r="Q20" s="74">
        <v>14</v>
      </c>
      <c r="R20" s="74">
        <v>15</v>
      </c>
      <c r="S20" s="75">
        <v>16</v>
      </c>
      <c r="T20" s="75">
        <v>17</v>
      </c>
      <c r="U20" s="75">
        <v>18</v>
      </c>
      <c r="V20" s="75">
        <v>19</v>
      </c>
      <c r="W20" s="75">
        <v>20</v>
      </c>
      <c r="X20" s="74">
        <v>21</v>
      </c>
      <c r="Y20" s="74">
        <v>22</v>
      </c>
      <c r="Z20" s="75">
        <v>23</v>
      </c>
      <c r="AA20" s="75">
        <v>24</v>
      </c>
      <c r="AB20" s="75">
        <v>25</v>
      </c>
      <c r="AC20" s="75">
        <v>26</v>
      </c>
      <c r="AD20" s="75">
        <v>27</v>
      </c>
      <c r="AE20" s="74">
        <v>28</v>
      </c>
      <c r="AF20" s="74">
        <v>29</v>
      </c>
      <c r="AG20" s="75">
        <v>30</v>
      </c>
      <c r="AH20" s="75">
        <v>31</v>
      </c>
      <c r="AI20" s="76" t="s">
        <v>34</v>
      </c>
      <c r="AJ20" s="76" t="s">
        <v>35</v>
      </c>
      <c r="AK20" s="76" t="s">
        <v>36</v>
      </c>
      <c r="AL20" s="76" t="s">
        <v>37</v>
      </c>
      <c r="AM20" s="76" t="s">
        <v>38</v>
      </c>
      <c r="AN20" s="76" t="s">
        <v>39</v>
      </c>
      <c r="AO20" s="76" t="s">
        <v>40</v>
      </c>
      <c r="AP20" s="38"/>
    </row>
    <row r="21" spans="1:42" s="19" customFormat="1" ht="15" customHeight="1" x14ac:dyDescent="0.25">
      <c r="A21" s="78">
        <v>1</v>
      </c>
      <c r="B21" s="384" t="s">
        <v>41</v>
      </c>
      <c r="C21" s="80" t="s">
        <v>42</v>
      </c>
      <c r="D21" s="413"/>
      <c r="E21" s="82">
        <v>10.75</v>
      </c>
      <c r="F21" s="82">
        <v>10.92</v>
      </c>
      <c r="G21" s="84"/>
      <c r="H21" s="84"/>
      <c r="I21" s="82">
        <v>10.75</v>
      </c>
      <c r="J21" s="82">
        <v>10.92</v>
      </c>
      <c r="K21" s="414"/>
      <c r="L21" s="413"/>
      <c r="M21" s="414"/>
      <c r="N21" s="82">
        <v>10.5</v>
      </c>
      <c r="O21" s="82">
        <v>10.92</v>
      </c>
      <c r="P21" s="250"/>
      <c r="Q21" s="82">
        <v>5</v>
      </c>
      <c r="R21" s="385"/>
      <c r="S21" s="326"/>
      <c r="T21" s="415">
        <v>10.75</v>
      </c>
      <c r="U21" s="82">
        <v>10.75</v>
      </c>
      <c r="V21" s="250"/>
      <c r="W21" s="250"/>
      <c r="X21" s="82">
        <v>11.92</v>
      </c>
      <c r="Y21" s="82">
        <v>10.25</v>
      </c>
      <c r="Z21" s="415">
        <v>4</v>
      </c>
      <c r="AA21" s="84"/>
      <c r="AB21" s="82">
        <v>10.75</v>
      </c>
      <c r="AC21" s="82">
        <v>10.5</v>
      </c>
      <c r="AD21" s="84"/>
      <c r="AE21" s="385"/>
      <c r="AF21" s="385"/>
      <c r="AG21" s="82">
        <v>10.75</v>
      </c>
      <c r="AH21" s="82">
        <v>4</v>
      </c>
      <c r="AI21" s="253">
        <f>SUM(D21:AH21)</f>
        <v>153.43</v>
      </c>
      <c r="AJ21" s="416">
        <f>$D$19-(COUNTIF(G21:I21,"О")+COUNTIF(N21:P21,"О")+COUNTIF(S21:W21,"О")+COUNTIF(Z21:AD21,"О")+COUNTIF(G21:I21,"Б")+COUNTIF(N21:P21,"Б")+COUNTIF(S21:W21,"Б")+COUNTIF(Z21:AD21,"Б")+COUNTIF(G21:I21,"Д")+COUNTIF(N21:P21,"Д")+COUNTIF(S21:W21,"Д")+COUNTIF(Z21:AD21,"Д")+COUNTIF(G21:I21,"К")+COUNTIF(N21:P21,"К")+COUNTIF(S21:W21,"К")+COUNTIF(Z21:AD21,"К")+COUNTIF(AG21:AH21,"О")+COUNTIF(AG21:AH21,"Д")+COUNTIF(AG21:AH21,"Б")+COUNTIF(AG21:AH21,"К"))*8</f>
        <v>144</v>
      </c>
      <c r="AK21" s="90">
        <f>AI21-AJ21</f>
        <v>9.4300000000000068</v>
      </c>
      <c r="AL21" s="91" t="e">
        <f>#REF!</f>
        <v>#REF!</v>
      </c>
      <c r="AM21" s="417" t="e">
        <f>#REF!</f>
        <v>#REF!</v>
      </c>
      <c r="AN21" s="93" t="e">
        <f>#REF!</f>
        <v>#REF!</v>
      </c>
      <c r="AO21" s="94" t="e">
        <f>#REF!</f>
        <v>#REF!</v>
      </c>
      <c r="AP21" s="38"/>
    </row>
    <row r="22" spans="1:42" s="19" customFormat="1" ht="15" customHeight="1" x14ac:dyDescent="0.25">
      <c r="A22" s="95">
        <v>2</v>
      </c>
      <c r="B22" s="388" t="s">
        <v>43</v>
      </c>
      <c r="C22" s="121" t="s">
        <v>44</v>
      </c>
      <c r="D22" s="113"/>
      <c r="E22" s="103"/>
      <c r="F22" s="101"/>
      <c r="G22" s="102">
        <v>1.17</v>
      </c>
      <c r="H22" s="102">
        <v>11.25</v>
      </c>
      <c r="I22" s="102">
        <v>11.08</v>
      </c>
      <c r="J22" s="101"/>
      <c r="K22" s="101"/>
      <c r="L22" s="113"/>
      <c r="M22" s="101">
        <v>1</v>
      </c>
      <c r="N22" s="102">
        <v>10.83</v>
      </c>
      <c r="O22" s="102">
        <v>13.25</v>
      </c>
      <c r="P22" s="102"/>
      <c r="Q22" s="101">
        <v>1.83</v>
      </c>
      <c r="R22" s="101">
        <v>11.5</v>
      </c>
      <c r="S22" s="102">
        <v>12.75</v>
      </c>
      <c r="T22" s="114"/>
      <c r="U22" s="102">
        <v>1.08</v>
      </c>
      <c r="V22" s="102">
        <v>11.83</v>
      </c>
      <c r="W22" s="102">
        <v>12.08</v>
      </c>
      <c r="X22" s="103"/>
      <c r="Y22" s="101">
        <v>0.92</v>
      </c>
      <c r="Z22" s="102">
        <v>12.5</v>
      </c>
      <c r="AA22" s="102">
        <v>12.25</v>
      </c>
      <c r="AB22" s="114"/>
      <c r="AC22" s="102">
        <v>1.25</v>
      </c>
      <c r="AD22" s="102">
        <v>11.75</v>
      </c>
      <c r="AE22" s="101">
        <v>11.5</v>
      </c>
      <c r="AF22" s="103"/>
      <c r="AG22" s="102"/>
      <c r="AH22" s="102"/>
      <c r="AI22" s="255">
        <f>SUM(D22:AH22)</f>
        <v>149.82</v>
      </c>
      <c r="AJ22" s="418">
        <f t="shared" ref="AJ22:AJ39" si="0">$D$19-(COUNTIF(G22:I22,"О")+COUNTIF(N22:P22,"О")+COUNTIF(S22:W22,"О")+COUNTIF(Z22:AD22,"О")+COUNTIF(G22:I22,"Б")+COUNTIF(N22:P22,"Б")+COUNTIF(S22:W22,"Б")+COUNTIF(Z22:AD22,"Б")+COUNTIF(G22:I22,"Д")+COUNTIF(N22:P22,"Д")+COUNTIF(S22:W22,"Д")+COUNTIF(Z22:AD22,"Д")+COUNTIF(G22:I22,"К")+COUNTIF(N22:P22,"К")+COUNTIF(S22:W22,"К")+COUNTIF(Z22:AD22,"К")+COUNTIF(AG22:AH22,"О")+COUNTIF(AG22:AH22,"Д")+COUNTIF(AG22:AH22,"Б")+COUNTIF(AG22:AH22,"К"))*8</f>
        <v>144</v>
      </c>
      <c r="AK22" s="106">
        <f t="shared" ref="AK22:AK40" si="1">AI22-AJ22</f>
        <v>5.8199999999999932</v>
      </c>
      <c r="AL22" s="107" t="e">
        <f>#REF!</f>
        <v>#REF!</v>
      </c>
      <c r="AM22" s="419" t="e">
        <f>#REF!</f>
        <v>#REF!</v>
      </c>
      <c r="AN22" s="109" t="e">
        <f>#REF!</f>
        <v>#REF!</v>
      </c>
      <c r="AO22" s="110" t="e">
        <f>#REF!</f>
        <v>#REF!</v>
      </c>
      <c r="AP22" s="38"/>
    </row>
    <row r="23" spans="1:42" s="19" customFormat="1" ht="15" customHeight="1" x14ac:dyDescent="0.25">
      <c r="A23" s="95">
        <v>3</v>
      </c>
      <c r="B23" s="388" t="s">
        <v>45</v>
      </c>
      <c r="C23" s="121" t="s">
        <v>46</v>
      </c>
      <c r="D23" s="122" t="s">
        <v>50</v>
      </c>
      <c r="E23" s="122" t="s">
        <v>50</v>
      </c>
      <c r="F23" s="122" t="s">
        <v>50</v>
      </c>
      <c r="G23" s="122" t="s">
        <v>50</v>
      </c>
      <c r="H23" s="122" t="s">
        <v>50</v>
      </c>
      <c r="I23" s="122" t="s">
        <v>50</v>
      </c>
      <c r="J23" s="122" t="s">
        <v>50</v>
      </c>
      <c r="K23" s="122" t="s">
        <v>50</v>
      </c>
      <c r="L23" s="122" t="s">
        <v>50</v>
      </c>
      <c r="M23" s="122" t="s">
        <v>50</v>
      </c>
      <c r="N23" s="115"/>
      <c r="O23" s="111">
        <v>11</v>
      </c>
      <c r="P23" s="115"/>
      <c r="Q23" s="256"/>
      <c r="R23" s="256"/>
      <c r="S23" s="111">
        <v>10.75</v>
      </c>
      <c r="T23" s="114"/>
      <c r="U23" s="114"/>
      <c r="V23" s="111">
        <v>10.75</v>
      </c>
      <c r="W23" s="111">
        <v>11.25</v>
      </c>
      <c r="X23" s="103"/>
      <c r="Y23" s="103"/>
      <c r="Z23" s="111">
        <v>11.92</v>
      </c>
      <c r="AA23" s="111">
        <v>10.75</v>
      </c>
      <c r="AB23" s="114"/>
      <c r="AC23" s="114"/>
      <c r="AD23" s="111">
        <v>10.75</v>
      </c>
      <c r="AE23" s="120">
        <v>5</v>
      </c>
      <c r="AF23" s="103"/>
      <c r="AG23" s="100"/>
      <c r="AH23" s="111">
        <v>5</v>
      </c>
      <c r="AI23" s="255">
        <f t="shared" ref="AI23:AI40" si="2">SUM(D23:AH23)</f>
        <v>87.17</v>
      </c>
      <c r="AJ23" s="418">
        <f t="shared" si="0"/>
        <v>120</v>
      </c>
      <c r="AK23" s="106">
        <f t="shared" si="1"/>
        <v>-32.83</v>
      </c>
      <c r="AL23" s="107" t="e">
        <f>#REF!</f>
        <v>#REF!</v>
      </c>
      <c r="AM23" s="419" t="e">
        <f>#REF!</f>
        <v>#REF!</v>
      </c>
      <c r="AN23" s="109" t="e">
        <f>#REF!</f>
        <v>#REF!</v>
      </c>
      <c r="AO23" s="110" t="e">
        <f>#REF!</f>
        <v>#REF!</v>
      </c>
      <c r="AP23" s="38"/>
    </row>
    <row r="24" spans="1:42" s="19" customFormat="1" ht="15" customHeight="1" x14ac:dyDescent="0.25">
      <c r="A24" s="95">
        <v>4</v>
      </c>
      <c r="B24" s="388" t="s">
        <v>47</v>
      </c>
      <c r="C24" s="121" t="s">
        <v>42</v>
      </c>
      <c r="D24" s="122" t="s">
        <v>86</v>
      </c>
      <c r="E24" s="122" t="s">
        <v>86</v>
      </c>
      <c r="F24" s="122" t="s">
        <v>86</v>
      </c>
      <c r="G24" s="122" t="s">
        <v>86</v>
      </c>
      <c r="H24" s="122" t="s">
        <v>86</v>
      </c>
      <c r="I24" s="122" t="s">
        <v>86</v>
      </c>
      <c r="J24" s="122" t="s">
        <v>86</v>
      </c>
      <c r="K24" s="122" t="s">
        <v>86</v>
      </c>
      <c r="L24" s="122" t="s">
        <v>86</v>
      </c>
      <c r="M24" s="122" t="s">
        <v>86</v>
      </c>
      <c r="N24" s="122" t="s">
        <v>86</v>
      </c>
      <c r="O24" s="122" t="s">
        <v>86</v>
      </c>
      <c r="P24" s="114">
        <v>10.75</v>
      </c>
      <c r="Q24" s="256"/>
      <c r="R24" s="256"/>
      <c r="S24" s="120">
        <v>10.83</v>
      </c>
      <c r="T24" s="111">
        <v>10.75</v>
      </c>
      <c r="U24" s="114"/>
      <c r="V24" s="100"/>
      <c r="W24" s="114"/>
      <c r="X24" s="103">
        <v>10.75</v>
      </c>
      <c r="Y24" s="103"/>
      <c r="Z24" s="100"/>
      <c r="AA24" s="114">
        <v>9.75</v>
      </c>
      <c r="AB24" s="114">
        <v>10.75</v>
      </c>
      <c r="AC24" s="114"/>
      <c r="AD24" s="100"/>
      <c r="AE24" s="103">
        <v>10.75</v>
      </c>
      <c r="AF24" s="103">
        <v>10.75</v>
      </c>
      <c r="AG24" s="114">
        <v>8.92</v>
      </c>
      <c r="AH24" s="102"/>
      <c r="AI24" s="255">
        <f t="shared" si="2"/>
        <v>94</v>
      </c>
      <c r="AJ24" s="418">
        <f t="shared" si="0"/>
        <v>104</v>
      </c>
      <c r="AK24" s="106">
        <f t="shared" si="1"/>
        <v>-10</v>
      </c>
      <c r="AL24" s="107" t="e">
        <f>#REF!</f>
        <v>#REF!</v>
      </c>
      <c r="AM24" s="419" t="e">
        <f>#REF!</f>
        <v>#REF!</v>
      </c>
      <c r="AN24" s="109" t="e">
        <f>#REF!</f>
        <v>#REF!</v>
      </c>
      <c r="AO24" s="110" t="e">
        <f>#REF!</f>
        <v>#REF!</v>
      </c>
      <c r="AP24" s="38"/>
    </row>
    <row r="25" spans="1:42" s="19" customFormat="1" ht="15" customHeight="1" x14ac:dyDescent="0.25">
      <c r="A25" s="95">
        <v>5</v>
      </c>
      <c r="B25" s="388" t="s">
        <v>85</v>
      </c>
      <c r="C25" s="121" t="s">
        <v>46</v>
      </c>
      <c r="D25" s="122" t="s">
        <v>58</v>
      </c>
      <c r="E25" s="122" t="s">
        <v>58</v>
      </c>
      <c r="F25" s="122" t="s">
        <v>58</v>
      </c>
      <c r="G25" s="122" t="s">
        <v>58</v>
      </c>
      <c r="H25" s="122" t="s">
        <v>58</v>
      </c>
      <c r="I25" s="122" t="s">
        <v>58</v>
      </c>
      <c r="J25" s="122" t="s">
        <v>58</v>
      </c>
      <c r="K25" s="122" t="s">
        <v>58</v>
      </c>
      <c r="L25" s="122" t="s">
        <v>58</v>
      </c>
      <c r="M25" s="122" t="s">
        <v>58</v>
      </c>
      <c r="N25" s="122" t="s">
        <v>58</v>
      </c>
      <c r="O25" s="122" t="s">
        <v>58</v>
      </c>
      <c r="P25" s="122" t="s">
        <v>58</v>
      </c>
      <c r="Q25" s="122" t="s">
        <v>58</v>
      </c>
      <c r="R25" s="122" t="s">
        <v>58</v>
      </c>
      <c r="S25" s="122" t="s">
        <v>58</v>
      </c>
      <c r="T25" s="122" t="s">
        <v>58</v>
      </c>
      <c r="U25" s="122" t="s">
        <v>58</v>
      </c>
      <c r="V25" s="122" t="s">
        <v>58</v>
      </c>
      <c r="W25" s="122" t="s">
        <v>58</v>
      </c>
      <c r="X25" s="122" t="s">
        <v>58</v>
      </c>
      <c r="Y25" s="122" t="s">
        <v>58</v>
      </c>
      <c r="Z25" s="122" t="s">
        <v>58</v>
      </c>
      <c r="AA25" s="122" t="s">
        <v>58</v>
      </c>
      <c r="AB25" s="122" t="s">
        <v>58</v>
      </c>
      <c r="AC25" s="122" t="s">
        <v>58</v>
      </c>
      <c r="AD25" s="122" t="s">
        <v>58</v>
      </c>
      <c r="AE25" s="122" t="s">
        <v>58</v>
      </c>
      <c r="AF25" s="122" t="s">
        <v>58</v>
      </c>
      <c r="AG25" s="122" t="s">
        <v>58</v>
      </c>
      <c r="AH25" s="122" t="s">
        <v>58</v>
      </c>
      <c r="AI25" s="255">
        <f t="shared" si="2"/>
        <v>0</v>
      </c>
      <c r="AJ25" s="418">
        <f t="shared" si="0"/>
        <v>0</v>
      </c>
      <c r="AK25" s="106">
        <f t="shared" si="1"/>
        <v>0</v>
      </c>
      <c r="AL25" s="107" t="e">
        <f>#REF!</f>
        <v>#REF!</v>
      </c>
      <c r="AM25" s="419" t="e">
        <f>#REF!</f>
        <v>#REF!</v>
      </c>
      <c r="AN25" s="109" t="e">
        <f>#REF!</f>
        <v>#REF!</v>
      </c>
      <c r="AO25" s="110" t="e">
        <f>#REF!</f>
        <v>#REF!</v>
      </c>
      <c r="AP25" s="38"/>
    </row>
    <row r="26" spans="1:42" s="19" customFormat="1" ht="15" customHeight="1" x14ac:dyDescent="0.25">
      <c r="A26" s="95">
        <v>6</v>
      </c>
      <c r="B26" s="388" t="s">
        <v>48</v>
      </c>
      <c r="C26" s="121" t="s">
        <v>44</v>
      </c>
      <c r="D26" s="113"/>
      <c r="E26" s="101">
        <v>1.17</v>
      </c>
      <c r="F26" s="101">
        <v>11.42</v>
      </c>
      <c r="G26" s="102">
        <v>11.08</v>
      </c>
      <c r="H26" s="102">
        <v>6.25</v>
      </c>
      <c r="I26" s="102"/>
      <c r="J26" s="101"/>
      <c r="K26" s="101">
        <v>1.17</v>
      </c>
      <c r="L26" s="98">
        <v>11.42</v>
      </c>
      <c r="M26" s="101">
        <v>11.42</v>
      </c>
      <c r="N26" s="102"/>
      <c r="O26" s="102"/>
      <c r="P26" s="257">
        <v>10.75</v>
      </c>
      <c r="Q26" s="258">
        <v>9.58</v>
      </c>
      <c r="R26" s="258"/>
      <c r="S26" s="420"/>
      <c r="T26" s="257"/>
      <c r="U26" s="257">
        <v>11.25</v>
      </c>
      <c r="V26" s="257"/>
      <c r="W26" s="257">
        <v>10.75</v>
      </c>
      <c r="X26" s="258">
        <v>7.75</v>
      </c>
      <c r="Y26" s="258">
        <v>7.75</v>
      </c>
      <c r="Z26" s="257"/>
      <c r="AA26" s="102">
        <v>1</v>
      </c>
      <c r="AB26" s="102">
        <v>11.42</v>
      </c>
      <c r="AC26" s="102">
        <v>11.58</v>
      </c>
      <c r="AD26" s="100"/>
      <c r="AE26" s="101">
        <v>1</v>
      </c>
      <c r="AF26" s="101">
        <v>11.25</v>
      </c>
      <c r="AG26" s="102">
        <v>11.75</v>
      </c>
      <c r="AH26" s="102">
        <v>11.42</v>
      </c>
      <c r="AI26" s="255">
        <f t="shared" si="2"/>
        <v>171.18</v>
      </c>
      <c r="AJ26" s="418">
        <f t="shared" si="0"/>
        <v>144</v>
      </c>
      <c r="AK26" s="106">
        <f t="shared" si="1"/>
        <v>27.180000000000007</v>
      </c>
      <c r="AL26" s="107" t="e">
        <f>#REF!</f>
        <v>#REF!</v>
      </c>
      <c r="AM26" s="419" t="e">
        <f>#REF!</f>
        <v>#REF!</v>
      </c>
      <c r="AN26" s="109" t="e">
        <f>#REF!</f>
        <v>#REF!</v>
      </c>
      <c r="AO26" s="110" t="e">
        <f>#REF!</f>
        <v>#REF!</v>
      </c>
      <c r="AP26" s="38"/>
    </row>
    <row r="27" spans="1:42" s="19" customFormat="1" ht="15" customHeight="1" x14ac:dyDescent="0.25">
      <c r="A27" s="95">
        <v>7</v>
      </c>
      <c r="B27" s="388" t="s">
        <v>49</v>
      </c>
      <c r="C27" s="121" t="s">
        <v>42</v>
      </c>
      <c r="D27" s="122" t="s">
        <v>86</v>
      </c>
      <c r="E27" s="122" t="s">
        <v>86</v>
      </c>
      <c r="F27" s="122" t="s">
        <v>86</v>
      </c>
      <c r="G27" s="122" t="s">
        <v>86</v>
      </c>
      <c r="H27" s="122" t="s">
        <v>86</v>
      </c>
      <c r="I27" s="122" t="s">
        <v>86</v>
      </c>
      <c r="J27" s="122" t="s">
        <v>86</v>
      </c>
      <c r="K27" s="122" t="s">
        <v>86</v>
      </c>
      <c r="L27" s="122" t="s">
        <v>86</v>
      </c>
      <c r="M27" s="122" t="s">
        <v>86</v>
      </c>
      <c r="N27" s="122" t="s">
        <v>86</v>
      </c>
      <c r="O27" s="122" t="s">
        <v>86</v>
      </c>
      <c r="P27" s="122" t="s">
        <v>86</v>
      </c>
      <c r="Q27" s="122" t="s">
        <v>86</v>
      </c>
      <c r="R27" s="103"/>
      <c r="S27" s="114">
        <v>10.75</v>
      </c>
      <c r="T27" s="114">
        <v>10.75</v>
      </c>
      <c r="U27" s="114"/>
      <c r="V27" s="114">
        <v>10.75</v>
      </c>
      <c r="W27" s="114">
        <v>10.75</v>
      </c>
      <c r="X27" s="103"/>
      <c r="Y27" s="103"/>
      <c r="Z27" s="114"/>
      <c r="AA27" s="114"/>
      <c r="AB27" s="114"/>
      <c r="AC27" s="114">
        <v>10</v>
      </c>
      <c r="AD27" s="114">
        <v>10.25</v>
      </c>
      <c r="AE27" s="103"/>
      <c r="AF27" s="103"/>
      <c r="AG27" s="100"/>
      <c r="AH27" s="114">
        <v>9.75</v>
      </c>
      <c r="AI27" s="255">
        <f t="shared" si="2"/>
        <v>73</v>
      </c>
      <c r="AJ27" s="418">
        <f t="shared" si="0"/>
        <v>96</v>
      </c>
      <c r="AK27" s="106">
        <f t="shared" si="1"/>
        <v>-23</v>
      </c>
      <c r="AL27" s="107" t="e">
        <f>#REF!</f>
        <v>#REF!</v>
      </c>
      <c r="AM27" s="419" t="e">
        <f>#REF!</f>
        <v>#REF!</v>
      </c>
      <c r="AN27" s="109" t="e">
        <f>#REF!</f>
        <v>#REF!</v>
      </c>
      <c r="AO27" s="110" t="e">
        <f>#REF!</f>
        <v>#REF!</v>
      </c>
      <c r="AP27" s="38"/>
    </row>
    <row r="28" spans="1:42" s="19" customFormat="1" ht="15" customHeight="1" x14ac:dyDescent="0.25">
      <c r="A28" s="95">
        <v>8</v>
      </c>
      <c r="B28" s="388" t="s">
        <v>51</v>
      </c>
      <c r="C28" s="121" t="s">
        <v>42</v>
      </c>
      <c r="D28" s="113"/>
      <c r="E28" s="103">
        <v>8.25</v>
      </c>
      <c r="F28" s="103">
        <v>10.75</v>
      </c>
      <c r="G28" s="114">
        <v>10.75</v>
      </c>
      <c r="H28" s="100"/>
      <c r="I28" s="114">
        <v>9.75</v>
      </c>
      <c r="J28" s="421"/>
      <c r="K28" s="421"/>
      <c r="L28" s="113">
        <v>10.75</v>
      </c>
      <c r="M28" s="103">
        <v>10.75</v>
      </c>
      <c r="N28" s="114">
        <v>10.75</v>
      </c>
      <c r="O28" s="100"/>
      <c r="P28" s="115"/>
      <c r="Q28" s="103">
        <v>10.75</v>
      </c>
      <c r="R28" s="103">
        <v>10.75</v>
      </c>
      <c r="S28" s="420"/>
      <c r="T28" s="114"/>
      <c r="U28" s="114">
        <v>10.75</v>
      </c>
      <c r="V28" s="114"/>
      <c r="W28" s="120">
        <v>10.75</v>
      </c>
      <c r="X28" s="103"/>
      <c r="Y28" s="103">
        <v>10.25</v>
      </c>
      <c r="Z28" s="114">
        <v>10.75</v>
      </c>
      <c r="AA28" s="122" t="s">
        <v>50</v>
      </c>
      <c r="AB28" s="122" t="s">
        <v>50</v>
      </c>
      <c r="AC28" s="122" t="s">
        <v>50</v>
      </c>
      <c r="AD28" s="122" t="s">
        <v>50</v>
      </c>
      <c r="AE28" s="122" t="s">
        <v>50</v>
      </c>
      <c r="AF28" s="122" t="s">
        <v>50</v>
      </c>
      <c r="AG28" s="122" t="s">
        <v>50</v>
      </c>
      <c r="AH28" s="122" t="s">
        <v>50</v>
      </c>
      <c r="AI28" s="104">
        <f t="shared" si="2"/>
        <v>135.75</v>
      </c>
      <c r="AJ28" s="418">
        <f>$D$19-(COUNTIF(G28:I28,"О")+COUNTIF(N28:P28,"О")+COUNTIF(S28:W28,"О")+COUNTIF(Z28:AD28,"О")+COUNTIF(G28:I28,"Б")+COUNTIF(N28:P28,"Б")+COUNTIF(S28:W28,"Б")+COUNTIF(Z28:AD28,"Б")+COUNTIF(G28:I28,"Д")+COUNTIF(N28:P28,"Д")+COUNTIF(S28:W28,"Д")+COUNTIF(Z28:AD28,"Д")+COUNTIF(G28:I28,"К")+COUNTIF(N28:P28,"К")+COUNTIF(S28:W28,"К")+COUNTIF(Z28:AD28,"К")+COUNTIF(AG28:AH28,"О")+COUNTIF(AG28:AH28,"Д")+COUNTIF(AG28:AH28,"Б")+COUNTIF(AG28:AH28,"К"))*8</f>
        <v>96</v>
      </c>
      <c r="AK28" s="106">
        <f t="shared" si="1"/>
        <v>39.75</v>
      </c>
      <c r="AL28" s="107" t="e">
        <f>#REF!</f>
        <v>#REF!</v>
      </c>
      <c r="AM28" s="419" t="e">
        <f>#REF!</f>
        <v>#REF!</v>
      </c>
      <c r="AN28" s="109" t="e">
        <f>#REF!</f>
        <v>#REF!</v>
      </c>
      <c r="AO28" s="110" t="e">
        <f>#REF!</f>
        <v>#REF!</v>
      </c>
    </row>
    <row r="29" spans="1:42" s="19" customFormat="1" ht="15" customHeight="1" x14ac:dyDescent="0.25">
      <c r="A29" s="95">
        <v>9</v>
      </c>
      <c r="B29" s="388" t="s">
        <v>52</v>
      </c>
      <c r="C29" s="121" t="s">
        <v>53</v>
      </c>
      <c r="D29" s="98">
        <v>10.58</v>
      </c>
      <c r="E29" s="101">
        <v>10.75</v>
      </c>
      <c r="F29" s="101"/>
      <c r="G29" s="102"/>
      <c r="H29" s="102">
        <v>11.25</v>
      </c>
      <c r="I29" s="102">
        <v>10.92</v>
      </c>
      <c r="J29" s="101"/>
      <c r="K29" s="101"/>
      <c r="L29" s="98">
        <v>10.75</v>
      </c>
      <c r="M29" s="101">
        <v>9.17</v>
      </c>
      <c r="N29" s="102"/>
      <c r="O29" s="102"/>
      <c r="P29" s="102">
        <v>11.75</v>
      </c>
      <c r="Q29" s="101">
        <v>9.83</v>
      </c>
      <c r="R29" s="101"/>
      <c r="S29" s="125"/>
      <c r="T29" s="102">
        <v>11.92</v>
      </c>
      <c r="U29" s="102">
        <v>11.67</v>
      </c>
      <c r="V29" s="102"/>
      <c r="W29" s="115">
        <v>8.67</v>
      </c>
      <c r="X29" s="101">
        <v>10.42</v>
      </c>
      <c r="Y29" s="101">
        <v>9</v>
      </c>
      <c r="Z29" s="102"/>
      <c r="AA29" s="102"/>
      <c r="AB29" s="102">
        <v>11.75</v>
      </c>
      <c r="AC29" s="102">
        <v>11.75</v>
      </c>
      <c r="AD29" s="102"/>
      <c r="AE29" s="103"/>
      <c r="AF29" s="101">
        <v>10.75</v>
      </c>
      <c r="AG29" s="102">
        <v>11.58</v>
      </c>
      <c r="AH29" s="100"/>
      <c r="AI29" s="104">
        <f t="shared" si="2"/>
        <v>182.51000000000002</v>
      </c>
      <c r="AJ29" s="418">
        <f t="shared" si="0"/>
        <v>144</v>
      </c>
      <c r="AK29" s="106">
        <f t="shared" si="1"/>
        <v>38.510000000000019</v>
      </c>
      <c r="AL29" s="107" t="e">
        <f>#REF!</f>
        <v>#REF!</v>
      </c>
      <c r="AM29" s="419" t="e">
        <f>#REF!</f>
        <v>#REF!</v>
      </c>
      <c r="AN29" s="109" t="e">
        <f>#REF!</f>
        <v>#REF!</v>
      </c>
      <c r="AO29" s="110" t="e">
        <f>#REF!</f>
        <v>#REF!</v>
      </c>
    </row>
    <row r="30" spans="1:42" s="19" customFormat="1" ht="15" customHeight="1" x14ac:dyDescent="0.25">
      <c r="A30" s="95">
        <v>10</v>
      </c>
      <c r="B30" s="388" t="s">
        <v>54</v>
      </c>
      <c r="C30" s="121" t="s">
        <v>42</v>
      </c>
      <c r="D30" s="113"/>
      <c r="E30" s="127">
        <v>11.16</v>
      </c>
      <c r="F30" s="127">
        <v>10.58</v>
      </c>
      <c r="G30" s="100"/>
      <c r="H30" s="100"/>
      <c r="I30" s="127">
        <v>10.75</v>
      </c>
      <c r="J30" s="127">
        <v>10.75</v>
      </c>
      <c r="K30" s="421"/>
      <c r="L30" s="113"/>
      <c r="M30" s="127">
        <v>10.58</v>
      </c>
      <c r="N30" s="127">
        <v>10.33</v>
      </c>
      <c r="O30" s="100"/>
      <c r="P30" s="115"/>
      <c r="Q30" s="127">
        <v>11.17</v>
      </c>
      <c r="R30" s="127">
        <v>10.58</v>
      </c>
      <c r="S30" s="114"/>
      <c r="T30" s="114"/>
      <c r="U30" s="127">
        <v>10.75</v>
      </c>
      <c r="V30" s="127">
        <v>10.75</v>
      </c>
      <c r="W30" s="115"/>
      <c r="X30" s="103"/>
      <c r="Y30" s="127">
        <v>10.75</v>
      </c>
      <c r="Z30" s="102"/>
      <c r="AA30" s="100"/>
      <c r="AB30" s="127">
        <v>11.42</v>
      </c>
      <c r="AC30" s="127">
        <v>10.42</v>
      </c>
      <c r="AD30" s="100"/>
      <c r="AE30" s="103"/>
      <c r="AF30" s="127">
        <v>11</v>
      </c>
      <c r="AG30" s="127">
        <v>5</v>
      </c>
      <c r="AH30" s="100"/>
      <c r="AI30" s="104">
        <f t="shared" si="2"/>
        <v>155.98999999999998</v>
      </c>
      <c r="AJ30" s="418">
        <f t="shared" si="0"/>
        <v>144</v>
      </c>
      <c r="AK30" s="106">
        <f t="shared" si="1"/>
        <v>11.989999999999981</v>
      </c>
      <c r="AL30" s="107" t="e">
        <f>#REF!</f>
        <v>#REF!</v>
      </c>
      <c r="AM30" s="419" t="e">
        <f>#REF!</f>
        <v>#REF!</v>
      </c>
      <c r="AN30" s="109" t="e">
        <f>#REF!</f>
        <v>#REF!</v>
      </c>
      <c r="AO30" s="110" t="e">
        <f>#REF!</f>
        <v>#REF!</v>
      </c>
    </row>
    <row r="31" spans="1:42" s="19" customFormat="1" ht="15" customHeight="1" x14ac:dyDescent="0.25">
      <c r="A31" s="95">
        <v>11</v>
      </c>
      <c r="B31" s="388" t="s">
        <v>55</v>
      </c>
      <c r="C31" s="121" t="s">
        <v>42</v>
      </c>
      <c r="D31" s="127">
        <v>11</v>
      </c>
      <c r="E31" s="101"/>
      <c r="F31" s="101"/>
      <c r="G31" s="100"/>
      <c r="H31" s="127">
        <v>10.58</v>
      </c>
      <c r="I31" s="127">
        <v>11.5</v>
      </c>
      <c r="J31" s="101"/>
      <c r="K31" s="421"/>
      <c r="L31" s="127">
        <v>10.75</v>
      </c>
      <c r="M31" s="127">
        <v>10.58</v>
      </c>
      <c r="N31" s="100"/>
      <c r="O31" s="100"/>
      <c r="P31" s="127">
        <v>10.75</v>
      </c>
      <c r="Q31" s="127">
        <v>10.58</v>
      </c>
      <c r="R31" s="256"/>
      <c r="S31" s="114"/>
      <c r="T31" s="127">
        <v>11.08</v>
      </c>
      <c r="U31" s="127">
        <v>10.42</v>
      </c>
      <c r="V31" s="100"/>
      <c r="W31" s="122" t="s">
        <v>50</v>
      </c>
      <c r="X31" s="122" t="s">
        <v>50</v>
      </c>
      <c r="Y31" s="122" t="s">
        <v>50</v>
      </c>
      <c r="Z31" s="122" t="s">
        <v>50</v>
      </c>
      <c r="AA31" s="122" t="s">
        <v>50</v>
      </c>
      <c r="AB31" s="122" t="s">
        <v>50</v>
      </c>
      <c r="AC31" s="122" t="s">
        <v>50</v>
      </c>
      <c r="AD31" s="122" t="s">
        <v>50</v>
      </c>
      <c r="AE31" s="122" t="s">
        <v>50</v>
      </c>
      <c r="AF31" s="122" t="s">
        <v>50</v>
      </c>
      <c r="AG31" s="122" t="s">
        <v>50</v>
      </c>
      <c r="AH31" s="122" t="s">
        <v>50</v>
      </c>
      <c r="AI31" s="104">
        <f t="shared" si="2"/>
        <v>97.24</v>
      </c>
      <c r="AJ31" s="418">
        <f t="shared" si="0"/>
        <v>80</v>
      </c>
      <c r="AK31" s="106">
        <f t="shared" si="1"/>
        <v>17.239999999999995</v>
      </c>
      <c r="AL31" s="107" t="e">
        <f>#REF!</f>
        <v>#REF!</v>
      </c>
      <c r="AM31" s="419" t="e">
        <f>#REF!</f>
        <v>#REF!</v>
      </c>
      <c r="AN31" s="109" t="e">
        <f>#REF!</f>
        <v>#REF!</v>
      </c>
      <c r="AO31" s="110" t="e">
        <f>#REF!</f>
        <v>#REF!</v>
      </c>
    </row>
    <row r="32" spans="1:42" s="19" customFormat="1" ht="15" customHeight="1" x14ac:dyDescent="0.25">
      <c r="A32" s="95">
        <v>12</v>
      </c>
      <c r="B32" s="388" t="s">
        <v>56</v>
      </c>
      <c r="C32" s="121" t="s">
        <v>46</v>
      </c>
      <c r="D32" s="127">
        <f>6.75+10.75</f>
        <v>17.5</v>
      </c>
      <c r="E32" s="103"/>
      <c r="F32" s="101"/>
      <c r="G32" s="127">
        <v>11.08</v>
      </c>
      <c r="H32" s="111">
        <v>10.75</v>
      </c>
      <c r="I32" s="100"/>
      <c r="J32" s="127">
        <v>5</v>
      </c>
      <c r="K32" s="127">
        <v>10.58</v>
      </c>
      <c r="L32" s="113"/>
      <c r="M32" s="122" t="s">
        <v>50</v>
      </c>
      <c r="N32" s="122" t="s">
        <v>50</v>
      </c>
      <c r="O32" s="122" t="s">
        <v>50</v>
      </c>
      <c r="P32" s="122" t="s">
        <v>50</v>
      </c>
      <c r="Q32" s="122" t="s">
        <v>50</v>
      </c>
      <c r="R32" s="122" t="s">
        <v>50</v>
      </c>
      <c r="S32" s="122" t="s">
        <v>50</v>
      </c>
      <c r="T32" s="122" t="s">
        <v>50</v>
      </c>
      <c r="U32" s="122" t="s">
        <v>50</v>
      </c>
      <c r="V32" s="122" t="s">
        <v>50</v>
      </c>
      <c r="W32" s="122" t="s">
        <v>50</v>
      </c>
      <c r="X32" s="122" t="s">
        <v>50</v>
      </c>
      <c r="Y32" s="122" t="s">
        <v>50</v>
      </c>
      <c r="Z32" s="122" t="s">
        <v>50</v>
      </c>
      <c r="AA32" s="120">
        <v>10.75</v>
      </c>
      <c r="AB32" s="114"/>
      <c r="AC32" s="114"/>
      <c r="AD32" s="111">
        <v>10.75</v>
      </c>
      <c r="AE32" s="127">
        <v>10.75</v>
      </c>
      <c r="AF32" s="103"/>
      <c r="AG32" s="100"/>
      <c r="AH32" s="100"/>
      <c r="AI32" s="104">
        <f t="shared" si="2"/>
        <v>87.16</v>
      </c>
      <c r="AJ32" s="418">
        <f t="shared" si="0"/>
        <v>72</v>
      </c>
      <c r="AK32" s="106">
        <f t="shared" si="1"/>
        <v>15.159999999999997</v>
      </c>
      <c r="AL32" s="107" t="e">
        <f>#REF!</f>
        <v>#REF!</v>
      </c>
      <c r="AM32" s="419" t="e">
        <f>#REF!</f>
        <v>#REF!</v>
      </c>
      <c r="AN32" s="109" t="e">
        <f>#REF!</f>
        <v>#REF!</v>
      </c>
      <c r="AO32" s="110" t="e">
        <f>#REF!</f>
        <v>#REF!</v>
      </c>
    </row>
    <row r="33" spans="1:42" s="19" customFormat="1" ht="15" customHeight="1" x14ac:dyDescent="0.25">
      <c r="A33" s="95">
        <v>13</v>
      </c>
      <c r="B33" s="388" t="s">
        <v>57</v>
      </c>
      <c r="C33" s="121" t="s">
        <v>42</v>
      </c>
      <c r="D33" s="113">
        <v>10.58</v>
      </c>
      <c r="E33" s="103"/>
      <c r="F33" s="103"/>
      <c r="G33" s="100"/>
      <c r="H33" s="114">
        <v>10.75</v>
      </c>
      <c r="I33" s="100"/>
      <c r="J33" s="103">
        <v>10.25</v>
      </c>
      <c r="K33" s="127">
        <v>10.75</v>
      </c>
      <c r="L33" s="113"/>
      <c r="M33" s="103"/>
      <c r="N33" s="115"/>
      <c r="O33" s="114">
        <v>10.75</v>
      </c>
      <c r="P33" s="115"/>
      <c r="Q33" s="122" t="s">
        <v>86</v>
      </c>
      <c r="R33" s="122" t="s">
        <v>86</v>
      </c>
      <c r="S33" s="122" t="s">
        <v>86</v>
      </c>
      <c r="T33" s="122" t="s">
        <v>86</v>
      </c>
      <c r="U33" s="122" t="s">
        <v>86</v>
      </c>
      <c r="V33" s="122" t="s">
        <v>86</v>
      </c>
      <c r="W33" s="122" t="s">
        <v>86</v>
      </c>
      <c r="X33" s="122" t="s">
        <v>86</v>
      </c>
      <c r="Y33" s="122" t="s">
        <v>86</v>
      </c>
      <c r="Z33" s="122" t="s">
        <v>86</v>
      </c>
      <c r="AA33" s="122" t="s">
        <v>86</v>
      </c>
      <c r="AB33" s="122" t="s">
        <v>86</v>
      </c>
      <c r="AC33" s="122" t="s">
        <v>86</v>
      </c>
      <c r="AD33" s="122" t="s">
        <v>86</v>
      </c>
      <c r="AE33" s="122" t="s">
        <v>86</v>
      </c>
      <c r="AF33" s="122" t="s">
        <v>86</v>
      </c>
      <c r="AG33" s="122" t="s">
        <v>86</v>
      </c>
      <c r="AH33" s="122" t="s">
        <v>86</v>
      </c>
      <c r="AI33" s="104">
        <f t="shared" si="2"/>
        <v>53.08</v>
      </c>
      <c r="AJ33" s="418">
        <f t="shared" si="0"/>
        <v>48</v>
      </c>
      <c r="AK33" s="106">
        <f t="shared" si="1"/>
        <v>5.0799999999999983</v>
      </c>
      <c r="AL33" s="107" t="e">
        <f>#REF!</f>
        <v>#REF!</v>
      </c>
      <c r="AM33" s="419" t="e">
        <f>#REF!</f>
        <v>#REF!</v>
      </c>
      <c r="AN33" s="109" t="e">
        <f>#REF!</f>
        <v>#REF!</v>
      </c>
      <c r="AO33" s="110" t="e">
        <f>#REF!</f>
        <v>#REF!</v>
      </c>
    </row>
    <row r="34" spans="1:42" s="19" customFormat="1" ht="15" customHeight="1" x14ac:dyDescent="0.25">
      <c r="A34" s="95">
        <v>14</v>
      </c>
      <c r="B34" s="388" t="s">
        <v>59</v>
      </c>
      <c r="C34" s="121" t="s">
        <v>44</v>
      </c>
      <c r="D34" s="98">
        <v>11.17</v>
      </c>
      <c r="E34" s="101">
        <v>11.42</v>
      </c>
      <c r="F34" s="101"/>
      <c r="G34" s="115"/>
      <c r="H34" s="115"/>
      <c r="I34" s="102">
        <v>10.08</v>
      </c>
      <c r="J34" s="101">
        <v>11.58</v>
      </c>
      <c r="K34" s="101">
        <v>11.42</v>
      </c>
      <c r="L34" s="98"/>
      <c r="M34" s="101"/>
      <c r="N34" s="115"/>
      <c r="O34" s="102">
        <v>2.17</v>
      </c>
      <c r="P34" s="102">
        <v>12</v>
      </c>
      <c r="Q34" s="101">
        <v>11.75</v>
      </c>
      <c r="R34" s="101"/>
      <c r="S34" s="102"/>
      <c r="T34" s="102"/>
      <c r="U34" s="102"/>
      <c r="V34" s="122" t="s">
        <v>50</v>
      </c>
      <c r="W34" s="122" t="s">
        <v>50</v>
      </c>
      <c r="X34" s="122" t="s">
        <v>50</v>
      </c>
      <c r="Y34" s="122" t="s">
        <v>50</v>
      </c>
      <c r="Z34" s="122" t="s">
        <v>50</v>
      </c>
      <c r="AA34" s="122" t="s">
        <v>50</v>
      </c>
      <c r="AB34" s="122" t="s">
        <v>50</v>
      </c>
      <c r="AC34" s="122" t="s">
        <v>50</v>
      </c>
      <c r="AD34" s="122" t="s">
        <v>50</v>
      </c>
      <c r="AE34" s="122" t="s">
        <v>50</v>
      </c>
      <c r="AF34" s="122" t="s">
        <v>50</v>
      </c>
      <c r="AG34" s="122" t="s">
        <v>50</v>
      </c>
      <c r="AH34" s="122" t="s">
        <v>50</v>
      </c>
      <c r="AI34" s="255">
        <f t="shared" si="2"/>
        <v>81.59</v>
      </c>
      <c r="AJ34" s="418">
        <f t="shared" si="0"/>
        <v>72</v>
      </c>
      <c r="AK34" s="106">
        <f t="shared" si="1"/>
        <v>9.5900000000000034</v>
      </c>
      <c r="AL34" s="107" t="e">
        <f>#REF!</f>
        <v>#REF!</v>
      </c>
      <c r="AM34" s="419" t="e">
        <f>#REF!</f>
        <v>#REF!</v>
      </c>
      <c r="AN34" s="109" t="e">
        <f>#REF!</f>
        <v>#REF!</v>
      </c>
      <c r="AO34" s="110" t="e">
        <f>#REF!</f>
        <v>#REF!</v>
      </c>
      <c r="AP34" s="38"/>
    </row>
    <row r="35" spans="1:42" s="19" customFormat="1" ht="15" customHeight="1" x14ac:dyDescent="0.25">
      <c r="A35" s="95">
        <v>15</v>
      </c>
      <c r="B35" s="388" t="s">
        <v>60</v>
      </c>
      <c r="C35" s="121" t="s">
        <v>42</v>
      </c>
      <c r="D35" s="122" t="s">
        <v>50</v>
      </c>
      <c r="E35" s="122" t="s">
        <v>50</v>
      </c>
      <c r="F35" s="122" t="s">
        <v>50</v>
      </c>
      <c r="G35" s="122" t="s">
        <v>50</v>
      </c>
      <c r="H35" s="122" t="s">
        <v>50</v>
      </c>
      <c r="I35" s="122" t="s">
        <v>50</v>
      </c>
      <c r="J35" s="122" t="s">
        <v>50</v>
      </c>
      <c r="K35" s="122" t="s">
        <v>50</v>
      </c>
      <c r="L35" s="122" t="s">
        <v>50</v>
      </c>
      <c r="M35" s="122" t="s">
        <v>50</v>
      </c>
      <c r="N35" s="122" t="s">
        <v>50</v>
      </c>
      <c r="O35" s="122" t="s">
        <v>50</v>
      </c>
      <c r="P35" s="122" t="s">
        <v>50</v>
      </c>
      <c r="Q35" s="122" t="s">
        <v>50</v>
      </c>
      <c r="R35" s="127">
        <v>10.75</v>
      </c>
      <c r="S35" s="127">
        <v>10.75</v>
      </c>
      <c r="T35" s="114"/>
      <c r="U35" s="114"/>
      <c r="V35" s="127">
        <v>10.75</v>
      </c>
      <c r="W35" s="127">
        <v>10.75</v>
      </c>
      <c r="X35" s="127">
        <v>11.75</v>
      </c>
      <c r="Y35" s="103"/>
      <c r="Z35" s="127">
        <v>11.25</v>
      </c>
      <c r="AA35" s="100"/>
      <c r="AB35" s="114"/>
      <c r="AC35" s="127">
        <v>9.75</v>
      </c>
      <c r="AD35" s="127">
        <v>10.75</v>
      </c>
      <c r="AE35" s="103"/>
      <c r="AF35" s="103"/>
      <c r="AG35" s="127">
        <v>10.58</v>
      </c>
      <c r="AH35" s="127">
        <v>4</v>
      </c>
      <c r="AI35" s="104">
        <f t="shared" si="2"/>
        <v>101.08</v>
      </c>
      <c r="AJ35" s="418">
        <f t="shared" si="0"/>
        <v>96</v>
      </c>
      <c r="AK35" s="106">
        <f t="shared" si="1"/>
        <v>5.0799999999999983</v>
      </c>
      <c r="AL35" s="107" t="e">
        <f>#REF!</f>
        <v>#REF!</v>
      </c>
      <c r="AM35" s="419" t="e">
        <f>#REF!</f>
        <v>#REF!</v>
      </c>
      <c r="AN35" s="109" t="e">
        <f>#REF!</f>
        <v>#REF!</v>
      </c>
      <c r="AO35" s="110" t="e">
        <f>#REF!</f>
        <v>#REF!</v>
      </c>
    </row>
    <row r="36" spans="1:42" s="19" customFormat="1" ht="15" customHeight="1" x14ac:dyDescent="0.25">
      <c r="A36" s="95">
        <v>16</v>
      </c>
      <c r="B36" s="388" t="s">
        <v>61</v>
      </c>
      <c r="C36" s="121" t="s">
        <v>53</v>
      </c>
      <c r="D36" s="98"/>
      <c r="E36" s="101"/>
      <c r="F36" s="101">
        <v>9.33</v>
      </c>
      <c r="G36" s="102">
        <v>11.08</v>
      </c>
      <c r="H36" s="102"/>
      <c r="I36" s="102"/>
      <c r="J36" s="101">
        <v>9.08</v>
      </c>
      <c r="K36" s="101">
        <v>9.83</v>
      </c>
      <c r="L36" s="98"/>
      <c r="M36" s="101"/>
      <c r="N36" s="102">
        <v>11.25</v>
      </c>
      <c r="O36" s="102">
        <v>11.08</v>
      </c>
      <c r="P36" s="102"/>
      <c r="Q36" s="101"/>
      <c r="R36" s="101">
        <v>9.33</v>
      </c>
      <c r="S36" s="102">
        <v>11.58</v>
      </c>
      <c r="T36" s="102"/>
      <c r="U36" s="102"/>
      <c r="V36" s="102">
        <v>11.08</v>
      </c>
      <c r="W36" s="102">
        <v>10.92</v>
      </c>
      <c r="X36" s="120">
        <v>2.58</v>
      </c>
      <c r="Y36" s="101"/>
      <c r="Z36" s="102">
        <v>11.42</v>
      </c>
      <c r="AA36" s="102">
        <v>11.33</v>
      </c>
      <c r="AB36" s="102"/>
      <c r="AC36" s="102"/>
      <c r="AD36" s="102">
        <v>10.33</v>
      </c>
      <c r="AE36" s="101">
        <v>9.58</v>
      </c>
      <c r="AF36" s="101"/>
      <c r="AG36" s="102"/>
      <c r="AH36" s="102">
        <v>10.25</v>
      </c>
      <c r="AI36" s="104">
        <f t="shared" si="2"/>
        <v>160.05000000000004</v>
      </c>
      <c r="AJ36" s="418">
        <f t="shared" si="0"/>
        <v>144</v>
      </c>
      <c r="AK36" s="106">
        <f t="shared" si="1"/>
        <v>16.05000000000004</v>
      </c>
      <c r="AL36" s="107" t="e">
        <f>#REF!</f>
        <v>#REF!</v>
      </c>
      <c r="AM36" s="419" t="e">
        <f>#REF!</f>
        <v>#REF!</v>
      </c>
      <c r="AN36" s="109" t="e">
        <f>#REF!</f>
        <v>#REF!</v>
      </c>
      <c r="AO36" s="110" t="e">
        <f>#REF!</f>
        <v>#REF!</v>
      </c>
    </row>
    <row r="37" spans="1:42" s="19" customFormat="1" ht="15" customHeight="1" thickBot="1" x14ac:dyDescent="0.3">
      <c r="A37" s="131">
        <v>17</v>
      </c>
      <c r="B37" s="422" t="s">
        <v>62</v>
      </c>
      <c r="C37" s="133" t="s">
        <v>44</v>
      </c>
      <c r="D37" s="423">
        <v>7.08</v>
      </c>
      <c r="E37" s="139"/>
      <c r="F37" s="138"/>
      <c r="G37" s="423">
        <v>11.17</v>
      </c>
      <c r="H37" s="423">
        <v>10.58</v>
      </c>
      <c r="I37" s="262"/>
      <c r="J37" s="138"/>
      <c r="K37" s="139">
        <v>10.75</v>
      </c>
      <c r="L37" s="423">
        <v>10.42</v>
      </c>
      <c r="M37" s="139"/>
      <c r="N37" s="262"/>
      <c r="O37" s="423">
        <v>11.58</v>
      </c>
      <c r="P37" s="423">
        <v>10.75</v>
      </c>
      <c r="Q37" s="368"/>
      <c r="R37" s="368"/>
      <c r="S37" s="135">
        <v>1.33</v>
      </c>
      <c r="T37" s="135">
        <v>12</v>
      </c>
      <c r="U37" s="135">
        <v>11.33</v>
      </c>
      <c r="V37" s="262"/>
      <c r="W37" s="135">
        <v>1.08</v>
      </c>
      <c r="X37" s="138">
        <v>11.08</v>
      </c>
      <c r="Y37" s="138">
        <v>10.75</v>
      </c>
      <c r="Z37" s="262"/>
      <c r="AA37" s="423">
        <v>11.17</v>
      </c>
      <c r="AB37" s="423">
        <v>10.88</v>
      </c>
      <c r="AC37" s="263"/>
      <c r="AD37" s="262"/>
      <c r="AE37" s="423">
        <v>11.18</v>
      </c>
      <c r="AF37" s="423">
        <v>10.42</v>
      </c>
      <c r="AG37" s="262"/>
      <c r="AH37" s="262"/>
      <c r="AI37" s="265">
        <f t="shared" si="2"/>
        <v>163.54999999999998</v>
      </c>
      <c r="AJ37" s="424">
        <f t="shared" si="0"/>
        <v>144</v>
      </c>
      <c r="AK37" s="142">
        <f t="shared" si="1"/>
        <v>19.549999999999983</v>
      </c>
      <c r="AL37" s="143" t="e">
        <f>#REF!</f>
        <v>#REF!</v>
      </c>
      <c r="AM37" s="425" t="e">
        <f>#REF!</f>
        <v>#REF!</v>
      </c>
      <c r="AN37" s="145" t="e">
        <f>#REF!</f>
        <v>#REF!</v>
      </c>
      <c r="AO37" s="146" t="e">
        <f>#REF!</f>
        <v>#REF!</v>
      </c>
      <c r="AP37" s="38"/>
    </row>
    <row r="38" spans="1:42" s="19" customFormat="1" ht="15" customHeight="1" x14ac:dyDescent="0.25">
      <c r="A38" s="78">
        <v>18</v>
      </c>
      <c r="B38" s="384" t="s">
        <v>63</v>
      </c>
      <c r="C38" s="80" t="s">
        <v>64</v>
      </c>
      <c r="D38" s="252">
        <v>9</v>
      </c>
      <c r="E38" s="324">
        <v>7.25</v>
      </c>
      <c r="F38" s="324"/>
      <c r="G38" s="250"/>
      <c r="H38" s="250">
        <v>10.75</v>
      </c>
      <c r="I38" s="250">
        <v>9</v>
      </c>
      <c r="J38" s="324"/>
      <c r="K38" s="324"/>
      <c r="L38" s="252">
        <v>7</v>
      </c>
      <c r="M38" s="324">
        <v>8</v>
      </c>
      <c r="N38" s="249" t="s">
        <v>50</v>
      </c>
      <c r="O38" s="249" t="s">
        <v>50</v>
      </c>
      <c r="P38" s="249" t="s">
        <v>50</v>
      </c>
      <c r="Q38" s="249" t="s">
        <v>50</v>
      </c>
      <c r="R38" s="249" t="s">
        <v>50</v>
      </c>
      <c r="S38" s="249" t="s">
        <v>50</v>
      </c>
      <c r="T38" s="249" t="s">
        <v>50</v>
      </c>
      <c r="U38" s="249" t="s">
        <v>50</v>
      </c>
      <c r="V38" s="249" t="s">
        <v>50</v>
      </c>
      <c r="W38" s="249" t="s">
        <v>50</v>
      </c>
      <c r="X38" s="249" t="s">
        <v>50</v>
      </c>
      <c r="Y38" s="249" t="s">
        <v>50</v>
      </c>
      <c r="Z38" s="249" t="s">
        <v>50</v>
      </c>
      <c r="AA38" s="249" t="s">
        <v>50</v>
      </c>
      <c r="AB38" s="250">
        <v>10.75</v>
      </c>
      <c r="AC38" s="250">
        <v>11</v>
      </c>
      <c r="AD38" s="250"/>
      <c r="AE38" s="324"/>
      <c r="AF38" s="324">
        <v>9</v>
      </c>
      <c r="AG38" s="250">
        <v>10.75</v>
      </c>
      <c r="AH38" s="250"/>
      <c r="AI38" s="88">
        <f t="shared" si="2"/>
        <v>92.5</v>
      </c>
      <c r="AJ38" s="416">
        <f t="shared" si="0"/>
        <v>64</v>
      </c>
      <c r="AK38" s="90">
        <f t="shared" si="1"/>
        <v>28.5</v>
      </c>
      <c r="AL38" s="91" t="e">
        <f>#REF!</f>
        <v>#REF!</v>
      </c>
      <c r="AM38" s="417" t="e">
        <f>#REF!</f>
        <v>#REF!</v>
      </c>
      <c r="AN38" s="93" t="e">
        <f>#REF!</f>
        <v>#REF!</v>
      </c>
      <c r="AO38" s="94" t="e">
        <f>#REF!</f>
        <v>#REF!</v>
      </c>
    </row>
    <row r="39" spans="1:42" s="19" customFormat="1" ht="15" customHeight="1" x14ac:dyDescent="0.25">
      <c r="A39" s="95">
        <v>19</v>
      </c>
      <c r="B39" s="388" t="s">
        <v>65</v>
      </c>
      <c r="C39" s="121" t="s">
        <v>42</v>
      </c>
      <c r="D39" s="163"/>
      <c r="E39" s="256"/>
      <c r="F39" s="256">
        <v>9</v>
      </c>
      <c r="G39" s="115">
        <v>11.25</v>
      </c>
      <c r="H39" s="115"/>
      <c r="I39" s="115"/>
      <c r="J39" s="256">
        <v>8.75</v>
      </c>
      <c r="K39" s="256">
        <v>8.5</v>
      </c>
      <c r="L39" s="163"/>
      <c r="M39" s="256"/>
      <c r="N39" s="115">
        <v>11.25</v>
      </c>
      <c r="O39" s="115">
        <v>11.25</v>
      </c>
      <c r="P39" s="115"/>
      <c r="Q39" s="256"/>
      <c r="R39" s="256">
        <v>8.25</v>
      </c>
      <c r="S39" s="115">
        <v>11.42</v>
      </c>
      <c r="T39" s="115">
        <v>11.25</v>
      </c>
      <c r="U39" s="115"/>
      <c r="V39" s="115">
        <v>11.25</v>
      </c>
      <c r="W39" s="115"/>
      <c r="X39" s="256"/>
      <c r="Y39" s="256"/>
      <c r="Z39" s="115">
        <v>10.92</v>
      </c>
      <c r="AA39" s="115">
        <v>10.75</v>
      </c>
      <c r="AB39" s="115"/>
      <c r="AC39" s="115"/>
      <c r="AD39" s="115">
        <v>10</v>
      </c>
      <c r="AE39" s="256">
        <v>7.92</v>
      </c>
      <c r="AF39" s="256"/>
      <c r="AG39" s="115"/>
      <c r="AH39" s="115">
        <v>10.92</v>
      </c>
      <c r="AI39" s="255">
        <f t="shared" si="2"/>
        <v>152.67999999999998</v>
      </c>
      <c r="AJ39" s="426">
        <f t="shared" si="0"/>
        <v>144</v>
      </c>
      <c r="AK39" s="106">
        <f t="shared" si="1"/>
        <v>8.6799999999999784</v>
      </c>
      <c r="AL39" s="107" t="e">
        <f>#REF!</f>
        <v>#REF!</v>
      </c>
      <c r="AM39" s="419" t="e">
        <f>#REF!</f>
        <v>#REF!</v>
      </c>
      <c r="AN39" s="109" t="e">
        <f>#REF!</f>
        <v>#REF!</v>
      </c>
      <c r="AO39" s="110" t="e">
        <f>#REF!</f>
        <v>#REF!</v>
      </c>
      <c r="AP39" s="38"/>
    </row>
    <row r="40" spans="1:42" s="19" customFormat="1" ht="15" customHeight="1" thickBot="1" x14ac:dyDescent="0.3">
      <c r="A40" s="131">
        <v>20</v>
      </c>
      <c r="B40" s="422" t="s">
        <v>66</v>
      </c>
      <c r="C40" s="261" t="s">
        <v>67</v>
      </c>
      <c r="D40" s="427"/>
      <c r="E40" s="368"/>
      <c r="F40" s="368"/>
      <c r="G40" s="264">
        <v>8</v>
      </c>
      <c r="H40" s="264">
        <v>8</v>
      </c>
      <c r="I40" s="264">
        <v>8</v>
      </c>
      <c r="J40" s="368"/>
      <c r="K40" s="368"/>
      <c r="L40" s="427"/>
      <c r="M40" s="368"/>
      <c r="N40" s="264">
        <v>8</v>
      </c>
      <c r="O40" s="264">
        <v>8</v>
      </c>
      <c r="P40" s="264">
        <v>8</v>
      </c>
      <c r="Q40" s="368"/>
      <c r="R40" s="368"/>
      <c r="S40" s="264">
        <v>8</v>
      </c>
      <c r="T40" s="264">
        <v>8</v>
      </c>
      <c r="U40" s="264">
        <v>8</v>
      </c>
      <c r="V40" s="264">
        <v>8</v>
      </c>
      <c r="W40" s="264">
        <v>8</v>
      </c>
      <c r="X40" s="368"/>
      <c r="Y40" s="368"/>
      <c r="Z40" s="264">
        <v>8</v>
      </c>
      <c r="AA40" s="264">
        <v>8</v>
      </c>
      <c r="AB40" s="264">
        <v>8</v>
      </c>
      <c r="AC40" s="264">
        <v>8</v>
      </c>
      <c r="AD40" s="264">
        <v>8</v>
      </c>
      <c r="AE40" s="368"/>
      <c r="AF40" s="368"/>
      <c r="AG40" s="264">
        <v>8</v>
      </c>
      <c r="AH40" s="264">
        <v>8</v>
      </c>
      <c r="AI40" s="140">
        <f t="shared" si="2"/>
        <v>144</v>
      </c>
      <c r="AJ40" s="424">
        <f>$D$19-(COUNTIF(G40:I40,"О")+COUNTIF(N40:P40,"О")+COUNTIF(S40:W40,"О")+COUNTIF(Z40:AD40,"О")+COUNTIF(G40:I40,"Б")+COUNTIF(N40:P40,"Б")+COUNTIF(S40:W40,"Б")+COUNTIF(Z40:AD40,"Б")+COUNTIF(G40:I40,"Д")+COUNTIF(N40:P40,"Д")+COUNTIF(S40:W40,"Д")+COUNTIF(Z40:AD40,"Д")+COUNTIF(G40:I40,"К")+COUNTIF(N40:P40,"К")+COUNTIF(S40:W40,"К")+COUNTIF(Z40:AD40,"К")+COUNTIF(AG40:AH40,"О")+COUNTIF(AG40:AH40,"Д")+COUNTIF(AG40:AH40,"Б")+COUNTIF(AG40:AH40,"К"))*8</f>
        <v>144</v>
      </c>
      <c r="AK40" s="142">
        <f t="shared" si="1"/>
        <v>0</v>
      </c>
      <c r="AL40" s="143" t="e">
        <f>#REF!</f>
        <v>#REF!</v>
      </c>
      <c r="AM40" s="425" t="e">
        <f>#REF!</f>
        <v>#REF!</v>
      </c>
      <c r="AN40" s="145" t="e">
        <f>#REF!</f>
        <v>#REF!</v>
      </c>
      <c r="AO40" s="146" t="e">
        <f>#REF!</f>
        <v>#REF!</v>
      </c>
    </row>
    <row r="41" spans="1:42" s="19" customFormat="1" x14ac:dyDescent="0.25">
      <c r="A41" s="668" t="s">
        <v>69</v>
      </c>
      <c r="B41" s="668"/>
      <c r="C41" s="668"/>
      <c r="D41" s="428">
        <f t="shared" ref="D41:AO41" si="3">SUM(D21:D40)</f>
        <v>76.91</v>
      </c>
      <c r="E41" s="428">
        <f t="shared" si="3"/>
        <v>60.75</v>
      </c>
      <c r="F41" s="428">
        <f t="shared" si="3"/>
        <v>62</v>
      </c>
      <c r="G41" s="428">
        <f t="shared" si="3"/>
        <v>75.58</v>
      </c>
      <c r="H41" s="428">
        <f t="shared" si="3"/>
        <v>90.16</v>
      </c>
      <c r="I41" s="428">
        <f t="shared" si="3"/>
        <v>91.83</v>
      </c>
      <c r="J41" s="428">
        <f t="shared" si="3"/>
        <v>66.33</v>
      </c>
      <c r="K41" s="428">
        <f t="shared" si="3"/>
        <v>63</v>
      </c>
      <c r="L41" s="428">
        <f t="shared" si="3"/>
        <v>61.09</v>
      </c>
      <c r="M41" s="428">
        <f t="shared" si="3"/>
        <v>61.5</v>
      </c>
      <c r="N41" s="428">
        <f>SUM(N21:N40)</f>
        <v>72.91</v>
      </c>
      <c r="O41" s="428">
        <f>SUM(O21:O40)-1.99</f>
        <v>88.01</v>
      </c>
      <c r="P41" s="428">
        <f>SUM(P21:P40)-1.99</f>
        <v>72.760000000000005</v>
      </c>
      <c r="Q41" s="428">
        <f t="shared" si="3"/>
        <v>70.490000000000009</v>
      </c>
      <c r="R41" s="428">
        <f t="shared" si="3"/>
        <v>61.16</v>
      </c>
      <c r="S41" s="428">
        <f>SUM(S21:S40)-1.99</f>
        <v>86.17</v>
      </c>
      <c r="T41" s="428">
        <f>SUM(T21:T40)-1.99</f>
        <v>84.51</v>
      </c>
      <c r="U41" s="428">
        <f>SUM(U21:U40)-1.99</f>
        <v>84.01</v>
      </c>
      <c r="V41" s="428">
        <f>SUM(V21:V40)-1.99</f>
        <v>83.17</v>
      </c>
      <c r="W41" s="428">
        <f>SUM(W21:W40)-1.99</f>
        <v>93.01</v>
      </c>
      <c r="X41" s="428">
        <f t="shared" si="3"/>
        <v>66.25</v>
      </c>
      <c r="Y41" s="428">
        <f t="shared" si="3"/>
        <v>59.67</v>
      </c>
      <c r="Z41" s="428">
        <f>SUM(Z21:Z40)</f>
        <v>80.760000000000005</v>
      </c>
      <c r="AA41" s="428">
        <f>SUM(AA21:AA40)-1.99</f>
        <v>83.76</v>
      </c>
      <c r="AB41" s="428">
        <f>SUM(AB21:AB40)-1.44</f>
        <v>84.28</v>
      </c>
      <c r="AC41" s="428">
        <f t="shared" si="3"/>
        <v>84.25</v>
      </c>
      <c r="AD41" s="428">
        <f t="shared" si="3"/>
        <v>82.58</v>
      </c>
      <c r="AE41" s="428">
        <f t="shared" si="3"/>
        <v>67.679999999999993</v>
      </c>
      <c r="AF41" s="428">
        <f t="shared" si="3"/>
        <v>63.17</v>
      </c>
      <c r="AG41" s="428">
        <f>SUM(AG21:AG40)-1.99</f>
        <v>75.34</v>
      </c>
      <c r="AH41" s="428">
        <f t="shared" si="3"/>
        <v>63.34</v>
      </c>
      <c r="AI41" s="277">
        <f>SUM(D41:AH41)+0.03</f>
        <v>2316.4600000000005</v>
      </c>
      <c r="AJ41" s="277">
        <f>SUM(AJ21:AJ40)</f>
        <v>2144</v>
      </c>
      <c r="AK41" s="429">
        <f t="shared" si="3"/>
        <v>191.78</v>
      </c>
      <c r="AL41" s="277" t="e">
        <f t="shared" si="3"/>
        <v>#REF!</v>
      </c>
      <c r="AM41" s="277" t="e">
        <f t="shared" si="3"/>
        <v>#REF!</v>
      </c>
      <c r="AN41" s="277" t="e">
        <f t="shared" si="3"/>
        <v>#REF!</v>
      </c>
      <c r="AO41" s="429" t="e">
        <f t="shared" si="3"/>
        <v>#REF!</v>
      </c>
    </row>
    <row r="42" spans="1:42" s="19" customFormat="1" x14ac:dyDescent="0.25">
      <c r="A42" s="430"/>
      <c r="B42" s="669" t="s">
        <v>70</v>
      </c>
      <c r="C42" s="669"/>
      <c r="D42" s="431">
        <f t="shared" ref="D42:AH42" si="4">COUNT(D21:D40)</f>
        <v>7</v>
      </c>
      <c r="E42" s="431">
        <f t="shared" si="4"/>
        <v>7</v>
      </c>
      <c r="F42" s="431">
        <f t="shared" si="4"/>
        <v>6</v>
      </c>
      <c r="G42" s="431">
        <f t="shared" si="4"/>
        <v>8</v>
      </c>
      <c r="H42" s="431">
        <f t="shared" si="4"/>
        <v>9</v>
      </c>
      <c r="I42" s="431">
        <f t="shared" si="4"/>
        <v>9</v>
      </c>
      <c r="J42" s="431">
        <f t="shared" si="4"/>
        <v>7</v>
      </c>
      <c r="K42" s="431">
        <f t="shared" si="4"/>
        <v>7</v>
      </c>
      <c r="L42" s="431">
        <f t="shared" si="4"/>
        <v>6</v>
      </c>
      <c r="M42" s="431">
        <f t="shared" si="4"/>
        <v>7</v>
      </c>
      <c r="N42" s="431">
        <f t="shared" si="4"/>
        <v>7</v>
      </c>
      <c r="O42" s="431">
        <f t="shared" si="4"/>
        <v>9</v>
      </c>
      <c r="P42" s="431">
        <f t="shared" si="4"/>
        <v>7</v>
      </c>
      <c r="Q42" s="431">
        <f t="shared" si="4"/>
        <v>8</v>
      </c>
      <c r="R42" s="431">
        <f t="shared" si="4"/>
        <v>6</v>
      </c>
      <c r="S42" s="431">
        <f t="shared" si="4"/>
        <v>9</v>
      </c>
      <c r="T42" s="431">
        <f t="shared" si="4"/>
        <v>8</v>
      </c>
      <c r="U42" s="431">
        <f t="shared" si="4"/>
        <v>9</v>
      </c>
      <c r="V42" s="431">
        <f t="shared" si="4"/>
        <v>8</v>
      </c>
      <c r="W42" s="431">
        <f t="shared" si="4"/>
        <v>10</v>
      </c>
      <c r="X42" s="431">
        <f t="shared" si="4"/>
        <v>7</v>
      </c>
      <c r="Y42" s="431">
        <f t="shared" si="4"/>
        <v>7</v>
      </c>
      <c r="Z42" s="431">
        <f t="shared" si="4"/>
        <v>8</v>
      </c>
      <c r="AA42" s="431">
        <f t="shared" si="4"/>
        <v>9</v>
      </c>
      <c r="AB42" s="431">
        <f t="shared" si="4"/>
        <v>8</v>
      </c>
      <c r="AC42" s="431">
        <f t="shared" si="4"/>
        <v>9</v>
      </c>
      <c r="AD42" s="431">
        <f t="shared" si="4"/>
        <v>8</v>
      </c>
      <c r="AE42" s="431">
        <f t="shared" si="4"/>
        <v>8</v>
      </c>
      <c r="AF42" s="431">
        <f t="shared" si="4"/>
        <v>6</v>
      </c>
      <c r="AG42" s="431">
        <f t="shared" si="4"/>
        <v>8</v>
      </c>
      <c r="AH42" s="431">
        <f t="shared" si="4"/>
        <v>8</v>
      </c>
      <c r="AI42" s="175">
        <f>SUM(AI21:AI40)-AI41</f>
        <v>19.319999999999254</v>
      </c>
      <c r="AJ42" s="176" t="s">
        <v>93</v>
      </c>
      <c r="AK42" s="177"/>
      <c r="AL42" s="177"/>
      <c r="AM42" s="177"/>
      <c r="AN42" s="177"/>
      <c r="AO42" s="177"/>
    </row>
    <row r="43" spans="1:42" s="19" customFormat="1" x14ac:dyDescent="0.25">
      <c r="A43" s="178"/>
      <c r="B43" s="178"/>
      <c r="C43" s="178"/>
      <c r="D43" s="179"/>
      <c r="E43" s="179"/>
      <c r="F43" s="179"/>
      <c r="G43" s="179"/>
      <c r="H43" s="181"/>
      <c r="I43" s="179"/>
      <c r="J43" s="182"/>
      <c r="K43" s="184"/>
      <c r="L43" s="184"/>
      <c r="M43" s="184"/>
      <c r="N43" s="184"/>
      <c r="O43" s="182"/>
      <c r="P43" s="182"/>
      <c r="Q43" s="182"/>
      <c r="R43" s="182"/>
      <c r="S43" s="184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I43" s="186"/>
      <c r="AJ43" s="176"/>
      <c r="AK43" s="177"/>
      <c r="AL43" s="177"/>
      <c r="AM43" s="177"/>
      <c r="AN43" s="177"/>
    </row>
    <row r="44" spans="1:42" x14ac:dyDescent="0.25">
      <c r="A44" s="187"/>
      <c r="B44" s="194"/>
      <c r="C44" s="194"/>
      <c r="D44" s="432"/>
      <c r="E44" s="432"/>
      <c r="F44" s="432"/>
      <c r="G44" s="432"/>
      <c r="H44" s="432"/>
      <c r="I44" s="432"/>
      <c r="J44" s="432"/>
      <c r="K44" s="432"/>
      <c r="L44" s="432"/>
      <c r="M44" s="432"/>
      <c r="N44" s="432"/>
      <c r="O44" s="432"/>
      <c r="P44" s="432"/>
      <c r="Q44" s="432"/>
      <c r="R44" s="432"/>
      <c r="S44" s="432"/>
      <c r="T44" s="432"/>
      <c r="U44" s="432"/>
      <c r="V44" s="432"/>
      <c r="W44" s="432"/>
      <c r="X44" s="432"/>
      <c r="Y44" s="432"/>
      <c r="Z44" s="432"/>
      <c r="AA44" s="432"/>
      <c r="AB44" s="432"/>
      <c r="AC44" s="432"/>
      <c r="AD44" s="432"/>
      <c r="AE44" s="432"/>
      <c r="AF44" s="432"/>
      <c r="AG44" s="432"/>
      <c r="AH44" s="432"/>
      <c r="AI44" s="433"/>
      <c r="AJ44" s="194"/>
      <c r="AK44" s="194"/>
      <c r="AL44" s="194"/>
      <c r="AO44" s="19"/>
    </row>
    <row r="45" spans="1:42" ht="15.75" x14ac:dyDescent="0.25">
      <c r="A45" s="187"/>
      <c r="B45" s="194"/>
      <c r="C45" s="195" t="s">
        <v>73</v>
      </c>
      <c r="D45" s="200">
        <v>74.75</v>
      </c>
      <c r="E45" s="200">
        <v>63.25</v>
      </c>
      <c r="F45" s="200">
        <v>61.25</v>
      </c>
      <c r="G45" s="200">
        <v>75</v>
      </c>
      <c r="H45" s="200">
        <v>83.75</v>
      </c>
      <c r="I45" s="200">
        <v>85.75</v>
      </c>
      <c r="J45" s="200">
        <v>66.25</v>
      </c>
      <c r="K45" s="200">
        <v>63.25</v>
      </c>
      <c r="L45" s="200">
        <v>61.25</v>
      </c>
      <c r="M45" s="200">
        <v>63.25</v>
      </c>
      <c r="N45" s="200">
        <v>73</v>
      </c>
      <c r="O45" s="200">
        <v>85.75</v>
      </c>
      <c r="P45" s="200">
        <v>73</v>
      </c>
      <c r="Q45" s="200">
        <v>68.25</v>
      </c>
      <c r="R45" s="200">
        <v>61.25</v>
      </c>
      <c r="S45" s="200">
        <v>80</v>
      </c>
      <c r="T45" s="200">
        <v>83.75</v>
      </c>
      <c r="U45" s="200">
        <v>85.75</v>
      </c>
      <c r="V45" s="200">
        <v>83.75</v>
      </c>
      <c r="W45" s="200">
        <v>85.75</v>
      </c>
      <c r="X45" s="200">
        <v>66.25</v>
      </c>
      <c r="Y45" s="200">
        <v>63.25</v>
      </c>
      <c r="Z45" s="200">
        <v>78</v>
      </c>
      <c r="AA45" s="200">
        <v>85.75</v>
      </c>
      <c r="AB45" s="200">
        <v>83.75</v>
      </c>
      <c r="AC45" s="200">
        <v>85.75</v>
      </c>
      <c r="AD45" s="200">
        <v>83.75</v>
      </c>
      <c r="AE45" s="200">
        <v>68.25</v>
      </c>
      <c r="AF45" s="200">
        <v>61.25</v>
      </c>
      <c r="AG45" s="200">
        <v>80</v>
      </c>
      <c r="AH45" s="200">
        <v>83.75</v>
      </c>
      <c r="AI45" s="198">
        <f>SUM(D45:AH45)</f>
        <v>2317.75</v>
      </c>
    </row>
    <row r="46" spans="1:42" ht="15.75" x14ac:dyDescent="0.25">
      <c r="A46" s="187"/>
      <c r="B46" s="194"/>
      <c r="C46" s="195" t="s">
        <v>74</v>
      </c>
      <c r="D46" s="200">
        <v>732.01751831249999</v>
      </c>
      <c r="E46" s="200">
        <v>556.58520899999996</v>
      </c>
      <c r="F46" s="200">
        <v>721.81226519999996</v>
      </c>
      <c r="G46" s="200">
        <v>754.75498004999997</v>
      </c>
      <c r="H46" s="200">
        <v>947.36217450000004</v>
      </c>
      <c r="I46" s="200">
        <v>924.81637187500007</v>
      </c>
      <c r="J46" s="200">
        <v>754.18883718749998</v>
      </c>
      <c r="K46" s="200">
        <v>732.01751831249999</v>
      </c>
      <c r="L46" s="200">
        <v>556.58520899999996</v>
      </c>
      <c r="M46" s="200">
        <v>721.81226519999996</v>
      </c>
      <c r="N46" s="200">
        <v>705.67225593750004</v>
      </c>
      <c r="O46" s="200">
        <v>991.80178749999993</v>
      </c>
      <c r="P46" s="200">
        <v>895.03865099999985</v>
      </c>
      <c r="Q46" s="200">
        <v>654.69612825000002</v>
      </c>
      <c r="R46" s="200">
        <v>583.29475739999998</v>
      </c>
      <c r="S46" s="200">
        <v>804.43773250000004</v>
      </c>
      <c r="T46" s="200">
        <v>776.40869750000002</v>
      </c>
      <c r="U46" s="200">
        <v>784.08028437500002</v>
      </c>
      <c r="V46" s="200">
        <v>991.80178749999993</v>
      </c>
      <c r="W46" s="200">
        <v>895.03865099999985</v>
      </c>
      <c r="X46" s="200">
        <v>836.98238193750001</v>
      </c>
      <c r="Y46" s="200">
        <v>692.48181127500004</v>
      </c>
      <c r="Z46" s="200">
        <v>782.06788649999999</v>
      </c>
      <c r="AA46" s="200">
        <v>807.63186312500011</v>
      </c>
      <c r="AB46" s="200">
        <v>772.3658156250001</v>
      </c>
      <c r="AC46" s="200">
        <v>902.85556750000001</v>
      </c>
      <c r="AD46" s="200">
        <v>950.40744437499984</v>
      </c>
      <c r="AE46" s="200">
        <v>836.98238193750001</v>
      </c>
      <c r="AF46" s="200">
        <v>692.48181127500004</v>
      </c>
      <c r="AG46" s="200">
        <v>782.06788649999999</v>
      </c>
      <c r="AH46" s="200">
        <v>807.63186312500011</v>
      </c>
      <c r="AI46" s="198">
        <f>SUM(D46:AH46)</f>
        <v>24348.179794775006</v>
      </c>
      <c r="AJ46" s="199"/>
    </row>
    <row r="47" spans="1:42" s="19" customFormat="1" x14ac:dyDescent="0.25">
      <c r="A47" s="202"/>
      <c r="B47" s="202"/>
      <c r="C47" s="202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175"/>
      <c r="AJ47" s="176"/>
      <c r="AK47" s="177"/>
      <c r="AL47" s="177"/>
      <c r="AM47" s="177"/>
      <c r="AN47" s="177"/>
      <c r="AO47" s="177"/>
    </row>
    <row r="48" spans="1:42" ht="15.75" x14ac:dyDescent="0.25">
      <c r="A48" s="187"/>
      <c r="B48" s="194"/>
      <c r="C48" s="195" t="s">
        <v>75</v>
      </c>
      <c r="D48" s="379" t="e">
        <f>#REF!</f>
        <v>#REF!</v>
      </c>
      <c r="E48" s="379" t="e">
        <f>#REF!*1.4</f>
        <v>#REF!</v>
      </c>
      <c r="F48" s="379" t="e">
        <f>#REF!*0.8</f>
        <v>#REF!</v>
      </c>
      <c r="G48" s="379" t="e">
        <f>#REF!*0.7</f>
        <v>#REF!</v>
      </c>
      <c r="H48" s="379" t="e">
        <f>#REF!</f>
        <v>#REF!</v>
      </c>
      <c r="I48" s="379" t="e">
        <f>#REF!*0.8</f>
        <v>#REF!</v>
      </c>
      <c r="J48" s="379" t="e">
        <f>#REF!</f>
        <v>#REF!</v>
      </c>
      <c r="K48" s="379" t="e">
        <f>#REF!</f>
        <v>#REF!</v>
      </c>
      <c r="L48" s="379" t="e">
        <f>#REF!*0.7</f>
        <v>#REF!</v>
      </c>
      <c r="M48" s="379" t="e">
        <f>#REF!*0.9</f>
        <v>#REF!</v>
      </c>
      <c r="N48" s="379" t="e">
        <f>#REF!*0.8</f>
        <v>#REF!</v>
      </c>
      <c r="O48" s="379" t="e">
        <f>#REF!</f>
        <v>#REF!</v>
      </c>
      <c r="P48" s="379" t="e">
        <f>#REF!</f>
        <v>#REF!</v>
      </c>
      <c r="Q48" s="379" t="e">
        <f>#REF!*0.9</f>
        <v>#REF!</v>
      </c>
      <c r="R48" s="379" t="e">
        <f>#REF!*0.9</f>
        <v>#REF!</v>
      </c>
      <c r="S48" s="379" t="e">
        <f>#REF!</f>
        <v>#REF!</v>
      </c>
      <c r="T48" s="379" t="e">
        <f>#REF!</f>
        <v>#REF!</v>
      </c>
      <c r="U48" s="379" t="e">
        <f>#REF!</f>
        <v>#REF!</v>
      </c>
      <c r="V48" s="379" t="e">
        <f>#REF!</f>
        <v>#REF!</v>
      </c>
      <c r="W48" s="379" t="e">
        <f>#REF!</f>
        <v>#REF!</v>
      </c>
      <c r="X48" s="379" t="e">
        <f>#REF!*0.9</f>
        <v>#REF!</v>
      </c>
      <c r="Y48" s="379" t="e">
        <f>#REF!*0.9</f>
        <v>#REF!</v>
      </c>
      <c r="Z48" s="379" t="e">
        <f>#REF!</f>
        <v>#REF!</v>
      </c>
      <c r="AA48" s="379" t="e">
        <f>#REF!</f>
        <v>#REF!</v>
      </c>
      <c r="AB48" s="379" t="e">
        <f>#REF!</f>
        <v>#REF!</v>
      </c>
      <c r="AC48" s="379" t="e">
        <f>#REF!</f>
        <v>#REF!</v>
      </c>
      <c r="AD48" s="379" t="e">
        <f>#REF!</f>
        <v>#REF!</v>
      </c>
      <c r="AE48" s="379" t="e">
        <f>#REF!*0.9</f>
        <v>#REF!</v>
      </c>
      <c r="AF48" s="379" t="e">
        <f>#REF!*0.9</f>
        <v>#REF!</v>
      </c>
      <c r="AG48" s="379" t="e">
        <f>#REF!</f>
        <v>#REF!</v>
      </c>
      <c r="AH48" s="379" t="e">
        <f>#REF!</f>
        <v>#REF!</v>
      </c>
      <c r="AI48" s="198" t="e">
        <f>SUM(D48:AH48)</f>
        <v>#REF!</v>
      </c>
      <c r="AJ48" t="s">
        <v>91</v>
      </c>
    </row>
    <row r="49" spans="1:41" ht="15.75" x14ac:dyDescent="0.25">
      <c r="A49" s="187"/>
      <c r="B49" s="194"/>
      <c r="C49" s="195" t="s">
        <v>77</v>
      </c>
      <c r="D49" s="205">
        <v>841.71114</v>
      </c>
      <c r="E49" s="205">
        <v>685.49540000000002</v>
      </c>
      <c r="F49" s="205">
        <v>631.49542749999989</v>
      </c>
      <c r="G49" s="205">
        <v>603.54787999999996</v>
      </c>
      <c r="H49" s="205">
        <v>808.96720749999986</v>
      </c>
      <c r="I49" s="205">
        <v>788.47438249999993</v>
      </c>
      <c r="J49" s="205">
        <v>805.53735249999988</v>
      </c>
      <c r="K49" s="205">
        <v>685.64043749999996</v>
      </c>
      <c r="L49" s="205">
        <v>402.28666999999996</v>
      </c>
      <c r="M49" s="205">
        <v>700.0362550000001</v>
      </c>
      <c r="N49" s="205">
        <v>755.94918500000006</v>
      </c>
      <c r="O49" s="205">
        <v>861.36756500000001</v>
      </c>
      <c r="P49" s="205">
        <v>894.22681000000011</v>
      </c>
      <c r="Q49" s="205">
        <v>693.04934250000008</v>
      </c>
      <c r="R49" s="205">
        <v>620.09219999999993</v>
      </c>
      <c r="S49" s="205">
        <v>691.42646000000013</v>
      </c>
      <c r="T49" s="205">
        <v>810.55851999999993</v>
      </c>
      <c r="U49" s="205">
        <v>756.9524550000001</v>
      </c>
      <c r="V49" s="205">
        <v>894.00253999999995</v>
      </c>
      <c r="W49" s="205">
        <v>849.06541249999998</v>
      </c>
      <c r="X49" s="205">
        <v>755.04595500000005</v>
      </c>
      <c r="Y49" s="205">
        <v>576.43673249999995</v>
      </c>
      <c r="Z49" s="205">
        <v>768.21361750000005</v>
      </c>
      <c r="AA49" s="205">
        <v>711.07519749999994</v>
      </c>
      <c r="AB49" s="205">
        <v>916.60881249999989</v>
      </c>
      <c r="AC49" s="205">
        <v>893.74639250000007</v>
      </c>
      <c r="AD49" s="205">
        <v>796.72204499999987</v>
      </c>
      <c r="AE49" s="205">
        <v>913.83034499999997</v>
      </c>
      <c r="AF49" s="205">
        <v>688.94186000000002</v>
      </c>
      <c r="AG49" s="205">
        <v>853.52805749999993</v>
      </c>
      <c r="AH49" s="205">
        <v>2129.4148475000002</v>
      </c>
      <c r="AI49" s="198">
        <f>AI50</f>
        <v>24783.446504999996</v>
      </c>
      <c r="AJ49" s="1" t="e">
        <f>AI48-AI49</f>
        <v>#REF!</v>
      </c>
    </row>
    <row r="50" spans="1:41" ht="15.75" x14ac:dyDescent="0.25">
      <c r="A50" s="194"/>
      <c r="B50" s="206"/>
      <c r="C50" s="207" t="s">
        <v>78</v>
      </c>
      <c r="D50" s="208">
        <f>IF(D49="",D48,D49)</f>
        <v>841.71114</v>
      </c>
      <c r="E50" s="208">
        <f t="shared" ref="E50:AH50" si="5">IF(E49="",E48,E49)</f>
        <v>685.49540000000002</v>
      </c>
      <c r="F50" s="208">
        <f t="shared" si="5"/>
        <v>631.49542749999989</v>
      </c>
      <c r="G50" s="208">
        <f t="shared" si="5"/>
        <v>603.54787999999996</v>
      </c>
      <c r="H50" s="208">
        <f t="shared" si="5"/>
        <v>808.96720749999986</v>
      </c>
      <c r="I50" s="208">
        <f t="shared" si="5"/>
        <v>788.47438249999993</v>
      </c>
      <c r="J50" s="208">
        <f t="shared" si="5"/>
        <v>805.53735249999988</v>
      </c>
      <c r="K50" s="208">
        <f t="shared" si="5"/>
        <v>685.64043749999996</v>
      </c>
      <c r="L50" s="208">
        <f t="shared" si="5"/>
        <v>402.28666999999996</v>
      </c>
      <c r="M50" s="208">
        <f t="shared" si="5"/>
        <v>700.0362550000001</v>
      </c>
      <c r="N50" s="208">
        <f t="shared" si="5"/>
        <v>755.94918500000006</v>
      </c>
      <c r="O50" s="208">
        <f t="shared" si="5"/>
        <v>861.36756500000001</v>
      </c>
      <c r="P50" s="208">
        <f t="shared" si="5"/>
        <v>894.22681000000011</v>
      </c>
      <c r="Q50" s="208">
        <f t="shared" si="5"/>
        <v>693.04934250000008</v>
      </c>
      <c r="R50" s="208">
        <f t="shared" si="5"/>
        <v>620.09219999999993</v>
      </c>
      <c r="S50" s="208">
        <f t="shared" si="5"/>
        <v>691.42646000000013</v>
      </c>
      <c r="T50" s="208">
        <f t="shared" si="5"/>
        <v>810.55851999999993</v>
      </c>
      <c r="U50" s="208">
        <f t="shared" si="5"/>
        <v>756.9524550000001</v>
      </c>
      <c r="V50" s="208">
        <f t="shared" si="5"/>
        <v>894.00253999999995</v>
      </c>
      <c r="W50" s="208">
        <f t="shared" si="5"/>
        <v>849.06541249999998</v>
      </c>
      <c r="X50" s="208">
        <f t="shared" si="5"/>
        <v>755.04595500000005</v>
      </c>
      <c r="Y50" s="208">
        <f t="shared" si="5"/>
        <v>576.43673249999995</v>
      </c>
      <c r="Z50" s="208">
        <f t="shared" si="5"/>
        <v>768.21361750000005</v>
      </c>
      <c r="AA50" s="208">
        <f t="shared" si="5"/>
        <v>711.07519749999994</v>
      </c>
      <c r="AB50" s="208">
        <f t="shared" si="5"/>
        <v>916.60881249999989</v>
      </c>
      <c r="AC50" s="208">
        <f t="shared" si="5"/>
        <v>893.74639250000007</v>
      </c>
      <c r="AD50" s="208">
        <f t="shared" si="5"/>
        <v>796.72204499999987</v>
      </c>
      <c r="AE50" s="208">
        <f t="shared" si="5"/>
        <v>913.83034499999997</v>
      </c>
      <c r="AF50" s="208">
        <f t="shared" si="5"/>
        <v>688.94186000000002</v>
      </c>
      <c r="AG50" s="208">
        <f t="shared" si="5"/>
        <v>853.52805749999993</v>
      </c>
      <c r="AH50" s="208">
        <f t="shared" si="5"/>
        <v>2129.4148475000002</v>
      </c>
      <c r="AI50" s="198">
        <f>SUM(D50:AH50)</f>
        <v>24783.446504999996</v>
      </c>
      <c r="AJ50" s="194"/>
      <c r="AK50" s="194"/>
      <c r="AL50" s="194"/>
      <c r="AM50" s="194"/>
      <c r="AO50" s="19"/>
    </row>
    <row r="51" spans="1:41" s="193" customFormat="1" ht="15.75" x14ac:dyDescent="0.25">
      <c r="A51" s="210"/>
      <c r="B51" s="211"/>
      <c r="C51" s="207" t="s">
        <v>77</v>
      </c>
      <c r="D51" s="212">
        <f>IF(D49="","",D49)</f>
        <v>841.71114</v>
      </c>
      <c r="E51" s="212">
        <f t="shared" ref="E51:AH51" si="6">IF(E49="","",E49)</f>
        <v>685.49540000000002</v>
      </c>
      <c r="F51" s="212">
        <f t="shared" si="6"/>
        <v>631.49542749999989</v>
      </c>
      <c r="G51" s="212">
        <f t="shared" si="6"/>
        <v>603.54787999999996</v>
      </c>
      <c r="H51" s="212">
        <f t="shared" si="6"/>
        <v>808.96720749999986</v>
      </c>
      <c r="I51" s="212">
        <f t="shared" si="6"/>
        <v>788.47438249999993</v>
      </c>
      <c r="J51" s="212">
        <f t="shared" si="6"/>
        <v>805.53735249999988</v>
      </c>
      <c r="K51" s="212">
        <f t="shared" si="6"/>
        <v>685.64043749999996</v>
      </c>
      <c r="L51" s="212">
        <f t="shared" si="6"/>
        <v>402.28666999999996</v>
      </c>
      <c r="M51" s="212">
        <f t="shared" si="6"/>
        <v>700.0362550000001</v>
      </c>
      <c r="N51" s="212">
        <f t="shared" si="6"/>
        <v>755.94918500000006</v>
      </c>
      <c r="O51" s="212">
        <f t="shared" si="6"/>
        <v>861.36756500000001</v>
      </c>
      <c r="P51" s="212">
        <f t="shared" si="6"/>
        <v>894.22681000000011</v>
      </c>
      <c r="Q51" s="212">
        <f t="shared" si="6"/>
        <v>693.04934250000008</v>
      </c>
      <c r="R51" s="212">
        <f t="shared" si="6"/>
        <v>620.09219999999993</v>
      </c>
      <c r="S51" s="212">
        <f t="shared" si="6"/>
        <v>691.42646000000013</v>
      </c>
      <c r="T51" s="212">
        <f t="shared" si="6"/>
        <v>810.55851999999993</v>
      </c>
      <c r="U51" s="212">
        <f t="shared" si="6"/>
        <v>756.9524550000001</v>
      </c>
      <c r="V51" s="212">
        <f t="shared" si="6"/>
        <v>894.00253999999995</v>
      </c>
      <c r="W51" s="212">
        <f t="shared" si="6"/>
        <v>849.06541249999998</v>
      </c>
      <c r="X51" s="212">
        <f t="shared" si="6"/>
        <v>755.04595500000005</v>
      </c>
      <c r="Y51" s="212">
        <f t="shared" si="6"/>
        <v>576.43673249999995</v>
      </c>
      <c r="Z51" s="212">
        <f t="shared" si="6"/>
        <v>768.21361750000005</v>
      </c>
      <c r="AA51" s="212">
        <f t="shared" si="6"/>
        <v>711.07519749999994</v>
      </c>
      <c r="AB51" s="212">
        <f t="shared" si="6"/>
        <v>916.60881249999989</v>
      </c>
      <c r="AC51" s="212">
        <f t="shared" si="6"/>
        <v>893.74639250000007</v>
      </c>
      <c r="AD51" s="212">
        <f t="shared" si="6"/>
        <v>796.72204499999987</v>
      </c>
      <c r="AE51" s="212">
        <f t="shared" si="6"/>
        <v>913.83034499999997</v>
      </c>
      <c r="AF51" s="212">
        <f t="shared" si="6"/>
        <v>688.94186000000002</v>
      </c>
      <c r="AG51" s="212">
        <f t="shared" si="6"/>
        <v>853.52805749999993</v>
      </c>
      <c r="AH51" s="212">
        <f t="shared" si="6"/>
        <v>2129.4148475000002</v>
      </c>
      <c r="AI51" s="214">
        <f>SUM(D51:AH51)</f>
        <v>24783.446504999996</v>
      </c>
    </row>
    <row r="52" spans="1:41" s="193" customFormat="1" ht="15.75" x14ac:dyDescent="0.25">
      <c r="A52" s="210"/>
      <c r="B52" s="211"/>
      <c r="C52" s="207" t="s">
        <v>79</v>
      </c>
      <c r="D52" s="212">
        <f>IF(D51="","",D41)</f>
        <v>76.91</v>
      </c>
      <c r="E52" s="212">
        <f t="shared" ref="E52:AH52" si="7">IF(E51="","",E41)</f>
        <v>60.75</v>
      </c>
      <c r="F52" s="212">
        <f t="shared" si="7"/>
        <v>62</v>
      </c>
      <c r="G52" s="212">
        <f t="shared" si="7"/>
        <v>75.58</v>
      </c>
      <c r="H52" s="212">
        <f t="shared" si="7"/>
        <v>90.16</v>
      </c>
      <c r="I52" s="212">
        <f t="shared" si="7"/>
        <v>91.83</v>
      </c>
      <c r="J52" s="212">
        <f t="shared" si="7"/>
        <v>66.33</v>
      </c>
      <c r="K52" s="212">
        <f t="shared" si="7"/>
        <v>63</v>
      </c>
      <c r="L52" s="212">
        <f t="shared" si="7"/>
        <v>61.09</v>
      </c>
      <c r="M52" s="212">
        <f t="shared" si="7"/>
        <v>61.5</v>
      </c>
      <c r="N52" s="212">
        <f t="shared" si="7"/>
        <v>72.91</v>
      </c>
      <c r="O52" s="212">
        <f t="shared" si="7"/>
        <v>88.01</v>
      </c>
      <c r="P52" s="212">
        <f t="shared" si="7"/>
        <v>72.760000000000005</v>
      </c>
      <c r="Q52" s="212">
        <f t="shared" si="7"/>
        <v>70.490000000000009</v>
      </c>
      <c r="R52" s="212">
        <f>IF(R51="","",R41)</f>
        <v>61.16</v>
      </c>
      <c r="S52" s="212">
        <f t="shared" si="7"/>
        <v>86.17</v>
      </c>
      <c r="T52" s="212">
        <f t="shared" si="7"/>
        <v>84.51</v>
      </c>
      <c r="U52" s="212">
        <f t="shared" si="7"/>
        <v>84.01</v>
      </c>
      <c r="V52" s="212">
        <f t="shared" si="7"/>
        <v>83.17</v>
      </c>
      <c r="W52" s="212">
        <f t="shared" si="7"/>
        <v>93.01</v>
      </c>
      <c r="X52" s="212">
        <f t="shared" si="7"/>
        <v>66.25</v>
      </c>
      <c r="Y52" s="212">
        <f t="shared" si="7"/>
        <v>59.67</v>
      </c>
      <c r="Z52" s="212">
        <f t="shared" si="7"/>
        <v>80.760000000000005</v>
      </c>
      <c r="AA52" s="212">
        <f t="shared" si="7"/>
        <v>83.76</v>
      </c>
      <c r="AB52" s="212">
        <f t="shared" si="7"/>
        <v>84.28</v>
      </c>
      <c r="AC52" s="212">
        <f t="shared" si="7"/>
        <v>84.25</v>
      </c>
      <c r="AD52" s="212">
        <f t="shared" si="7"/>
        <v>82.58</v>
      </c>
      <c r="AE52" s="212">
        <f t="shared" si="7"/>
        <v>67.679999999999993</v>
      </c>
      <c r="AF52" s="212">
        <f t="shared" si="7"/>
        <v>63.17</v>
      </c>
      <c r="AG52" s="212">
        <f t="shared" si="7"/>
        <v>75.34</v>
      </c>
      <c r="AH52" s="212">
        <f t="shared" si="7"/>
        <v>63.34</v>
      </c>
      <c r="AI52" s="214">
        <f>SUM(D52:AH52)</f>
        <v>2316.4300000000003</v>
      </c>
    </row>
    <row r="53" spans="1:41" ht="15.75" x14ac:dyDescent="0.25">
      <c r="B53" s="206"/>
      <c r="C53" s="215" t="s">
        <v>80</v>
      </c>
      <c r="D53" s="216">
        <v>10</v>
      </c>
      <c r="E53" s="216">
        <v>10</v>
      </c>
      <c r="F53" s="216">
        <v>10</v>
      </c>
      <c r="G53" s="216">
        <v>10</v>
      </c>
      <c r="H53" s="216">
        <v>10</v>
      </c>
      <c r="I53" s="216">
        <v>10</v>
      </c>
      <c r="J53" s="216">
        <v>10</v>
      </c>
      <c r="K53" s="216">
        <v>10</v>
      </c>
      <c r="L53" s="216">
        <v>10</v>
      </c>
      <c r="M53" s="216">
        <v>10</v>
      </c>
      <c r="N53" s="216">
        <v>10</v>
      </c>
      <c r="O53" s="216">
        <v>10</v>
      </c>
      <c r="P53" s="216">
        <v>10</v>
      </c>
      <c r="Q53" s="216">
        <v>10</v>
      </c>
      <c r="R53" s="216">
        <v>10</v>
      </c>
      <c r="S53" s="216">
        <v>10</v>
      </c>
      <c r="T53" s="216">
        <v>10</v>
      </c>
      <c r="U53" s="216">
        <v>10</v>
      </c>
      <c r="V53" s="216">
        <v>10</v>
      </c>
      <c r="W53" s="216">
        <v>10</v>
      </c>
      <c r="X53" s="216">
        <v>10</v>
      </c>
      <c r="Y53" s="216">
        <v>10</v>
      </c>
      <c r="Z53" s="216">
        <v>10</v>
      </c>
      <c r="AA53" s="216">
        <v>10</v>
      </c>
      <c r="AB53" s="216">
        <v>10</v>
      </c>
      <c r="AC53" s="216">
        <v>10</v>
      </c>
      <c r="AD53" s="216">
        <v>10</v>
      </c>
      <c r="AE53" s="216">
        <v>10</v>
      </c>
      <c r="AF53" s="216">
        <v>10</v>
      </c>
      <c r="AG53" s="216">
        <v>10</v>
      </c>
      <c r="AH53" s="216">
        <v>10</v>
      </c>
      <c r="AI53" s="216">
        <v>10</v>
      </c>
    </row>
    <row r="54" spans="1:41" ht="15.75" x14ac:dyDescent="0.25">
      <c r="B54" s="206"/>
      <c r="C54" s="218" t="s">
        <v>81</v>
      </c>
      <c r="D54" s="219">
        <f>IF(D49="",D48/D41,D49/D41)</f>
        <v>10.944105317904045</v>
      </c>
      <c r="E54" s="219">
        <f t="shared" ref="E54:AH54" si="8">IF(E49="",E48/E41,E49/E41)</f>
        <v>11.283874897119341</v>
      </c>
      <c r="F54" s="219">
        <f t="shared" si="8"/>
        <v>10.18541012096774</v>
      </c>
      <c r="G54" s="219">
        <f t="shared" si="8"/>
        <v>7.9855501455411479</v>
      </c>
      <c r="H54" s="219">
        <f t="shared" si="8"/>
        <v>8.9725732863797685</v>
      </c>
      <c r="I54" s="219">
        <f t="shared" si="8"/>
        <v>8.5862396003484687</v>
      </c>
      <c r="J54" s="219">
        <f t="shared" si="8"/>
        <v>12.14438945424393</v>
      </c>
      <c r="K54" s="219">
        <f t="shared" si="8"/>
        <v>10.883181547619047</v>
      </c>
      <c r="L54" s="219">
        <f t="shared" si="8"/>
        <v>6.58514765100671</v>
      </c>
      <c r="M54" s="219">
        <f t="shared" si="8"/>
        <v>11.382703333333335</v>
      </c>
      <c r="N54" s="219">
        <f t="shared" si="8"/>
        <v>10.368251062954329</v>
      </c>
      <c r="O54" s="219">
        <f t="shared" si="8"/>
        <v>9.7871556073173505</v>
      </c>
      <c r="P54" s="219">
        <f t="shared" si="8"/>
        <v>12.290088097855966</v>
      </c>
      <c r="Q54" s="219">
        <f t="shared" si="8"/>
        <v>9.8318817208114631</v>
      </c>
      <c r="R54" s="219">
        <f t="shared" si="8"/>
        <v>10.138852190974493</v>
      </c>
      <c r="S54" s="219">
        <f t="shared" si="8"/>
        <v>8.0239811999535817</v>
      </c>
      <c r="T54" s="219">
        <f t="shared" si="8"/>
        <v>9.5912734587622754</v>
      </c>
      <c r="U54" s="219">
        <f t="shared" si="8"/>
        <v>9.0102660992738972</v>
      </c>
      <c r="V54" s="219">
        <f t="shared" si="8"/>
        <v>10.749098713478418</v>
      </c>
      <c r="W54" s="219">
        <f t="shared" si="8"/>
        <v>9.1287540318245348</v>
      </c>
      <c r="X54" s="219">
        <f t="shared" si="8"/>
        <v>11.3969200754717</v>
      </c>
      <c r="Y54" s="219">
        <f t="shared" si="8"/>
        <v>9.6604111362493708</v>
      </c>
      <c r="Z54" s="219">
        <f t="shared" si="8"/>
        <v>9.5123033370480439</v>
      </c>
      <c r="AA54" s="219">
        <f t="shared" si="8"/>
        <v>8.4894364553486135</v>
      </c>
      <c r="AB54" s="219">
        <f t="shared" si="8"/>
        <v>10.875757148789747</v>
      </c>
      <c r="AC54" s="219">
        <f t="shared" si="8"/>
        <v>10.608265786350149</v>
      </c>
      <c r="AD54" s="219">
        <f t="shared" si="8"/>
        <v>9.6478813877452154</v>
      </c>
      <c r="AE54" s="219">
        <f t="shared" si="8"/>
        <v>13.502221409574469</v>
      </c>
      <c r="AF54" s="219">
        <f t="shared" si="8"/>
        <v>10.906155770144055</v>
      </c>
      <c r="AG54" s="219">
        <f t="shared" si="8"/>
        <v>11.329015894611095</v>
      </c>
      <c r="AH54" s="219">
        <f t="shared" si="8"/>
        <v>33.61880087622356</v>
      </c>
      <c r="AI54" s="219">
        <f>AI49/AI41</f>
        <v>10.698845007036596</v>
      </c>
      <c r="AJ54" s="221" t="s">
        <v>92</v>
      </c>
    </row>
    <row r="55" spans="1:41" ht="49.5" x14ac:dyDescent="0.25">
      <c r="B55" s="206"/>
      <c r="C55" s="218" t="s">
        <v>83</v>
      </c>
      <c r="D55" s="222">
        <f>D54/D53</f>
        <v>1.0944105317904045</v>
      </c>
      <c r="E55" s="222">
        <f>E54/E53</f>
        <v>1.1283874897119341</v>
      </c>
      <c r="F55" s="222">
        <f>F54/F53</f>
        <v>1.0185410120967739</v>
      </c>
      <c r="G55" s="222">
        <f t="shared" ref="G55:AG55" si="9">G54/G53</f>
        <v>0.79855501455411482</v>
      </c>
      <c r="H55" s="222">
        <f t="shared" si="9"/>
        <v>0.8972573286379768</v>
      </c>
      <c r="I55" s="222">
        <f t="shared" si="9"/>
        <v>0.85862396003484687</v>
      </c>
      <c r="J55" s="222">
        <f t="shared" si="9"/>
        <v>1.2144389454243929</v>
      </c>
      <c r="K55" s="222">
        <f t="shared" si="9"/>
        <v>1.0883181547619047</v>
      </c>
      <c r="L55" s="222">
        <f t="shared" si="9"/>
        <v>0.65851476510067097</v>
      </c>
      <c r="M55" s="222">
        <f t="shared" si="9"/>
        <v>1.1382703333333335</v>
      </c>
      <c r="N55" s="222">
        <f t="shared" si="9"/>
        <v>1.0368251062954328</v>
      </c>
      <c r="O55" s="222">
        <f t="shared" si="9"/>
        <v>0.97871556073173505</v>
      </c>
      <c r="P55" s="222">
        <f t="shared" si="9"/>
        <v>1.2290088097855967</v>
      </c>
      <c r="Q55" s="222">
        <f t="shared" si="9"/>
        <v>0.98318817208114628</v>
      </c>
      <c r="R55" s="222">
        <f t="shared" si="9"/>
        <v>1.0138852190974492</v>
      </c>
      <c r="S55" s="222">
        <f t="shared" si="9"/>
        <v>0.80239811999535815</v>
      </c>
      <c r="T55" s="222">
        <f t="shared" si="9"/>
        <v>0.9591273458762275</v>
      </c>
      <c r="U55" s="222">
        <f t="shared" si="9"/>
        <v>0.9010266099273897</v>
      </c>
      <c r="V55" s="222">
        <f t="shared" si="9"/>
        <v>1.0749098713478418</v>
      </c>
      <c r="W55" s="222">
        <f t="shared" si="9"/>
        <v>0.91287540318245353</v>
      </c>
      <c r="X55" s="222">
        <f t="shared" si="9"/>
        <v>1.1396920075471699</v>
      </c>
      <c r="Y55" s="222">
        <f t="shared" si="9"/>
        <v>0.96604111362493705</v>
      </c>
      <c r="Z55" s="222">
        <f t="shared" si="9"/>
        <v>0.95123033370480436</v>
      </c>
      <c r="AA55" s="222">
        <f t="shared" si="9"/>
        <v>0.84894364553486135</v>
      </c>
      <c r="AB55" s="222">
        <f t="shared" si="9"/>
        <v>1.0875757148789746</v>
      </c>
      <c r="AC55" s="222">
        <f t="shared" si="9"/>
        <v>1.0608265786350148</v>
      </c>
      <c r="AD55" s="222">
        <f t="shared" si="9"/>
        <v>0.96478813877452152</v>
      </c>
      <c r="AE55" s="222">
        <f t="shared" si="9"/>
        <v>1.3502221409574469</v>
      </c>
      <c r="AF55" s="222">
        <f t="shared" si="9"/>
        <v>1.0906155770144055</v>
      </c>
      <c r="AG55" s="222">
        <f t="shared" si="9"/>
        <v>1.1329015894611094</v>
      </c>
      <c r="AH55" s="222">
        <f>AH54/AH53</f>
        <v>3.3618800876223558</v>
      </c>
      <c r="AI55" s="223">
        <f>AI54/AI53</f>
        <v>1.0698845007036595</v>
      </c>
      <c r="AJ55" s="224">
        <f>(AI51+апрель!AH51)/(AI52+апрель!AH52)/AI53</f>
        <v>1.0161005770608713</v>
      </c>
    </row>
    <row r="56" spans="1:41" x14ac:dyDescent="0.25">
      <c r="B56" s="206"/>
      <c r="C56" s="194"/>
    </row>
  </sheetData>
  <mergeCells count="12">
    <mergeCell ref="B42:C42"/>
    <mergeCell ref="A1:G1"/>
    <mergeCell ref="A2:G2"/>
    <mergeCell ref="A3:G3"/>
    <mergeCell ref="H3:Z3"/>
    <mergeCell ref="Q4:S4"/>
    <mergeCell ref="A18:C18"/>
    <mergeCell ref="A19:C19"/>
    <mergeCell ref="D19:E19"/>
    <mergeCell ref="G19:H19"/>
    <mergeCell ref="AL19:AN19"/>
    <mergeCell ref="A41:C41"/>
  </mergeCells>
  <conditionalFormatting sqref="D50:AH50">
    <cfRule type="cellIs" dxfId="102" priority="8" operator="equal">
      <formula>"О"</formula>
    </cfRule>
  </conditionalFormatting>
  <conditionalFormatting sqref="D53:AI53">
    <cfRule type="cellIs" dxfId="101" priority="11" operator="equal">
      <formula>"О"</formula>
    </cfRule>
  </conditionalFormatting>
  <conditionalFormatting sqref="AJ55">
    <cfRule type="cellIs" dxfId="100" priority="5" operator="greaterThanOrEqual">
      <formula>1</formula>
    </cfRule>
    <cfRule type="cellIs" dxfId="99" priority="6" operator="between">
      <formula>0.9</formula>
      <formula>1</formula>
    </cfRule>
    <cfRule type="cellIs" dxfId="98" priority="7" operator="lessThan">
      <formula>0.9</formula>
    </cfRule>
  </conditionalFormatting>
  <conditionalFormatting sqref="D55:AI55">
    <cfRule type="cellIs" dxfId="97" priority="2" operator="between">
      <formula>1</formula>
      <formula>1.05</formula>
    </cfRule>
    <cfRule type="cellIs" dxfId="96" priority="3" operator="between">
      <formula>0.95</formula>
      <formula>1</formula>
    </cfRule>
    <cfRule type="cellIs" dxfId="95" priority="4" operator="lessThan">
      <formula>1</formula>
    </cfRule>
  </conditionalFormatting>
  <conditionalFormatting sqref="D55:AI55">
    <cfRule type="cellIs" dxfId="94" priority="1" operator="greaterThan">
      <formula>1.05</formula>
    </cfRule>
  </conditionalFormatting>
  <dataValidations count="2">
    <dataValidation type="list" allowBlank="1" showInputMessage="1" showErrorMessage="1" sqref="Q4:S4">
      <formula1>$Q$5:$Q$16</formula1>
    </dataValidation>
    <dataValidation type="list" allowBlank="1" showInputMessage="1" showErrorMessage="1" sqref="S18">
      <formula1>$L$6:$L$9</formula1>
    </dataValidation>
  </dataValidations>
  <pageMargins left="0.31496062992125984" right="0.31496062992125984" top="0.15748031496062992" bottom="0.15748031496062992" header="0" footer="0"/>
  <pageSetup paperSize="9" scale="53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F8ED8C9E-6F38-44B8-98BE-0717FC8F2A3E}">
            <xm:f>NOT(ISERROR(SEARCH(#REF!,D53)))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D53:AI53</xm:sqref>
        </x14:conditionalFormatting>
        <x14:conditionalFormatting xmlns:xm="http://schemas.microsoft.com/office/excel/2006/main">
          <x14:cfRule type="containsText" priority="12" operator="containsText" id="{6CD3069B-F475-48A1-BC2E-BC0534BC020F}">
            <xm:f>NOT(ISERROR(SEARCH(#REF!,D53)))</xm:f>
            <xm:f>#REF!</xm:f>
            <x14:dxf>
              <font>
                <b/>
                <i val="0"/>
              </font>
            </x14:dxf>
          </x14:cfRule>
          <xm:sqref>D53:AI53</xm:sqref>
        </x14:conditionalFormatting>
        <x14:conditionalFormatting xmlns:xm="http://schemas.microsoft.com/office/excel/2006/main">
          <x14:cfRule type="containsText" priority="10" operator="containsText" id="{4998E3B1-7F1B-4E77-A458-E6D2436A72E7}">
            <xm:f>NOT(ISERROR(SEARCH(#REF!,#REF!)))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D50:AH50</xm:sqref>
        </x14:conditionalFormatting>
        <x14:conditionalFormatting xmlns:xm="http://schemas.microsoft.com/office/excel/2006/main">
          <x14:cfRule type="containsText" priority="9" operator="containsText" id="{552C3340-E148-44B7-BB72-EF4FF70E541D}">
            <xm:f>NOT(ISERROR(SEARCH(#REF!,#REF!)))</xm:f>
            <xm:f>#REF!</xm:f>
            <x14:dxf>
              <font>
                <b/>
                <i val="0"/>
              </font>
            </x14:dxf>
          </x14:cfRule>
          <xm:sqref>D50:AH50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Z72"/>
  <sheetViews>
    <sheetView zoomScale="85" zoomScaleNormal="85" workbookViewId="0">
      <pane xSplit="2" ySplit="20" topLeftCell="C21" activePane="bottomRight" state="frozen"/>
      <selection activeCell="U34" sqref="U34"/>
      <selection pane="topRight" activeCell="U34" sqref="U34"/>
      <selection pane="bottomLeft" activeCell="U34" sqref="U34"/>
      <selection pane="bottomRight" activeCell="U34" sqref="U34"/>
    </sheetView>
  </sheetViews>
  <sheetFormatPr defaultRowHeight="19.5" customHeight="1" x14ac:dyDescent="0.25"/>
  <cols>
    <col min="1" max="1" width="4" customWidth="1"/>
    <col min="2" max="2" width="30.140625" style="225" customWidth="1"/>
    <col min="3" max="3" width="18.85546875" style="225" customWidth="1"/>
    <col min="4" max="5" width="7.28515625" style="225" customWidth="1"/>
    <col min="6" max="6" width="7" style="225" customWidth="1"/>
    <col min="7" max="7" width="7.140625" style="225" customWidth="1"/>
    <col min="8" max="12" width="6.85546875" style="225" customWidth="1"/>
    <col min="13" max="13" width="7.5703125" style="225" customWidth="1"/>
    <col min="14" max="14" width="6.7109375" style="225" customWidth="1"/>
    <col min="15" max="21" width="6.85546875" style="225" customWidth="1"/>
    <col min="22" max="22" width="6.7109375" style="225" customWidth="1"/>
    <col min="23" max="23" width="6.85546875" style="225" customWidth="1"/>
    <col min="24" max="24" width="6.42578125" style="225" customWidth="1"/>
    <col min="25" max="29" width="6.85546875" style="225" customWidth="1"/>
    <col min="30" max="30" width="7" style="225" customWidth="1"/>
    <col min="31" max="31" width="7.42578125" style="225" customWidth="1"/>
    <col min="32" max="32" width="7.5703125" style="225" customWidth="1"/>
    <col min="33" max="33" width="6.5703125" style="225" customWidth="1"/>
    <col min="34" max="34" width="11.140625" style="225" customWidth="1"/>
    <col min="35" max="35" width="11.42578125" style="225" customWidth="1"/>
    <col min="36" max="36" width="11.7109375" style="225" customWidth="1"/>
    <col min="37" max="37" width="12.5703125" style="496" customWidth="1"/>
    <col min="38" max="38" width="10.42578125" style="225" customWidth="1"/>
    <col min="39" max="39" width="9.42578125" style="225" customWidth="1"/>
    <col min="40" max="40" width="20.42578125" style="225" customWidth="1"/>
    <col min="41" max="41" width="4.28515625" style="225" customWidth="1"/>
    <col min="42" max="52" width="9.140625" style="225"/>
  </cols>
  <sheetData>
    <row r="1" spans="1:52" ht="15" hidden="1" customHeight="1" x14ac:dyDescent="0.25">
      <c r="A1" s="662" t="s">
        <v>12</v>
      </c>
      <c r="B1" s="662"/>
      <c r="C1" s="662"/>
      <c r="D1" s="662"/>
      <c r="E1" s="662"/>
      <c r="F1" s="662"/>
      <c r="G1" s="662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239"/>
      <c r="S1" s="239"/>
      <c r="T1" s="239"/>
      <c r="U1" s="239"/>
      <c r="V1" s="434"/>
      <c r="W1" s="434"/>
      <c r="X1" s="434"/>
      <c r="Y1" s="434"/>
      <c r="Z1" s="434"/>
      <c r="AA1" s="434"/>
      <c r="AB1" s="434"/>
      <c r="AC1" s="289" t="s">
        <v>13</v>
      </c>
      <c r="AD1" s="289"/>
      <c r="AE1" s="5"/>
      <c r="AF1" s="6"/>
      <c r="AG1" s="435"/>
      <c r="AH1" s="436"/>
      <c r="AI1" s="436"/>
      <c r="AJ1" s="436"/>
      <c r="AK1" s="437"/>
      <c r="AL1" s="437"/>
      <c r="AM1" s="437"/>
    </row>
    <row r="2" spans="1:52" s="19" customFormat="1" ht="15.75" hidden="1" customHeight="1" x14ac:dyDescent="0.25">
      <c r="A2" s="662" t="s">
        <v>14</v>
      </c>
      <c r="B2" s="662"/>
      <c r="C2" s="662"/>
      <c r="D2" s="662"/>
      <c r="E2" s="662"/>
      <c r="F2" s="662"/>
      <c r="G2" s="662"/>
      <c r="H2" s="4"/>
      <c r="I2" s="11"/>
      <c r="J2" s="11"/>
      <c r="K2" s="4"/>
      <c r="L2" s="4"/>
      <c r="M2" s="4"/>
      <c r="N2" s="229"/>
      <c r="O2" s="13"/>
      <c r="P2" s="13"/>
      <c r="Q2" s="13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15"/>
      <c r="AD2" s="15"/>
      <c r="AE2" s="15"/>
      <c r="AF2" s="16"/>
      <c r="AG2" s="15"/>
      <c r="AH2" s="438"/>
      <c r="AI2" s="438"/>
      <c r="AJ2" s="438"/>
      <c r="AK2" s="438"/>
      <c r="AL2" s="438"/>
      <c r="AM2" s="438"/>
      <c r="AN2" s="439"/>
      <c r="AO2" s="439"/>
      <c r="AP2" s="439"/>
      <c r="AQ2" s="439"/>
      <c r="AR2" s="439"/>
      <c r="AS2" s="439"/>
      <c r="AT2" s="439"/>
      <c r="AU2" s="439"/>
      <c r="AV2" s="439"/>
      <c r="AW2" s="439"/>
      <c r="AX2" s="439"/>
      <c r="AY2" s="439"/>
      <c r="AZ2" s="439"/>
    </row>
    <row r="3" spans="1:52" s="19" customFormat="1" ht="15" hidden="1" customHeight="1" x14ac:dyDescent="0.25">
      <c r="A3" s="662"/>
      <c r="B3" s="662"/>
      <c r="C3" s="662"/>
      <c r="D3" s="662"/>
      <c r="E3" s="662"/>
      <c r="F3" s="662"/>
      <c r="G3" s="662"/>
      <c r="H3" s="664" t="s">
        <v>15</v>
      </c>
      <c r="I3" s="664"/>
      <c r="J3" s="664"/>
      <c r="K3" s="664"/>
      <c r="L3" s="664"/>
      <c r="M3" s="664"/>
      <c r="N3" s="664"/>
      <c r="O3" s="664"/>
      <c r="P3" s="664"/>
      <c r="Q3" s="664"/>
      <c r="R3" s="664"/>
      <c r="S3" s="664"/>
      <c r="T3" s="664"/>
      <c r="U3" s="664"/>
      <c r="V3" s="664"/>
      <c r="W3" s="664"/>
      <c r="X3" s="664"/>
      <c r="Y3" s="664"/>
      <c r="Z3" s="664"/>
      <c r="AA3" s="20"/>
      <c r="AB3" s="20"/>
      <c r="AC3" s="15"/>
      <c r="AD3" s="15"/>
      <c r="AE3" s="15"/>
      <c r="AF3" s="16"/>
      <c r="AG3" s="15"/>
      <c r="AH3" s="438"/>
      <c r="AI3" s="438"/>
      <c r="AJ3" s="438"/>
      <c r="AK3" s="438"/>
      <c r="AL3" s="438"/>
      <c r="AM3" s="438"/>
      <c r="AN3" s="439"/>
      <c r="AO3" s="439"/>
      <c r="AP3" s="439"/>
      <c r="AQ3" s="439"/>
      <c r="AR3" s="439"/>
      <c r="AS3" s="439"/>
      <c r="AT3" s="439"/>
      <c r="AU3" s="439"/>
      <c r="AV3" s="439"/>
      <c r="AW3" s="439"/>
      <c r="AX3" s="439"/>
      <c r="AY3" s="439"/>
      <c r="AZ3" s="439"/>
    </row>
    <row r="4" spans="1:52" ht="15" customHeight="1" x14ac:dyDescent="0.25">
      <c r="A4" s="22"/>
      <c r="B4" s="22"/>
      <c r="C4" s="22"/>
      <c r="D4" s="440"/>
      <c r="E4" s="304"/>
      <c r="F4" s="304"/>
      <c r="G4" s="304"/>
      <c r="H4" s="441"/>
      <c r="I4" s="442"/>
      <c r="J4" s="443"/>
      <c r="K4" s="302"/>
      <c r="L4" s="444"/>
      <c r="M4" s="442"/>
      <c r="N4" s="299"/>
      <c r="O4" s="299"/>
      <c r="P4" s="299" t="s">
        <v>16</v>
      </c>
      <c r="Q4" s="672" t="s">
        <v>5</v>
      </c>
      <c r="R4" s="673"/>
      <c r="S4" s="674"/>
      <c r="T4" s="30">
        <v>2022</v>
      </c>
      <c r="U4" s="231"/>
      <c r="V4" s="299" t="s">
        <v>17</v>
      </c>
      <c r="W4" s="299"/>
      <c r="X4" s="301"/>
      <c r="Y4" s="301"/>
      <c r="Z4" s="301"/>
      <c r="AA4" s="302"/>
      <c r="AB4" s="302"/>
      <c r="AC4" s="302"/>
      <c r="AD4" s="302"/>
      <c r="AE4" s="303"/>
      <c r="AF4" s="303"/>
      <c r="AG4" s="303"/>
      <c r="AH4" s="37"/>
      <c r="AI4" s="318"/>
      <c r="AJ4" s="445"/>
      <c r="AK4" s="446"/>
      <c r="AL4" s="439"/>
      <c r="AM4" s="439"/>
      <c r="AN4" s="439"/>
    </row>
    <row r="5" spans="1:52" ht="19.5" hidden="1" customHeight="1" x14ac:dyDescent="0.25">
      <c r="A5" s="22"/>
      <c r="B5" s="22"/>
      <c r="C5" s="22"/>
      <c r="D5" s="440"/>
      <c r="E5" s="304"/>
      <c r="F5" s="304"/>
      <c r="G5" s="304"/>
      <c r="H5" s="441"/>
      <c r="I5" s="442"/>
      <c r="J5" s="443"/>
      <c r="K5" s="302"/>
      <c r="L5" s="447">
        <v>28</v>
      </c>
      <c r="M5" s="442"/>
      <c r="N5" s="299"/>
      <c r="O5" s="299"/>
      <c r="P5" s="299"/>
      <c r="Q5" s="447" t="s">
        <v>0</v>
      </c>
      <c r="R5" s="299"/>
      <c r="S5" s="299"/>
      <c r="T5" s="447">
        <v>31</v>
      </c>
      <c r="U5" s="299"/>
      <c r="V5" s="299"/>
      <c r="W5" s="299"/>
      <c r="X5" s="301"/>
      <c r="Y5" s="301"/>
      <c r="Z5" s="301"/>
      <c r="AA5" s="302"/>
      <c r="AB5" s="302"/>
      <c r="AC5" s="302"/>
      <c r="AD5" s="302"/>
      <c r="AE5" s="303"/>
      <c r="AF5" s="303"/>
      <c r="AG5" s="303"/>
      <c r="AH5" s="37"/>
      <c r="AI5" s="318"/>
      <c r="AJ5" s="445"/>
      <c r="AK5" s="446"/>
      <c r="AL5" s="439"/>
      <c r="AM5" s="439"/>
      <c r="AN5" s="439"/>
    </row>
    <row r="6" spans="1:52" ht="19.5" hidden="1" customHeight="1" x14ac:dyDescent="0.25">
      <c r="A6" s="22"/>
      <c r="B6" s="22"/>
      <c r="C6" s="22"/>
      <c r="D6" s="440"/>
      <c r="E6" s="304"/>
      <c r="F6" s="304"/>
      <c r="G6" s="304"/>
      <c r="H6" s="441"/>
      <c r="I6" s="442"/>
      <c r="J6" s="443"/>
      <c r="K6" s="302"/>
      <c r="L6" s="447">
        <v>29</v>
      </c>
      <c r="M6" s="442"/>
      <c r="N6" s="299"/>
      <c r="O6" s="299"/>
      <c r="P6" s="299"/>
      <c r="Q6" s="447" t="s">
        <v>1</v>
      </c>
      <c r="R6" s="299"/>
      <c r="S6" s="299"/>
      <c r="T6" s="308" t="s">
        <v>20</v>
      </c>
      <c r="U6" s="299"/>
      <c r="V6" s="299"/>
      <c r="W6" s="299"/>
      <c r="X6" s="301"/>
      <c r="Y6" s="301"/>
      <c r="Z6" s="301"/>
      <c r="AA6" s="302"/>
      <c r="AB6" s="302"/>
      <c r="AC6" s="302"/>
      <c r="AD6" s="302"/>
      <c r="AE6" s="303"/>
      <c r="AF6" s="303"/>
      <c r="AG6" s="303"/>
      <c r="AH6" s="37"/>
      <c r="AI6" s="318"/>
      <c r="AJ6" s="445"/>
      <c r="AK6" s="446"/>
      <c r="AL6" s="439"/>
      <c r="AM6" s="439"/>
      <c r="AN6" s="439"/>
    </row>
    <row r="7" spans="1:52" ht="19.5" hidden="1" customHeight="1" x14ac:dyDescent="0.25">
      <c r="A7" s="22"/>
      <c r="B7" s="22"/>
      <c r="C7" s="22"/>
      <c r="D7" s="440"/>
      <c r="E7" s="304"/>
      <c r="F7" s="304"/>
      <c r="G7" s="304"/>
      <c r="H7" s="441"/>
      <c r="I7" s="442"/>
      <c r="J7" s="443"/>
      <c r="K7" s="302"/>
      <c r="L7" s="447">
        <v>30</v>
      </c>
      <c r="M7" s="442"/>
      <c r="N7" s="299"/>
      <c r="O7" s="299"/>
      <c r="P7" s="299"/>
      <c r="Q7" s="447" t="s">
        <v>2</v>
      </c>
      <c r="R7" s="299"/>
      <c r="S7" s="299"/>
      <c r="T7" s="447">
        <v>31</v>
      </c>
      <c r="U7" s="299"/>
      <c r="V7" s="299"/>
      <c r="W7" s="299"/>
      <c r="X7" s="301"/>
      <c r="Y7" s="301"/>
      <c r="Z7" s="301"/>
      <c r="AA7" s="302"/>
      <c r="AB7" s="302"/>
      <c r="AC7" s="302"/>
      <c r="AD7" s="302"/>
      <c r="AE7" s="303"/>
      <c r="AF7" s="303"/>
      <c r="AG7" s="303"/>
      <c r="AH7" s="37"/>
      <c r="AI7" s="318"/>
      <c r="AJ7" s="445"/>
      <c r="AK7" s="446"/>
      <c r="AL7" s="439"/>
      <c r="AM7" s="439"/>
      <c r="AN7" s="439"/>
    </row>
    <row r="8" spans="1:52" ht="19.5" hidden="1" customHeight="1" x14ac:dyDescent="0.25">
      <c r="A8" s="22"/>
      <c r="B8" s="22"/>
      <c r="C8" s="448" t="s">
        <v>94</v>
      </c>
      <c r="D8" s="440"/>
      <c r="E8" s="304"/>
      <c r="F8" s="304"/>
      <c r="G8" s="304"/>
      <c r="H8" s="441"/>
      <c r="I8" s="442"/>
      <c r="J8" s="443"/>
      <c r="K8" s="302"/>
      <c r="L8" s="447">
        <v>31</v>
      </c>
      <c r="M8" s="442"/>
      <c r="N8" s="299"/>
      <c r="O8" s="299"/>
      <c r="P8" s="299"/>
      <c r="Q8" s="447" t="s">
        <v>3</v>
      </c>
      <c r="R8" s="299"/>
      <c r="S8" s="299"/>
      <c r="T8" s="447">
        <v>30</v>
      </c>
      <c r="U8" s="299"/>
      <c r="V8" s="299"/>
      <c r="W8" s="299"/>
      <c r="X8" s="301"/>
      <c r="Y8" s="301"/>
      <c r="Z8" s="301"/>
      <c r="AA8" s="302"/>
      <c r="AB8" s="302"/>
      <c r="AC8" s="302"/>
      <c r="AD8" s="302"/>
      <c r="AE8" s="303"/>
      <c r="AF8" s="303"/>
      <c r="AG8" s="303"/>
      <c r="AH8" s="37"/>
      <c r="AI8" s="318"/>
      <c r="AJ8" s="445"/>
      <c r="AK8" s="446"/>
      <c r="AL8" s="439"/>
      <c r="AM8" s="439"/>
      <c r="AN8" s="439"/>
    </row>
    <row r="9" spans="1:52" ht="19.5" hidden="1" customHeight="1" x14ac:dyDescent="0.25">
      <c r="A9" s="22"/>
      <c r="B9" s="22"/>
      <c r="C9" s="22"/>
      <c r="D9" s="440"/>
      <c r="E9" s="304"/>
      <c r="F9" s="304"/>
      <c r="G9" s="304"/>
      <c r="H9" s="441"/>
      <c r="I9" s="442"/>
      <c r="J9" s="443"/>
      <c r="K9" s="302"/>
      <c r="L9" s="449"/>
      <c r="M9" s="442"/>
      <c r="N9" s="299"/>
      <c r="O9" s="299"/>
      <c r="P9" s="299"/>
      <c r="Q9" s="447" t="s">
        <v>4</v>
      </c>
      <c r="R9" s="299"/>
      <c r="S9" s="299"/>
      <c r="T9" s="447">
        <v>31</v>
      </c>
      <c r="U9" s="299"/>
      <c r="V9" s="299"/>
      <c r="W9" s="299"/>
      <c r="X9" s="301"/>
      <c r="Y9" s="301"/>
      <c r="Z9" s="301"/>
      <c r="AA9" s="302"/>
      <c r="AB9" s="302"/>
      <c r="AC9" s="302"/>
      <c r="AD9" s="302"/>
      <c r="AE9" s="303"/>
      <c r="AF9" s="303"/>
      <c r="AG9" s="303"/>
      <c r="AH9" s="37"/>
      <c r="AI9" s="318"/>
      <c r="AJ9" s="445"/>
      <c r="AK9" s="446"/>
      <c r="AL9" s="439"/>
      <c r="AM9" s="439"/>
      <c r="AN9" s="439"/>
    </row>
    <row r="10" spans="1:52" ht="19.5" hidden="1" customHeight="1" x14ac:dyDescent="0.25">
      <c r="A10" s="22"/>
      <c r="B10" s="22"/>
      <c r="C10" s="22"/>
      <c r="D10" s="440"/>
      <c r="E10" s="304"/>
      <c r="F10" s="304"/>
      <c r="G10" s="304"/>
      <c r="H10" s="441"/>
      <c r="I10" s="442"/>
      <c r="J10" s="443"/>
      <c r="K10" s="302"/>
      <c r="L10" s="449"/>
      <c r="M10" s="442"/>
      <c r="N10" s="299"/>
      <c r="O10" s="299"/>
      <c r="P10" s="299"/>
      <c r="Q10" s="447" t="s">
        <v>5</v>
      </c>
      <c r="R10" s="299"/>
      <c r="S10" s="299"/>
      <c r="T10" s="447">
        <v>30</v>
      </c>
      <c r="U10" s="299"/>
      <c r="V10" s="299"/>
      <c r="W10" s="299"/>
      <c r="X10" s="301"/>
      <c r="Y10" s="301"/>
      <c r="Z10" s="301"/>
      <c r="AA10" s="302"/>
      <c r="AB10" s="302"/>
      <c r="AC10" s="302"/>
      <c r="AD10" s="302"/>
      <c r="AE10" s="303"/>
      <c r="AF10" s="303"/>
      <c r="AG10" s="303"/>
      <c r="AH10" s="37"/>
      <c r="AI10" s="318"/>
      <c r="AJ10" s="445"/>
      <c r="AK10" s="446"/>
      <c r="AL10" s="439"/>
      <c r="AM10" s="439"/>
      <c r="AN10" s="439"/>
    </row>
    <row r="11" spans="1:52" ht="19.5" hidden="1" customHeight="1" x14ac:dyDescent="0.25">
      <c r="A11" s="22"/>
      <c r="B11" s="22"/>
      <c r="C11" s="22"/>
      <c r="D11" s="440"/>
      <c r="E11" s="304"/>
      <c r="F11" s="304"/>
      <c r="G11" s="304"/>
      <c r="H11" s="441"/>
      <c r="I11" s="442"/>
      <c r="J11" s="443"/>
      <c r="K11" s="302"/>
      <c r="L11" s="449"/>
      <c r="M11" s="442"/>
      <c r="N11" s="299"/>
      <c r="O11" s="299"/>
      <c r="P11" s="299"/>
      <c r="Q11" s="447" t="s">
        <v>6</v>
      </c>
      <c r="R11" s="299"/>
      <c r="S11" s="299"/>
      <c r="T11" s="447">
        <v>31</v>
      </c>
      <c r="U11" s="299"/>
      <c r="V11" s="299"/>
      <c r="W11" s="299"/>
      <c r="X11" s="301"/>
      <c r="Y11" s="301"/>
      <c r="Z11" s="301"/>
      <c r="AA11" s="302"/>
      <c r="AB11" s="302"/>
      <c r="AC11" s="302"/>
      <c r="AD11" s="302"/>
      <c r="AE11" s="303"/>
      <c r="AF11" s="303"/>
      <c r="AG11" s="303"/>
      <c r="AH11" s="37"/>
      <c r="AI11" s="318"/>
      <c r="AJ11" s="445"/>
      <c r="AK11" s="446"/>
      <c r="AL11" s="439"/>
      <c r="AM11" s="439"/>
      <c r="AN11" s="439"/>
    </row>
    <row r="12" spans="1:52" ht="19.5" hidden="1" customHeight="1" x14ac:dyDescent="0.25">
      <c r="A12" s="22"/>
      <c r="B12" s="22"/>
      <c r="C12" s="22"/>
      <c r="D12" s="440"/>
      <c r="E12" s="304"/>
      <c r="F12" s="450" t="s">
        <v>95</v>
      </c>
      <c r="G12" s="304"/>
      <c r="H12" s="441"/>
      <c r="I12" s="442"/>
      <c r="J12" s="443"/>
      <c r="K12" s="302"/>
      <c r="L12" s="449"/>
      <c r="M12" s="442"/>
      <c r="N12" s="299"/>
      <c r="O12" s="299"/>
      <c r="P12" s="299"/>
      <c r="Q12" s="447" t="s">
        <v>7</v>
      </c>
      <c r="R12" s="299"/>
      <c r="S12" s="299"/>
      <c r="T12" s="447">
        <v>31</v>
      </c>
      <c r="U12" s="299"/>
      <c r="V12" s="299"/>
      <c r="W12" s="299"/>
      <c r="X12" s="301"/>
      <c r="Y12" s="301"/>
      <c r="Z12" s="301"/>
      <c r="AA12" s="302"/>
      <c r="AB12" s="302"/>
      <c r="AC12" s="302"/>
      <c r="AD12" s="302"/>
      <c r="AE12" s="303"/>
      <c r="AF12" s="303"/>
      <c r="AG12" s="303"/>
      <c r="AH12" s="37"/>
      <c r="AI12" s="318"/>
      <c r="AJ12" s="445"/>
      <c r="AK12" s="446"/>
      <c r="AL12" s="439"/>
      <c r="AM12" s="439"/>
      <c r="AN12" s="439"/>
    </row>
    <row r="13" spans="1:52" ht="19.5" hidden="1" customHeight="1" x14ac:dyDescent="0.25">
      <c r="A13" s="22"/>
      <c r="B13" s="22"/>
      <c r="C13" s="22"/>
      <c r="D13" s="440"/>
      <c r="E13" s="304"/>
      <c r="F13" s="304"/>
      <c r="G13" s="304"/>
      <c r="H13" s="441"/>
      <c r="I13" s="442"/>
      <c r="J13" s="443"/>
      <c r="K13" s="302"/>
      <c r="L13" s="449"/>
      <c r="M13" s="442"/>
      <c r="N13" s="299"/>
      <c r="O13" s="299"/>
      <c r="P13" s="299"/>
      <c r="Q13" s="447" t="s">
        <v>8</v>
      </c>
      <c r="R13" s="299"/>
      <c r="S13" s="299"/>
      <c r="T13" s="447">
        <v>30</v>
      </c>
      <c r="U13" s="299"/>
      <c r="V13" s="299"/>
      <c r="W13" s="299"/>
      <c r="X13" s="301"/>
      <c r="Y13" s="301"/>
      <c r="Z13" s="301"/>
      <c r="AA13" s="302"/>
      <c r="AB13" s="302"/>
      <c r="AC13" s="302"/>
      <c r="AD13" s="302"/>
      <c r="AE13" s="303"/>
      <c r="AF13" s="303"/>
      <c r="AG13" s="303"/>
      <c r="AH13" s="37"/>
      <c r="AI13" s="318"/>
      <c r="AJ13" s="445"/>
      <c r="AK13" s="446"/>
      <c r="AL13" s="439"/>
      <c r="AM13" s="439"/>
      <c r="AN13" s="439"/>
    </row>
    <row r="14" spans="1:52" ht="19.5" hidden="1" customHeight="1" x14ac:dyDescent="0.25">
      <c r="A14" s="22"/>
      <c r="B14" s="22"/>
      <c r="C14" s="22"/>
      <c r="D14" s="440"/>
      <c r="E14" s="304"/>
      <c r="F14" s="304"/>
      <c r="G14" s="304"/>
      <c r="H14" s="441"/>
      <c r="I14" s="442"/>
      <c r="J14" s="443"/>
      <c r="K14" s="302"/>
      <c r="L14" s="449"/>
      <c r="M14" s="442"/>
      <c r="N14" s="299"/>
      <c r="O14" s="299"/>
      <c r="P14" s="299"/>
      <c r="Q14" s="447" t="s">
        <v>9</v>
      </c>
      <c r="R14" s="299"/>
      <c r="S14" s="299"/>
      <c r="T14" s="447">
        <v>31</v>
      </c>
      <c r="U14" s="299"/>
      <c r="V14" s="299"/>
      <c r="W14" s="299"/>
      <c r="X14" s="301"/>
      <c r="Y14" s="301"/>
      <c r="Z14" s="301"/>
      <c r="AA14" s="302"/>
      <c r="AB14" s="302"/>
      <c r="AC14" s="302"/>
      <c r="AD14" s="302"/>
      <c r="AE14" s="303"/>
      <c r="AF14" s="303"/>
      <c r="AG14" s="303"/>
      <c r="AH14" s="37"/>
      <c r="AI14" s="318"/>
      <c r="AJ14" s="445"/>
      <c r="AK14" s="446"/>
      <c r="AL14" s="439"/>
      <c r="AM14" s="439"/>
      <c r="AN14" s="439"/>
    </row>
    <row r="15" spans="1:52" ht="19.5" hidden="1" customHeight="1" x14ac:dyDescent="0.25">
      <c r="A15" s="22"/>
      <c r="B15" s="22"/>
      <c r="C15" s="22"/>
      <c r="D15" s="440"/>
      <c r="E15" s="304"/>
      <c r="F15" s="304"/>
      <c r="G15" s="304"/>
      <c r="H15" s="441"/>
      <c r="I15" s="442"/>
      <c r="J15" s="443"/>
      <c r="K15" s="302"/>
      <c r="L15" s="449"/>
      <c r="M15" s="442"/>
      <c r="N15" s="299"/>
      <c r="O15" s="299"/>
      <c r="P15" s="299"/>
      <c r="Q15" s="447" t="s">
        <v>10</v>
      </c>
      <c r="R15" s="299"/>
      <c r="S15" s="299"/>
      <c r="T15" s="447">
        <v>30</v>
      </c>
      <c r="U15" s="299"/>
      <c r="V15" s="299"/>
      <c r="W15" s="299"/>
      <c r="X15" s="301"/>
      <c r="Y15" s="301"/>
      <c r="Z15" s="301"/>
      <c r="AA15" s="302"/>
      <c r="AB15" s="302"/>
      <c r="AC15" s="302"/>
      <c r="AD15" s="302"/>
      <c r="AE15" s="303"/>
      <c r="AF15" s="303"/>
      <c r="AG15" s="303"/>
      <c r="AH15" s="37"/>
      <c r="AI15" s="318"/>
      <c r="AJ15" s="445"/>
      <c r="AK15" s="446"/>
      <c r="AL15" s="439"/>
      <c r="AM15" s="439"/>
      <c r="AN15" s="439"/>
    </row>
    <row r="16" spans="1:52" ht="19.5" hidden="1" customHeight="1" x14ac:dyDescent="0.25">
      <c r="A16" s="22"/>
      <c r="B16" s="22"/>
      <c r="C16" s="22"/>
      <c r="D16" s="440"/>
      <c r="E16" s="304"/>
      <c r="F16" s="304"/>
      <c r="G16" s="304"/>
      <c r="H16" s="441"/>
      <c r="I16" s="442"/>
      <c r="J16" s="443"/>
      <c r="K16" s="302"/>
      <c r="L16" s="449"/>
      <c r="M16" s="442"/>
      <c r="N16" s="299"/>
      <c r="O16" s="299"/>
      <c r="P16" s="299"/>
      <c r="Q16" s="451" t="s">
        <v>11</v>
      </c>
      <c r="R16" s="299"/>
      <c r="S16" s="299"/>
      <c r="T16" s="451">
        <v>31</v>
      </c>
      <c r="U16" s="299"/>
      <c r="V16" s="299"/>
      <c r="W16" s="299"/>
      <c r="X16" s="301"/>
      <c r="Y16" s="301"/>
      <c r="Z16" s="301"/>
      <c r="AA16" s="302"/>
      <c r="AB16" s="302"/>
      <c r="AC16" s="302"/>
      <c r="AD16" s="302"/>
      <c r="AE16" s="303"/>
      <c r="AF16" s="303"/>
      <c r="AG16" s="303"/>
      <c r="AH16" s="37"/>
      <c r="AI16" s="318"/>
      <c r="AJ16" s="445"/>
      <c r="AK16" s="446"/>
      <c r="AL16" s="439"/>
      <c r="AM16" s="439"/>
      <c r="AN16" s="439"/>
    </row>
    <row r="17" spans="1:42" ht="15" customHeight="1" x14ac:dyDescent="0.25">
      <c r="A17" s="22"/>
      <c r="B17" s="21"/>
      <c r="C17" s="2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29"/>
      <c r="W17" s="299"/>
      <c r="X17" s="301"/>
      <c r="Y17" s="301"/>
      <c r="Z17" s="301"/>
      <c r="AA17" s="302"/>
      <c r="AB17" s="302"/>
      <c r="AC17" s="302"/>
      <c r="AD17" s="302"/>
      <c r="AE17" s="303"/>
      <c r="AF17" s="303"/>
      <c r="AG17" s="303"/>
      <c r="AH17" s="37"/>
      <c r="AI17" s="318"/>
      <c r="AJ17" s="445"/>
      <c r="AK17" s="446"/>
      <c r="AL17" s="439"/>
      <c r="AM17" s="439"/>
      <c r="AN17" s="439"/>
    </row>
    <row r="18" spans="1:42" ht="15" customHeight="1" thickBot="1" x14ac:dyDescent="0.3">
      <c r="A18" s="652" t="s">
        <v>21</v>
      </c>
      <c r="B18" s="652"/>
      <c r="C18" s="652"/>
      <c r="D18" s="45">
        <v>1</v>
      </c>
      <c r="E18" s="311"/>
      <c r="F18" s="311"/>
      <c r="G18" s="304"/>
      <c r="H18" s="304"/>
      <c r="I18" s="304"/>
      <c r="J18" s="304"/>
      <c r="K18" s="304"/>
      <c r="L18" s="304"/>
      <c r="M18" s="239"/>
      <c r="N18" s="239"/>
      <c r="O18" s="304"/>
      <c r="P18" s="304"/>
      <c r="Q18" s="303" t="s">
        <v>22</v>
      </c>
      <c r="R18" s="304"/>
      <c r="S18" s="313">
        <v>30</v>
      </c>
      <c r="T18" s="303" t="s">
        <v>23</v>
      </c>
      <c r="U18" s="303"/>
      <c r="V18" s="303"/>
      <c r="W18" s="299"/>
      <c r="X18" s="301"/>
      <c r="Y18" s="301"/>
      <c r="Z18" s="301"/>
      <c r="AA18" s="302"/>
      <c r="AB18" s="302"/>
      <c r="AC18" s="302"/>
      <c r="AD18" s="302"/>
      <c r="AE18" s="303"/>
      <c r="AF18" s="303"/>
      <c r="AG18" s="303"/>
      <c r="AH18" s="51"/>
      <c r="AI18" s="52"/>
      <c r="AJ18" s="452"/>
      <c r="AK18" s="446"/>
      <c r="AL18" s="439"/>
      <c r="AM18" s="439"/>
      <c r="AN18" s="439"/>
    </row>
    <row r="19" spans="1:42" ht="15" customHeight="1" thickBot="1" x14ac:dyDescent="0.3">
      <c r="A19" s="677" t="s">
        <v>24</v>
      </c>
      <c r="B19" s="677"/>
      <c r="C19" s="677"/>
      <c r="D19" s="653">
        <v>168</v>
      </c>
      <c r="E19" s="653"/>
      <c r="F19" s="315" t="s">
        <v>25</v>
      </c>
      <c r="G19" s="678">
        <v>480</v>
      </c>
      <c r="H19" s="678"/>
      <c r="I19" s="315" t="s">
        <v>26</v>
      </c>
      <c r="J19" s="453"/>
      <c r="K19" s="454">
        <f>G19-D19-апрель!D19-май!D19</f>
        <v>0</v>
      </c>
      <c r="L19" s="455" t="s">
        <v>27</v>
      </c>
      <c r="M19" s="317"/>
      <c r="N19" s="317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44"/>
      <c r="Z19" s="439"/>
      <c r="AA19" s="439"/>
      <c r="AB19" s="439"/>
      <c r="AC19" s="439"/>
      <c r="AD19" s="439"/>
      <c r="AE19" s="439"/>
      <c r="AF19" s="22"/>
      <c r="AG19" s="44"/>
      <c r="AH19" s="456"/>
      <c r="AI19" s="22"/>
      <c r="AJ19" s="456"/>
      <c r="AK19" s="679" t="s">
        <v>29</v>
      </c>
      <c r="AL19" s="680"/>
      <c r="AM19" s="681"/>
      <c r="AN19" s="457" t="s">
        <v>30</v>
      </c>
    </row>
    <row r="20" spans="1:42" ht="42" thickBot="1" x14ac:dyDescent="0.3">
      <c r="A20" s="458" t="s">
        <v>31</v>
      </c>
      <c r="B20" s="71" t="s">
        <v>32</v>
      </c>
      <c r="C20" s="71" t="s">
        <v>33</v>
      </c>
      <c r="D20" s="75">
        <v>1</v>
      </c>
      <c r="E20" s="75">
        <v>2</v>
      </c>
      <c r="F20" s="75">
        <v>3</v>
      </c>
      <c r="G20" s="74">
        <v>4</v>
      </c>
      <c r="H20" s="74">
        <v>5</v>
      </c>
      <c r="I20" s="75">
        <v>6</v>
      </c>
      <c r="J20" s="75">
        <v>7</v>
      </c>
      <c r="K20" s="75">
        <v>8</v>
      </c>
      <c r="L20" s="75">
        <v>9</v>
      </c>
      <c r="M20" s="75">
        <v>10</v>
      </c>
      <c r="N20" s="74">
        <v>11</v>
      </c>
      <c r="O20" s="247">
        <v>12</v>
      </c>
      <c r="P20" s="74">
        <v>13</v>
      </c>
      <c r="Q20" s="75">
        <v>14</v>
      </c>
      <c r="R20" s="75">
        <v>15</v>
      </c>
      <c r="S20" s="75">
        <v>16</v>
      </c>
      <c r="T20" s="75">
        <v>17</v>
      </c>
      <c r="U20" s="74">
        <v>18</v>
      </c>
      <c r="V20" s="74">
        <v>19</v>
      </c>
      <c r="W20" s="75">
        <v>20</v>
      </c>
      <c r="X20" s="75">
        <v>21</v>
      </c>
      <c r="Y20" s="75">
        <v>22</v>
      </c>
      <c r="Z20" s="75">
        <v>23</v>
      </c>
      <c r="AA20" s="75">
        <v>24</v>
      </c>
      <c r="AB20" s="74">
        <v>25</v>
      </c>
      <c r="AC20" s="74">
        <v>26</v>
      </c>
      <c r="AD20" s="75">
        <v>27</v>
      </c>
      <c r="AE20" s="75">
        <v>28</v>
      </c>
      <c r="AF20" s="75">
        <v>29</v>
      </c>
      <c r="AG20" s="75">
        <v>30</v>
      </c>
      <c r="AH20" s="76" t="s">
        <v>34</v>
      </c>
      <c r="AI20" s="76" t="s">
        <v>35</v>
      </c>
      <c r="AJ20" s="459" t="s">
        <v>36</v>
      </c>
      <c r="AK20" s="459" t="s">
        <v>37</v>
      </c>
      <c r="AL20" s="459" t="s">
        <v>38</v>
      </c>
      <c r="AM20" s="459" t="s">
        <v>39</v>
      </c>
      <c r="AN20" s="460" t="s">
        <v>40</v>
      </c>
      <c r="AO20" s="461"/>
      <c r="AP20" s="461"/>
    </row>
    <row r="21" spans="1:42" ht="15" customHeight="1" x14ac:dyDescent="0.25">
      <c r="A21" s="78">
        <v>1</v>
      </c>
      <c r="B21" s="384" t="s">
        <v>41</v>
      </c>
      <c r="C21" s="80" t="s">
        <v>42</v>
      </c>
      <c r="D21" s="82">
        <v>6.33</v>
      </c>
      <c r="E21" s="86"/>
      <c r="F21" s="326">
        <v>10.75</v>
      </c>
      <c r="G21" s="82">
        <v>10.75</v>
      </c>
      <c r="H21" s="85"/>
      <c r="I21" s="86"/>
      <c r="J21" s="82">
        <v>11</v>
      </c>
      <c r="K21" s="82">
        <v>10.5</v>
      </c>
      <c r="L21" s="86"/>
      <c r="M21" s="250"/>
      <c r="N21" s="82">
        <v>10.92</v>
      </c>
      <c r="O21" s="82">
        <v>10.42</v>
      </c>
      <c r="P21" s="85"/>
      <c r="Q21" s="86"/>
      <c r="R21" s="326">
        <v>9.25</v>
      </c>
      <c r="S21" s="326">
        <v>10.75</v>
      </c>
      <c r="T21" s="86"/>
      <c r="U21" s="85"/>
      <c r="V21" s="82">
        <v>10.75</v>
      </c>
      <c r="W21" s="82">
        <v>5</v>
      </c>
      <c r="X21" s="86"/>
      <c r="Y21" s="84"/>
      <c r="Z21" s="82">
        <v>11.08</v>
      </c>
      <c r="AA21" s="82">
        <v>10.75</v>
      </c>
      <c r="AB21" s="85"/>
      <c r="AC21" s="85"/>
      <c r="AD21" s="82">
        <v>10.83</v>
      </c>
      <c r="AE21" s="82">
        <v>10.75</v>
      </c>
      <c r="AF21" s="86"/>
      <c r="AG21" s="86"/>
      <c r="AH21" s="462">
        <f>SUM(D21:AG21)</f>
        <v>149.83000000000001</v>
      </c>
      <c r="AI21" s="386">
        <f>$D$19-(COUNTIF(D21:F21,"О")+COUNTIF(I21:M21,"О")+COUNTIF(Q21:T21,"О")+COUNTIF(W21:AA21,"О")+COUNTIF(D21:F21,"Б")+COUNTIF(I21:M21,"Б")+COUNTIF(Q21:T21,"Б")+COUNTIF(W21:AA21,"Б")+COUNTIF(D21:F21,"Д")+COUNTIF(I21:M21,"Д")+COUNTIF(Q21:T21,"Д")+COUNTIF(W21:AA21,"Д")+COUNTIF(D21:F21,"К")+COUNTIF(I21:M21,"К")+COUNTIF(Q21:T21,"К")+COUNTIF(W21:AA21,"К")+COUNTIF(AD21:AG21,"О")+COUNTIF(AD21:AG21,"Д")+COUNTIF(AD21:AG21,"Б")+COUNTIF(AD21:AG21,"К"))*8</f>
        <v>168</v>
      </c>
      <c r="AJ21" s="463">
        <f>AH21-AI21</f>
        <v>-18.169999999999987</v>
      </c>
      <c r="AK21" s="464" t="e">
        <f>#REF!</f>
        <v>#REF!</v>
      </c>
      <c r="AL21" s="465" t="e">
        <f>#REF!</f>
        <v>#REF!</v>
      </c>
      <c r="AM21" s="466" t="e">
        <f>#REF!</f>
        <v>#REF!</v>
      </c>
      <c r="AN21" s="467" t="e">
        <f>#REF!</f>
        <v>#REF!</v>
      </c>
      <c r="AO21" s="461"/>
      <c r="AP21" s="461"/>
    </row>
    <row r="22" spans="1:42" ht="15" customHeight="1" x14ac:dyDescent="0.25">
      <c r="A22" s="95">
        <v>2</v>
      </c>
      <c r="B22" s="388" t="s">
        <v>43</v>
      </c>
      <c r="C22" s="121" t="s">
        <v>44</v>
      </c>
      <c r="D22" s="127">
        <v>11.25</v>
      </c>
      <c r="E22" s="102"/>
      <c r="F22" s="102"/>
      <c r="G22" s="101"/>
      <c r="H22" s="101"/>
      <c r="I22" s="122" t="s">
        <v>50</v>
      </c>
      <c r="J22" s="122" t="s">
        <v>50</v>
      </c>
      <c r="K22" s="122" t="s">
        <v>50</v>
      </c>
      <c r="L22" s="122" t="s">
        <v>50</v>
      </c>
      <c r="M22" s="122" t="s">
        <v>50</v>
      </c>
      <c r="N22" s="122" t="s">
        <v>50</v>
      </c>
      <c r="O22" s="122" t="s">
        <v>50</v>
      </c>
      <c r="P22" s="122" t="s">
        <v>50</v>
      </c>
      <c r="Q22" s="122" t="s">
        <v>50</v>
      </c>
      <c r="R22" s="122" t="s">
        <v>50</v>
      </c>
      <c r="S22" s="122" t="s">
        <v>50</v>
      </c>
      <c r="T22" s="122" t="s">
        <v>50</v>
      </c>
      <c r="U22" s="122" t="s">
        <v>50</v>
      </c>
      <c r="V22" s="122" t="s">
        <v>50</v>
      </c>
      <c r="W22" s="122" t="s">
        <v>50</v>
      </c>
      <c r="X22" s="122" t="s">
        <v>50</v>
      </c>
      <c r="Y22" s="122" t="s">
        <v>50</v>
      </c>
      <c r="Z22" s="122" t="s">
        <v>50</v>
      </c>
      <c r="AA22" s="122" t="s">
        <v>50</v>
      </c>
      <c r="AB22" s="122" t="s">
        <v>50</v>
      </c>
      <c r="AC22" s="122" t="s">
        <v>50</v>
      </c>
      <c r="AD22" s="122" t="s">
        <v>50</v>
      </c>
      <c r="AE22" s="122" t="s">
        <v>50</v>
      </c>
      <c r="AF22" s="122" t="s">
        <v>50</v>
      </c>
      <c r="AG22" s="122" t="s">
        <v>50</v>
      </c>
      <c r="AH22" s="468">
        <f>SUM(D22:AG22)</f>
        <v>11.25</v>
      </c>
      <c r="AI22" s="389">
        <f t="shared" ref="AI22:AI39" si="0">$D$19-(COUNTIF(D22:F22,"О")+COUNTIF(I22:M22,"О")+COUNTIF(Q22:T22,"О")+COUNTIF(W22:AA22,"О")+COUNTIF(D22:F22,"Б")+COUNTIF(I22:M22,"Б")+COUNTIF(Q22:T22,"Б")+COUNTIF(W22:AA22,"Б")+COUNTIF(D22:F22,"Д")+COUNTIF(I22:M22,"Д")+COUNTIF(Q22:T22,"Д")+COUNTIF(W22:AA22,"Д")+COUNTIF(D22:F22,"К")+COUNTIF(I22:M22,"К")+COUNTIF(Q22:T22,"К")+COUNTIF(W22:AA22,"К")+COUNTIF(AD22:AG22,"О")+COUNTIF(AD22:AG22,"Д")+COUNTIF(AD22:AG22,"Б")+COUNTIF(AD22:AG22,"К"))*8</f>
        <v>24</v>
      </c>
      <c r="AJ22" s="469">
        <f t="shared" ref="AJ22:AJ39" si="1">AH22-AI22</f>
        <v>-12.75</v>
      </c>
      <c r="AK22" s="196" t="e">
        <f>#REF!</f>
        <v>#REF!</v>
      </c>
      <c r="AL22" s="470" t="e">
        <f>#REF!</f>
        <v>#REF!</v>
      </c>
      <c r="AM22" s="471" t="e">
        <f>#REF!</f>
        <v>#REF!</v>
      </c>
      <c r="AN22" s="472" t="e">
        <f>#REF!</f>
        <v>#REF!</v>
      </c>
      <c r="AO22" s="461"/>
      <c r="AP22" s="461"/>
    </row>
    <row r="23" spans="1:42" ht="15" customHeight="1" x14ac:dyDescent="0.25">
      <c r="A23" s="95">
        <v>3</v>
      </c>
      <c r="B23" s="388" t="s">
        <v>45</v>
      </c>
      <c r="C23" s="121" t="s">
        <v>46</v>
      </c>
      <c r="D23" s="111">
        <f>5.75+10.92</f>
        <v>16.670000000000002</v>
      </c>
      <c r="E23" s="102"/>
      <c r="F23" s="111">
        <v>10.75</v>
      </c>
      <c r="G23" s="111">
        <v>4</v>
      </c>
      <c r="H23" s="101"/>
      <c r="I23" s="102"/>
      <c r="J23" s="102"/>
      <c r="K23" s="111">
        <v>10.75</v>
      </c>
      <c r="L23" s="111">
        <v>10.75</v>
      </c>
      <c r="M23" s="115"/>
      <c r="N23" s="101"/>
      <c r="O23" s="98"/>
      <c r="P23" s="111">
        <v>10.75</v>
      </c>
      <c r="Q23" s="102"/>
      <c r="R23" s="102"/>
      <c r="S23" s="111">
        <v>11</v>
      </c>
      <c r="T23" s="111">
        <v>10.5</v>
      </c>
      <c r="U23" s="101"/>
      <c r="V23" s="101"/>
      <c r="W23" s="111">
        <v>10.92</v>
      </c>
      <c r="X23" s="111">
        <v>5</v>
      </c>
      <c r="Y23" s="100"/>
      <c r="Z23" s="100"/>
      <c r="AA23" s="111">
        <v>10.83</v>
      </c>
      <c r="AB23" s="111">
        <v>10.75</v>
      </c>
      <c r="AC23" s="101"/>
      <c r="AD23" s="102"/>
      <c r="AE23" s="111">
        <v>10.75</v>
      </c>
      <c r="AF23" s="111">
        <v>10.92</v>
      </c>
      <c r="AG23" s="102"/>
      <c r="AH23" s="468">
        <f>SUM(D23:AG23)</f>
        <v>144.34</v>
      </c>
      <c r="AI23" s="389">
        <f t="shared" si="0"/>
        <v>168</v>
      </c>
      <c r="AJ23" s="469">
        <f t="shared" si="1"/>
        <v>-23.659999999999997</v>
      </c>
      <c r="AK23" s="196" t="e">
        <f>#REF!</f>
        <v>#REF!</v>
      </c>
      <c r="AL23" s="470" t="e">
        <f>#REF!</f>
        <v>#REF!</v>
      </c>
      <c r="AM23" s="471" t="e">
        <f>#REF!</f>
        <v>#REF!</v>
      </c>
      <c r="AN23" s="472" t="e">
        <f>#REF!</f>
        <v>#REF!</v>
      </c>
      <c r="AO23" s="461"/>
      <c r="AP23" s="461"/>
    </row>
    <row r="24" spans="1:42" ht="15" hidden="1" customHeight="1" x14ac:dyDescent="0.25">
      <c r="A24" s="95">
        <v>4</v>
      </c>
      <c r="B24" s="388" t="s">
        <v>47</v>
      </c>
      <c r="C24" s="121" t="s">
        <v>42</v>
      </c>
      <c r="D24" s="114">
        <v>10.75</v>
      </c>
      <c r="E24" s="111">
        <v>10.58</v>
      </c>
      <c r="F24" s="102"/>
      <c r="G24" s="101"/>
      <c r="H24" s="103"/>
      <c r="I24" s="473"/>
      <c r="J24" s="473"/>
      <c r="K24" s="473"/>
      <c r="L24" s="473"/>
      <c r="M24" s="473"/>
      <c r="N24" s="473"/>
      <c r="O24" s="473"/>
      <c r="P24" s="473"/>
      <c r="Q24" s="473"/>
      <c r="R24" s="473"/>
      <c r="S24" s="473"/>
      <c r="T24" s="473"/>
      <c r="U24" s="473"/>
      <c r="V24" s="473"/>
      <c r="W24" s="473"/>
      <c r="X24" s="473"/>
      <c r="Y24" s="473"/>
      <c r="Z24" s="473"/>
      <c r="AA24" s="473"/>
      <c r="AB24" s="473"/>
      <c r="AC24" s="473"/>
      <c r="AD24" s="473"/>
      <c r="AE24" s="473"/>
      <c r="AF24" s="473"/>
      <c r="AG24" s="473"/>
      <c r="AH24" s="468">
        <f>SUM(D24:AG24)</f>
        <v>21.33</v>
      </c>
      <c r="AI24" s="389">
        <f>$D$19-(COUNTIF(D24:F24,"О")+COUNTIF(I24:M24,"О")+COUNTIF(Q24:T24,"О")+COUNTIF(W24:AA24,"О")+COUNTIF(D24:F24,"Б")+COUNTIF(I24:M24,"Б")+COUNTIF(Q24:T24,"Б")+COUNTIF(W24:AA24,"Б")+COUNTIF(D24:F24,"Д")+COUNTIF(I24:M24,"Д")+COUNTIF(Q24:T24,"Д")+COUNTIF(W24:AA24,"Д")+COUNTIF(D24:F24,"К")+COUNTIF(I24:M24,"К")+COUNTIF(Q24:T24,"К")+COUNTIF(W24:AA24,"К")+COUNTIF(AD24:AG24,"О")+COUNTIF(AD24:AG24,"Д")+COUNTIF(AD24:AG24,"Б")+COUNTIF(AD24:AG24,"К"))*8</f>
        <v>168</v>
      </c>
      <c r="AJ24" s="469">
        <f t="shared" si="1"/>
        <v>-146.67000000000002</v>
      </c>
      <c r="AK24" s="196" t="e">
        <f>#REF!</f>
        <v>#REF!</v>
      </c>
      <c r="AL24" s="470" t="e">
        <f>#REF!</f>
        <v>#REF!</v>
      </c>
      <c r="AM24" s="471" t="e">
        <f>#REF!</f>
        <v>#REF!</v>
      </c>
      <c r="AN24" s="472" t="e">
        <f>#REF!</f>
        <v>#REF!</v>
      </c>
      <c r="AO24" s="461"/>
      <c r="AP24" s="461"/>
    </row>
    <row r="25" spans="1:42" ht="15" hidden="1" customHeight="1" x14ac:dyDescent="0.25">
      <c r="A25" s="95"/>
      <c r="B25" s="388" t="s">
        <v>85</v>
      </c>
      <c r="C25" s="121" t="s">
        <v>46</v>
      </c>
      <c r="D25" s="122" t="s">
        <v>58</v>
      </c>
      <c r="E25" s="122" t="s">
        <v>58</v>
      </c>
      <c r="F25" s="122" t="s">
        <v>58</v>
      </c>
      <c r="G25" s="122" t="s">
        <v>58</v>
      </c>
      <c r="H25" s="122" t="s">
        <v>58</v>
      </c>
      <c r="I25" s="122" t="s">
        <v>58</v>
      </c>
      <c r="J25" s="122" t="s">
        <v>58</v>
      </c>
      <c r="K25" s="122" t="s">
        <v>58</v>
      </c>
      <c r="L25" s="122" t="s">
        <v>58</v>
      </c>
      <c r="M25" s="122" t="s">
        <v>58</v>
      </c>
      <c r="N25" s="122" t="s">
        <v>58</v>
      </c>
      <c r="O25" s="122" t="s">
        <v>58</v>
      </c>
      <c r="P25" s="122" t="s">
        <v>58</v>
      </c>
      <c r="Q25" s="122" t="s">
        <v>58</v>
      </c>
      <c r="R25" s="122" t="s">
        <v>58</v>
      </c>
      <c r="S25" s="122" t="s">
        <v>58</v>
      </c>
      <c r="T25" s="122" t="s">
        <v>58</v>
      </c>
      <c r="U25" s="122" t="s">
        <v>58</v>
      </c>
      <c r="V25" s="122" t="s">
        <v>58</v>
      </c>
      <c r="W25" s="122" t="s">
        <v>58</v>
      </c>
      <c r="X25" s="122" t="s">
        <v>58</v>
      </c>
      <c r="Y25" s="122" t="s">
        <v>58</v>
      </c>
      <c r="Z25" s="122" t="s">
        <v>58</v>
      </c>
      <c r="AA25" s="122" t="s">
        <v>58</v>
      </c>
      <c r="AB25" s="122" t="s">
        <v>58</v>
      </c>
      <c r="AC25" s="122" t="s">
        <v>58</v>
      </c>
      <c r="AD25" s="122" t="s">
        <v>58</v>
      </c>
      <c r="AE25" s="122" t="s">
        <v>58</v>
      </c>
      <c r="AF25" s="122" t="s">
        <v>58</v>
      </c>
      <c r="AG25" s="122" t="s">
        <v>58</v>
      </c>
      <c r="AH25" s="468">
        <f t="shared" ref="AH25" si="2">SUM(D25:AG25)</f>
        <v>0</v>
      </c>
      <c r="AI25" s="389">
        <f t="shared" si="0"/>
        <v>0</v>
      </c>
      <c r="AJ25" s="469">
        <f t="shared" si="1"/>
        <v>0</v>
      </c>
      <c r="AK25" s="196" t="e">
        <f>#REF!</f>
        <v>#REF!</v>
      </c>
      <c r="AL25" s="470" t="e">
        <f>#REF!</f>
        <v>#REF!</v>
      </c>
      <c r="AM25" s="471" t="e">
        <f>#REF!</f>
        <v>#REF!</v>
      </c>
      <c r="AN25" s="472" t="e">
        <f>#REF!</f>
        <v>#REF!</v>
      </c>
      <c r="AO25" s="461"/>
      <c r="AP25" s="461"/>
    </row>
    <row r="26" spans="1:42" ht="15" customHeight="1" x14ac:dyDescent="0.25">
      <c r="A26" s="95">
        <v>5</v>
      </c>
      <c r="B26" s="388" t="s">
        <v>48</v>
      </c>
      <c r="C26" s="121" t="s">
        <v>44</v>
      </c>
      <c r="D26" s="102">
        <v>11.83</v>
      </c>
      <c r="E26" s="102"/>
      <c r="F26" s="474"/>
      <c r="G26" s="474"/>
      <c r="H26" s="101">
        <v>0.75</v>
      </c>
      <c r="I26" s="102">
        <v>11.08</v>
      </c>
      <c r="J26" s="102">
        <v>11.42</v>
      </c>
      <c r="K26" s="102"/>
      <c r="L26" s="102">
        <v>1</v>
      </c>
      <c r="M26" s="102">
        <v>11.75</v>
      </c>
      <c r="N26" s="101">
        <v>11.75</v>
      </c>
      <c r="O26" s="98"/>
      <c r="P26" s="101"/>
      <c r="Q26" s="122" t="s">
        <v>50</v>
      </c>
      <c r="R26" s="122" t="s">
        <v>50</v>
      </c>
      <c r="S26" s="122" t="s">
        <v>50</v>
      </c>
      <c r="T26" s="122" t="s">
        <v>50</v>
      </c>
      <c r="U26" s="122" t="s">
        <v>50</v>
      </c>
      <c r="V26" s="122" t="s">
        <v>50</v>
      </c>
      <c r="W26" s="122" t="s">
        <v>50</v>
      </c>
      <c r="X26" s="122" t="s">
        <v>50</v>
      </c>
      <c r="Y26" s="122" t="s">
        <v>50</v>
      </c>
      <c r="Z26" s="122" t="s">
        <v>50</v>
      </c>
      <c r="AA26" s="102"/>
      <c r="AB26" s="101">
        <v>0.83</v>
      </c>
      <c r="AC26" s="101">
        <v>11.25</v>
      </c>
      <c r="AD26" s="102">
        <v>11.92</v>
      </c>
      <c r="AE26" s="102"/>
      <c r="AF26" s="102">
        <v>1</v>
      </c>
      <c r="AG26" s="102">
        <v>11.92</v>
      </c>
      <c r="AH26" s="468">
        <f t="shared" ref="AH26:AH40" si="3">SUM(D26:AG26)</f>
        <v>96.5</v>
      </c>
      <c r="AI26" s="389">
        <f t="shared" si="0"/>
        <v>104</v>
      </c>
      <c r="AJ26" s="469">
        <f t="shared" si="1"/>
        <v>-7.5</v>
      </c>
      <c r="AK26" s="196" t="e">
        <f>#REF!</f>
        <v>#REF!</v>
      </c>
      <c r="AL26" s="470" t="e">
        <f>#REF!</f>
        <v>#REF!</v>
      </c>
      <c r="AM26" s="471" t="e">
        <f>#REF!</f>
        <v>#REF!</v>
      </c>
      <c r="AN26" s="472" t="e">
        <f>#REF!</f>
        <v>#REF!</v>
      </c>
      <c r="AO26" s="461"/>
      <c r="AP26" s="461"/>
    </row>
    <row r="27" spans="1:42" ht="15" customHeight="1" x14ac:dyDescent="0.25">
      <c r="A27" s="95">
        <v>6</v>
      </c>
      <c r="B27" s="388" t="s">
        <v>49</v>
      </c>
      <c r="C27" s="121" t="s">
        <v>42</v>
      </c>
      <c r="D27" s="114"/>
      <c r="E27" s="114">
        <v>10.25</v>
      </c>
      <c r="F27" s="102"/>
      <c r="G27" s="103">
        <v>10</v>
      </c>
      <c r="H27" s="103">
        <v>10.75</v>
      </c>
      <c r="I27" s="102"/>
      <c r="J27" s="102"/>
      <c r="K27" s="114">
        <v>10.25</v>
      </c>
      <c r="L27" s="114">
        <v>10.42</v>
      </c>
      <c r="M27" s="115"/>
      <c r="N27" s="101"/>
      <c r="O27" s="113"/>
      <c r="P27" s="103">
        <v>10.75</v>
      </c>
      <c r="Q27" s="102"/>
      <c r="R27" s="102"/>
      <c r="S27" s="114"/>
      <c r="T27" s="114">
        <v>11.25</v>
      </c>
      <c r="U27" s="101"/>
      <c r="V27" s="101"/>
      <c r="W27" s="114"/>
      <c r="X27" s="114">
        <v>10.75</v>
      </c>
      <c r="Y27" s="100"/>
      <c r="Z27" s="100"/>
      <c r="AA27" s="114">
        <v>10.48</v>
      </c>
      <c r="AB27" s="103"/>
      <c r="AC27" s="101"/>
      <c r="AD27" s="102"/>
      <c r="AE27" s="114">
        <v>9.75</v>
      </c>
      <c r="AF27" s="114">
        <v>10.75</v>
      </c>
      <c r="AG27" s="114"/>
      <c r="AH27" s="468">
        <f t="shared" si="3"/>
        <v>115.4</v>
      </c>
      <c r="AI27" s="389">
        <f>$D$19-(COUNTIF(D27:F27,"О")+COUNTIF(I27:M27,"О")+COUNTIF(Q27:T27,"О")+COUNTIF(W27:AA27,"О")+COUNTIF(D27:F27,"Б")+COUNTIF(I27:M27,"Б")+COUNTIF(Q27:T27,"Б")+COUNTIF(W27:AA27,"Б")+COUNTIF(D27:F27,"Д")+COUNTIF(I27:M27,"Д")+COUNTIF(Q27:T27,"Д")+COUNTIF(W27:AA27,"Д")+COUNTIF(D27:F27,"К")+COUNTIF(I27:M27,"К")+COUNTIF(Q27:T27,"К")+COUNTIF(W27:AA27,"К")+COUNTIF(AD27:AG27,"О")+COUNTIF(AD27:AG27,"Д")+COUNTIF(AD27:AG27,"Б")+COUNTIF(AD27:AG27,"К"))*8</f>
        <v>168</v>
      </c>
      <c r="AJ27" s="469">
        <f t="shared" si="1"/>
        <v>-52.599999999999994</v>
      </c>
      <c r="AK27" s="196" t="e">
        <f>#REF!</f>
        <v>#REF!</v>
      </c>
      <c r="AL27" s="470" t="e">
        <f>#REF!</f>
        <v>#REF!</v>
      </c>
      <c r="AM27" s="471" t="e">
        <f>#REF!</f>
        <v>#REF!</v>
      </c>
      <c r="AN27" s="472" t="e">
        <f>#REF!</f>
        <v>#REF!</v>
      </c>
      <c r="AO27" s="461"/>
      <c r="AP27" s="461"/>
    </row>
    <row r="28" spans="1:42" ht="15" customHeight="1" x14ac:dyDescent="0.25">
      <c r="A28" s="95">
        <v>7</v>
      </c>
      <c r="B28" s="388" t="s">
        <v>51</v>
      </c>
      <c r="C28" s="121" t="s">
        <v>42</v>
      </c>
      <c r="D28" s="122" t="s">
        <v>50</v>
      </c>
      <c r="E28" s="122" t="s">
        <v>50</v>
      </c>
      <c r="F28" s="122" t="s">
        <v>50</v>
      </c>
      <c r="G28" s="122" t="s">
        <v>50</v>
      </c>
      <c r="H28" s="101"/>
      <c r="I28" s="114">
        <v>10.75</v>
      </c>
      <c r="J28" s="114">
        <v>9</v>
      </c>
      <c r="K28" s="114"/>
      <c r="L28" s="102"/>
      <c r="M28" s="114">
        <v>10.75</v>
      </c>
      <c r="N28" s="103">
        <v>9.75</v>
      </c>
      <c r="O28" s="113"/>
      <c r="P28" s="101"/>
      <c r="Q28" s="114">
        <v>10.75</v>
      </c>
      <c r="R28" s="114"/>
      <c r="S28" s="114"/>
      <c r="T28" s="102"/>
      <c r="U28" s="103">
        <v>9.75</v>
      </c>
      <c r="V28" s="103"/>
      <c r="W28" s="114"/>
      <c r="X28" s="102"/>
      <c r="Y28" s="114">
        <v>10.75</v>
      </c>
      <c r="Z28" s="114">
        <v>10.75</v>
      </c>
      <c r="AA28" s="114"/>
      <c r="AB28" s="101"/>
      <c r="AC28" s="103">
        <v>10.75</v>
      </c>
      <c r="AD28" s="114">
        <v>10.75</v>
      </c>
      <c r="AE28" s="114"/>
      <c r="AF28" s="102"/>
      <c r="AG28" s="114">
        <v>10.75</v>
      </c>
      <c r="AH28" s="468">
        <f t="shared" si="3"/>
        <v>114.5</v>
      </c>
      <c r="AI28" s="389">
        <f t="shared" si="0"/>
        <v>144</v>
      </c>
      <c r="AJ28" s="469">
        <f t="shared" si="1"/>
        <v>-29.5</v>
      </c>
      <c r="AK28" s="196" t="e">
        <f>#REF!</f>
        <v>#REF!</v>
      </c>
      <c r="AL28" s="470" t="e">
        <f>#REF!</f>
        <v>#REF!</v>
      </c>
      <c r="AM28" s="471" t="e">
        <f>#REF!</f>
        <v>#REF!</v>
      </c>
      <c r="AN28" s="472" t="e">
        <f>#REF!</f>
        <v>#REF!</v>
      </c>
    </row>
    <row r="29" spans="1:42" ht="15" customHeight="1" x14ac:dyDescent="0.25">
      <c r="A29" s="95">
        <v>8</v>
      </c>
      <c r="B29" s="388" t="s">
        <v>52</v>
      </c>
      <c r="C29" s="121" t="s">
        <v>53</v>
      </c>
      <c r="D29" s="102"/>
      <c r="E29" s="102">
        <v>11.75</v>
      </c>
      <c r="F29" s="102">
        <v>11.42</v>
      </c>
      <c r="G29" s="101">
        <v>9.92</v>
      </c>
      <c r="H29" s="101"/>
      <c r="I29" s="102"/>
      <c r="J29" s="102">
        <v>11.25</v>
      </c>
      <c r="K29" s="102"/>
      <c r="L29" s="102"/>
      <c r="M29" s="102">
        <v>11.42</v>
      </c>
      <c r="N29" s="101">
        <v>9.42</v>
      </c>
      <c r="O29" s="98"/>
      <c r="P29" s="101"/>
      <c r="Q29" s="102">
        <v>11.5</v>
      </c>
      <c r="R29" s="102">
        <v>11.42</v>
      </c>
      <c r="S29" s="102"/>
      <c r="T29" s="102"/>
      <c r="U29" s="101">
        <v>10.08</v>
      </c>
      <c r="V29" s="101">
        <v>8.75</v>
      </c>
      <c r="W29" s="102"/>
      <c r="X29" s="102"/>
      <c r="Y29" s="102"/>
      <c r="Z29" s="102">
        <v>12.25</v>
      </c>
      <c r="AA29" s="102"/>
      <c r="AB29" s="101">
        <v>9.5</v>
      </c>
      <c r="AC29" s="101">
        <v>9</v>
      </c>
      <c r="AD29" s="102">
        <v>11.58</v>
      </c>
      <c r="AE29" s="102"/>
      <c r="AF29" s="102"/>
      <c r="AG29" s="102">
        <v>11.17</v>
      </c>
      <c r="AH29" s="468">
        <f t="shared" si="3"/>
        <v>160.43</v>
      </c>
      <c r="AI29" s="389">
        <f t="shared" si="0"/>
        <v>168</v>
      </c>
      <c r="AJ29" s="469">
        <f t="shared" si="1"/>
        <v>-7.5699999999999932</v>
      </c>
      <c r="AK29" s="196" t="e">
        <f>#REF!</f>
        <v>#REF!</v>
      </c>
      <c r="AL29" s="470" t="e">
        <f>#REF!</f>
        <v>#REF!</v>
      </c>
      <c r="AM29" s="471" t="e">
        <f>#REF!</f>
        <v>#REF!</v>
      </c>
      <c r="AN29" s="472" t="e">
        <f>#REF!</f>
        <v>#REF!</v>
      </c>
    </row>
    <row r="30" spans="1:42" ht="15" customHeight="1" x14ac:dyDescent="0.25">
      <c r="A30" s="95">
        <v>9</v>
      </c>
      <c r="B30" s="388" t="s">
        <v>54</v>
      </c>
      <c r="C30" s="121" t="s">
        <v>42</v>
      </c>
      <c r="D30" s="102"/>
      <c r="E30" s="127">
        <v>11.25</v>
      </c>
      <c r="F30" s="127">
        <v>10.75</v>
      </c>
      <c r="G30" s="101"/>
      <c r="H30" s="101"/>
      <c r="I30" s="102">
        <v>10.75</v>
      </c>
      <c r="J30" s="127">
        <v>10.75</v>
      </c>
      <c r="K30" s="102"/>
      <c r="L30" s="102"/>
      <c r="M30" s="127">
        <v>10.75</v>
      </c>
      <c r="N30" s="101"/>
      <c r="O30" s="98"/>
      <c r="P30" s="101"/>
      <c r="Q30" s="127">
        <v>10.25</v>
      </c>
      <c r="R30" s="127">
        <v>10.58</v>
      </c>
      <c r="S30" s="100"/>
      <c r="T30" s="102"/>
      <c r="U30" s="127">
        <v>10.75</v>
      </c>
      <c r="V30" s="127">
        <v>10.25</v>
      </c>
      <c r="W30" s="102"/>
      <c r="X30" s="102"/>
      <c r="Y30" s="127">
        <v>10.75</v>
      </c>
      <c r="Z30" s="102"/>
      <c r="AA30" s="102"/>
      <c r="AB30" s="122" t="s">
        <v>50</v>
      </c>
      <c r="AC30" s="122" t="s">
        <v>50</v>
      </c>
      <c r="AD30" s="122" t="s">
        <v>50</v>
      </c>
      <c r="AE30" s="122" t="s">
        <v>50</v>
      </c>
      <c r="AF30" s="122" t="s">
        <v>50</v>
      </c>
      <c r="AG30" s="122" t="s">
        <v>50</v>
      </c>
      <c r="AH30" s="468">
        <f t="shared" si="3"/>
        <v>106.83</v>
      </c>
      <c r="AI30" s="389">
        <f t="shared" si="0"/>
        <v>136</v>
      </c>
      <c r="AJ30" s="469">
        <f t="shared" si="1"/>
        <v>-29.17</v>
      </c>
      <c r="AK30" s="196" t="e">
        <f>#REF!</f>
        <v>#REF!</v>
      </c>
      <c r="AL30" s="470" t="e">
        <f>#REF!</f>
        <v>#REF!</v>
      </c>
      <c r="AM30" s="471" t="e">
        <f>#REF!</f>
        <v>#REF!</v>
      </c>
      <c r="AN30" s="472" t="e">
        <f>#REF!</f>
        <v>#REF!</v>
      </c>
    </row>
    <row r="31" spans="1:42" ht="15" customHeight="1" x14ac:dyDescent="0.25">
      <c r="A31" s="95">
        <v>10</v>
      </c>
      <c r="B31" s="388" t="s">
        <v>55</v>
      </c>
      <c r="C31" s="121" t="s">
        <v>42</v>
      </c>
      <c r="D31" s="122" t="s">
        <v>50</v>
      </c>
      <c r="E31" s="122" t="s">
        <v>50</v>
      </c>
      <c r="F31" s="122" t="s">
        <v>50</v>
      </c>
      <c r="G31" s="122" t="s">
        <v>50</v>
      </c>
      <c r="H31" s="122" t="s">
        <v>50</v>
      </c>
      <c r="I31" s="122" t="s">
        <v>50</v>
      </c>
      <c r="J31" s="122" t="s">
        <v>50</v>
      </c>
      <c r="K31" s="122" t="s">
        <v>50</v>
      </c>
      <c r="L31" s="102"/>
      <c r="M31" s="127">
        <v>10.75</v>
      </c>
      <c r="N31" s="127">
        <v>3.5</v>
      </c>
      <c r="O31" s="98"/>
      <c r="P31" s="101"/>
      <c r="Q31" s="127">
        <v>10.75</v>
      </c>
      <c r="R31" s="127">
        <v>10.25</v>
      </c>
      <c r="S31" s="100"/>
      <c r="T31" s="102"/>
      <c r="U31" s="127">
        <v>10.75</v>
      </c>
      <c r="V31" s="101"/>
      <c r="W31" s="102"/>
      <c r="X31" s="102"/>
      <c r="Y31" s="127">
        <v>11</v>
      </c>
      <c r="Z31" s="127">
        <v>5</v>
      </c>
      <c r="AA31" s="102"/>
      <c r="AB31" s="127">
        <v>10.75</v>
      </c>
      <c r="AC31" s="127">
        <v>10.75</v>
      </c>
      <c r="AD31" s="127">
        <v>5</v>
      </c>
      <c r="AE31" s="102"/>
      <c r="AF31" s="102"/>
      <c r="AG31" s="127">
        <v>4.25</v>
      </c>
      <c r="AH31" s="468">
        <f t="shared" si="3"/>
        <v>92.75</v>
      </c>
      <c r="AI31" s="389">
        <f t="shared" si="0"/>
        <v>120</v>
      </c>
      <c r="AJ31" s="469">
        <f t="shared" si="1"/>
        <v>-27.25</v>
      </c>
      <c r="AK31" s="196" t="e">
        <f>#REF!</f>
        <v>#REF!</v>
      </c>
      <c r="AL31" s="470" t="e">
        <f>#REF!</f>
        <v>#REF!</v>
      </c>
      <c r="AM31" s="471" t="e">
        <f>#REF!</f>
        <v>#REF!</v>
      </c>
      <c r="AN31" s="472" t="e">
        <f>#REF!</f>
        <v>#REF!</v>
      </c>
      <c r="AO31" s="461"/>
      <c r="AP31" s="461"/>
    </row>
    <row r="32" spans="1:42" ht="15" customHeight="1" x14ac:dyDescent="0.25">
      <c r="A32" s="95">
        <v>11</v>
      </c>
      <c r="B32" s="388" t="s">
        <v>56</v>
      </c>
      <c r="C32" s="121" t="s">
        <v>46</v>
      </c>
      <c r="D32" s="127">
        <v>10.75</v>
      </c>
      <c r="E32" s="111">
        <v>10.75</v>
      </c>
      <c r="F32" s="102"/>
      <c r="G32" s="101"/>
      <c r="H32" s="111">
        <v>11.5</v>
      </c>
      <c r="I32" s="127">
        <v>11.08</v>
      </c>
      <c r="J32" s="102"/>
      <c r="K32" s="102"/>
      <c r="L32" s="127">
        <v>10.75</v>
      </c>
      <c r="M32" s="111">
        <v>10.75</v>
      </c>
      <c r="N32" s="101"/>
      <c r="O32" s="98"/>
      <c r="P32" s="101"/>
      <c r="Q32" s="127">
        <v>5</v>
      </c>
      <c r="R32" s="102"/>
      <c r="S32" s="100"/>
      <c r="T32" s="127">
        <v>11</v>
      </c>
      <c r="U32" s="127">
        <v>5</v>
      </c>
      <c r="V32" s="101"/>
      <c r="W32" s="102"/>
      <c r="X32" s="127">
        <v>10.67</v>
      </c>
      <c r="Y32" s="127">
        <v>5</v>
      </c>
      <c r="Z32" s="100"/>
      <c r="AA32" s="102"/>
      <c r="AB32" s="127">
        <v>5</v>
      </c>
      <c r="AC32" s="111">
        <v>10.5</v>
      </c>
      <c r="AD32" s="102"/>
      <c r="AE32" s="102"/>
      <c r="AF32" s="127">
        <v>5</v>
      </c>
      <c r="AG32" s="111">
        <v>5</v>
      </c>
      <c r="AH32" s="468">
        <f t="shared" si="3"/>
        <v>127.75</v>
      </c>
      <c r="AI32" s="389">
        <f t="shared" si="0"/>
        <v>168</v>
      </c>
      <c r="AJ32" s="469">
        <f t="shared" si="1"/>
        <v>-40.25</v>
      </c>
      <c r="AK32" s="196" t="e">
        <f>#REF!</f>
        <v>#REF!</v>
      </c>
      <c r="AL32" s="470" t="e">
        <f>#REF!</f>
        <v>#REF!</v>
      </c>
      <c r="AM32" s="471" t="e">
        <f>#REF!</f>
        <v>#REF!</v>
      </c>
      <c r="AN32" s="472" t="e">
        <f>#REF!</f>
        <v>#REF!</v>
      </c>
      <c r="AO32" s="475"/>
      <c r="AP32" s="475"/>
    </row>
    <row r="33" spans="1:52" ht="15" customHeight="1" x14ac:dyDescent="0.25">
      <c r="A33" s="95">
        <v>12</v>
      </c>
      <c r="B33" s="388" t="s">
        <v>57</v>
      </c>
      <c r="C33" s="121" t="s">
        <v>42</v>
      </c>
      <c r="D33" s="122" t="s">
        <v>86</v>
      </c>
      <c r="E33" s="122" t="s">
        <v>86</v>
      </c>
      <c r="F33" s="122" t="s">
        <v>86</v>
      </c>
      <c r="G33" s="122" t="s">
        <v>86</v>
      </c>
      <c r="H33" s="127">
        <v>11.5</v>
      </c>
      <c r="I33" s="127">
        <v>11.25</v>
      </c>
      <c r="J33" s="102"/>
      <c r="K33" s="102"/>
      <c r="L33" s="127">
        <v>10.75</v>
      </c>
      <c r="M33" s="115"/>
      <c r="N33" s="101"/>
      <c r="O33" s="113">
        <v>10.75</v>
      </c>
      <c r="P33" s="127">
        <v>10.75</v>
      </c>
      <c r="Q33" s="102"/>
      <c r="R33" s="102"/>
      <c r="S33" s="127">
        <v>10.75</v>
      </c>
      <c r="T33" s="127">
        <v>10.75</v>
      </c>
      <c r="U33" s="101"/>
      <c r="V33" s="101"/>
      <c r="W33" s="114">
        <v>10.25</v>
      </c>
      <c r="X33" s="127">
        <v>10.75</v>
      </c>
      <c r="Y33" s="100"/>
      <c r="Z33" s="100"/>
      <c r="AA33" s="102"/>
      <c r="AB33" s="103">
        <v>10.75</v>
      </c>
      <c r="AC33" s="101"/>
      <c r="AD33" s="102"/>
      <c r="AE33" s="102"/>
      <c r="AF33" s="127">
        <v>11.25</v>
      </c>
      <c r="AG33" s="127">
        <v>4</v>
      </c>
      <c r="AH33" s="468">
        <f t="shared" si="3"/>
        <v>123.5</v>
      </c>
      <c r="AI33" s="389">
        <f t="shared" si="0"/>
        <v>144</v>
      </c>
      <c r="AJ33" s="469">
        <f t="shared" si="1"/>
        <v>-20.5</v>
      </c>
      <c r="AK33" s="196" t="e">
        <f>#REF!</f>
        <v>#REF!</v>
      </c>
      <c r="AL33" s="470" t="e">
        <f>#REF!</f>
        <v>#REF!</v>
      </c>
      <c r="AM33" s="471" t="e">
        <f>#REF!</f>
        <v>#REF!</v>
      </c>
      <c r="AN33" s="472" t="e">
        <f>#REF!</f>
        <v>#REF!</v>
      </c>
    </row>
    <row r="34" spans="1:52" ht="15" customHeight="1" x14ac:dyDescent="0.25">
      <c r="A34" s="95">
        <v>13</v>
      </c>
      <c r="B34" s="388" t="s">
        <v>59</v>
      </c>
      <c r="C34" s="121" t="s">
        <v>44</v>
      </c>
      <c r="D34" s="122" t="s">
        <v>50</v>
      </c>
      <c r="E34" s="122" t="s">
        <v>50</v>
      </c>
      <c r="F34" s="122" t="s">
        <v>50</v>
      </c>
      <c r="G34" s="101">
        <v>1.17</v>
      </c>
      <c r="H34" s="101">
        <v>11.66</v>
      </c>
      <c r="I34" s="111">
        <v>5</v>
      </c>
      <c r="J34" s="102"/>
      <c r="K34" s="102"/>
      <c r="L34" s="102"/>
      <c r="M34" s="115"/>
      <c r="N34" s="101">
        <v>1.08</v>
      </c>
      <c r="O34" s="98">
        <v>11.25</v>
      </c>
      <c r="P34" s="101">
        <v>11.5</v>
      </c>
      <c r="Q34" s="102"/>
      <c r="R34" s="102">
        <v>1.25</v>
      </c>
      <c r="S34" s="102">
        <v>11.5</v>
      </c>
      <c r="T34" s="102">
        <v>12</v>
      </c>
      <c r="U34" s="101"/>
      <c r="V34" s="101">
        <v>0.92</v>
      </c>
      <c r="W34" s="102">
        <v>11.75</v>
      </c>
      <c r="X34" s="102">
        <v>12.42</v>
      </c>
      <c r="Y34" s="100"/>
      <c r="Z34" s="102">
        <v>2.67</v>
      </c>
      <c r="AA34" s="102">
        <v>11.58</v>
      </c>
      <c r="AB34" s="101">
        <v>11.59</v>
      </c>
      <c r="AC34" s="101"/>
      <c r="AD34" s="102"/>
      <c r="AE34" s="102"/>
      <c r="AF34" s="102"/>
      <c r="AG34" s="102"/>
      <c r="AH34" s="468">
        <f t="shared" si="3"/>
        <v>117.34</v>
      </c>
      <c r="AI34" s="389">
        <f t="shared" si="0"/>
        <v>144</v>
      </c>
      <c r="AJ34" s="469">
        <f t="shared" si="1"/>
        <v>-26.659999999999997</v>
      </c>
      <c r="AK34" s="196" t="e">
        <f>#REF!</f>
        <v>#REF!</v>
      </c>
      <c r="AL34" s="470" t="e">
        <f>#REF!</f>
        <v>#REF!</v>
      </c>
      <c r="AM34" s="471" t="e">
        <f>#REF!</f>
        <v>#REF!</v>
      </c>
      <c r="AN34" s="472" t="e">
        <f>#REF!</f>
        <v>#REF!</v>
      </c>
      <c r="AO34" s="461"/>
      <c r="AP34" s="461"/>
    </row>
    <row r="35" spans="1:52" ht="15" customHeight="1" x14ac:dyDescent="0.25">
      <c r="A35" s="95">
        <v>14</v>
      </c>
      <c r="B35" s="388" t="s">
        <v>60</v>
      </c>
      <c r="C35" s="121" t="s">
        <v>42</v>
      </c>
      <c r="D35" s="127">
        <v>6.75</v>
      </c>
      <c r="E35" s="102"/>
      <c r="F35" s="127">
        <v>10.75</v>
      </c>
      <c r="G35" s="127">
        <v>10.75</v>
      </c>
      <c r="H35" s="101"/>
      <c r="I35" s="102"/>
      <c r="J35" s="127">
        <v>10.75</v>
      </c>
      <c r="K35" s="127">
        <v>10.75</v>
      </c>
      <c r="L35" s="102"/>
      <c r="M35" s="115"/>
      <c r="N35" s="127">
        <v>10.75</v>
      </c>
      <c r="O35" s="127">
        <v>10.75</v>
      </c>
      <c r="P35" s="101"/>
      <c r="Q35" s="102"/>
      <c r="R35" s="127">
        <v>10.75</v>
      </c>
      <c r="S35" s="127">
        <v>10.75</v>
      </c>
      <c r="T35" s="102"/>
      <c r="U35" s="101"/>
      <c r="V35" s="103">
        <v>10.58</v>
      </c>
      <c r="W35" s="127">
        <v>10.75</v>
      </c>
      <c r="X35" s="102"/>
      <c r="Y35" s="100"/>
      <c r="Z35" s="127">
        <v>10.92</v>
      </c>
      <c r="AA35" s="127">
        <v>10.75</v>
      </c>
      <c r="AB35" s="101"/>
      <c r="AC35" s="101"/>
      <c r="AD35" s="127">
        <v>10.75</v>
      </c>
      <c r="AE35" s="127">
        <v>5</v>
      </c>
      <c r="AF35" s="102"/>
      <c r="AG35" s="102"/>
      <c r="AH35" s="468">
        <f t="shared" si="3"/>
        <v>151.5</v>
      </c>
      <c r="AI35" s="389">
        <f t="shared" si="0"/>
        <v>168</v>
      </c>
      <c r="AJ35" s="469">
        <f t="shared" si="1"/>
        <v>-16.5</v>
      </c>
      <c r="AK35" s="196" t="e">
        <f>#REF!</f>
        <v>#REF!</v>
      </c>
      <c r="AL35" s="470" t="e">
        <f>#REF!</f>
        <v>#REF!</v>
      </c>
      <c r="AM35" s="471" t="e">
        <f>#REF!</f>
        <v>#REF!</v>
      </c>
      <c r="AN35" s="472" t="e">
        <f>#REF!</f>
        <v>#REF!</v>
      </c>
    </row>
    <row r="36" spans="1:52" ht="15" customHeight="1" x14ac:dyDescent="0.25">
      <c r="A36" s="95">
        <v>15</v>
      </c>
      <c r="B36" s="388" t="s">
        <v>61</v>
      </c>
      <c r="C36" s="121" t="s">
        <v>53</v>
      </c>
      <c r="D36" s="102">
        <v>11.17</v>
      </c>
      <c r="E36" s="102"/>
      <c r="F36" s="474"/>
      <c r="G36" s="474"/>
      <c r="H36" s="101">
        <v>8.58</v>
      </c>
      <c r="I36" s="102"/>
      <c r="J36" s="102"/>
      <c r="K36" s="102">
        <v>10.92</v>
      </c>
      <c r="L36" s="102">
        <v>11.08</v>
      </c>
      <c r="M36" s="115"/>
      <c r="N36" s="101"/>
      <c r="O36" s="98">
        <v>9.42</v>
      </c>
      <c r="P36" s="101">
        <v>9.83</v>
      </c>
      <c r="Q36" s="102"/>
      <c r="R36" s="102"/>
      <c r="S36" s="102">
        <v>11.25</v>
      </c>
      <c r="T36" s="102">
        <v>11.25</v>
      </c>
      <c r="U36" s="101"/>
      <c r="V36" s="101"/>
      <c r="W36" s="102">
        <v>11.5</v>
      </c>
      <c r="X36" s="102">
        <v>11.42</v>
      </c>
      <c r="Y36" s="102">
        <v>11.17</v>
      </c>
      <c r="Z36" s="100"/>
      <c r="AA36" s="102">
        <v>10.92</v>
      </c>
      <c r="AB36" s="101"/>
      <c r="AC36" s="101"/>
      <c r="AD36" s="102"/>
      <c r="AE36" s="125">
        <v>9.75</v>
      </c>
      <c r="AF36" s="102">
        <v>10.92</v>
      </c>
      <c r="AG36" s="102"/>
      <c r="AH36" s="468">
        <f t="shared" si="3"/>
        <v>149.17999999999998</v>
      </c>
      <c r="AI36" s="389">
        <f t="shared" si="0"/>
        <v>168</v>
      </c>
      <c r="AJ36" s="469">
        <f t="shared" si="1"/>
        <v>-18.820000000000022</v>
      </c>
      <c r="AK36" s="196" t="e">
        <f>#REF!</f>
        <v>#REF!</v>
      </c>
      <c r="AL36" s="470" t="e">
        <f>#REF!</f>
        <v>#REF!</v>
      </c>
      <c r="AM36" s="471" t="e">
        <f>#REF!</f>
        <v>#REF!</v>
      </c>
      <c r="AN36" s="472" t="e">
        <f>#REF!</f>
        <v>#REF!</v>
      </c>
    </row>
    <row r="37" spans="1:52" ht="15" customHeight="1" thickBot="1" x14ac:dyDescent="0.3">
      <c r="A37" s="391">
        <v>16</v>
      </c>
      <c r="B37" s="392" t="s">
        <v>62</v>
      </c>
      <c r="C37" s="393" t="s">
        <v>44</v>
      </c>
      <c r="D37" s="399">
        <v>0.75</v>
      </c>
      <c r="E37" s="399">
        <v>11.58</v>
      </c>
      <c r="F37" s="399">
        <v>10.92</v>
      </c>
      <c r="G37" s="395">
        <v>11.25</v>
      </c>
      <c r="H37" s="395"/>
      <c r="I37" s="399"/>
      <c r="J37" s="399">
        <v>0.75</v>
      </c>
      <c r="K37" s="399">
        <v>11</v>
      </c>
      <c r="L37" s="399">
        <v>11.92</v>
      </c>
      <c r="M37" s="394"/>
      <c r="N37" s="395"/>
      <c r="O37" s="476"/>
      <c r="P37" s="395">
        <v>1</v>
      </c>
      <c r="Q37" s="399">
        <v>11.33</v>
      </c>
      <c r="R37" s="399">
        <v>11.83</v>
      </c>
      <c r="S37" s="477"/>
      <c r="T37" s="399">
        <v>1.17</v>
      </c>
      <c r="U37" s="395">
        <v>11.08</v>
      </c>
      <c r="V37" s="395">
        <v>11.5</v>
      </c>
      <c r="W37" s="399"/>
      <c r="X37" s="399">
        <v>1.58</v>
      </c>
      <c r="Y37" s="399">
        <v>11.58</v>
      </c>
      <c r="Z37" s="399">
        <v>11.92</v>
      </c>
      <c r="AA37" s="399"/>
      <c r="AB37" s="395"/>
      <c r="AC37" s="395"/>
      <c r="AD37" s="399">
        <v>1</v>
      </c>
      <c r="AE37" s="399">
        <v>11.08</v>
      </c>
      <c r="AF37" s="399">
        <v>11.42</v>
      </c>
      <c r="AG37" s="399"/>
      <c r="AH37" s="478">
        <f t="shared" si="3"/>
        <v>154.66</v>
      </c>
      <c r="AI37" s="401">
        <f t="shared" si="0"/>
        <v>168</v>
      </c>
      <c r="AJ37" s="479">
        <f t="shared" si="1"/>
        <v>-13.340000000000003</v>
      </c>
      <c r="AK37" s="480" t="e">
        <f>#REF!</f>
        <v>#REF!</v>
      </c>
      <c r="AL37" s="481" t="e">
        <f>#REF!</f>
        <v>#REF!</v>
      </c>
      <c r="AM37" s="482" t="e">
        <f>#REF!</f>
        <v>#REF!</v>
      </c>
      <c r="AN37" s="483" t="e">
        <f>#REF!</f>
        <v>#REF!</v>
      </c>
      <c r="AO37" s="461"/>
      <c r="AP37" s="461"/>
    </row>
    <row r="38" spans="1:52" ht="15" customHeight="1" x14ac:dyDescent="0.25">
      <c r="A38" s="78">
        <v>17</v>
      </c>
      <c r="B38" s="384" t="s">
        <v>63</v>
      </c>
      <c r="C38" s="80" t="s">
        <v>64</v>
      </c>
      <c r="D38" s="250"/>
      <c r="E38" s="250">
        <v>10.75</v>
      </c>
      <c r="F38" s="250">
        <v>10.75</v>
      </c>
      <c r="G38" s="324"/>
      <c r="H38" s="324"/>
      <c r="I38" s="250">
        <v>10.75</v>
      </c>
      <c r="J38" s="250">
        <v>10.75</v>
      </c>
      <c r="K38" s="250"/>
      <c r="L38" s="250"/>
      <c r="M38" s="250">
        <v>10.75</v>
      </c>
      <c r="N38" s="324">
        <v>7.67</v>
      </c>
      <c r="O38" s="252"/>
      <c r="P38" s="324"/>
      <c r="Q38" s="250">
        <v>10.75</v>
      </c>
      <c r="R38" s="250">
        <v>10.75</v>
      </c>
      <c r="S38" s="250"/>
      <c r="T38" s="250"/>
      <c r="U38" s="324">
        <v>9</v>
      </c>
      <c r="V38" s="324">
        <v>9</v>
      </c>
      <c r="W38" s="250"/>
      <c r="X38" s="250"/>
      <c r="Y38" s="250">
        <v>10.75</v>
      </c>
      <c r="Z38" s="250">
        <v>10.75</v>
      </c>
      <c r="AA38" s="250"/>
      <c r="AB38" s="324"/>
      <c r="AC38" s="324">
        <v>8.75</v>
      </c>
      <c r="AD38" s="250">
        <v>11.75</v>
      </c>
      <c r="AE38" s="250"/>
      <c r="AF38" s="250"/>
      <c r="AG38" s="250">
        <v>10.75</v>
      </c>
      <c r="AH38" s="462">
        <f t="shared" si="3"/>
        <v>153.67000000000002</v>
      </c>
      <c r="AI38" s="386">
        <f t="shared" si="0"/>
        <v>168</v>
      </c>
      <c r="AJ38" s="463">
        <f t="shared" si="1"/>
        <v>-14.329999999999984</v>
      </c>
      <c r="AK38" s="464" t="e">
        <f>#REF!</f>
        <v>#REF!</v>
      </c>
      <c r="AL38" s="465" t="e">
        <f>#REF!</f>
        <v>#REF!</v>
      </c>
      <c r="AM38" s="466" t="e">
        <f>#REF!</f>
        <v>#REF!</v>
      </c>
      <c r="AN38" s="467" t="e">
        <f>#REF!</f>
        <v>#REF!</v>
      </c>
    </row>
    <row r="39" spans="1:52" ht="15" customHeight="1" x14ac:dyDescent="0.25">
      <c r="A39" s="95">
        <v>18</v>
      </c>
      <c r="B39" s="388" t="s">
        <v>65</v>
      </c>
      <c r="C39" s="121" t="s">
        <v>42</v>
      </c>
      <c r="D39" s="115">
        <v>11.25</v>
      </c>
      <c r="E39" s="115"/>
      <c r="F39" s="115"/>
      <c r="G39" s="256">
        <v>6.92</v>
      </c>
      <c r="H39" s="256">
        <v>8.75</v>
      </c>
      <c r="I39" s="115"/>
      <c r="J39" s="115"/>
      <c r="K39" s="115">
        <v>10.75</v>
      </c>
      <c r="L39" s="115">
        <v>11</v>
      </c>
      <c r="M39" s="115"/>
      <c r="N39" s="256"/>
      <c r="O39" s="163">
        <v>6.42</v>
      </c>
      <c r="P39" s="256">
        <v>8.83</v>
      </c>
      <c r="Q39" s="115"/>
      <c r="R39" s="115"/>
      <c r="S39" s="115">
        <v>10.58</v>
      </c>
      <c r="T39" s="115">
        <v>10.42</v>
      </c>
      <c r="U39" s="256"/>
      <c r="V39" s="256"/>
      <c r="W39" s="115">
        <v>9.92</v>
      </c>
      <c r="X39" s="115">
        <v>10.92</v>
      </c>
      <c r="Y39" s="115"/>
      <c r="Z39" s="115"/>
      <c r="AA39" s="115">
        <v>10.75</v>
      </c>
      <c r="AB39" s="256">
        <v>8.5</v>
      </c>
      <c r="AC39" s="256"/>
      <c r="AD39" s="115"/>
      <c r="AE39" s="115">
        <v>10.5</v>
      </c>
      <c r="AF39" s="115">
        <v>11.25</v>
      </c>
      <c r="AG39" s="115"/>
      <c r="AH39" s="468">
        <f t="shared" si="3"/>
        <v>146.76</v>
      </c>
      <c r="AI39" s="389">
        <f t="shared" si="0"/>
        <v>168</v>
      </c>
      <c r="AJ39" s="469">
        <f t="shared" si="1"/>
        <v>-21.240000000000009</v>
      </c>
      <c r="AK39" s="196" t="e">
        <f>#REF!</f>
        <v>#REF!</v>
      </c>
      <c r="AL39" s="470" t="e">
        <f>#REF!</f>
        <v>#REF!</v>
      </c>
      <c r="AM39" s="471" t="e">
        <f>#REF!</f>
        <v>#REF!</v>
      </c>
      <c r="AN39" s="472" t="e">
        <f>#REF!</f>
        <v>#REF!</v>
      </c>
    </row>
    <row r="40" spans="1:52" ht="15" customHeight="1" thickBot="1" x14ac:dyDescent="0.3">
      <c r="A40" s="131">
        <v>19</v>
      </c>
      <c r="B40" s="422" t="s">
        <v>66</v>
      </c>
      <c r="C40" s="261" t="s">
        <v>67</v>
      </c>
      <c r="D40" s="264">
        <v>8</v>
      </c>
      <c r="E40" s="264">
        <v>8</v>
      </c>
      <c r="F40" s="264">
        <v>8</v>
      </c>
      <c r="G40" s="368"/>
      <c r="H40" s="368"/>
      <c r="I40" s="264">
        <v>8</v>
      </c>
      <c r="J40" s="264">
        <v>8</v>
      </c>
      <c r="K40" s="264">
        <v>8</v>
      </c>
      <c r="L40" s="264">
        <v>8</v>
      </c>
      <c r="M40" s="264">
        <v>8</v>
      </c>
      <c r="N40" s="138"/>
      <c r="O40" s="137"/>
      <c r="P40" s="138"/>
      <c r="Q40" s="264">
        <v>8</v>
      </c>
      <c r="R40" s="264">
        <v>8</v>
      </c>
      <c r="S40" s="264">
        <v>8</v>
      </c>
      <c r="T40" s="264">
        <v>8</v>
      </c>
      <c r="U40" s="138"/>
      <c r="V40" s="138"/>
      <c r="W40" s="264">
        <v>8</v>
      </c>
      <c r="X40" s="264">
        <v>8</v>
      </c>
      <c r="Y40" s="264">
        <v>8</v>
      </c>
      <c r="Z40" s="264">
        <v>8</v>
      </c>
      <c r="AA40" s="264">
        <v>8</v>
      </c>
      <c r="AB40" s="138"/>
      <c r="AC40" s="138"/>
      <c r="AD40" s="264">
        <v>8</v>
      </c>
      <c r="AE40" s="264">
        <v>8</v>
      </c>
      <c r="AF40" s="264">
        <v>8</v>
      </c>
      <c r="AG40" s="264">
        <v>8</v>
      </c>
      <c r="AH40" s="484">
        <f t="shared" si="3"/>
        <v>168</v>
      </c>
      <c r="AI40" s="485">
        <f>$D$19-(COUNTIF(D40:F40,"О")+COUNTIF(I40:M40,"О")+COUNTIF(октябрь!D40:G40,"О")+COUNTIF(октябрь!J40:N40,"О")+COUNTIF(D40:F40,"Б")+COUNTIF(I40:M40,"Б")+COUNTIF(октябрь!D40:G40,"Б")+COUNTIF(октябрь!J40:N40,"Б")+COUNTIF(D40:F40,"Д")+COUNTIF(I40:M40,"Д")+COUNTIF(октябрь!D40:G40,"Д")+COUNTIF(октябрь!J40:N40,"Д")+COUNTIF(D40:F40,"К")+COUNTIF(I40:M40,"К")+COUNTIF(октябрь!D40:G40,"К")+COUNTIF(октябрь!J40:N40,"К")+COUNTIF(сентябрь!AB40:AE40,"О")+COUNTIF(сентябрь!AB40:AE40,"Д")+COUNTIF(сентябрь!AB40:AE40,"Б")+COUNTIF(сентябрь!AB40:AE40,"К"))*8</f>
        <v>64</v>
      </c>
      <c r="AJ40" s="486">
        <v>0</v>
      </c>
      <c r="AK40" s="487" t="e">
        <f>#REF!</f>
        <v>#REF!</v>
      </c>
      <c r="AL40" s="488" t="e">
        <f>#REF!</f>
        <v>#REF!</v>
      </c>
      <c r="AM40" s="489" t="e">
        <f>#REF!</f>
        <v>#REF!</v>
      </c>
      <c r="AN40" s="490" t="e">
        <f>#REF!</f>
        <v>#REF!</v>
      </c>
    </row>
    <row r="41" spans="1:52" ht="15" customHeight="1" x14ac:dyDescent="0.25">
      <c r="A41" s="659" t="s">
        <v>69</v>
      </c>
      <c r="B41" s="660"/>
      <c r="C41" s="661"/>
      <c r="D41" s="428">
        <f>SUM(D21:D40)-1.99</f>
        <v>103.51</v>
      </c>
      <c r="E41" s="428">
        <f>SUM(E21:E40)-1.99</f>
        <v>82.92</v>
      </c>
      <c r="F41" s="173">
        <f t="shared" ref="F41:P41" si="4">SUM(F21:F40)</f>
        <v>84.09</v>
      </c>
      <c r="G41" s="173">
        <f t="shared" si="4"/>
        <v>64.760000000000005</v>
      </c>
      <c r="H41" s="173">
        <f t="shared" si="4"/>
        <v>63.489999999999995</v>
      </c>
      <c r="I41" s="428">
        <f>SUM(I21:I40)-1.99</f>
        <v>76.67</v>
      </c>
      <c r="J41" s="428">
        <f>SUM(J21:J40)-1.99</f>
        <v>81.680000000000007</v>
      </c>
      <c r="K41" s="173">
        <f t="shared" si="4"/>
        <v>82.92</v>
      </c>
      <c r="L41" s="428">
        <f>SUM(L21:L40)-1.99</f>
        <v>83.68</v>
      </c>
      <c r="M41" s="428">
        <f>SUM(M21:M40)-1.99</f>
        <v>82.93</v>
      </c>
      <c r="N41" s="173">
        <f t="shared" si="4"/>
        <v>64.84</v>
      </c>
      <c r="O41" s="173">
        <f t="shared" si="4"/>
        <v>59.010000000000005</v>
      </c>
      <c r="P41" s="173">
        <f t="shared" si="4"/>
        <v>63.41</v>
      </c>
      <c r="Q41" s="428">
        <f>SUM(Q21:Q40)-1.99</f>
        <v>76.34</v>
      </c>
      <c r="R41" s="173">
        <f t="shared" ref="R41:AG41" si="5">SUM(R21:R40)</f>
        <v>84.08</v>
      </c>
      <c r="S41" s="173">
        <f t="shared" si="5"/>
        <v>84.58</v>
      </c>
      <c r="T41" s="428">
        <f>SUM(T21:T40)-1.44</f>
        <v>84.9</v>
      </c>
      <c r="U41" s="173">
        <f t="shared" si="5"/>
        <v>66.41</v>
      </c>
      <c r="V41" s="173">
        <f t="shared" si="5"/>
        <v>61.75</v>
      </c>
      <c r="W41" s="428">
        <f>SUM(W21:W40)-1.44</f>
        <v>76.650000000000006</v>
      </c>
      <c r="X41" s="428">
        <f>SUM(X21:X40)-1.26</f>
        <v>80.25</v>
      </c>
      <c r="Y41" s="173">
        <f t="shared" si="5"/>
        <v>79</v>
      </c>
      <c r="Z41" s="173">
        <f t="shared" si="5"/>
        <v>83.34</v>
      </c>
      <c r="AA41" s="173">
        <f t="shared" si="5"/>
        <v>84.06</v>
      </c>
      <c r="AB41" s="173">
        <f t="shared" si="5"/>
        <v>67.67</v>
      </c>
      <c r="AC41" s="173">
        <f t="shared" si="5"/>
        <v>61</v>
      </c>
      <c r="AD41" s="428">
        <f>SUM(AD21:AD40)-1.99</f>
        <v>79.59</v>
      </c>
      <c r="AE41" s="173">
        <f t="shared" si="5"/>
        <v>75.58</v>
      </c>
      <c r="AF41" s="173">
        <f t="shared" si="5"/>
        <v>80.510000000000005</v>
      </c>
      <c r="AG41" s="173">
        <f t="shared" si="5"/>
        <v>65.84</v>
      </c>
      <c r="AH41" s="173">
        <f>SUM(AH21:AH40)</f>
        <v>2305.52</v>
      </c>
      <c r="AI41" s="491">
        <f t="shared" ref="AI41:AM41" si="6">SUM(AI21:AI40)</f>
        <v>2728</v>
      </c>
      <c r="AJ41" s="492">
        <f t="shared" si="6"/>
        <v>-526.48</v>
      </c>
      <c r="AK41" s="492" t="e">
        <f t="shared" si="6"/>
        <v>#REF!</v>
      </c>
      <c r="AL41" s="492" t="e">
        <f t="shared" si="6"/>
        <v>#REF!</v>
      </c>
      <c r="AM41" s="492" t="e">
        <f t="shared" si="6"/>
        <v>#REF!</v>
      </c>
      <c r="AN41" s="492" t="e">
        <f>SUM(AN21:AN40)</f>
        <v>#REF!</v>
      </c>
    </row>
    <row r="42" spans="1:52" s="19" customFormat="1" ht="15" x14ac:dyDescent="0.25">
      <c r="A42" s="278"/>
      <c r="B42" s="682" t="s">
        <v>70</v>
      </c>
      <c r="C42" s="683"/>
      <c r="D42" s="196">
        <f t="shared" ref="D42:P42" si="7">COUNT(D21:D40)</f>
        <v>11</v>
      </c>
      <c r="E42" s="196">
        <f t="shared" si="7"/>
        <v>8</v>
      </c>
      <c r="F42" s="196">
        <f t="shared" si="7"/>
        <v>8</v>
      </c>
      <c r="G42" s="196">
        <f t="shared" si="7"/>
        <v>8</v>
      </c>
      <c r="H42" s="196">
        <f t="shared" si="7"/>
        <v>7</v>
      </c>
      <c r="I42" s="196">
        <f t="shared" si="7"/>
        <v>8</v>
      </c>
      <c r="J42" s="196">
        <f t="shared" si="7"/>
        <v>9</v>
      </c>
      <c r="K42" s="196">
        <f t="shared" si="7"/>
        <v>8</v>
      </c>
      <c r="L42" s="196">
        <f t="shared" si="7"/>
        <v>9</v>
      </c>
      <c r="M42" s="196">
        <f t="shared" si="7"/>
        <v>8</v>
      </c>
      <c r="N42" s="196">
        <f t="shared" si="7"/>
        <v>8</v>
      </c>
      <c r="O42" s="196">
        <f t="shared" si="7"/>
        <v>6</v>
      </c>
      <c r="P42" s="196">
        <f t="shared" si="7"/>
        <v>7</v>
      </c>
      <c r="Q42" s="196">
        <f t="shared" ref="Q42:AG42" si="8">COUNT(Q21:Q39)</f>
        <v>7</v>
      </c>
      <c r="R42" s="196">
        <f t="shared" si="8"/>
        <v>8</v>
      </c>
      <c r="S42" s="196">
        <f t="shared" si="8"/>
        <v>7</v>
      </c>
      <c r="T42" s="196">
        <f t="shared" si="8"/>
        <v>8</v>
      </c>
      <c r="U42" s="196">
        <f t="shared" si="8"/>
        <v>7</v>
      </c>
      <c r="V42" s="196">
        <f t="shared" si="8"/>
        <v>7</v>
      </c>
      <c r="W42" s="196">
        <f t="shared" si="8"/>
        <v>7</v>
      </c>
      <c r="X42" s="196">
        <f t="shared" si="8"/>
        <v>8</v>
      </c>
      <c r="Y42" s="196">
        <f t="shared" si="8"/>
        <v>7</v>
      </c>
      <c r="Z42" s="196">
        <f t="shared" si="8"/>
        <v>8</v>
      </c>
      <c r="AA42" s="196">
        <f t="shared" si="8"/>
        <v>7</v>
      </c>
      <c r="AB42" s="196">
        <f t="shared" si="8"/>
        <v>8</v>
      </c>
      <c r="AC42" s="196">
        <f t="shared" si="8"/>
        <v>6</v>
      </c>
      <c r="AD42" s="196">
        <f t="shared" si="8"/>
        <v>8</v>
      </c>
      <c r="AE42" s="196">
        <f t="shared" si="8"/>
        <v>7</v>
      </c>
      <c r="AF42" s="196">
        <f t="shared" si="8"/>
        <v>8</v>
      </c>
      <c r="AG42" s="196">
        <f t="shared" si="8"/>
        <v>7</v>
      </c>
      <c r="AH42" s="493">
        <f>AH41-SUM(D41:AG41)</f>
        <v>20.059999999999491</v>
      </c>
      <c r="AI42" s="176" t="s">
        <v>93</v>
      </c>
      <c r="AJ42" s="494"/>
      <c r="AK42" s="494"/>
      <c r="AL42" s="494"/>
      <c r="AM42" s="494"/>
      <c r="AN42" s="494"/>
      <c r="AO42" s="439"/>
      <c r="AP42" s="439"/>
      <c r="AQ42" s="439"/>
      <c r="AR42" s="439"/>
      <c r="AS42" s="439"/>
      <c r="AT42" s="439"/>
      <c r="AU42" s="439"/>
      <c r="AV42" s="439"/>
      <c r="AW42" s="439"/>
      <c r="AX42" s="439"/>
      <c r="AY42" s="439"/>
      <c r="AZ42" s="439"/>
    </row>
    <row r="43" spans="1:52" s="19" customFormat="1" ht="15" x14ac:dyDescent="0.25">
      <c r="A43" s="178"/>
      <c r="B43" s="178"/>
      <c r="C43" s="178"/>
      <c r="D43" s="179"/>
      <c r="E43" s="179"/>
      <c r="F43" s="179"/>
      <c r="G43" s="179"/>
      <c r="H43" s="181"/>
      <c r="I43" s="179"/>
      <c r="J43" s="182"/>
      <c r="K43" s="184"/>
      <c r="L43" s="184"/>
      <c r="M43" s="184"/>
      <c r="N43" s="184"/>
      <c r="O43" s="182"/>
      <c r="P43" s="182"/>
      <c r="Q43" s="182"/>
      <c r="R43" s="182"/>
      <c r="S43" s="184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495">
        <v>52.76</v>
      </c>
      <c r="AI43" s="176" t="s">
        <v>96</v>
      </c>
      <c r="AJ43" s="177"/>
      <c r="AK43" s="177"/>
      <c r="AL43" s="177"/>
      <c r="AM43" s="177"/>
    </row>
    <row r="44" spans="1:52" s="19" customFormat="1" ht="15" x14ac:dyDescent="0.25">
      <c r="A44" s="178"/>
      <c r="B44" s="178"/>
      <c r="C44" s="178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493">
        <v>58.38</v>
      </c>
      <c r="AI44" s="176" t="s">
        <v>97</v>
      </c>
      <c r="AJ44" s="494"/>
      <c r="AK44" s="494"/>
      <c r="AL44" s="494"/>
      <c r="AM44" s="494"/>
      <c r="AN44" s="494"/>
      <c r="AO44" s="439"/>
      <c r="AP44" s="439"/>
      <c r="AQ44" s="439"/>
      <c r="AR44" s="439"/>
      <c r="AS44" s="439"/>
      <c r="AT44" s="439"/>
      <c r="AU44" s="439"/>
      <c r="AV44" s="439"/>
      <c r="AW44" s="439"/>
      <c r="AX44" s="439"/>
      <c r="AY44" s="439"/>
      <c r="AZ44" s="439"/>
    </row>
    <row r="45" spans="1:52" ht="15.75" x14ac:dyDescent="0.25">
      <c r="A45" s="187"/>
      <c r="B45" s="194"/>
      <c r="C45" s="195" t="s">
        <v>73</v>
      </c>
      <c r="D45" s="200">
        <v>85.75</v>
      </c>
      <c r="E45" s="200">
        <v>83.75</v>
      </c>
      <c r="F45" s="200">
        <v>83.75</v>
      </c>
      <c r="G45" s="200">
        <v>68.25</v>
      </c>
      <c r="H45" s="200">
        <v>63.25</v>
      </c>
      <c r="I45" s="200">
        <v>78</v>
      </c>
      <c r="J45" s="200">
        <v>85.75</v>
      </c>
      <c r="K45" s="200">
        <v>83.75</v>
      </c>
      <c r="L45" s="200">
        <v>85.75</v>
      </c>
      <c r="M45" s="200">
        <v>83.75</v>
      </c>
      <c r="N45" s="200">
        <v>68.25</v>
      </c>
      <c r="O45" s="200">
        <v>61.25</v>
      </c>
      <c r="P45" s="200">
        <v>63.25</v>
      </c>
      <c r="Q45" s="200">
        <v>70</v>
      </c>
      <c r="R45" s="200">
        <v>77.75</v>
      </c>
      <c r="S45" s="200">
        <v>75.75</v>
      </c>
      <c r="T45" s="200">
        <v>77.75</v>
      </c>
      <c r="U45" s="200">
        <v>66.25</v>
      </c>
      <c r="V45" s="200">
        <v>63.25</v>
      </c>
      <c r="W45" s="200">
        <v>70</v>
      </c>
      <c r="X45" s="200">
        <v>77.75</v>
      </c>
      <c r="Y45" s="200">
        <v>75.75</v>
      </c>
      <c r="Z45" s="200">
        <v>88.5</v>
      </c>
      <c r="AA45" s="200">
        <v>86.5</v>
      </c>
      <c r="AB45" s="200">
        <v>68.25</v>
      </c>
      <c r="AC45" s="200">
        <v>61.25</v>
      </c>
      <c r="AD45" s="200">
        <v>77.75</v>
      </c>
      <c r="AE45" s="200">
        <v>75.75</v>
      </c>
      <c r="AF45" s="200">
        <v>77.75</v>
      </c>
      <c r="AG45" s="200">
        <v>56.5</v>
      </c>
      <c r="AH45" s="282">
        <f>SUM(D45:AG45)</f>
        <v>2241</v>
      </c>
      <c r="AI45"/>
      <c r="AJ45" s="199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</row>
    <row r="46" spans="1:52" ht="15.75" x14ac:dyDescent="0.25">
      <c r="A46" s="187"/>
      <c r="B46" s="194"/>
      <c r="C46" s="195" t="s">
        <v>74</v>
      </c>
      <c r="D46" s="200">
        <v>838.61664449999989</v>
      </c>
      <c r="E46" s="200">
        <v>947.36217450000004</v>
      </c>
      <c r="F46" s="200">
        <v>924.81637187500007</v>
      </c>
      <c r="G46" s="200">
        <v>754.18883718749998</v>
      </c>
      <c r="H46" s="200">
        <v>732.01751831249999</v>
      </c>
      <c r="I46" s="200">
        <v>618.42800999999997</v>
      </c>
      <c r="J46" s="200">
        <v>785.01739916666668</v>
      </c>
      <c r="K46" s="200">
        <v>838.61664449999989</v>
      </c>
      <c r="L46" s="200">
        <v>947.36217450000004</v>
      </c>
      <c r="M46" s="200">
        <v>924.81637187500007</v>
      </c>
      <c r="N46" s="200">
        <v>721.70834250000007</v>
      </c>
      <c r="O46" s="200">
        <v>643.43643833333329</v>
      </c>
      <c r="P46" s="200">
        <v>730.77320880000002</v>
      </c>
      <c r="Q46" s="200">
        <v>788.261121</v>
      </c>
      <c r="R46" s="200">
        <v>785.2444879166668</v>
      </c>
      <c r="S46" s="200">
        <v>780.9631948</v>
      </c>
      <c r="T46" s="200">
        <v>899.85337178571422</v>
      </c>
      <c r="U46" s="200">
        <v>721.70834250000007</v>
      </c>
      <c r="V46" s="200">
        <v>643.43643833333329</v>
      </c>
      <c r="W46" s="200">
        <v>811.97023200000001</v>
      </c>
      <c r="X46" s="200">
        <v>801.15570300000013</v>
      </c>
      <c r="Y46" s="200">
        <v>813.85641650000002</v>
      </c>
      <c r="Z46" s="200">
        <v>911.80082791666666</v>
      </c>
      <c r="AA46" s="200">
        <v>932.69870899999989</v>
      </c>
      <c r="AB46" s="200">
        <v>808.319699625</v>
      </c>
      <c r="AC46" s="200">
        <v>643.25723341499997</v>
      </c>
      <c r="AD46" s="200">
        <v>800.84673041666667</v>
      </c>
      <c r="AE46" s="200">
        <v>801.15570300000013</v>
      </c>
      <c r="AF46" s="200">
        <v>813.85641650000002</v>
      </c>
      <c r="AG46" s="200">
        <v>911.80082791666666</v>
      </c>
      <c r="AH46" s="282">
        <f>SUM(D46:AG46)</f>
        <v>24077.345591675716</v>
      </c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</row>
    <row r="47" spans="1:52" s="19" customFormat="1" ht="15" x14ac:dyDescent="0.25">
      <c r="A47" s="202"/>
      <c r="B47" s="202"/>
      <c r="C47" s="202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80"/>
      <c r="Z47" s="179"/>
      <c r="AA47" s="179"/>
      <c r="AB47" s="179"/>
      <c r="AC47" s="179"/>
      <c r="AD47" s="179"/>
      <c r="AE47" s="179"/>
      <c r="AF47" s="179"/>
      <c r="AG47" s="179"/>
      <c r="AH47" s="186"/>
      <c r="AI47" s="176"/>
      <c r="AJ47" s="177"/>
      <c r="AK47" s="177"/>
      <c r="AL47" s="177"/>
      <c r="AM47" s="177"/>
      <c r="AN47" s="177"/>
    </row>
    <row r="48" spans="1:52" ht="15.75" x14ac:dyDescent="0.25">
      <c r="A48" s="187"/>
      <c r="B48" s="194"/>
      <c r="C48" s="195" t="s">
        <v>75</v>
      </c>
      <c r="D48" s="379" t="e">
        <f>#REF!</f>
        <v>#REF!</v>
      </c>
      <c r="E48" s="379" t="e">
        <f>#REF!*0.9</f>
        <v>#REF!</v>
      </c>
      <c r="F48" s="379" t="e">
        <f>#REF!</f>
        <v>#REF!</v>
      </c>
      <c r="G48" s="379" t="e">
        <f>#REF!*0.9</f>
        <v>#REF!</v>
      </c>
      <c r="H48" s="379" t="e">
        <f>#REF!*0.8</f>
        <v>#REF!</v>
      </c>
      <c r="I48" s="379" t="e">
        <f>#REF!</f>
        <v>#REF!</v>
      </c>
      <c r="J48" s="379" t="e">
        <f>#REF!</f>
        <v>#REF!</v>
      </c>
      <c r="K48" s="379" t="e">
        <f>#REF!*0.9</f>
        <v>#REF!</v>
      </c>
      <c r="L48" s="379" t="e">
        <f>#REF!*0.9</f>
        <v>#REF!</v>
      </c>
      <c r="M48" s="379" t="e">
        <f>#REF!*0.9</f>
        <v>#REF!</v>
      </c>
      <c r="N48" s="379" t="e">
        <f>#REF!</f>
        <v>#REF!</v>
      </c>
      <c r="O48" s="379" t="e">
        <f>#REF!*0.7</f>
        <v>#REF!</v>
      </c>
      <c r="P48" s="379" t="e">
        <f>#REF!*0.7</f>
        <v>#REF!</v>
      </c>
      <c r="Q48" s="379" t="e">
        <f>#REF!*0.9</f>
        <v>#REF!</v>
      </c>
      <c r="R48" s="379" t="e">
        <f>#REF!</f>
        <v>#REF!</v>
      </c>
      <c r="S48" s="379" t="e">
        <f>#REF!*0.8</f>
        <v>#REF!</v>
      </c>
      <c r="T48" s="379" t="e">
        <f>#REF!</f>
        <v>#REF!</v>
      </c>
      <c r="U48" s="379" t="e">
        <f>#REF!</f>
        <v>#REF!</v>
      </c>
      <c r="V48" s="379" t="e">
        <f>#REF!*0.9</f>
        <v>#REF!</v>
      </c>
      <c r="W48" s="379" t="e">
        <f>#REF!</f>
        <v>#REF!</v>
      </c>
      <c r="X48" s="379" t="e">
        <f>#REF!*0.9</f>
        <v>#REF!</v>
      </c>
      <c r="Y48" s="379" t="e">
        <f>#REF!*0.9</f>
        <v>#REF!</v>
      </c>
      <c r="Z48" s="379" t="e">
        <f>#REF!*0.9</f>
        <v>#REF!</v>
      </c>
      <c r="AA48" s="379" t="e">
        <f>#REF!*0.9</f>
        <v>#REF!</v>
      </c>
      <c r="AB48" s="379" t="e">
        <f>#REF!*0.9</f>
        <v>#REF!</v>
      </c>
      <c r="AC48" s="379" t="e">
        <f>#REF!*0.9</f>
        <v>#REF!</v>
      </c>
      <c r="AD48" s="379" t="e">
        <f>#REF!*0.9</f>
        <v>#REF!</v>
      </c>
      <c r="AE48" s="379" t="e">
        <f>#REF!*0.9</f>
        <v>#REF!</v>
      </c>
      <c r="AF48" s="379" t="e">
        <f>#REF!*0.9</f>
        <v>#REF!</v>
      </c>
      <c r="AG48" s="379" t="e">
        <f>#REF!*0.9</f>
        <v>#REF!</v>
      </c>
      <c r="AH48" s="198" t="e">
        <f>SUM(D48:AG48)</f>
        <v>#REF!</v>
      </c>
      <c r="AI48" t="s">
        <v>91</v>
      </c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</row>
    <row r="49" spans="1:52" ht="15.75" x14ac:dyDescent="0.25">
      <c r="A49" s="187"/>
      <c r="B49" s="194"/>
      <c r="C49" s="195" t="s">
        <v>77</v>
      </c>
      <c r="D49" s="205">
        <v>870.3651175</v>
      </c>
      <c r="E49" s="205">
        <v>885.00765249999995</v>
      </c>
      <c r="F49" s="205">
        <v>919.49377749999996</v>
      </c>
      <c r="G49" s="205">
        <v>730.19216500000005</v>
      </c>
      <c r="H49" s="205">
        <v>606.52550500000007</v>
      </c>
      <c r="I49" s="205">
        <v>733.93300500000009</v>
      </c>
      <c r="J49" s="205">
        <v>715.0237024999999</v>
      </c>
      <c r="K49" s="205">
        <v>734.41793250000001</v>
      </c>
      <c r="L49" s="205">
        <v>880.27122999999995</v>
      </c>
      <c r="M49" s="205">
        <v>821.09941499999991</v>
      </c>
      <c r="N49" s="205">
        <v>725.44395500000007</v>
      </c>
      <c r="O49" s="205">
        <v>459.14270249999998</v>
      </c>
      <c r="P49" s="205">
        <v>500.32668999999999</v>
      </c>
      <c r="Q49" s="205">
        <v>672.79544499999997</v>
      </c>
      <c r="R49" s="205">
        <v>891.8274899999999</v>
      </c>
      <c r="S49" s="205">
        <v>785.15153750000002</v>
      </c>
      <c r="T49" s="205">
        <v>881.77798000000007</v>
      </c>
      <c r="U49" s="205">
        <v>706.52184</v>
      </c>
      <c r="V49" s="205">
        <v>597.2485375</v>
      </c>
      <c r="W49" s="205">
        <v>728.06990250000001</v>
      </c>
      <c r="X49" s="205">
        <v>760.29405750000001</v>
      </c>
      <c r="Y49" s="205">
        <v>799.67742750000002</v>
      </c>
      <c r="Z49" s="205">
        <v>751.39736500000004</v>
      </c>
      <c r="AA49" s="205">
        <v>1494.7487874999997</v>
      </c>
      <c r="AB49" s="205">
        <v>724.00977499999999</v>
      </c>
      <c r="AC49" s="205">
        <v>551.149675</v>
      </c>
      <c r="AD49" s="205">
        <v>829.76322749999997</v>
      </c>
      <c r="AE49" s="205">
        <v>789.69074999999998</v>
      </c>
      <c r="AF49" s="205">
        <v>747.991085</v>
      </c>
      <c r="AG49" s="205">
        <v>811.23450750000006</v>
      </c>
      <c r="AH49" s="198">
        <f>AH50</f>
        <v>23104.592240000002</v>
      </c>
      <c r="AI49" s="1" t="e">
        <f>AH48-AH49</f>
        <v>#REF!</v>
      </c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</row>
    <row r="50" spans="1:52" ht="15.75" x14ac:dyDescent="0.25">
      <c r="A50" s="194"/>
      <c r="B50" s="206"/>
      <c r="C50" s="207" t="s">
        <v>78</v>
      </c>
      <c r="D50" s="208">
        <f>IF(D49="",D48,D49)</f>
        <v>870.3651175</v>
      </c>
      <c r="E50" s="208">
        <f t="shared" ref="E50:AG50" si="9">IF(E49="",E48,E49)</f>
        <v>885.00765249999995</v>
      </c>
      <c r="F50" s="208">
        <f t="shared" si="9"/>
        <v>919.49377749999996</v>
      </c>
      <c r="G50" s="208">
        <f t="shared" si="9"/>
        <v>730.19216500000005</v>
      </c>
      <c r="H50" s="208">
        <f t="shared" si="9"/>
        <v>606.52550500000007</v>
      </c>
      <c r="I50" s="208">
        <f t="shared" si="9"/>
        <v>733.93300500000009</v>
      </c>
      <c r="J50" s="208">
        <f t="shared" si="9"/>
        <v>715.0237024999999</v>
      </c>
      <c r="K50" s="208">
        <f t="shared" si="9"/>
        <v>734.41793250000001</v>
      </c>
      <c r="L50" s="208">
        <f t="shared" si="9"/>
        <v>880.27122999999995</v>
      </c>
      <c r="M50" s="208">
        <f t="shared" si="9"/>
        <v>821.09941499999991</v>
      </c>
      <c r="N50" s="208">
        <f t="shared" si="9"/>
        <v>725.44395500000007</v>
      </c>
      <c r="O50" s="208">
        <f t="shared" si="9"/>
        <v>459.14270249999998</v>
      </c>
      <c r="P50" s="208">
        <f t="shared" si="9"/>
        <v>500.32668999999999</v>
      </c>
      <c r="Q50" s="208">
        <f t="shared" si="9"/>
        <v>672.79544499999997</v>
      </c>
      <c r="R50" s="208">
        <f t="shared" si="9"/>
        <v>891.8274899999999</v>
      </c>
      <c r="S50" s="208">
        <f t="shared" si="9"/>
        <v>785.15153750000002</v>
      </c>
      <c r="T50" s="208">
        <f t="shared" si="9"/>
        <v>881.77798000000007</v>
      </c>
      <c r="U50" s="208">
        <f t="shared" si="9"/>
        <v>706.52184</v>
      </c>
      <c r="V50" s="208">
        <f t="shared" si="9"/>
        <v>597.2485375</v>
      </c>
      <c r="W50" s="208">
        <f t="shared" si="9"/>
        <v>728.06990250000001</v>
      </c>
      <c r="X50" s="208">
        <f t="shared" si="9"/>
        <v>760.29405750000001</v>
      </c>
      <c r="Y50" s="208">
        <f t="shared" si="9"/>
        <v>799.67742750000002</v>
      </c>
      <c r="Z50" s="208">
        <f t="shared" si="9"/>
        <v>751.39736500000004</v>
      </c>
      <c r="AA50" s="208">
        <f t="shared" si="9"/>
        <v>1494.7487874999997</v>
      </c>
      <c r="AB50" s="208">
        <f t="shared" si="9"/>
        <v>724.00977499999999</v>
      </c>
      <c r="AC50" s="208">
        <f t="shared" si="9"/>
        <v>551.149675</v>
      </c>
      <c r="AD50" s="208">
        <f t="shared" si="9"/>
        <v>829.76322749999997</v>
      </c>
      <c r="AE50" s="208">
        <f t="shared" si="9"/>
        <v>789.69074999999998</v>
      </c>
      <c r="AF50" s="208">
        <f t="shared" si="9"/>
        <v>747.991085</v>
      </c>
      <c r="AG50" s="208">
        <f t="shared" si="9"/>
        <v>811.23450750000006</v>
      </c>
      <c r="AH50" s="198">
        <f>SUM(D50:AG50)</f>
        <v>23104.592240000002</v>
      </c>
      <c r="AI50" s="194"/>
      <c r="AJ50" s="194"/>
      <c r="AK50" s="194"/>
      <c r="AL50" s="194"/>
      <c r="AM50"/>
      <c r="AN50" s="19"/>
      <c r="AO50"/>
      <c r="AP50"/>
      <c r="AQ50"/>
      <c r="AR50"/>
      <c r="AS50"/>
      <c r="AT50"/>
      <c r="AU50"/>
      <c r="AV50"/>
      <c r="AW50"/>
      <c r="AX50"/>
      <c r="AY50"/>
      <c r="AZ50"/>
    </row>
    <row r="51" spans="1:52" s="193" customFormat="1" ht="15.75" x14ac:dyDescent="0.25">
      <c r="A51" s="210"/>
      <c r="B51" s="211"/>
      <c r="C51" s="207" t="s">
        <v>77</v>
      </c>
      <c r="D51" s="212">
        <f>IF(D49="","",D49)</f>
        <v>870.3651175</v>
      </c>
      <c r="E51" s="212">
        <f t="shared" ref="E51:AG51" si="10">IF(E49="","",E49)</f>
        <v>885.00765249999995</v>
      </c>
      <c r="F51" s="212">
        <f>IF(F49="","",F49)</f>
        <v>919.49377749999996</v>
      </c>
      <c r="G51" s="212">
        <f t="shared" si="10"/>
        <v>730.19216500000005</v>
      </c>
      <c r="H51" s="212">
        <f t="shared" si="10"/>
        <v>606.52550500000007</v>
      </c>
      <c r="I51" s="212">
        <f t="shared" si="10"/>
        <v>733.93300500000009</v>
      </c>
      <c r="J51" s="212">
        <f t="shared" si="10"/>
        <v>715.0237024999999</v>
      </c>
      <c r="K51" s="212">
        <f t="shared" si="10"/>
        <v>734.41793250000001</v>
      </c>
      <c r="L51" s="212">
        <f t="shared" si="10"/>
        <v>880.27122999999995</v>
      </c>
      <c r="M51" s="212">
        <f t="shared" si="10"/>
        <v>821.09941499999991</v>
      </c>
      <c r="N51" s="212">
        <f t="shared" si="10"/>
        <v>725.44395500000007</v>
      </c>
      <c r="O51" s="212">
        <f t="shared" si="10"/>
        <v>459.14270249999998</v>
      </c>
      <c r="P51" s="212">
        <f t="shared" si="10"/>
        <v>500.32668999999999</v>
      </c>
      <c r="Q51" s="212">
        <f t="shared" si="10"/>
        <v>672.79544499999997</v>
      </c>
      <c r="R51" s="212">
        <f t="shared" si="10"/>
        <v>891.8274899999999</v>
      </c>
      <c r="S51" s="212">
        <f t="shared" si="10"/>
        <v>785.15153750000002</v>
      </c>
      <c r="T51" s="212">
        <f t="shared" si="10"/>
        <v>881.77798000000007</v>
      </c>
      <c r="U51" s="212">
        <f t="shared" si="10"/>
        <v>706.52184</v>
      </c>
      <c r="V51" s="212">
        <f t="shared" si="10"/>
        <v>597.2485375</v>
      </c>
      <c r="W51" s="212">
        <f t="shared" si="10"/>
        <v>728.06990250000001</v>
      </c>
      <c r="X51" s="212">
        <f t="shared" si="10"/>
        <v>760.29405750000001</v>
      </c>
      <c r="Y51" s="212">
        <f t="shared" si="10"/>
        <v>799.67742750000002</v>
      </c>
      <c r="Z51" s="212">
        <f t="shared" si="10"/>
        <v>751.39736500000004</v>
      </c>
      <c r="AA51" s="212">
        <f t="shared" si="10"/>
        <v>1494.7487874999997</v>
      </c>
      <c r="AB51" s="212">
        <f t="shared" si="10"/>
        <v>724.00977499999999</v>
      </c>
      <c r="AC51" s="212">
        <f t="shared" si="10"/>
        <v>551.149675</v>
      </c>
      <c r="AD51" s="212">
        <f t="shared" si="10"/>
        <v>829.76322749999997</v>
      </c>
      <c r="AE51" s="212">
        <f t="shared" si="10"/>
        <v>789.69074999999998</v>
      </c>
      <c r="AF51" s="212">
        <f t="shared" si="10"/>
        <v>747.991085</v>
      </c>
      <c r="AG51" s="212">
        <f t="shared" si="10"/>
        <v>811.23450750000006</v>
      </c>
      <c r="AH51" s="214">
        <f>SUM(D51:AG51)+153.8</f>
        <v>23258.392240000001</v>
      </c>
    </row>
    <row r="52" spans="1:52" s="193" customFormat="1" ht="15.75" x14ac:dyDescent="0.25">
      <c r="A52" s="210"/>
      <c r="B52" s="211"/>
      <c r="C52" s="207" t="s">
        <v>79</v>
      </c>
      <c r="D52" s="212">
        <f>IF(D51="","",D41)</f>
        <v>103.51</v>
      </c>
      <c r="E52" s="212">
        <f>IF(E51="","",E41)</f>
        <v>82.92</v>
      </c>
      <c r="F52" s="212">
        <f t="shared" ref="F52:AG52" si="11">IF(F51="","",F41)</f>
        <v>84.09</v>
      </c>
      <c r="G52" s="212">
        <f t="shared" si="11"/>
        <v>64.760000000000005</v>
      </c>
      <c r="H52" s="212">
        <f t="shared" si="11"/>
        <v>63.489999999999995</v>
      </c>
      <c r="I52" s="212">
        <f t="shared" si="11"/>
        <v>76.67</v>
      </c>
      <c r="J52" s="212">
        <f t="shared" si="11"/>
        <v>81.680000000000007</v>
      </c>
      <c r="K52" s="212">
        <f>IF(K51="","",K41)</f>
        <v>82.92</v>
      </c>
      <c r="L52" s="212">
        <f t="shared" si="11"/>
        <v>83.68</v>
      </c>
      <c r="M52" s="212">
        <f t="shared" si="11"/>
        <v>82.93</v>
      </c>
      <c r="N52" s="212">
        <f t="shared" si="11"/>
        <v>64.84</v>
      </c>
      <c r="O52" s="212">
        <f t="shared" si="11"/>
        <v>59.010000000000005</v>
      </c>
      <c r="P52" s="212">
        <f t="shared" si="11"/>
        <v>63.41</v>
      </c>
      <c r="Q52" s="212">
        <f t="shared" si="11"/>
        <v>76.34</v>
      </c>
      <c r="R52" s="212">
        <f t="shared" si="11"/>
        <v>84.08</v>
      </c>
      <c r="S52" s="212">
        <f t="shared" si="11"/>
        <v>84.58</v>
      </c>
      <c r="T52" s="212">
        <f t="shared" si="11"/>
        <v>84.9</v>
      </c>
      <c r="U52" s="212">
        <f t="shared" si="11"/>
        <v>66.41</v>
      </c>
      <c r="V52" s="212">
        <f t="shared" si="11"/>
        <v>61.75</v>
      </c>
      <c r="W52" s="212">
        <f t="shared" si="11"/>
        <v>76.650000000000006</v>
      </c>
      <c r="X52" s="212">
        <f t="shared" si="11"/>
        <v>80.25</v>
      </c>
      <c r="Y52" s="212">
        <f t="shared" si="11"/>
        <v>79</v>
      </c>
      <c r="Z52" s="212">
        <f t="shared" si="11"/>
        <v>83.34</v>
      </c>
      <c r="AA52" s="212">
        <f t="shared" si="11"/>
        <v>84.06</v>
      </c>
      <c r="AB52" s="212">
        <f t="shared" si="11"/>
        <v>67.67</v>
      </c>
      <c r="AC52" s="212">
        <f t="shared" si="11"/>
        <v>61</v>
      </c>
      <c r="AD52" s="212">
        <f t="shared" si="11"/>
        <v>79.59</v>
      </c>
      <c r="AE52" s="212">
        <f t="shared" si="11"/>
        <v>75.58</v>
      </c>
      <c r="AF52" s="212">
        <f t="shared" si="11"/>
        <v>80.510000000000005</v>
      </c>
      <c r="AG52" s="212">
        <f t="shared" si="11"/>
        <v>65.84</v>
      </c>
      <c r="AH52" s="214">
        <f>SUM(D52:AG52)</f>
        <v>2285.4600000000005</v>
      </c>
    </row>
    <row r="53" spans="1:52" ht="15.75" x14ac:dyDescent="0.25">
      <c r="B53" s="206"/>
      <c r="C53" s="215" t="s">
        <v>80</v>
      </c>
      <c r="D53" s="216">
        <v>10</v>
      </c>
      <c r="E53" s="216">
        <v>10</v>
      </c>
      <c r="F53" s="216">
        <v>10</v>
      </c>
      <c r="G53" s="216">
        <v>10</v>
      </c>
      <c r="H53" s="216">
        <v>10</v>
      </c>
      <c r="I53" s="216">
        <v>10</v>
      </c>
      <c r="J53" s="216">
        <v>10</v>
      </c>
      <c r="K53" s="216">
        <v>10</v>
      </c>
      <c r="L53" s="216">
        <v>10</v>
      </c>
      <c r="M53" s="216">
        <v>10</v>
      </c>
      <c r="N53" s="216">
        <v>10</v>
      </c>
      <c r="O53" s="216">
        <v>10</v>
      </c>
      <c r="P53" s="216">
        <v>10</v>
      </c>
      <c r="Q53" s="216">
        <v>10</v>
      </c>
      <c r="R53" s="216">
        <v>10</v>
      </c>
      <c r="S53" s="216">
        <v>10</v>
      </c>
      <c r="T53" s="216">
        <v>10</v>
      </c>
      <c r="U53" s="216">
        <v>10</v>
      </c>
      <c r="V53" s="216">
        <v>10</v>
      </c>
      <c r="W53" s="216">
        <v>10</v>
      </c>
      <c r="X53" s="216">
        <v>10</v>
      </c>
      <c r="Y53" s="216">
        <v>10</v>
      </c>
      <c r="Z53" s="216">
        <v>10</v>
      </c>
      <c r="AA53" s="216">
        <v>10</v>
      </c>
      <c r="AB53" s="216">
        <v>10</v>
      </c>
      <c r="AC53" s="216">
        <v>10</v>
      </c>
      <c r="AD53" s="216">
        <v>10</v>
      </c>
      <c r="AE53" s="216">
        <v>10</v>
      </c>
      <c r="AF53" s="216">
        <v>10</v>
      </c>
      <c r="AG53" s="216">
        <v>10</v>
      </c>
      <c r="AH53" s="216">
        <v>10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</row>
    <row r="54" spans="1:52" ht="15.75" x14ac:dyDescent="0.25">
      <c r="B54" s="206"/>
      <c r="C54" s="218" t="s">
        <v>81</v>
      </c>
      <c r="D54" s="219">
        <f>IF(D49="",D48/D41,D49/D41)</f>
        <v>8.4085123901072354</v>
      </c>
      <c r="E54" s="219">
        <f>IF(E49="",E48/E41,E49/E41)</f>
        <v>10.673030059093101</v>
      </c>
      <c r="F54" s="219">
        <f t="shared" ref="F54:AG54" si="12">IF(F49="",F48/F41,F49/F41)</f>
        <v>10.934638809608751</v>
      </c>
      <c r="G54" s="219">
        <f t="shared" si="12"/>
        <v>11.275357705373688</v>
      </c>
      <c r="H54" s="219">
        <f t="shared" si="12"/>
        <v>9.5530871790833221</v>
      </c>
      <c r="I54" s="219">
        <f t="shared" si="12"/>
        <v>9.5726229946524075</v>
      </c>
      <c r="J54" s="219">
        <f t="shared" si="12"/>
        <v>8.7539630570519087</v>
      </c>
      <c r="K54" s="219">
        <f t="shared" si="12"/>
        <v>8.8569456403762654</v>
      </c>
      <c r="L54" s="219">
        <f t="shared" si="12"/>
        <v>10.519493666347991</v>
      </c>
      <c r="M54" s="219">
        <f t="shared" si="12"/>
        <v>9.9011143735680669</v>
      </c>
      <c r="N54" s="219">
        <f t="shared" si="12"/>
        <v>11.188216455891425</v>
      </c>
      <c r="O54" s="219">
        <f t="shared" si="12"/>
        <v>7.7807609303507874</v>
      </c>
      <c r="P54" s="219">
        <f t="shared" si="12"/>
        <v>7.8903436366503712</v>
      </c>
      <c r="Q54" s="219">
        <f t="shared" si="12"/>
        <v>8.8131444197013362</v>
      </c>
      <c r="R54" s="219">
        <f t="shared" si="12"/>
        <v>10.606892126546146</v>
      </c>
      <c r="S54" s="219">
        <f t="shared" si="12"/>
        <v>9.2829455840624266</v>
      </c>
      <c r="T54" s="219">
        <f t="shared" si="12"/>
        <v>10.386077502944641</v>
      </c>
      <c r="U54" s="219">
        <f t="shared" si="12"/>
        <v>10.638786929679267</v>
      </c>
      <c r="V54" s="219">
        <f t="shared" si="12"/>
        <v>9.672041093117409</v>
      </c>
      <c r="W54" s="219">
        <f t="shared" si="12"/>
        <v>9.4986288649706445</v>
      </c>
      <c r="X54" s="219">
        <f t="shared" si="12"/>
        <v>9.4740692523364487</v>
      </c>
      <c r="Y54" s="219">
        <f t="shared" si="12"/>
        <v>10.122499082278482</v>
      </c>
      <c r="Z54" s="219">
        <f t="shared" si="12"/>
        <v>9.0160470962323007</v>
      </c>
      <c r="AA54" s="219">
        <f t="shared" si="12"/>
        <v>17.781927046157502</v>
      </c>
      <c r="AB54" s="219">
        <f t="shared" si="12"/>
        <v>10.699124796808039</v>
      </c>
      <c r="AC54" s="219">
        <f t="shared" si="12"/>
        <v>9.0352405737704924</v>
      </c>
      <c r="AD54" s="219">
        <f t="shared" si="12"/>
        <v>10.425470882020354</v>
      </c>
      <c r="AE54" s="219">
        <f t="shared" si="12"/>
        <v>10.448408970627151</v>
      </c>
      <c r="AF54" s="219">
        <f t="shared" si="12"/>
        <v>9.2906606011675557</v>
      </c>
      <c r="AG54" s="219">
        <f t="shared" si="12"/>
        <v>12.321301754252735</v>
      </c>
      <c r="AH54" s="219">
        <f>AH49/AH41</f>
        <v>10.021423470627017</v>
      </c>
      <c r="AI54" s="221" t="s">
        <v>92</v>
      </c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</row>
    <row r="55" spans="1:52" ht="49.5" x14ac:dyDescent="0.25">
      <c r="B55" s="206"/>
      <c r="C55" s="218" t="s">
        <v>83</v>
      </c>
      <c r="D55" s="222">
        <f>D54/D53</f>
        <v>0.84085123901072356</v>
      </c>
      <c r="E55" s="222">
        <f t="shared" ref="E55:AG55" si="13">E54/E53</f>
        <v>1.06730300590931</v>
      </c>
      <c r="F55" s="222">
        <f t="shared" si="13"/>
        <v>1.0934638809608752</v>
      </c>
      <c r="G55" s="222">
        <f t="shared" si="13"/>
        <v>1.1275357705373688</v>
      </c>
      <c r="H55" s="222">
        <f t="shared" si="13"/>
        <v>0.95530871790833216</v>
      </c>
      <c r="I55" s="222">
        <f t="shared" si="13"/>
        <v>0.95726229946524077</v>
      </c>
      <c r="J55" s="222">
        <f t="shared" si="13"/>
        <v>0.87539630570519089</v>
      </c>
      <c r="K55" s="222">
        <f t="shared" si="13"/>
        <v>0.88569456403762659</v>
      </c>
      <c r="L55" s="222">
        <f t="shared" si="13"/>
        <v>1.051949366634799</v>
      </c>
      <c r="M55" s="222">
        <f t="shared" si="13"/>
        <v>0.99011143735680673</v>
      </c>
      <c r="N55" s="222">
        <f t="shared" si="13"/>
        <v>1.1188216455891424</v>
      </c>
      <c r="O55" s="222">
        <f t="shared" si="13"/>
        <v>0.77807609303507874</v>
      </c>
      <c r="P55" s="222">
        <f t="shared" si="13"/>
        <v>0.7890343636650371</v>
      </c>
      <c r="Q55" s="222">
        <f t="shared" si="13"/>
        <v>0.88131444197013364</v>
      </c>
      <c r="R55" s="222">
        <f t="shared" si="13"/>
        <v>1.0606892126546146</v>
      </c>
      <c r="S55" s="222">
        <f t="shared" si="13"/>
        <v>0.92829455840624264</v>
      </c>
      <c r="T55" s="222">
        <f t="shared" si="13"/>
        <v>1.0386077502944642</v>
      </c>
      <c r="U55" s="222">
        <f t="shared" si="13"/>
        <v>1.0638786929679267</v>
      </c>
      <c r="V55" s="222">
        <f t="shared" si="13"/>
        <v>0.96720410931174094</v>
      </c>
      <c r="W55" s="222">
        <f t="shared" si="13"/>
        <v>0.94986288649706441</v>
      </c>
      <c r="X55" s="222">
        <f t="shared" si="13"/>
        <v>0.94740692523364489</v>
      </c>
      <c r="Y55" s="222">
        <f t="shared" si="13"/>
        <v>1.0122499082278482</v>
      </c>
      <c r="Z55" s="222">
        <f t="shared" si="13"/>
        <v>0.90160470962323003</v>
      </c>
      <c r="AA55" s="222">
        <f t="shared" si="13"/>
        <v>1.7781927046157502</v>
      </c>
      <c r="AB55" s="222">
        <f t="shared" si="13"/>
        <v>1.0699124796808039</v>
      </c>
      <c r="AC55" s="222">
        <f t="shared" si="13"/>
        <v>0.90352405737704922</v>
      </c>
      <c r="AD55" s="222">
        <f t="shared" si="13"/>
        <v>1.0425470882020353</v>
      </c>
      <c r="AE55" s="222">
        <f t="shared" si="13"/>
        <v>1.044840897062715</v>
      </c>
      <c r="AF55" s="222">
        <f t="shared" si="13"/>
        <v>0.92906606011675552</v>
      </c>
      <c r="AG55" s="222">
        <f t="shared" si="13"/>
        <v>1.2321301754252736</v>
      </c>
      <c r="AH55" s="223">
        <f>AH54/AH53</f>
        <v>1.0021423470627018</v>
      </c>
      <c r="AI55" s="224">
        <f>(AH51+апрель!AH51+май!AI51)/(AH52+апрель!AH52+май!AI52-AH43-AH44)/AH53</f>
        <v>1.0329050680046441</v>
      </c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</row>
    <row r="56" spans="1:52" ht="16.5" customHeight="1" x14ac:dyDescent="0.25"/>
    <row r="57" spans="1:52" ht="16.5" customHeight="1" x14ac:dyDescent="0.25"/>
    <row r="58" spans="1:52" ht="16.5" customHeight="1" x14ac:dyDescent="0.25"/>
    <row r="59" spans="1:52" ht="16.5" customHeight="1" x14ac:dyDescent="0.25"/>
    <row r="60" spans="1:52" ht="16.5" customHeight="1" x14ac:dyDescent="0.25"/>
    <row r="61" spans="1:52" ht="16.5" customHeight="1" x14ac:dyDescent="0.25"/>
    <row r="62" spans="1:52" ht="16.5" customHeight="1" x14ac:dyDescent="0.25"/>
    <row r="63" spans="1:52" ht="16.5" customHeight="1" x14ac:dyDescent="0.25"/>
    <row r="64" spans="1:52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</sheetData>
  <mergeCells count="12">
    <mergeCell ref="B42:C42"/>
    <mergeCell ref="A1:G1"/>
    <mergeCell ref="A2:G2"/>
    <mergeCell ref="A3:G3"/>
    <mergeCell ref="H3:Z3"/>
    <mergeCell ref="Q4:S4"/>
    <mergeCell ref="A18:C18"/>
    <mergeCell ref="A19:C19"/>
    <mergeCell ref="D19:E19"/>
    <mergeCell ref="G19:H19"/>
    <mergeCell ref="AK19:AM19"/>
    <mergeCell ref="A41:C41"/>
  </mergeCells>
  <conditionalFormatting sqref="D53:AH53">
    <cfRule type="cellIs" dxfId="89" priority="13" operator="equal">
      <formula>"О"</formula>
    </cfRule>
  </conditionalFormatting>
  <conditionalFormatting sqref="AI55">
    <cfRule type="cellIs" dxfId="88" priority="8" operator="greaterThanOrEqual">
      <formula>1</formula>
    </cfRule>
    <cfRule type="cellIs" dxfId="87" priority="9" operator="between">
      <formula>0.9</formula>
      <formula>1</formula>
    </cfRule>
    <cfRule type="cellIs" dxfId="86" priority="10" operator="lessThan">
      <formula>0.9</formula>
    </cfRule>
  </conditionalFormatting>
  <conditionalFormatting sqref="D50:AG50">
    <cfRule type="cellIs" dxfId="85" priority="5" operator="equal">
      <formula>"О"</formula>
    </cfRule>
  </conditionalFormatting>
  <conditionalFormatting sqref="D55:AH55">
    <cfRule type="cellIs" dxfId="84" priority="2" operator="between">
      <formula>1</formula>
      <formula>1.05</formula>
    </cfRule>
    <cfRule type="cellIs" dxfId="83" priority="3" operator="between">
      <formula>0.95</formula>
      <formula>1</formula>
    </cfRule>
    <cfRule type="cellIs" dxfId="82" priority="4" operator="lessThan">
      <formula>1</formula>
    </cfRule>
  </conditionalFormatting>
  <conditionalFormatting sqref="D55:AH55">
    <cfRule type="cellIs" dxfId="81" priority="1" operator="greaterThan">
      <formula>1.05</formula>
    </cfRule>
  </conditionalFormatting>
  <dataValidations count="2">
    <dataValidation type="list" allowBlank="1" showInputMessage="1" showErrorMessage="1" sqref="Q4:S4">
      <formula1>$Q$5:$Q$16</formula1>
    </dataValidation>
    <dataValidation type="list" allowBlank="1" showInputMessage="1" showErrorMessage="1" sqref="S18">
      <formula1>$L$5:$L$8</formula1>
    </dataValidation>
  </dataValidations>
  <pageMargins left="0.11811023622047245" right="0.11811023622047245" top="0.35433070866141736" bottom="0.35433070866141736" header="0.11811023622047245" footer="0.11811023622047245"/>
  <pageSetup paperSize="9" scale="55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05963892-35A5-4561-8010-67514FF2E826}">
            <xm:f>NOT(ISERROR(SEARCH(#REF!,D53)))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D53:AH53</xm:sqref>
        </x14:conditionalFormatting>
        <x14:conditionalFormatting xmlns:xm="http://schemas.microsoft.com/office/excel/2006/main">
          <x14:cfRule type="containsText" priority="12" operator="containsText" id="{224820F7-9AA1-4119-982E-45C6DAA9400A}">
            <xm:f>NOT(ISERROR(SEARCH(#REF!,D53)))</xm:f>
            <xm:f>#REF!</xm:f>
            <x14:dxf>
              <font>
                <b/>
                <i val="0"/>
              </font>
            </x14:dxf>
          </x14:cfRule>
          <xm:sqref>D53:AH53</xm:sqref>
        </x14:conditionalFormatting>
        <x14:conditionalFormatting xmlns:xm="http://schemas.microsoft.com/office/excel/2006/main">
          <x14:cfRule type="containsText" priority="7" operator="containsText" id="{51DA2A9B-3C8B-4D28-9A4D-5914AA1FF4F9}">
            <xm:f>NOT(ISERROR(SEARCH(#REF!,#REF!)))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D50:AG50</xm:sqref>
        </x14:conditionalFormatting>
        <x14:conditionalFormatting xmlns:xm="http://schemas.microsoft.com/office/excel/2006/main">
          <x14:cfRule type="containsText" priority="6" operator="containsText" id="{FA5B2CAF-18F0-466A-A0D2-C257702B4D33}">
            <xm:f>NOT(ISERROR(SEARCH(#REF!,#REF!)))</xm:f>
            <xm:f>#REF!</xm:f>
            <x14:dxf>
              <font>
                <b/>
                <i val="0"/>
              </font>
            </x14:dxf>
          </x14:cfRule>
          <xm:sqref>D50:AG50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Q58"/>
  <sheetViews>
    <sheetView zoomScale="85" zoomScaleNormal="85" zoomScaleSheetLayoutView="85" workbookViewId="0">
      <pane xSplit="2" ySplit="20" topLeftCell="C21" activePane="bottomRight" state="frozen"/>
      <selection activeCell="U34" sqref="U34"/>
      <selection pane="topRight" activeCell="U34" sqref="U34"/>
      <selection pane="bottomLeft" activeCell="U34" sqref="U34"/>
      <selection pane="bottomRight" activeCell="U34" sqref="U34"/>
    </sheetView>
  </sheetViews>
  <sheetFormatPr defaultRowHeight="15" x14ac:dyDescent="0.25"/>
  <cols>
    <col min="1" max="1" width="4.7109375" customWidth="1"/>
    <col min="2" max="2" width="23.7109375" customWidth="1"/>
    <col min="3" max="3" width="16.140625" customWidth="1"/>
    <col min="4" max="4" width="7.7109375" style="1" customWidth="1"/>
    <col min="5" max="24" width="6.42578125" style="1" customWidth="1"/>
    <col min="25" max="25" width="7.140625" style="1" customWidth="1"/>
    <col min="26" max="28" width="6.42578125" style="1" customWidth="1"/>
    <col min="29" max="29" width="7" style="1" customWidth="1"/>
    <col min="30" max="31" width="6.42578125" style="1" customWidth="1"/>
    <col min="32" max="32" width="6.7109375" style="1" customWidth="1"/>
    <col min="33" max="34" width="6.42578125" style="1" customWidth="1"/>
    <col min="35" max="35" width="12.42578125" customWidth="1"/>
    <col min="36" max="36" width="10" customWidth="1"/>
    <col min="38" max="38" width="10.42578125" customWidth="1"/>
    <col min="39" max="39" width="9.7109375" customWidth="1"/>
    <col min="40" max="40" width="9.140625" customWidth="1"/>
    <col min="41" max="41" width="20.28515625" customWidth="1"/>
  </cols>
  <sheetData>
    <row r="1" spans="1:40" x14ac:dyDescent="0.25">
      <c r="A1" s="662" t="s">
        <v>12</v>
      </c>
      <c r="B1" s="662"/>
      <c r="C1" s="662"/>
      <c r="D1" s="662"/>
      <c r="E1" s="662"/>
      <c r="F1" s="662"/>
      <c r="G1" s="662"/>
      <c r="R1" s="3"/>
      <c r="S1" s="3"/>
      <c r="T1" s="3"/>
      <c r="U1" s="3"/>
      <c r="AC1" s="289" t="s">
        <v>13</v>
      </c>
      <c r="AD1" s="289"/>
      <c r="AE1" s="5"/>
      <c r="AF1" s="6"/>
      <c r="AG1" s="7"/>
      <c r="AH1" s="8"/>
      <c r="AI1" s="9"/>
      <c r="AJ1" s="9"/>
      <c r="AK1" s="9"/>
      <c r="AL1" s="10"/>
      <c r="AM1" s="10"/>
      <c r="AN1" s="10"/>
    </row>
    <row r="2" spans="1:40" s="19" customFormat="1" ht="15.75" customHeight="1" x14ac:dyDescent="0.25">
      <c r="A2" s="662" t="s">
        <v>14</v>
      </c>
      <c r="B2" s="662"/>
      <c r="C2" s="662"/>
      <c r="D2" s="662"/>
      <c r="E2" s="662"/>
      <c r="F2" s="662"/>
      <c r="G2" s="663"/>
      <c r="H2" s="4"/>
      <c r="I2" s="11"/>
      <c r="J2" s="11"/>
      <c r="K2" s="4"/>
      <c r="L2" s="4"/>
      <c r="M2" s="4"/>
      <c r="N2" s="12"/>
      <c r="O2" s="13"/>
      <c r="P2" s="13"/>
      <c r="Q2" s="13"/>
      <c r="R2" s="4"/>
      <c r="S2" s="4"/>
      <c r="T2" s="4"/>
      <c r="U2" s="4"/>
      <c r="V2" s="4"/>
      <c r="W2" s="4"/>
      <c r="X2" s="4"/>
      <c r="Y2" s="4"/>
      <c r="Z2" s="4"/>
      <c r="AA2" s="4"/>
      <c r="AB2" s="14"/>
      <c r="AC2" s="15"/>
      <c r="AD2" s="15"/>
      <c r="AE2" s="15"/>
      <c r="AF2" s="16"/>
      <c r="AG2" s="15"/>
      <c r="AH2" s="17"/>
      <c r="AI2" s="18"/>
      <c r="AJ2" s="18"/>
      <c r="AK2" s="18"/>
      <c r="AL2" s="18"/>
      <c r="AM2" s="18"/>
      <c r="AN2" s="18"/>
    </row>
    <row r="3" spans="1:40" s="19" customFormat="1" ht="15" customHeight="1" x14ac:dyDescent="0.25">
      <c r="A3" s="662"/>
      <c r="B3" s="662"/>
      <c r="C3" s="662"/>
      <c r="D3" s="662"/>
      <c r="E3" s="662"/>
      <c r="F3" s="662"/>
      <c r="G3" s="663"/>
      <c r="H3" s="664" t="s">
        <v>15</v>
      </c>
      <c r="I3" s="665"/>
      <c r="J3" s="665"/>
      <c r="K3" s="665"/>
      <c r="L3" s="665"/>
      <c r="M3" s="665"/>
      <c r="N3" s="665"/>
      <c r="O3" s="665"/>
      <c r="P3" s="665"/>
      <c r="Q3" s="665"/>
      <c r="R3" s="665"/>
      <c r="S3" s="665"/>
      <c r="T3" s="665"/>
      <c r="U3" s="665"/>
      <c r="V3" s="665"/>
      <c r="W3" s="665"/>
      <c r="X3" s="665"/>
      <c r="Y3" s="665"/>
      <c r="Z3" s="665"/>
      <c r="AA3" s="20"/>
      <c r="AB3" s="20"/>
      <c r="AC3" s="15"/>
      <c r="AD3" s="15"/>
      <c r="AE3" s="15"/>
      <c r="AF3" s="16"/>
      <c r="AG3" s="15"/>
      <c r="AH3" s="17"/>
      <c r="AI3" s="18"/>
      <c r="AJ3" s="18"/>
      <c r="AK3" s="18"/>
      <c r="AL3" s="18"/>
      <c r="AM3" s="18"/>
      <c r="AN3" s="18"/>
    </row>
    <row r="4" spans="1:40" s="19" customFormat="1" ht="15" customHeight="1" x14ac:dyDescent="0.25">
      <c r="A4" s="21"/>
      <c r="B4" s="22"/>
      <c r="C4" s="22"/>
      <c r="D4" s="23"/>
      <c r="E4" s="24"/>
      <c r="F4" s="24"/>
      <c r="G4" s="24"/>
      <c r="H4" s="25"/>
      <c r="I4" s="26"/>
      <c r="J4" s="27"/>
      <c r="K4" s="28"/>
      <c r="L4" s="29"/>
      <c r="M4" s="26"/>
      <c r="N4" s="32"/>
      <c r="O4" s="32"/>
      <c r="P4" s="32" t="s">
        <v>16</v>
      </c>
      <c r="Q4" s="666" t="s">
        <v>6</v>
      </c>
      <c r="R4" s="666"/>
      <c r="S4" s="666"/>
      <c r="T4" s="30">
        <v>2022</v>
      </c>
      <c r="U4" s="231"/>
      <c r="V4" s="32" t="s">
        <v>17</v>
      </c>
      <c r="W4" s="32"/>
      <c r="X4" s="33"/>
      <c r="Y4" s="34"/>
      <c r="Z4" s="34"/>
      <c r="AA4" s="35"/>
      <c r="AB4" s="35"/>
      <c r="AC4" s="35"/>
      <c r="AD4" s="35"/>
      <c r="AE4" s="4"/>
      <c r="AF4" s="4"/>
      <c r="AG4" s="4"/>
      <c r="AH4" s="36"/>
      <c r="AI4" s="37"/>
      <c r="AJ4" s="38"/>
      <c r="AK4" s="39"/>
    </row>
    <row r="5" spans="1:40" s="19" customFormat="1" ht="15" hidden="1" customHeight="1" x14ac:dyDescent="0.25">
      <c r="A5" s="22"/>
      <c r="B5" s="22"/>
      <c r="C5" s="22"/>
      <c r="D5" s="23"/>
      <c r="E5" s="24"/>
      <c r="F5" s="24"/>
      <c r="G5" s="24"/>
      <c r="H5" s="25"/>
      <c r="I5" s="26"/>
      <c r="J5" s="27"/>
      <c r="K5" s="28"/>
      <c r="L5" s="40" t="s">
        <v>18</v>
      </c>
      <c r="M5" s="26"/>
      <c r="N5" s="32"/>
      <c r="O5" s="32"/>
      <c r="P5" s="32"/>
      <c r="Q5" s="40"/>
      <c r="R5" s="32"/>
      <c r="S5" s="32"/>
      <c r="T5" s="40" t="s">
        <v>19</v>
      </c>
      <c r="U5" s="32"/>
      <c r="V5" s="32"/>
      <c r="W5" s="32"/>
      <c r="X5" s="33"/>
      <c r="Y5" s="34"/>
      <c r="Z5" s="34"/>
      <c r="AA5" s="35"/>
      <c r="AB5" s="35"/>
      <c r="AC5" s="35"/>
      <c r="AD5" s="35"/>
      <c r="AE5" s="4"/>
      <c r="AF5" s="4"/>
      <c r="AG5" s="4"/>
      <c r="AH5" s="36"/>
      <c r="AI5" s="37"/>
      <c r="AJ5" s="38"/>
      <c r="AK5" s="39"/>
    </row>
    <row r="6" spans="1:40" s="19" customFormat="1" ht="15" hidden="1" customHeight="1" x14ac:dyDescent="0.25">
      <c r="A6" s="22"/>
      <c r="B6" s="22"/>
      <c r="C6" s="22"/>
      <c r="D6" s="23"/>
      <c r="E6" s="24"/>
      <c r="F6" s="24"/>
      <c r="G6" s="24"/>
      <c r="H6" s="25"/>
      <c r="I6" s="26"/>
      <c r="J6" s="27"/>
      <c r="K6" s="28"/>
      <c r="L6" s="41">
        <v>28</v>
      </c>
      <c r="M6" s="26"/>
      <c r="N6" s="32"/>
      <c r="O6" s="32"/>
      <c r="P6" s="32"/>
      <c r="Q6" s="41" t="s">
        <v>0</v>
      </c>
      <c r="R6" s="32"/>
      <c r="S6" s="32"/>
      <c r="T6" s="41">
        <v>31</v>
      </c>
      <c r="U6" s="32"/>
      <c r="V6" s="32"/>
      <c r="W6" s="32"/>
      <c r="X6" s="33"/>
      <c r="Y6" s="34"/>
      <c r="Z6" s="34"/>
      <c r="AA6" s="35"/>
      <c r="AB6" s="35"/>
      <c r="AC6" s="35"/>
      <c r="AD6" s="35"/>
      <c r="AE6" s="4"/>
      <c r="AF6" s="4"/>
      <c r="AG6" s="4"/>
      <c r="AH6" s="36"/>
      <c r="AI6" s="37"/>
      <c r="AJ6" s="38"/>
      <c r="AK6" s="39"/>
    </row>
    <row r="7" spans="1:40" s="19" customFormat="1" ht="15" hidden="1" customHeight="1" x14ac:dyDescent="0.25">
      <c r="A7" s="22"/>
      <c r="B7" s="22"/>
      <c r="C7" s="22"/>
      <c r="D7" s="23"/>
      <c r="E7" s="24"/>
      <c r="F7" s="24"/>
      <c r="G7" s="24"/>
      <c r="H7" s="25"/>
      <c r="I7" s="26"/>
      <c r="J7" s="27"/>
      <c r="K7" s="28"/>
      <c r="L7" s="41">
        <v>29</v>
      </c>
      <c r="M7" s="26"/>
      <c r="N7" s="32"/>
      <c r="O7" s="32"/>
      <c r="P7" s="32"/>
      <c r="Q7" s="41" t="s">
        <v>1</v>
      </c>
      <c r="R7" s="32"/>
      <c r="S7" s="32"/>
      <c r="T7" s="42" t="s">
        <v>20</v>
      </c>
      <c r="U7" s="32"/>
      <c r="V7" s="32"/>
      <c r="W7" s="32"/>
      <c r="X7" s="33"/>
      <c r="Y7" s="34"/>
      <c r="Z7" s="34"/>
      <c r="AA7" s="35"/>
      <c r="AB7" s="35"/>
      <c r="AC7" s="35"/>
      <c r="AD7" s="35"/>
      <c r="AE7" s="4"/>
      <c r="AF7" s="4"/>
      <c r="AG7" s="4"/>
      <c r="AH7" s="36"/>
      <c r="AI7" s="37"/>
      <c r="AJ7" s="38"/>
      <c r="AK7" s="39"/>
    </row>
    <row r="8" spans="1:40" s="19" customFormat="1" ht="15" hidden="1" customHeight="1" x14ac:dyDescent="0.25">
      <c r="A8" s="22"/>
      <c r="B8" s="22"/>
      <c r="C8" s="22"/>
      <c r="D8" s="23"/>
      <c r="E8" s="24"/>
      <c r="F8" s="24"/>
      <c r="G8" s="24"/>
      <c r="H8" s="25"/>
      <c r="I8" s="26"/>
      <c r="J8" s="27"/>
      <c r="K8" s="28"/>
      <c r="L8" s="41">
        <v>30</v>
      </c>
      <c r="M8" s="26"/>
      <c r="N8" s="32"/>
      <c r="O8" s="32"/>
      <c r="P8" s="32"/>
      <c r="Q8" s="41" t="s">
        <v>2</v>
      </c>
      <c r="R8" s="32"/>
      <c r="S8" s="32"/>
      <c r="T8" s="41">
        <v>31</v>
      </c>
      <c r="U8" s="32"/>
      <c r="V8" s="32"/>
      <c r="W8" s="32"/>
      <c r="X8" s="33"/>
      <c r="Y8" s="34"/>
      <c r="Z8" s="34"/>
      <c r="AA8" s="35"/>
      <c r="AB8" s="35"/>
      <c r="AC8" s="35"/>
      <c r="AD8" s="35"/>
      <c r="AE8" s="4"/>
      <c r="AF8" s="4"/>
      <c r="AG8" s="4"/>
      <c r="AH8" s="36"/>
      <c r="AI8" s="37"/>
      <c r="AJ8" s="38"/>
      <c r="AK8" s="39"/>
    </row>
    <row r="9" spans="1:40" s="19" customFormat="1" ht="15" hidden="1" customHeight="1" x14ac:dyDescent="0.25">
      <c r="A9" s="22"/>
      <c r="B9" s="22"/>
      <c r="C9" s="22"/>
      <c r="D9" s="23"/>
      <c r="E9" s="24"/>
      <c r="F9" s="24"/>
      <c r="G9" s="24"/>
      <c r="H9" s="25"/>
      <c r="I9" s="26"/>
      <c r="J9" s="27"/>
      <c r="K9" s="28"/>
      <c r="L9" s="41">
        <v>31</v>
      </c>
      <c r="M9" s="26"/>
      <c r="N9" s="32"/>
      <c r="O9" s="32"/>
      <c r="P9" s="32"/>
      <c r="Q9" s="41" t="s">
        <v>3</v>
      </c>
      <c r="R9" s="32"/>
      <c r="S9" s="32"/>
      <c r="T9" s="41">
        <v>30</v>
      </c>
      <c r="U9" s="32"/>
      <c r="V9" s="32"/>
      <c r="W9" s="32"/>
      <c r="X9" s="33"/>
      <c r="Y9" s="34"/>
      <c r="Z9" s="34"/>
      <c r="AA9" s="35"/>
      <c r="AB9" s="35"/>
      <c r="AC9" s="35"/>
      <c r="AD9" s="35"/>
      <c r="AE9" s="4"/>
      <c r="AF9" s="4"/>
      <c r="AG9" s="4"/>
      <c r="AH9" s="36"/>
      <c r="AI9" s="37"/>
      <c r="AJ9" s="38"/>
      <c r="AK9" s="39"/>
    </row>
    <row r="10" spans="1:40" s="19" customFormat="1" ht="15" hidden="1" customHeight="1" x14ac:dyDescent="0.25">
      <c r="A10" s="22"/>
      <c r="B10" s="22"/>
      <c r="C10" s="22"/>
      <c r="D10" s="23"/>
      <c r="E10" s="24"/>
      <c r="F10" s="24"/>
      <c r="G10" s="24"/>
      <c r="H10" s="25"/>
      <c r="I10" s="26"/>
      <c r="J10" s="27"/>
      <c r="K10" s="28"/>
      <c r="L10" s="29"/>
      <c r="M10" s="26"/>
      <c r="N10" s="32"/>
      <c r="O10" s="32"/>
      <c r="P10" s="32"/>
      <c r="Q10" s="41" t="s">
        <v>4</v>
      </c>
      <c r="R10" s="32"/>
      <c r="S10" s="32"/>
      <c r="T10" s="41">
        <v>31</v>
      </c>
      <c r="U10" s="32"/>
      <c r="V10" s="32"/>
      <c r="W10" s="32"/>
      <c r="X10" s="33"/>
      <c r="Y10" s="34"/>
      <c r="Z10" s="34"/>
      <c r="AA10" s="35"/>
      <c r="AB10" s="35"/>
      <c r="AC10" s="35"/>
      <c r="AD10" s="35"/>
      <c r="AE10" s="4"/>
      <c r="AF10" s="4"/>
      <c r="AG10" s="4"/>
      <c r="AH10" s="36"/>
      <c r="AI10" s="37"/>
      <c r="AJ10" s="38"/>
      <c r="AK10" s="39"/>
    </row>
    <row r="11" spans="1:40" s="19" customFormat="1" ht="15" hidden="1" customHeight="1" x14ac:dyDescent="0.25">
      <c r="A11" s="22"/>
      <c r="B11" s="22"/>
      <c r="C11" s="22"/>
      <c r="D11" s="23"/>
      <c r="E11" s="24"/>
      <c r="F11" s="24"/>
      <c r="G11" s="24"/>
      <c r="H11" s="25"/>
      <c r="I11" s="26"/>
      <c r="J11" s="27"/>
      <c r="K11" s="28"/>
      <c r="L11" s="29"/>
      <c r="M11" s="26"/>
      <c r="N11" s="32"/>
      <c r="O11" s="32"/>
      <c r="P11" s="32"/>
      <c r="Q11" s="41" t="s">
        <v>5</v>
      </c>
      <c r="R11" s="32"/>
      <c r="S11" s="32"/>
      <c r="T11" s="41">
        <v>30</v>
      </c>
      <c r="U11" s="32"/>
      <c r="V11" s="32"/>
      <c r="W11" s="32"/>
      <c r="X11" s="33"/>
      <c r="Y11" s="34"/>
      <c r="Z11" s="34"/>
      <c r="AA11" s="35"/>
      <c r="AB11" s="35"/>
      <c r="AC11" s="35"/>
      <c r="AD11" s="35"/>
      <c r="AE11" s="4"/>
      <c r="AF11" s="4"/>
      <c r="AG11" s="4"/>
      <c r="AH11" s="36"/>
      <c r="AI11" s="37"/>
      <c r="AJ11" s="38"/>
      <c r="AK11" s="39"/>
    </row>
    <row r="12" spans="1:40" s="19" customFormat="1" ht="15" hidden="1" customHeight="1" x14ac:dyDescent="0.25">
      <c r="A12" s="22"/>
      <c r="B12" s="22"/>
      <c r="C12" s="22"/>
      <c r="D12" s="23"/>
      <c r="E12" s="24"/>
      <c r="F12" s="24"/>
      <c r="G12" s="24"/>
      <c r="H12" s="25"/>
      <c r="I12" s="26"/>
      <c r="J12" s="27"/>
      <c r="K12" s="28"/>
      <c r="L12" s="29"/>
      <c r="M12" s="26"/>
      <c r="N12" s="32"/>
      <c r="O12" s="32"/>
      <c r="P12" s="32"/>
      <c r="Q12" s="41" t="s">
        <v>6</v>
      </c>
      <c r="R12" s="32"/>
      <c r="S12" s="32"/>
      <c r="T12" s="41">
        <v>31</v>
      </c>
      <c r="U12" s="32"/>
      <c r="V12" s="32"/>
      <c r="W12" s="32"/>
      <c r="X12" s="33"/>
      <c r="Y12" s="34"/>
      <c r="Z12" s="34"/>
      <c r="AA12" s="35"/>
      <c r="AB12" s="35"/>
      <c r="AC12" s="35"/>
      <c r="AD12" s="35"/>
      <c r="AE12" s="4"/>
      <c r="AF12" s="4"/>
      <c r="AG12" s="4"/>
      <c r="AH12" s="36"/>
      <c r="AI12" s="37"/>
      <c r="AJ12" s="38"/>
      <c r="AK12" s="39"/>
    </row>
    <row r="13" spans="1:40" s="19" customFormat="1" ht="15" hidden="1" customHeight="1" x14ac:dyDescent="0.25">
      <c r="A13" s="22"/>
      <c r="B13" s="22"/>
      <c r="C13" s="22"/>
      <c r="D13" s="23"/>
      <c r="E13" s="24"/>
      <c r="F13" s="24"/>
      <c r="G13" s="24"/>
      <c r="H13" s="25"/>
      <c r="I13" s="26"/>
      <c r="J13" s="27"/>
      <c r="K13" s="28"/>
      <c r="L13" s="29"/>
      <c r="M13" s="26"/>
      <c r="N13" s="32"/>
      <c r="O13" s="32"/>
      <c r="P13" s="32"/>
      <c r="Q13" s="41" t="s">
        <v>7</v>
      </c>
      <c r="R13" s="32"/>
      <c r="S13" s="32"/>
      <c r="T13" s="41">
        <v>31</v>
      </c>
      <c r="U13" s="32"/>
      <c r="V13" s="32"/>
      <c r="W13" s="32"/>
      <c r="X13" s="33"/>
      <c r="Y13" s="34"/>
      <c r="Z13" s="34"/>
      <c r="AA13" s="35"/>
      <c r="AB13" s="35"/>
      <c r="AC13" s="35"/>
      <c r="AD13" s="35"/>
      <c r="AE13" s="4"/>
      <c r="AF13" s="4"/>
      <c r="AG13" s="4"/>
      <c r="AH13" s="36"/>
      <c r="AI13" s="37"/>
      <c r="AJ13" s="38"/>
      <c r="AK13" s="39"/>
    </row>
    <row r="14" spans="1:40" s="19" customFormat="1" ht="15" hidden="1" customHeight="1" x14ac:dyDescent="0.25">
      <c r="A14" s="22"/>
      <c r="B14" s="22"/>
      <c r="C14" s="22"/>
      <c r="D14" s="23"/>
      <c r="E14" s="24"/>
      <c r="F14" s="24"/>
      <c r="G14" s="24"/>
      <c r="H14" s="25"/>
      <c r="I14" s="26"/>
      <c r="J14" s="27"/>
      <c r="K14" s="28"/>
      <c r="L14" s="29"/>
      <c r="M14" s="26"/>
      <c r="N14" s="32"/>
      <c r="O14" s="32"/>
      <c r="P14" s="32"/>
      <c r="Q14" s="41" t="s">
        <v>8</v>
      </c>
      <c r="R14" s="32"/>
      <c r="S14" s="32"/>
      <c r="T14" s="41">
        <v>30</v>
      </c>
      <c r="U14" s="32"/>
      <c r="V14" s="32"/>
      <c r="W14" s="32"/>
      <c r="X14" s="33"/>
      <c r="Y14" s="34"/>
      <c r="Z14" s="34"/>
      <c r="AA14" s="35"/>
      <c r="AB14" s="35"/>
      <c r="AC14" s="35"/>
      <c r="AD14" s="35"/>
      <c r="AE14" s="4"/>
      <c r="AF14" s="4"/>
      <c r="AG14" s="4"/>
      <c r="AH14" s="36"/>
      <c r="AI14" s="37"/>
      <c r="AJ14" s="38"/>
      <c r="AK14" s="39"/>
    </row>
    <row r="15" spans="1:40" s="19" customFormat="1" ht="15" hidden="1" customHeight="1" x14ac:dyDescent="0.25">
      <c r="A15" s="22"/>
      <c r="B15" s="22"/>
      <c r="C15" s="22"/>
      <c r="D15" s="23"/>
      <c r="E15" s="24"/>
      <c r="F15" s="24"/>
      <c r="G15" s="24"/>
      <c r="H15" s="25"/>
      <c r="I15" s="26"/>
      <c r="J15" s="27"/>
      <c r="K15" s="28"/>
      <c r="L15" s="29"/>
      <c r="M15" s="26"/>
      <c r="N15" s="32"/>
      <c r="O15" s="32"/>
      <c r="P15" s="32"/>
      <c r="Q15" s="41" t="s">
        <v>9</v>
      </c>
      <c r="R15" s="32"/>
      <c r="S15" s="32"/>
      <c r="T15" s="41">
        <v>31</v>
      </c>
      <c r="U15" s="32"/>
      <c r="V15" s="32"/>
      <c r="W15" s="32"/>
      <c r="X15" s="33"/>
      <c r="Y15" s="34"/>
      <c r="Z15" s="34"/>
      <c r="AA15" s="35"/>
      <c r="AB15" s="35"/>
      <c r="AC15" s="35"/>
      <c r="AD15" s="35"/>
      <c r="AE15" s="4"/>
      <c r="AF15" s="4"/>
      <c r="AG15" s="4"/>
      <c r="AH15" s="36"/>
      <c r="AI15" s="37"/>
      <c r="AJ15" s="38"/>
      <c r="AK15" s="39"/>
    </row>
    <row r="16" spans="1:40" s="19" customFormat="1" ht="15" hidden="1" customHeight="1" x14ac:dyDescent="0.25">
      <c r="A16" s="22"/>
      <c r="B16" s="22"/>
      <c r="C16" s="22"/>
      <c r="D16" s="23"/>
      <c r="E16" s="24"/>
      <c r="F16" s="24"/>
      <c r="G16" s="24"/>
      <c r="H16" s="25"/>
      <c r="I16" s="26"/>
      <c r="J16" s="27"/>
      <c r="K16" s="28"/>
      <c r="L16" s="29"/>
      <c r="M16" s="26"/>
      <c r="N16" s="32"/>
      <c r="O16" s="32"/>
      <c r="P16" s="32"/>
      <c r="Q16" s="43" t="s">
        <v>10</v>
      </c>
      <c r="R16" s="32"/>
      <c r="S16" s="32"/>
      <c r="T16" s="43">
        <v>30</v>
      </c>
      <c r="U16" s="32"/>
      <c r="V16" s="32"/>
      <c r="W16" s="32"/>
      <c r="X16" s="33"/>
      <c r="Y16" s="34"/>
      <c r="Z16" s="34"/>
      <c r="AA16" s="35"/>
      <c r="AB16" s="35"/>
      <c r="AC16" s="35"/>
      <c r="AD16" s="35"/>
      <c r="AE16" s="4"/>
      <c r="AF16" s="4"/>
      <c r="AG16" s="4"/>
      <c r="AH16" s="36"/>
      <c r="AI16" s="37"/>
      <c r="AJ16" s="38"/>
      <c r="AK16" s="39"/>
    </row>
    <row r="17" spans="1:41" s="19" customFormat="1" ht="13.5" customHeight="1" x14ac:dyDescent="0.25">
      <c r="A17" s="22"/>
      <c r="B17" s="21"/>
      <c r="C17" s="22"/>
      <c r="D17" s="23"/>
      <c r="E17" s="24"/>
      <c r="F17" s="382"/>
      <c r="G17" s="4"/>
      <c r="H17" s="4"/>
      <c r="I17" s="4"/>
      <c r="J17" s="4"/>
      <c r="K17" s="4"/>
      <c r="L17" s="4"/>
      <c r="M17" s="4"/>
      <c r="N17" s="4"/>
      <c r="O17" s="12"/>
      <c r="P17" s="4"/>
      <c r="Q17" s="4"/>
      <c r="R17" s="4"/>
      <c r="S17" s="4"/>
      <c r="T17" s="4"/>
      <c r="U17" s="4"/>
      <c r="V17" s="4"/>
      <c r="W17" s="4"/>
      <c r="X17" s="4"/>
      <c r="Y17" s="4"/>
      <c r="Z17" s="12"/>
      <c r="AA17" s="4"/>
      <c r="AB17" s="4"/>
      <c r="AC17" s="4"/>
      <c r="AD17" s="4"/>
      <c r="AE17" s="4"/>
      <c r="AF17" s="4"/>
      <c r="AG17" s="4"/>
      <c r="AH17" s="4"/>
      <c r="AI17" s="37"/>
      <c r="AJ17" s="38"/>
      <c r="AK17" s="39"/>
    </row>
    <row r="18" spans="1:41" s="19" customFormat="1" ht="13.5" customHeight="1" thickBot="1" x14ac:dyDescent="0.3">
      <c r="A18" s="652" t="s">
        <v>21</v>
      </c>
      <c r="B18" s="652"/>
      <c r="C18" s="652"/>
      <c r="D18" s="45">
        <v>1</v>
      </c>
      <c r="E18" s="46"/>
      <c r="F18" s="4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4" t="s">
        <v>22</v>
      </c>
      <c r="R18" s="36"/>
      <c r="S18" s="240">
        <v>31</v>
      </c>
      <c r="T18" s="4" t="s">
        <v>23</v>
      </c>
      <c r="U18" s="24"/>
      <c r="V18" s="49"/>
      <c r="W18" s="3"/>
      <c r="X18" s="3"/>
      <c r="Y18" s="3"/>
      <c r="Z18" s="3"/>
      <c r="AA18" s="4"/>
      <c r="AB18" s="4"/>
      <c r="AC18" s="4"/>
      <c r="AD18" s="4"/>
      <c r="AE18" s="4"/>
      <c r="AF18" s="4"/>
      <c r="AG18" s="4"/>
      <c r="AH18" s="50"/>
      <c r="AI18" s="51"/>
      <c r="AJ18" s="52"/>
      <c r="AK18" s="53"/>
    </row>
    <row r="19" spans="1:41" s="19" customFormat="1" ht="15.75" customHeight="1" thickBot="1" x14ac:dyDescent="0.3">
      <c r="A19" s="652" t="s">
        <v>24</v>
      </c>
      <c r="B19" s="652"/>
      <c r="C19" s="652"/>
      <c r="D19" s="653">
        <v>168</v>
      </c>
      <c r="E19" s="653"/>
      <c r="F19" s="55" t="s">
        <v>25</v>
      </c>
      <c r="G19" s="653">
        <v>528</v>
      </c>
      <c r="H19" s="653"/>
      <c r="I19" s="55" t="s">
        <v>26</v>
      </c>
      <c r="J19" s="56"/>
      <c r="K19" s="56"/>
      <c r="L19" s="58" t="s">
        <v>27</v>
      </c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62"/>
      <c r="AD19" s="62"/>
      <c r="AE19" s="62"/>
      <c r="AF19" s="64"/>
      <c r="AG19" s="64"/>
      <c r="AH19" s="64"/>
      <c r="AI19" s="65"/>
      <c r="AJ19" s="244"/>
      <c r="AK19" s="65"/>
      <c r="AL19" s="679" t="s">
        <v>29</v>
      </c>
      <c r="AM19" s="680"/>
      <c r="AN19" s="681"/>
      <c r="AO19" s="319" t="s">
        <v>30</v>
      </c>
    </row>
    <row r="20" spans="1:41" s="19" customFormat="1" ht="42.75" customHeight="1" thickBot="1" x14ac:dyDescent="0.3">
      <c r="A20" s="497" t="s">
        <v>31</v>
      </c>
      <c r="B20" s="498" t="s">
        <v>32</v>
      </c>
      <c r="C20" s="499" t="s">
        <v>33</v>
      </c>
      <c r="D20" s="500">
        <v>1</v>
      </c>
      <c r="E20" s="501">
        <v>2</v>
      </c>
      <c r="F20" s="501">
        <v>3</v>
      </c>
      <c r="G20" s="500">
        <v>4</v>
      </c>
      <c r="H20" s="500">
        <v>5</v>
      </c>
      <c r="I20" s="500">
        <v>6</v>
      </c>
      <c r="J20" s="500">
        <v>7</v>
      </c>
      <c r="K20" s="500">
        <v>8</v>
      </c>
      <c r="L20" s="501">
        <v>9</v>
      </c>
      <c r="M20" s="501">
        <v>10</v>
      </c>
      <c r="N20" s="500">
        <v>11</v>
      </c>
      <c r="O20" s="500">
        <v>12</v>
      </c>
      <c r="P20" s="500">
        <v>13</v>
      </c>
      <c r="Q20" s="500">
        <v>14</v>
      </c>
      <c r="R20" s="500">
        <v>15</v>
      </c>
      <c r="S20" s="501">
        <v>16</v>
      </c>
      <c r="T20" s="501">
        <v>17</v>
      </c>
      <c r="U20" s="500">
        <v>18</v>
      </c>
      <c r="V20" s="500">
        <v>19</v>
      </c>
      <c r="W20" s="500">
        <v>20</v>
      </c>
      <c r="X20" s="500">
        <v>21</v>
      </c>
      <c r="Y20" s="500">
        <v>22</v>
      </c>
      <c r="Z20" s="501">
        <v>23</v>
      </c>
      <c r="AA20" s="501">
        <v>24</v>
      </c>
      <c r="AB20" s="500">
        <v>25</v>
      </c>
      <c r="AC20" s="500">
        <v>26</v>
      </c>
      <c r="AD20" s="500">
        <v>27</v>
      </c>
      <c r="AE20" s="500">
        <v>28</v>
      </c>
      <c r="AF20" s="500">
        <v>29</v>
      </c>
      <c r="AG20" s="501">
        <v>30</v>
      </c>
      <c r="AH20" s="501">
        <v>31</v>
      </c>
      <c r="AI20" s="502" t="s">
        <v>34</v>
      </c>
      <c r="AJ20" s="503" t="s">
        <v>35</v>
      </c>
      <c r="AK20" s="503" t="s">
        <v>36</v>
      </c>
      <c r="AL20" s="503" t="s">
        <v>37</v>
      </c>
      <c r="AM20" s="503" t="s">
        <v>38</v>
      </c>
      <c r="AN20" s="504" t="s">
        <v>39</v>
      </c>
      <c r="AO20" s="505" t="s">
        <v>40</v>
      </c>
    </row>
    <row r="21" spans="1:41" s="19" customFormat="1" ht="15" customHeight="1" x14ac:dyDescent="0.25">
      <c r="A21" s="78">
        <v>1</v>
      </c>
      <c r="B21" s="384" t="s">
        <v>41</v>
      </c>
      <c r="C21" s="80" t="s">
        <v>42</v>
      </c>
      <c r="D21" s="82">
        <v>10.75</v>
      </c>
      <c r="E21" s="82">
        <v>10.92</v>
      </c>
      <c r="F21" s="324"/>
      <c r="G21" s="250"/>
      <c r="H21" s="82">
        <v>10.75</v>
      </c>
      <c r="I21" s="82">
        <v>10.75</v>
      </c>
      <c r="J21" s="250"/>
      <c r="K21" s="250"/>
      <c r="L21" s="82">
        <v>11</v>
      </c>
      <c r="M21" s="82">
        <v>10.92</v>
      </c>
      <c r="N21" s="250"/>
      <c r="O21" s="250"/>
      <c r="P21" s="82">
        <v>10.92</v>
      </c>
      <c r="Q21" s="82">
        <v>10.58</v>
      </c>
      <c r="R21" s="327">
        <v>5</v>
      </c>
      <c r="S21" s="324"/>
      <c r="T21" s="82">
        <v>10.58</v>
      </c>
      <c r="U21" s="82">
        <v>10.92</v>
      </c>
      <c r="V21" s="250"/>
      <c r="W21" s="250"/>
      <c r="X21" s="82">
        <v>10.92</v>
      </c>
      <c r="Y21" s="82">
        <v>10.75</v>
      </c>
      <c r="Z21" s="324"/>
      <c r="AA21" s="324"/>
      <c r="AB21" s="250"/>
      <c r="AC21" s="327">
        <v>4.08</v>
      </c>
      <c r="AD21" s="82">
        <v>10.75</v>
      </c>
      <c r="AE21" s="250"/>
      <c r="AF21" s="327">
        <v>5.08</v>
      </c>
      <c r="AG21" s="82">
        <v>10.75</v>
      </c>
      <c r="AH21" s="324"/>
      <c r="AI21" s="506">
        <f t="shared" ref="AI21:AI40" si="0">SUM(D21:AH21)</f>
        <v>165.42000000000002</v>
      </c>
      <c r="AJ21" s="507">
        <f>$D$19-(COUNTIF(D21,"О")+COUNTIF(G21:K21,"О")+COUNTIF(N21:R21,"О")+COUNTIF(U21:Y21,"О")+COUNTIF(D21,"Б")+COUNTIF(G21:K21,"Б")+COUNTIF(N21:R21,"Б")+COUNTIF(U21:Y21,"Б")+COUNTIF(D21,"Д")+COUNTIF(G21:K21,"Д")+COUNTIF(N21:R21,"Д")+COUNTIF(U21:Y21,"Д")+COUNTIF(D21,"К")+COUNTIF(G21:K21,"К")+COUNTIF(N21:R21,"К")+COUNTIF(U21:Y21,"К")+COUNTIF(AB21:AF21,"О")+COUNTIF(AB21:AF21,"Д")+COUNTIF(AB21:AF21,"Б")+COUNTIF(AB21:AF21,"К"))*8</f>
        <v>168</v>
      </c>
      <c r="AK21" s="508">
        <f t="shared" ref="AK21:AK40" si="1">AI21-AJ21</f>
        <v>-2.5799999999999841</v>
      </c>
      <c r="AL21" s="509" t="e">
        <f>#REF!</f>
        <v>#REF!</v>
      </c>
      <c r="AM21" s="509" t="e">
        <f>#REF!</f>
        <v>#REF!</v>
      </c>
      <c r="AN21" s="510" t="e">
        <f>#REF!</f>
        <v>#REF!</v>
      </c>
      <c r="AO21" s="387" t="e">
        <f>#REF!</f>
        <v>#REF!</v>
      </c>
    </row>
    <row r="22" spans="1:41" s="19" customFormat="1" ht="15" customHeight="1" thickBot="1" x14ac:dyDescent="0.3">
      <c r="A22" s="95">
        <v>2</v>
      </c>
      <c r="B22" s="388" t="s">
        <v>43</v>
      </c>
      <c r="C22" s="121" t="s">
        <v>44</v>
      </c>
      <c r="D22" s="122" t="s">
        <v>50</v>
      </c>
      <c r="E22" s="122" t="s">
        <v>50</v>
      </c>
      <c r="F22" s="122" t="s">
        <v>50</v>
      </c>
      <c r="G22" s="115"/>
      <c r="H22" s="115"/>
      <c r="I22" s="115"/>
      <c r="J22" s="102">
        <v>4.25</v>
      </c>
      <c r="K22" s="102">
        <v>11.33</v>
      </c>
      <c r="L22" s="101">
        <v>11.33</v>
      </c>
      <c r="M22" s="256"/>
      <c r="N22" s="102">
        <v>1.7</v>
      </c>
      <c r="O22" s="102">
        <v>13</v>
      </c>
      <c r="P22" s="102">
        <v>12.5</v>
      </c>
      <c r="Q22" s="115"/>
      <c r="R22" s="102">
        <v>0.83</v>
      </c>
      <c r="S22" s="101">
        <v>11.25</v>
      </c>
      <c r="T22" s="101">
        <v>11.5</v>
      </c>
      <c r="U22" s="115"/>
      <c r="V22" s="102">
        <v>0.83</v>
      </c>
      <c r="W22" s="102">
        <v>11.33</v>
      </c>
      <c r="X22" s="102">
        <v>11.83</v>
      </c>
      <c r="Y22" s="115"/>
      <c r="Z22" s="101">
        <v>1.67</v>
      </c>
      <c r="AA22" s="101">
        <v>10.75</v>
      </c>
      <c r="AB22" s="114">
        <v>11.92</v>
      </c>
      <c r="AC22" s="115"/>
      <c r="AD22" s="102">
        <v>1.5</v>
      </c>
      <c r="AE22" s="102">
        <v>11.75</v>
      </c>
      <c r="AF22" s="102">
        <v>11.83</v>
      </c>
      <c r="AG22" s="256"/>
      <c r="AH22" s="103">
        <v>10.75</v>
      </c>
      <c r="AI22" s="511">
        <f t="shared" si="0"/>
        <v>161.85</v>
      </c>
      <c r="AJ22" s="512">
        <f t="shared" ref="AJ22:AJ40" si="2">$D$19-(COUNTIF(D22,"О")+COUNTIF(G22:K22,"О")+COUNTIF(N22:R22,"О")+COUNTIF(U22:Y22,"О")+COUNTIF(D22,"Б")+COUNTIF(G22:K22,"Б")+COUNTIF(N22:R22,"Б")+COUNTIF(U22:Y22,"Б")+COUNTIF(D22,"Д")+COUNTIF(G22:K22,"Д")+COUNTIF(N22:R22,"Д")+COUNTIF(U22:Y22,"Д")+COUNTIF(D22,"К")+COUNTIF(G22:K22,"К")+COUNTIF(N22:R22,"К")+COUNTIF(U22:Y22,"К")+COUNTIF(AB22:AF22,"О")+COUNTIF(AB22:AF22,"Д")+COUNTIF(AB22:AF22,"Б")+COUNTIF(AB22:AF22,"К"))*8</f>
        <v>160</v>
      </c>
      <c r="AK22" s="513">
        <f t="shared" si="1"/>
        <v>1.8499999999999943</v>
      </c>
      <c r="AL22" s="514" t="e">
        <f>#REF!</f>
        <v>#REF!</v>
      </c>
      <c r="AM22" s="514" t="e">
        <f>#REF!</f>
        <v>#REF!</v>
      </c>
      <c r="AN22" s="515" t="e">
        <f>#REF!</f>
        <v>#REF!</v>
      </c>
      <c r="AO22" s="332" t="e">
        <f>#REF!</f>
        <v>#REF!</v>
      </c>
    </row>
    <row r="23" spans="1:41" s="19" customFormat="1" ht="14.25" customHeight="1" x14ac:dyDescent="0.25">
      <c r="A23" s="95">
        <v>3</v>
      </c>
      <c r="B23" s="388" t="s">
        <v>45</v>
      </c>
      <c r="C23" s="121" t="s">
        <v>46</v>
      </c>
      <c r="D23" s="115"/>
      <c r="E23" s="111">
        <v>10.75</v>
      </c>
      <c r="F23" s="256"/>
      <c r="G23" s="122" t="s">
        <v>50</v>
      </c>
      <c r="H23" s="122" t="s">
        <v>50</v>
      </c>
      <c r="I23" s="122" t="s">
        <v>50</v>
      </c>
      <c r="J23" s="122" t="s">
        <v>50</v>
      </c>
      <c r="K23" s="122" t="s">
        <v>50</v>
      </c>
      <c r="L23" s="122" t="s">
        <v>50</v>
      </c>
      <c r="M23" s="122" t="s">
        <v>50</v>
      </c>
      <c r="N23" s="122" t="s">
        <v>50</v>
      </c>
      <c r="O23" s="122" t="s">
        <v>50</v>
      </c>
      <c r="P23" s="122" t="s">
        <v>50</v>
      </c>
      <c r="Q23" s="122" t="s">
        <v>50</v>
      </c>
      <c r="R23" s="122" t="s">
        <v>50</v>
      </c>
      <c r="S23" s="122" t="s">
        <v>50</v>
      </c>
      <c r="T23" s="122" t="s">
        <v>50</v>
      </c>
      <c r="U23" s="111">
        <v>10.98</v>
      </c>
      <c r="V23" s="111">
        <v>11</v>
      </c>
      <c r="W23" s="327">
        <v>5.08</v>
      </c>
      <c r="X23" s="115"/>
      <c r="Y23" s="115"/>
      <c r="Z23" s="111">
        <v>10.83</v>
      </c>
      <c r="AA23" s="256"/>
      <c r="AB23" s="115"/>
      <c r="AC23" s="111">
        <v>10.67</v>
      </c>
      <c r="AD23" s="111">
        <v>10.58</v>
      </c>
      <c r="AE23" s="111">
        <v>10.75</v>
      </c>
      <c r="AF23" s="115"/>
      <c r="AG23" s="256"/>
      <c r="AH23" s="111">
        <v>4</v>
      </c>
      <c r="AI23" s="511">
        <f t="shared" si="0"/>
        <v>84.64</v>
      </c>
      <c r="AJ23" s="512">
        <f t="shared" si="2"/>
        <v>88</v>
      </c>
      <c r="AK23" s="513">
        <f t="shared" si="1"/>
        <v>-3.3599999999999994</v>
      </c>
      <c r="AL23" s="514" t="e">
        <f>#REF!</f>
        <v>#REF!</v>
      </c>
      <c r="AM23" s="514" t="e">
        <f>#REF!</f>
        <v>#REF!</v>
      </c>
      <c r="AN23" s="515" t="e">
        <f>#REF!</f>
        <v>#REF!</v>
      </c>
      <c r="AO23" s="332" t="e">
        <f>#REF!</f>
        <v>#REF!</v>
      </c>
    </row>
    <row r="24" spans="1:41" s="19" customFormat="1" ht="15" hidden="1" customHeight="1" x14ac:dyDescent="0.25">
      <c r="A24" s="95"/>
      <c r="B24" s="388" t="s">
        <v>47</v>
      </c>
      <c r="C24" s="121" t="s">
        <v>42</v>
      </c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15"/>
      <c r="W24" s="115"/>
      <c r="X24" s="115"/>
      <c r="Y24" s="115"/>
      <c r="Z24" s="256"/>
      <c r="AA24" s="256"/>
      <c r="AB24" s="115"/>
      <c r="AC24" s="115"/>
      <c r="AD24" s="115"/>
      <c r="AE24" s="115"/>
      <c r="AF24" s="115"/>
      <c r="AG24" s="256"/>
      <c r="AH24" s="256"/>
      <c r="AI24" s="511">
        <f t="shared" si="0"/>
        <v>0</v>
      </c>
      <c r="AJ24" s="512"/>
      <c r="AK24" s="513">
        <f t="shared" si="1"/>
        <v>0</v>
      </c>
      <c r="AL24" s="514" t="e">
        <f>#REF!</f>
        <v>#REF!</v>
      </c>
      <c r="AM24" s="514" t="e">
        <f>#REF!</f>
        <v>#REF!</v>
      </c>
      <c r="AN24" s="515" t="e">
        <f>#REF!</f>
        <v>#REF!</v>
      </c>
      <c r="AO24" s="332" t="e">
        <f>#REF!</f>
        <v>#REF!</v>
      </c>
    </row>
    <row r="25" spans="1:41" s="19" customFormat="1" ht="15" hidden="1" customHeight="1" x14ac:dyDescent="0.25">
      <c r="A25" s="95"/>
      <c r="B25" s="388" t="s">
        <v>85</v>
      </c>
      <c r="C25" s="97" t="s">
        <v>46</v>
      </c>
      <c r="D25" s="122" t="s">
        <v>58</v>
      </c>
      <c r="E25" s="122" t="s">
        <v>58</v>
      </c>
      <c r="F25" s="122" t="s">
        <v>58</v>
      </c>
      <c r="G25" s="122" t="s">
        <v>58</v>
      </c>
      <c r="H25" s="122" t="s">
        <v>58</v>
      </c>
      <c r="I25" s="122" t="s">
        <v>58</v>
      </c>
      <c r="J25" s="122" t="s">
        <v>58</v>
      </c>
      <c r="K25" s="122" t="s">
        <v>58</v>
      </c>
      <c r="L25" s="122" t="s">
        <v>58</v>
      </c>
      <c r="M25" s="122" t="s">
        <v>58</v>
      </c>
      <c r="N25" s="122" t="s">
        <v>58</v>
      </c>
      <c r="O25" s="122" t="s">
        <v>58</v>
      </c>
      <c r="P25" s="122" t="s">
        <v>58</v>
      </c>
      <c r="Q25" s="122" t="s">
        <v>58</v>
      </c>
      <c r="R25" s="122" t="s">
        <v>58</v>
      </c>
      <c r="S25" s="122" t="s">
        <v>58</v>
      </c>
      <c r="T25" s="122" t="s">
        <v>58</v>
      </c>
      <c r="U25" s="122" t="s">
        <v>58</v>
      </c>
      <c r="V25" s="122" t="s">
        <v>58</v>
      </c>
      <c r="W25" s="122" t="s">
        <v>58</v>
      </c>
      <c r="X25" s="122" t="s">
        <v>58</v>
      </c>
      <c r="Y25" s="122" t="s">
        <v>58</v>
      </c>
      <c r="Z25" s="122" t="s">
        <v>58</v>
      </c>
      <c r="AA25" s="122" t="s">
        <v>58</v>
      </c>
      <c r="AB25" s="122" t="s">
        <v>58</v>
      </c>
      <c r="AC25" s="122" t="s">
        <v>58</v>
      </c>
      <c r="AD25" s="122" t="s">
        <v>58</v>
      </c>
      <c r="AE25" s="122" t="s">
        <v>58</v>
      </c>
      <c r="AF25" s="122" t="s">
        <v>58</v>
      </c>
      <c r="AG25" s="122" t="s">
        <v>58</v>
      </c>
      <c r="AH25" s="122" t="s">
        <v>58</v>
      </c>
      <c r="AI25" s="511">
        <f t="shared" si="0"/>
        <v>0</v>
      </c>
      <c r="AJ25" s="512">
        <f t="shared" si="2"/>
        <v>0</v>
      </c>
      <c r="AK25" s="513">
        <f t="shared" si="1"/>
        <v>0</v>
      </c>
      <c r="AL25" s="514" t="e">
        <f>#REF!</f>
        <v>#REF!</v>
      </c>
      <c r="AM25" s="514" t="e">
        <f>#REF!</f>
        <v>#REF!</v>
      </c>
      <c r="AN25" s="515" t="e">
        <f>#REF!</f>
        <v>#REF!</v>
      </c>
      <c r="AO25" s="332" t="e">
        <f>#REF!</f>
        <v>#REF!</v>
      </c>
    </row>
    <row r="26" spans="1:41" s="19" customFormat="1" ht="15" customHeight="1" x14ac:dyDescent="0.25">
      <c r="A26" s="95">
        <v>4</v>
      </c>
      <c r="B26" s="388" t="s">
        <v>48</v>
      </c>
      <c r="C26" s="121" t="s">
        <v>44</v>
      </c>
      <c r="D26" s="102">
        <v>12.08</v>
      </c>
      <c r="E26" s="256"/>
      <c r="F26" s="256"/>
      <c r="G26" s="115"/>
      <c r="H26" s="124" t="s">
        <v>50</v>
      </c>
      <c r="I26" s="124" t="s">
        <v>50</v>
      </c>
      <c r="J26" s="124" t="s">
        <v>50</v>
      </c>
      <c r="K26" s="124" t="s">
        <v>50</v>
      </c>
      <c r="L26" s="256"/>
      <c r="M26" s="256"/>
      <c r="N26" s="115"/>
      <c r="O26" s="257">
        <v>10.75</v>
      </c>
      <c r="P26" s="257">
        <v>10.75</v>
      </c>
      <c r="Q26" s="115"/>
      <c r="R26" s="115"/>
      <c r="S26" s="258">
        <v>8.75</v>
      </c>
      <c r="T26" s="258">
        <v>6.5</v>
      </c>
      <c r="U26" s="115"/>
      <c r="V26" s="115"/>
      <c r="W26" s="257">
        <v>10.75</v>
      </c>
      <c r="X26" s="257">
        <v>10.75</v>
      </c>
      <c r="Y26" s="115"/>
      <c r="Z26" s="256"/>
      <c r="AA26" s="258">
        <v>6.25</v>
      </c>
      <c r="AB26" s="257">
        <v>9.25</v>
      </c>
      <c r="AC26" s="115"/>
      <c r="AD26" s="257">
        <v>10.08</v>
      </c>
      <c r="AE26" s="257">
        <v>10.25</v>
      </c>
      <c r="AF26" s="257">
        <v>8.25</v>
      </c>
      <c r="AG26" s="258"/>
      <c r="AH26" s="256"/>
      <c r="AI26" s="511">
        <f t="shared" si="0"/>
        <v>114.41</v>
      </c>
      <c r="AJ26" s="512">
        <f t="shared" si="2"/>
        <v>136</v>
      </c>
      <c r="AK26" s="513">
        <f t="shared" si="1"/>
        <v>-21.590000000000003</v>
      </c>
      <c r="AL26" s="514" t="e">
        <f>#REF!</f>
        <v>#REF!</v>
      </c>
      <c r="AM26" s="514" t="e">
        <f>#REF!</f>
        <v>#REF!</v>
      </c>
      <c r="AN26" s="515" t="e">
        <f>#REF!</f>
        <v>#REF!</v>
      </c>
      <c r="AO26" s="332" t="e">
        <f>#REF!</f>
        <v>#REF!</v>
      </c>
    </row>
    <row r="27" spans="1:41" s="19" customFormat="1" ht="15" customHeight="1" x14ac:dyDescent="0.25">
      <c r="A27" s="95">
        <v>5</v>
      </c>
      <c r="B27" s="388" t="s">
        <v>49</v>
      </c>
      <c r="C27" s="121" t="s">
        <v>42</v>
      </c>
      <c r="D27" s="115"/>
      <c r="E27" s="103">
        <v>10.75</v>
      </c>
      <c r="F27" s="103">
        <v>10.75</v>
      </c>
      <c r="G27" s="115"/>
      <c r="H27" s="115"/>
      <c r="I27" s="114">
        <v>11.25</v>
      </c>
      <c r="J27" s="114">
        <v>10.75</v>
      </c>
      <c r="K27" s="115"/>
      <c r="L27" s="256"/>
      <c r="M27" s="103">
        <v>10.75</v>
      </c>
      <c r="N27" s="114">
        <v>8.4499999999999993</v>
      </c>
      <c r="O27" s="115"/>
      <c r="P27" s="115"/>
      <c r="Q27" s="114">
        <v>10.75</v>
      </c>
      <c r="R27" s="114">
        <v>10.25</v>
      </c>
      <c r="S27" s="256"/>
      <c r="T27" s="256"/>
      <c r="U27" s="114"/>
      <c r="V27" s="114">
        <v>10.75</v>
      </c>
      <c r="W27" s="115"/>
      <c r="X27" s="115"/>
      <c r="Y27" s="114">
        <v>9.92</v>
      </c>
      <c r="Z27" s="103"/>
      <c r="AA27" s="256"/>
      <c r="AB27" s="115"/>
      <c r="AC27" s="114">
        <v>9.75</v>
      </c>
      <c r="AD27" s="114">
        <v>10.58</v>
      </c>
      <c r="AE27" s="115"/>
      <c r="AF27" s="114">
        <v>10.75</v>
      </c>
      <c r="AG27" s="103"/>
      <c r="AH27" s="103"/>
      <c r="AI27" s="511">
        <f t="shared" si="0"/>
        <v>135.44999999999999</v>
      </c>
      <c r="AJ27" s="512">
        <f t="shared" si="2"/>
        <v>168</v>
      </c>
      <c r="AK27" s="513">
        <f t="shared" si="1"/>
        <v>-32.550000000000011</v>
      </c>
      <c r="AL27" s="514" t="e">
        <f>#REF!</f>
        <v>#REF!</v>
      </c>
      <c r="AM27" s="514" t="e">
        <f>#REF!</f>
        <v>#REF!</v>
      </c>
      <c r="AN27" s="515" t="e">
        <f>#REF!</f>
        <v>#REF!</v>
      </c>
      <c r="AO27" s="332" t="e">
        <f>#REF!</f>
        <v>#REF!</v>
      </c>
    </row>
    <row r="28" spans="1:41" s="19" customFormat="1" x14ac:dyDescent="0.25">
      <c r="A28" s="95">
        <v>6</v>
      </c>
      <c r="B28" s="388" t="s">
        <v>51</v>
      </c>
      <c r="C28" s="121" t="s">
        <v>42</v>
      </c>
      <c r="D28" s="114">
        <v>10.75</v>
      </c>
      <c r="E28" s="256"/>
      <c r="F28" s="256"/>
      <c r="G28" s="114">
        <v>10.75</v>
      </c>
      <c r="H28" s="114">
        <v>10.75</v>
      </c>
      <c r="I28" s="115"/>
      <c r="J28" s="115"/>
      <c r="K28" s="114">
        <v>10.75</v>
      </c>
      <c r="L28" s="103">
        <v>10.75</v>
      </c>
      <c r="M28" s="256"/>
      <c r="N28" s="115"/>
      <c r="O28" s="114">
        <v>10.75</v>
      </c>
      <c r="P28" s="114">
        <v>10.75</v>
      </c>
      <c r="Q28" s="111">
        <v>5</v>
      </c>
      <c r="R28" s="115"/>
      <c r="S28" s="103">
        <v>10.75</v>
      </c>
      <c r="T28" s="103">
        <v>10.75</v>
      </c>
      <c r="U28" s="115"/>
      <c r="V28" s="115"/>
      <c r="W28" s="114">
        <v>10.75</v>
      </c>
      <c r="X28" s="114">
        <v>10.75</v>
      </c>
      <c r="Y28" s="115"/>
      <c r="Z28" s="256"/>
      <c r="AA28" s="103">
        <v>10.25</v>
      </c>
      <c r="AB28" s="114"/>
      <c r="AC28" s="115"/>
      <c r="AD28" s="115"/>
      <c r="AE28" s="114"/>
      <c r="AF28" s="122" t="s">
        <v>50</v>
      </c>
      <c r="AG28" s="122" t="s">
        <v>50</v>
      </c>
      <c r="AH28" s="122" t="s">
        <v>50</v>
      </c>
      <c r="AI28" s="511">
        <f t="shared" si="0"/>
        <v>133.5</v>
      </c>
      <c r="AJ28" s="512">
        <f>$D$19-(COUNTIF(D28,"О")+COUNTIF(G28:K28,"О")+COUNTIF(N28:R28,"О")+COUNTIF(U28:Y28,"О")+COUNTIF(D28,"Б")+COUNTIF(G28:K28,"Б")+COUNTIF(N28:R28,"Б")+COUNTIF(U28:Y28,"Б")+COUNTIF(D28,"Д")+COUNTIF(G28:K28,"Д")+COUNTIF(N28:R28,"Д")+COUNTIF(U28:Y28,"Д")+COUNTIF(D28,"К")+COUNTIF(G28:K28,"К")+COUNTIF(N28:R28,"К")+COUNTIF(U28:Y28,"К")+COUNTIF(AB28:AF28,"О")+COUNTIF(AB28:AF28,"Д")+COUNTIF(AB28:AF28,"Б")+COUNTIF(AB28:AF28,"К"))*8</f>
        <v>160</v>
      </c>
      <c r="AK28" s="513">
        <f t="shared" si="1"/>
        <v>-26.5</v>
      </c>
      <c r="AL28" s="514" t="e">
        <f>#REF!</f>
        <v>#REF!</v>
      </c>
      <c r="AM28" s="514" t="e">
        <f>#REF!</f>
        <v>#REF!</v>
      </c>
      <c r="AN28" s="515" t="e">
        <f>#REF!</f>
        <v>#REF!</v>
      </c>
      <c r="AO28" s="332" t="e">
        <f>#REF!</f>
        <v>#REF!</v>
      </c>
    </row>
    <row r="29" spans="1:41" s="19" customFormat="1" ht="15" customHeight="1" x14ac:dyDescent="0.25">
      <c r="A29" s="95">
        <v>7</v>
      </c>
      <c r="B29" s="388" t="s">
        <v>52</v>
      </c>
      <c r="C29" s="121" t="s">
        <v>53</v>
      </c>
      <c r="D29" s="102"/>
      <c r="E29" s="101"/>
      <c r="F29" s="101"/>
      <c r="G29" s="102">
        <v>11.75</v>
      </c>
      <c r="H29" s="102"/>
      <c r="I29" s="102"/>
      <c r="J29" s="102"/>
      <c r="K29" s="102">
        <v>11.92</v>
      </c>
      <c r="L29" s="101">
        <v>9.09</v>
      </c>
      <c r="M29" s="101">
        <v>9.33</v>
      </c>
      <c r="N29" s="102">
        <v>12.17</v>
      </c>
      <c r="O29" s="102">
        <v>11.75</v>
      </c>
      <c r="P29" s="102">
        <v>11.33</v>
      </c>
      <c r="Q29" s="122"/>
      <c r="R29" s="122"/>
      <c r="S29" s="122"/>
      <c r="T29" s="122"/>
      <c r="U29" s="122"/>
      <c r="V29" s="122"/>
      <c r="W29" s="102">
        <v>11.67</v>
      </c>
      <c r="X29" s="102">
        <v>11.33</v>
      </c>
      <c r="Y29" s="102"/>
      <c r="Z29" s="101"/>
      <c r="AA29" s="101">
        <v>11.25</v>
      </c>
      <c r="AB29" s="102">
        <v>11.91</v>
      </c>
      <c r="AC29" s="102"/>
      <c r="AD29" s="102"/>
      <c r="AE29" s="102">
        <v>11.5</v>
      </c>
      <c r="AF29" s="102">
        <v>11.25</v>
      </c>
      <c r="AG29" s="101"/>
      <c r="AH29" s="101"/>
      <c r="AI29" s="511">
        <f t="shared" si="0"/>
        <v>146.25</v>
      </c>
      <c r="AJ29" s="512">
        <f t="shared" si="2"/>
        <v>168</v>
      </c>
      <c r="AK29" s="513">
        <f t="shared" si="1"/>
        <v>-21.75</v>
      </c>
      <c r="AL29" s="514" t="e">
        <f>#REF!</f>
        <v>#REF!</v>
      </c>
      <c r="AM29" s="514" t="e">
        <f>#REF!</f>
        <v>#REF!</v>
      </c>
      <c r="AN29" s="515" t="e">
        <f>#REF!</f>
        <v>#REF!</v>
      </c>
      <c r="AO29" s="332" t="e">
        <f>#REF!</f>
        <v>#REF!</v>
      </c>
    </row>
    <row r="30" spans="1:41" s="19" customFormat="1" ht="17.25" customHeight="1" thickBot="1" x14ac:dyDescent="0.3">
      <c r="A30" s="95">
        <v>8</v>
      </c>
      <c r="B30" s="388" t="s">
        <v>54</v>
      </c>
      <c r="C30" s="121" t="s">
        <v>42</v>
      </c>
      <c r="D30" s="122" t="s">
        <v>50</v>
      </c>
      <c r="E30" s="122" t="s">
        <v>50</v>
      </c>
      <c r="F30" s="122" t="s">
        <v>50</v>
      </c>
      <c r="G30" s="122" t="s">
        <v>50</v>
      </c>
      <c r="H30" s="122" t="s">
        <v>50</v>
      </c>
      <c r="I30" s="122" t="s">
        <v>50</v>
      </c>
      <c r="J30" s="122" t="s">
        <v>50</v>
      </c>
      <c r="K30" s="122" t="s">
        <v>50</v>
      </c>
      <c r="L30" s="122" t="s">
        <v>50</v>
      </c>
      <c r="M30" s="122" t="s">
        <v>50</v>
      </c>
      <c r="N30" s="122" t="s">
        <v>50</v>
      </c>
      <c r="O30" s="122" t="s">
        <v>50</v>
      </c>
      <c r="P30" s="122" t="s">
        <v>50</v>
      </c>
      <c r="Q30" s="122" t="s">
        <v>50</v>
      </c>
      <c r="R30" s="122" t="s">
        <v>50</v>
      </c>
      <c r="S30" s="122" t="s">
        <v>50</v>
      </c>
      <c r="T30" s="516">
        <v>9.5</v>
      </c>
      <c r="U30" s="420">
        <v>10.75</v>
      </c>
      <c r="V30" s="125">
        <v>10.33</v>
      </c>
      <c r="W30" s="125"/>
      <c r="X30" s="125"/>
      <c r="Y30" s="125">
        <v>10.08</v>
      </c>
      <c r="Z30" s="517">
        <v>9.5</v>
      </c>
      <c r="AA30" s="516"/>
      <c r="AB30" s="125"/>
      <c r="AC30" s="125">
        <v>10.75</v>
      </c>
      <c r="AD30" s="125">
        <v>10.17</v>
      </c>
      <c r="AE30" s="114">
        <v>9.92</v>
      </c>
      <c r="AF30" s="102"/>
      <c r="AG30" s="103">
        <v>10.75</v>
      </c>
      <c r="AH30" s="101">
        <v>9.25</v>
      </c>
      <c r="AI30" s="511">
        <f t="shared" si="0"/>
        <v>101</v>
      </c>
      <c r="AJ30" s="512">
        <f t="shared" si="2"/>
        <v>80</v>
      </c>
      <c r="AK30" s="513">
        <f t="shared" si="1"/>
        <v>21</v>
      </c>
      <c r="AL30" s="514" t="e">
        <f>#REF!</f>
        <v>#REF!</v>
      </c>
      <c r="AM30" s="514" t="e">
        <f>#REF!</f>
        <v>#REF!</v>
      </c>
      <c r="AN30" s="515" t="e">
        <f>#REF!</f>
        <v>#REF!</v>
      </c>
      <c r="AO30" s="332" t="e">
        <f>#REF!</f>
        <v>#REF!</v>
      </c>
    </row>
    <row r="31" spans="1:41" s="19" customFormat="1" ht="15" customHeight="1" thickBot="1" x14ac:dyDescent="0.3">
      <c r="A31" s="95">
        <v>9</v>
      </c>
      <c r="B31" s="388" t="s">
        <v>55</v>
      </c>
      <c r="C31" s="121" t="s">
        <v>42</v>
      </c>
      <c r="D31" s="127">
        <f>11+6.58</f>
        <v>17.579999999999998</v>
      </c>
      <c r="E31" s="256"/>
      <c r="F31" s="256"/>
      <c r="G31" s="127">
        <v>11.25</v>
      </c>
      <c r="H31" s="111">
        <v>5</v>
      </c>
      <c r="I31" s="115"/>
      <c r="J31" s="115"/>
      <c r="K31" s="127">
        <v>10.75</v>
      </c>
      <c r="L31" s="127">
        <v>10.5</v>
      </c>
      <c r="M31" s="256"/>
      <c r="N31" s="115"/>
      <c r="O31" s="127">
        <v>10.75</v>
      </c>
      <c r="P31" s="127">
        <v>10.58</v>
      </c>
      <c r="Q31" s="127">
        <v>11.25</v>
      </c>
      <c r="R31" s="115"/>
      <c r="S31" s="327">
        <v>5</v>
      </c>
      <c r="T31" s="127">
        <v>10.83</v>
      </c>
      <c r="U31" s="115"/>
      <c r="V31" s="115"/>
      <c r="W31" s="127">
        <v>11.08</v>
      </c>
      <c r="X31" s="127">
        <v>10.75</v>
      </c>
      <c r="Y31" s="115"/>
      <c r="Z31" s="256"/>
      <c r="AA31" s="127">
        <v>10.5</v>
      </c>
      <c r="AB31" s="127">
        <v>11.09</v>
      </c>
      <c r="AC31" s="115"/>
      <c r="AD31" s="115"/>
      <c r="AE31" s="127">
        <v>11.58</v>
      </c>
      <c r="AF31" s="127">
        <v>11.17</v>
      </c>
      <c r="AG31" s="256"/>
      <c r="AH31" s="127">
        <v>4.25</v>
      </c>
      <c r="AI31" s="511">
        <f t="shared" si="0"/>
        <v>173.91</v>
      </c>
      <c r="AJ31" s="512">
        <f t="shared" si="2"/>
        <v>168</v>
      </c>
      <c r="AK31" s="513">
        <f t="shared" si="1"/>
        <v>5.9099999999999966</v>
      </c>
      <c r="AL31" s="514" t="e">
        <f>#REF!</f>
        <v>#REF!</v>
      </c>
      <c r="AM31" s="514" t="e">
        <f>#REF!</f>
        <v>#REF!</v>
      </c>
      <c r="AN31" s="515" t="e">
        <f>#REF!</f>
        <v>#REF!</v>
      </c>
      <c r="AO31" s="332" t="e">
        <f>#REF!</f>
        <v>#REF!</v>
      </c>
    </row>
    <row r="32" spans="1:41" s="19" customFormat="1" ht="17.25" customHeight="1" thickBot="1" x14ac:dyDescent="0.3">
      <c r="A32" s="95">
        <v>10</v>
      </c>
      <c r="B32" s="388" t="s">
        <v>56</v>
      </c>
      <c r="C32" s="121" t="s">
        <v>46</v>
      </c>
      <c r="D32" s="111">
        <v>5.75</v>
      </c>
      <c r="E32" s="256"/>
      <c r="F32" s="127">
        <v>10.75</v>
      </c>
      <c r="G32" s="127">
        <v>10.58</v>
      </c>
      <c r="H32" s="115"/>
      <c r="I32" s="115"/>
      <c r="J32" s="111">
        <v>10.92</v>
      </c>
      <c r="K32" s="127">
        <v>10.75</v>
      </c>
      <c r="L32" s="256"/>
      <c r="M32" s="256"/>
      <c r="N32" s="127">
        <v>10.67</v>
      </c>
      <c r="O32" s="127">
        <v>10.58</v>
      </c>
      <c r="P32" s="111">
        <v>5.25</v>
      </c>
      <c r="Q32" s="115"/>
      <c r="R32" s="127">
        <v>10.75</v>
      </c>
      <c r="S32" s="127">
        <v>11</v>
      </c>
      <c r="T32" s="256"/>
      <c r="U32" s="115"/>
      <c r="V32" s="127">
        <v>10.75</v>
      </c>
      <c r="W32" s="127">
        <v>10.75</v>
      </c>
      <c r="X32" s="115"/>
      <c r="Y32" s="115"/>
      <c r="Z32" s="127">
        <v>10.75</v>
      </c>
      <c r="AA32" s="127">
        <v>10.42</v>
      </c>
      <c r="AB32" s="115"/>
      <c r="AC32" s="115"/>
      <c r="AD32" s="327">
        <v>5.17</v>
      </c>
      <c r="AE32" s="327">
        <v>5.75</v>
      </c>
      <c r="AF32" s="127">
        <v>10.75</v>
      </c>
      <c r="AG32" s="256"/>
      <c r="AH32" s="256"/>
      <c r="AI32" s="511">
        <f t="shared" si="0"/>
        <v>161.33999999999997</v>
      </c>
      <c r="AJ32" s="512">
        <f t="shared" si="2"/>
        <v>168</v>
      </c>
      <c r="AK32" s="513">
        <f t="shared" si="1"/>
        <v>-6.660000000000025</v>
      </c>
      <c r="AL32" s="514" t="e">
        <f>#REF!</f>
        <v>#REF!</v>
      </c>
      <c r="AM32" s="514" t="e">
        <f>#REF!</f>
        <v>#REF!</v>
      </c>
      <c r="AN32" s="515" t="e">
        <f>#REF!</f>
        <v>#REF!</v>
      </c>
      <c r="AO32" s="332" t="e">
        <f>#REF!</f>
        <v>#REF!</v>
      </c>
    </row>
    <row r="33" spans="1:43" s="19" customFormat="1" ht="17.25" customHeight="1" x14ac:dyDescent="0.25">
      <c r="A33" s="95">
        <v>11</v>
      </c>
      <c r="B33" s="388" t="s">
        <v>57</v>
      </c>
      <c r="C33" s="97" t="s">
        <v>42</v>
      </c>
      <c r="D33" s="127">
        <v>6.42</v>
      </c>
      <c r="E33" s="256"/>
      <c r="F33" s="127">
        <v>10.75</v>
      </c>
      <c r="G33" s="115"/>
      <c r="H33" s="115"/>
      <c r="I33" s="127">
        <v>10.75</v>
      </c>
      <c r="J33" s="127">
        <v>10.75</v>
      </c>
      <c r="K33" s="115"/>
      <c r="L33" s="256"/>
      <c r="M33" s="256"/>
      <c r="N33" s="127">
        <v>10.75</v>
      </c>
      <c r="O33" s="111">
        <v>5</v>
      </c>
      <c r="P33" s="115"/>
      <c r="Q33" s="115"/>
      <c r="R33" s="127">
        <v>10.75</v>
      </c>
      <c r="S33" s="127">
        <v>10.75</v>
      </c>
      <c r="T33" s="256"/>
      <c r="U33" s="115"/>
      <c r="V33" s="127">
        <v>10.75</v>
      </c>
      <c r="W33" s="115"/>
      <c r="X33" s="115"/>
      <c r="Y33" s="327">
        <v>4.67</v>
      </c>
      <c r="Z33" s="518"/>
      <c r="AA33" s="518"/>
      <c r="AB33" s="518"/>
      <c r="AC33" s="518"/>
      <c r="AD33" s="518"/>
      <c r="AE33" s="518"/>
      <c r="AF33" s="518"/>
      <c r="AG33" s="518"/>
      <c r="AH33" s="518"/>
      <c r="AI33" s="511">
        <f t="shared" si="0"/>
        <v>91.34</v>
      </c>
      <c r="AJ33" s="512">
        <f t="shared" si="2"/>
        <v>168</v>
      </c>
      <c r="AK33" s="513">
        <f t="shared" si="1"/>
        <v>-76.66</v>
      </c>
      <c r="AL33" s="514" t="e">
        <f>#REF!</f>
        <v>#REF!</v>
      </c>
      <c r="AM33" s="514" t="e">
        <f>#REF!</f>
        <v>#REF!</v>
      </c>
      <c r="AN33" s="515" t="e">
        <f>#REF!</f>
        <v>#REF!</v>
      </c>
      <c r="AO33" s="332" t="e">
        <f>#REF!</f>
        <v>#REF!</v>
      </c>
    </row>
    <row r="34" spans="1:43" s="19" customFormat="1" ht="15" customHeight="1" thickBot="1" x14ac:dyDescent="0.3">
      <c r="A34" s="95">
        <v>12</v>
      </c>
      <c r="B34" s="388" t="s">
        <v>59</v>
      </c>
      <c r="C34" s="121" t="s">
        <v>44</v>
      </c>
      <c r="D34" s="102">
        <v>1.25</v>
      </c>
      <c r="E34" s="101">
        <v>11.25</v>
      </c>
      <c r="F34" s="101">
        <v>11.67</v>
      </c>
      <c r="G34" s="115"/>
      <c r="H34" s="102">
        <v>1</v>
      </c>
      <c r="I34" s="102">
        <v>12.67</v>
      </c>
      <c r="J34" s="102">
        <v>13</v>
      </c>
      <c r="K34" s="115"/>
      <c r="L34" s="101">
        <v>1.08</v>
      </c>
      <c r="M34" s="101">
        <v>11.5</v>
      </c>
      <c r="N34" s="102">
        <v>12.33</v>
      </c>
      <c r="O34" s="115"/>
      <c r="P34" s="102">
        <v>1.58</v>
      </c>
      <c r="Q34" s="102">
        <v>12.08</v>
      </c>
      <c r="R34" s="102">
        <v>11.58</v>
      </c>
      <c r="S34" s="256"/>
      <c r="T34" s="256"/>
      <c r="U34" s="115"/>
      <c r="V34" s="122" t="s">
        <v>50</v>
      </c>
      <c r="W34" s="122" t="s">
        <v>50</v>
      </c>
      <c r="X34" s="122" t="s">
        <v>50</v>
      </c>
      <c r="Y34" s="122" t="s">
        <v>50</v>
      </c>
      <c r="Z34" s="122" t="s">
        <v>50</v>
      </c>
      <c r="AA34" s="122" t="s">
        <v>50</v>
      </c>
      <c r="AB34" s="122" t="s">
        <v>50</v>
      </c>
      <c r="AC34" s="122" t="s">
        <v>50</v>
      </c>
      <c r="AD34" s="390"/>
      <c r="AE34" s="390"/>
      <c r="AF34" s="102">
        <v>1.33</v>
      </c>
      <c r="AG34" s="101">
        <v>11.42</v>
      </c>
      <c r="AH34" s="101">
        <v>11</v>
      </c>
      <c r="AI34" s="511">
        <f t="shared" si="0"/>
        <v>124.74</v>
      </c>
      <c r="AJ34" s="512">
        <f t="shared" si="2"/>
        <v>120</v>
      </c>
      <c r="AK34" s="513">
        <f t="shared" si="1"/>
        <v>4.7399999999999949</v>
      </c>
      <c r="AL34" s="514" t="e">
        <f>#REF!</f>
        <v>#REF!</v>
      </c>
      <c r="AM34" s="514" t="e">
        <f>#REF!</f>
        <v>#REF!</v>
      </c>
      <c r="AN34" s="515" t="e">
        <f>#REF!</f>
        <v>#REF!</v>
      </c>
      <c r="AO34" s="332" t="e">
        <f>#REF!</f>
        <v>#REF!</v>
      </c>
    </row>
    <row r="35" spans="1:43" s="19" customFormat="1" ht="17.25" customHeight="1" x14ac:dyDescent="0.25">
      <c r="A35" s="95">
        <v>13</v>
      </c>
      <c r="B35" s="388" t="s">
        <v>60</v>
      </c>
      <c r="C35" s="121" t="s">
        <v>42</v>
      </c>
      <c r="D35" s="127">
        <v>10.92</v>
      </c>
      <c r="E35" s="111">
        <v>5</v>
      </c>
      <c r="F35" s="256"/>
      <c r="G35" s="115"/>
      <c r="H35" s="127">
        <v>10.75</v>
      </c>
      <c r="I35" s="115"/>
      <c r="J35" s="122" t="s">
        <v>86</v>
      </c>
      <c r="K35" s="122" t="s">
        <v>86</v>
      </c>
      <c r="L35" s="122" t="s">
        <v>86</v>
      </c>
      <c r="M35" s="122" t="s">
        <v>86</v>
      </c>
      <c r="N35" s="122" t="s">
        <v>86</v>
      </c>
      <c r="O35" s="122" t="s">
        <v>86</v>
      </c>
      <c r="P35" s="122" t="s">
        <v>86</v>
      </c>
      <c r="Q35" s="122" t="s">
        <v>86</v>
      </c>
      <c r="R35" s="122" t="s">
        <v>86</v>
      </c>
      <c r="S35" s="122" t="s">
        <v>86</v>
      </c>
      <c r="T35" s="122" t="s">
        <v>86</v>
      </c>
      <c r="U35" s="122" t="s">
        <v>86</v>
      </c>
      <c r="V35" s="114"/>
      <c r="W35" s="115"/>
      <c r="X35" s="327">
        <v>5</v>
      </c>
      <c r="Y35" s="127">
        <v>11</v>
      </c>
      <c r="Z35" s="256"/>
      <c r="AA35" s="256"/>
      <c r="AB35" s="127">
        <v>11.25</v>
      </c>
      <c r="AC35" s="127">
        <v>10.75</v>
      </c>
      <c r="AD35" s="115"/>
      <c r="AE35" s="115"/>
      <c r="AF35" s="115"/>
      <c r="AG35" s="127">
        <v>10.75</v>
      </c>
      <c r="AH35" s="256"/>
      <c r="AI35" s="511">
        <f t="shared" si="0"/>
        <v>75.42</v>
      </c>
      <c r="AJ35" s="512">
        <f t="shared" si="2"/>
        <v>104</v>
      </c>
      <c r="AK35" s="513">
        <f t="shared" si="1"/>
        <v>-28.58</v>
      </c>
      <c r="AL35" s="514" t="e">
        <f>#REF!</f>
        <v>#REF!</v>
      </c>
      <c r="AM35" s="514" t="e">
        <f>#REF!</f>
        <v>#REF!</v>
      </c>
      <c r="AN35" s="515" t="e">
        <f>#REF!</f>
        <v>#REF!</v>
      </c>
      <c r="AO35" s="332" t="e">
        <f>#REF!</f>
        <v>#REF!</v>
      </c>
    </row>
    <row r="36" spans="1:43" s="19" customFormat="1" ht="17.25" customHeight="1" x14ac:dyDescent="0.25">
      <c r="A36" s="95">
        <v>14</v>
      </c>
      <c r="B36" s="388" t="s">
        <v>61</v>
      </c>
      <c r="C36" s="121" t="s">
        <v>53</v>
      </c>
      <c r="D36" s="102">
        <v>11.25</v>
      </c>
      <c r="E36" s="101">
        <v>9.58</v>
      </c>
      <c r="F36" s="101">
        <v>9</v>
      </c>
      <c r="G36" s="102"/>
      <c r="H36" s="102">
        <v>10.92</v>
      </c>
      <c r="I36" s="102">
        <v>12.25</v>
      </c>
      <c r="J36" s="102">
        <v>9.92</v>
      </c>
      <c r="K36" s="390"/>
      <c r="L36" s="390"/>
      <c r="M36" s="390"/>
      <c r="N36" s="390"/>
      <c r="O36" s="122" t="s">
        <v>50</v>
      </c>
      <c r="P36" s="122" t="s">
        <v>50</v>
      </c>
      <c r="Q36" s="122" t="s">
        <v>50</v>
      </c>
      <c r="R36" s="122" t="s">
        <v>50</v>
      </c>
      <c r="S36" s="122" t="s">
        <v>50</v>
      </c>
      <c r="T36" s="122" t="s">
        <v>50</v>
      </c>
      <c r="U36" s="122" t="s">
        <v>50</v>
      </c>
      <c r="V36" s="122" t="s">
        <v>50</v>
      </c>
      <c r="W36" s="122" t="s">
        <v>50</v>
      </c>
      <c r="X36" s="122" t="s">
        <v>50</v>
      </c>
      <c r="Y36" s="122" t="s">
        <v>50</v>
      </c>
      <c r="Z36" s="122" t="s">
        <v>50</v>
      </c>
      <c r="AA36" s="122" t="s">
        <v>50</v>
      </c>
      <c r="AB36" s="122" t="s">
        <v>50</v>
      </c>
      <c r="AC36" s="122" t="s">
        <v>50</v>
      </c>
      <c r="AD36" s="122" t="s">
        <v>50</v>
      </c>
      <c r="AE36" s="122" t="s">
        <v>50</v>
      </c>
      <c r="AF36" s="122" t="s">
        <v>50</v>
      </c>
      <c r="AG36" s="122" t="s">
        <v>50</v>
      </c>
      <c r="AH36" s="122" t="s">
        <v>50</v>
      </c>
      <c r="AI36" s="511">
        <f>SUM(D36:Z36)</f>
        <v>62.92</v>
      </c>
      <c r="AJ36" s="512">
        <f>$D$19-(COUNTIF(D36,"О")+COUNTIF(G36:K36,"О")+COUNTIF(N36:N36,"О")+COUNTIF(O36:V36,"О")+COUNTIF(D36,"Б")+COUNTIF(G36:K36,"Б")+COUNTIF(N36:N36,"Б")+COUNTIF(O36:V36,"Б")+COUNTIF(D36,"Д")+COUNTIF(G36:K36,"Д")+COUNTIF(N36:N36,"Д")+COUNTIF(O36:V36,"Д")+COUNTIF(D36,"К")+COUNTIF(G36:K36,"К")+COUNTIF(N36:N36,"К")+COUNTIF(O36:V36,"К")+COUNTIF(T36:X36,"О")+COUNTIF(T36:X36,"Д")+COUNTIF(T36:X36,"Б")+COUNTIF(T36:X36,"К"))*8</f>
        <v>64</v>
      </c>
      <c r="AK36" s="513">
        <f t="shared" si="1"/>
        <v>-1.0799999999999983</v>
      </c>
      <c r="AL36" s="514" t="e">
        <f>#REF!</f>
        <v>#REF!</v>
      </c>
      <c r="AM36" s="514" t="e">
        <f>#REF!</f>
        <v>#REF!</v>
      </c>
      <c r="AN36" s="515" t="e">
        <f>#REF!</f>
        <v>#REF!</v>
      </c>
      <c r="AO36" s="332" t="e">
        <f>#REF!</f>
        <v>#REF!</v>
      </c>
    </row>
    <row r="37" spans="1:43" s="19" customFormat="1" ht="15" customHeight="1" thickBot="1" x14ac:dyDescent="0.3">
      <c r="A37" s="131">
        <v>15</v>
      </c>
      <c r="B37" s="422" t="s">
        <v>62</v>
      </c>
      <c r="C37" s="133" t="s">
        <v>44</v>
      </c>
      <c r="D37" s="264"/>
      <c r="E37" s="368"/>
      <c r="F37" s="138">
        <v>1.17</v>
      </c>
      <c r="G37" s="135">
        <v>11.75</v>
      </c>
      <c r="H37" s="135">
        <v>12.08</v>
      </c>
      <c r="I37" s="264"/>
      <c r="J37" s="423">
        <v>10.75</v>
      </c>
      <c r="K37" s="519">
        <v>6.33</v>
      </c>
      <c r="L37" s="368"/>
      <c r="M37" s="423">
        <v>10.17</v>
      </c>
      <c r="N37" s="264"/>
      <c r="O37" s="135"/>
      <c r="P37" s="135"/>
      <c r="Q37" s="135">
        <v>11.25</v>
      </c>
      <c r="R37" s="135">
        <v>10.75</v>
      </c>
      <c r="S37" s="138">
        <v>9.17</v>
      </c>
      <c r="T37" s="138">
        <v>1</v>
      </c>
      <c r="U37" s="135">
        <v>11.33</v>
      </c>
      <c r="V37" s="135">
        <v>11.42</v>
      </c>
      <c r="W37" s="135"/>
      <c r="X37" s="135">
        <v>1.25</v>
      </c>
      <c r="Y37" s="135">
        <v>11.08</v>
      </c>
      <c r="Z37" s="138">
        <v>11.25</v>
      </c>
      <c r="AA37" s="138"/>
      <c r="AB37" s="135">
        <v>1.5</v>
      </c>
      <c r="AC37" s="135">
        <v>11.5</v>
      </c>
      <c r="AD37" s="135">
        <v>12.75</v>
      </c>
      <c r="AE37" s="135"/>
      <c r="AF37" s="135"/>
      <c r="AG37" s="138"/>
      <c r="AH37" s="520"/>
      <c r="AI37" s="521">
        <f t="shared" si="0"/>
        <v>156.5</v>
      </c>
      <c r="AJ37" s="522">
        <f t="shared" si="2"/>
        <v>168</v>
      </c>
      <c r="AK37" s="523">
        <f t="shared" si="1"/>
        <v>-11.5</v>
      </c>
      <c r="AL37" s="524" t="e">
        <f>#REF!</f>
        <v>#REF!</v>
      </c>
      <c r="AM37" s="524" t="e">
        <f>#REF!</f>
        <v>#REF!</v>
      </c>
      <c r="AN37" s="525" t="e">
        <f>#REF!</f>
        <v>#REF!</v>
      </c>
      <c r="AO37" s="356" t="e">
        <f>#REF!</f>
        <v>#REF!</v>
      </c>
    </row>
    <row r="38" spans="1:43" s="19" customFormat="1" x14ac:dyDescent="0.25">
      <c r="A38" s="78">
        <v>16</v>
      </c>
      <c r="B38" s="384" t="s">
        <v>63</v>
      </c>
      <c r="C38" s="406" t="s">
        <v>64</v>
      </c>
      <c r="D38" s="250">
        <v>8.42</v>
      </c>
      <c r="E38" s="324"/>
      <c r="F38" s="324"/>
      <c r="G38" s="250">
        <v>9.5</v>
      </c>
      <c r="H38" s="250">
        <v>10.75</v>
      </c>
      <c r="I38" s="250"/>
      <c r="J38" s="250"/>
      <c r="K38" s="250">
        <v>10.75</v>
      </c>
      <c r="L38" s="324">
        <v>7.25</v>
      </c>
      <c r="M38" s="324"/>
      <c r="N38" s="249" t="s">
        <v>50</v>
      </c>
      <c r="O38" s="249" t="s">
        <v>50</v>
      </c>
      <c r="P38" s="249" t="s">
        <v>50</v>
      </c>
      <c r="Q38" s="249" t="s">
        <v>50</v>
      </c>
      <c r="R38" s="249" t="s">
        <v>50</v>
      </c>
      <c r="S38" s="249" t="s">
        <v>50</v>
      </c>
      <c r="T38" s="249" t="s">
        <v>50</v>
      </c>
      <c r="U38" s="249" t="s">
        <v>50</v>
      </c>
      <c r="V38" s="249" t="s">
        <v>50</v>
      </c>
      <c r="W38" s="249" t="s">
        <v>50</v>
      </c>
      <c r="X38" s="249" t="s">
        <v>50</v>
      </c>
      <c r="Y38" s="249" t="s">
        <v>50</v>
      </c>
      <c r="Z38" s="249" t="s">
        <v>50</v>
      </c>
      <c r="AA38" s="249" t="s">
        <v>50</v>
      </c>
      <c r="AB38" s="249" t="s">
        <v>50</v>
      </c>
      <c r="AC38" s="249" t="s">
        <v>50</v>
      </c>
      <c r="AD38" s="249" t="s">
        <v>50</v>
      </c>
      <c r="AE38" s="249" t="s">
        <v>50</v>
      </c>
      <c r="AF38" s="249" t="s">
        <v>50</v>
      </c>
      <c r="AG38" s="249" t="s">
        <v>50</v>
      </c>
      <c r="AH38" s="249" t="s">
        <v>50</v>
      </c>
      <c r="AI38" s="506">
        <f t="shared" si="0"/>
        <v>46.67</v>
      </c>
      <c r="AJ38" s="507">
        <f t="shared" si="2"/>
        <v>48</v>
      </c>
      <c r="AK38" s="508">
        <f t="shared" si="1"/>
        <v>-1.3299999999999983</v>
      </c>
      <c r="AL38" s="509" t="e">
        <f>#REF!</f>
        <v>#REF!</v>
      </c>
      <c r="AM38" s="509" t="e">
        <f>#REF!</f>
        <v>#REF!</v>
      </c>
      <c r="AN38" s="510" t="e">
        <f>#REF!</f>
        <v>#REF!</v>
      </c>
      <c r="AO38" s="387" t="e">
        <f>#REF!</f>
        <v>#REF!</v>
      </c>
    </row>
    <row r="39" spans="1:43" s="19" customFormat="1" x14ac:dyDescent="0.25">
      <c r="A39" s="95">
        <v>17</v>
      </c>
      <c r="B39" s="388" t="s">
        <v>65</v>
      </c>
      <c r="C39" s="121" t="s">
        <v>42</v>
      </c>
      <c r="D39" s="115"/>
      <c r="E39" s="256">
        <v>8.25</v>
      </c>
      <c r="F39" s="256">
        <v>7.5</v>
      </c>
      <c r="G39" s="115"/>
      <c r="H39" s="115"/>
      <c r="I39" s="115">
        <v>11.25</v>
      </c>
      <c r="J39" s="115">
        <v>11.25</v>
      </c>
      <c r="K39" s="115"/>
      <c r="L39" s="256"/>
      <c r="M39" s="256">
        <v>7.42</v>
      </c>
      <c r="N39" s="115">
        <v>11.42</v>
      </c>
      <c r="O39" s="115"/>
      <c r="P39" s="115"/>
      <c r="Q39" s="115">
        <v>10.42</v>
      </c>
      <c r="R39" s="115">
        <v>10.92</v>
      </c>
      <c r="S39" s="256"/>
      <c r="T39" s="256"/>
      <c r="U39" s="115">
        <v>10.75</v>
      </c>
      <c r="V39" s="115">
        <v>11.58</v>
      </c>
      <c r="W39" s="115"/>
      <c r="X39" s="115"/>
      <c r="Y39" s="115">
        <v>10.25</v>
      </c>
      <c r="Z39" s="256">
        <v>8.25</v>
      </c>
      <c r="AA39" s="256"/>
      <c r="AB39" s="115"/>
      <c r="AC39" s="115">
        <v>10.25</v>
      </c>
      <c r="AD39" s="115"/>
      <c r="AE39" s="115"/>
      <c r="AF39" s="115"/>
      <c r="AG39" s="256">
        <v>7.75</v>
      </c>
      <c r="AH39" s="256">
        <v>5.83</v>
      </c>
      <c r="AI39" s="511">
        <f t="shared" si="0"/>
        <v>143.09</v>
      </c>
      <c r="AJ39" s="512">
        <f t="shared" si="2"/>
        <v>168</v>
      </c>
      <c r="AK39" s="513">
        <f t="shared" si="1"/>
        <v>-24.909999999999997</v>
      </c>
      <c r="AL39" s="514" t="e">
        <f>#REF!</f>
        <v>#REF!</v>
      </c>
      <c r="AM39" s="514" t="e">
        <f>#REF!</f>
        <v>#REF!</v>
      </c>
      <c r="AN39" s="515" t="e">
        <f>#REF!</f>
        <v>#REF!</v>
      </c>
      <c r="AO39" s="332" t="e">
        <f>#REF!</f>
        <v>#REF!</v>
      </c>
    </row>
    <row r="40" spans="1:43" s="19" customFormat="1" ht="17.25" customHeight="1" thickBot="1" x14ac:dyDescent="0.3">
      <c r="A40" s="131">
        <v>18</v>
      </c>
      <c r="B40" s="422" t="s">
        <v>66</v>
      </c>
      <c r="C40" s="133" t="s">
        <v>67</v>
      </c>
      <c r="D40" s="264">
        <v>8</v>
      </c>
      <c r="E40" s="368"/>
      <c r="F40" s="368"/>
      <c r="G40" s="264">
        <v>8</v>
      </c>
      <c r="H40" s="264">
        <v>8</v>
      </c>
      <c r="I40" s="264">
        <v>8</v>
      </c>
      <c r="J40" s="264">
        <v>8</v>
      </c>
      <c r="K40" s="264">
        <v>8</v>
      </c>
      <c r="L40" s="368"/>
      <c r="M40" s="368"/>
      <c r="N40" s="264">
        <v>8</v>
      </c>
      <c r="O40" s="264">
        <v>8</v>
      </c>
      <c r="P40" s="264">
        <v>8</v>
      </c>
      <c r="Q40" s="264">
        <v>8</v>
      </c>
      <c r="R40" s="264">
        <v>8</v>
      </c>
      <c r="S40" s="368"/>
      <c r="T40" s="368"/>
      <c r="U40" s="264">
        <v>8</v>
      </c>
      <c r="V40" s="264">
        <v>8</v>
      </c>
      <c r="W40" s="264">
        <v>8</v>
      </c>
      <c r="X40" s="264">
        <v>8</v>
      </c>
      <c r="Y40" s="264">
        <v>8</v>
      </c>
      <c r="Z40" s="368"/>
      <c r="AA40" s="368"/>
      <c r="AB40" s="264">
        <v>8</v>
      </c>
      <c r="AC40" s="264">
        <v>8</v>
      </c>
      <c r="AD40" s="526" t="s">
        <v>50</v>
      </c>
      <c r="AE40" s="526" t="s">
        <v>50</v>
      </c>
      <c r="AF40" s="526" t="s">
        <v>50</v>
      </c>
      <c r="AG40" s="368"/>
      <c r="AH40" s="368"/>
      <c r="AI40" s="521">
        <f t="shared" si="0"/>
        <v>144</v>
      </c>
      <c r="AJ40" s="522">
        <f t="shared" si="2"/>
        <v>144</v>
      </c>
      <c r="AK40" s="523">
        <f t="shared" si="1"/>
        <v>0</v>
      </c>
      <c r="AL40" s="524" t="e">
        <f>#REF!</f>
        <v>#REF!</v>
      </c>
      <c r="AM40" s="524" t="e">
        <f>#REF!</f>
        <v>#REF!</v>
      </c>
      <c r="AN40" s="525" t="e">
        <f>#REF!</f>
        <v>#REF!</v>
      </c>
      <c r="AO40" s="356" t="e">
        <f>#REF!</f>
        <v>#REF!</v>
      </c>
    </row>
    <row r="41" spans="1:43" s="19" customFormat="1" ht="15.75" thickBot="1" x14ac:dyDescent="0.3">
      <c r="A41" s="684" t="s">
        <v>69</v>
      </c>
      <c r="B41" s="684"/>
      <c r="C41" s="684"/>
      <c r="D41" s="428">
        <f t="shared" ref="D41:Y41" si="3">SUM(D21:D40)</f>
        <v>103.17</v>
      </c>
      <c r="E41" s="428">
        <f t="shared" si="3"/>
        <v>66.5</v>
      </c>
      <c r="F41" s="428">
        <f t="shared" si="3"/>
        <v>61.59</v>
      </c>
      <c r="G41" s="428">
        <f>SUM(G21:G40)-1.99</f>
        <v>71.59</v>
      </c>
      <c r="H41" s="428">
        <f t="shared" si="3"/>
        <v>80</v>
      </c>
      <c r="I41" s="428">
        <f t="shared" si="3"/>
        <v>76.92</v>
      </c>
      <c r="J41" s="428">
        <f t="shared" si="3"/>
        <v>89.59</v>
      </c>
      <c r="K41" s="428">
        <f t="shared" si="3"/>
        <v>80.58</v>
      </c>
      <c r="L41" s="428">
        <f t="shared" si="3"/>
        <v>61</v>
      </c>
      <c r="M41" s="428">
        <f t="shared" si="3"/>
        <v>60.09</v>
      </c>
      <c r="N41" s="428">
        <f>SUM(N21:N40)-1.99</f>
        <v>73.5</v>
      </c>
      <c r="O41" s="428">
        <f t="shared" si="3"/>
        <v>80.58</v>
      </c>
      <c r="P41" s="428">
        <f t="shared" si="3"/>
        <v>81.66</v>
      </c>
      <c r="Q41" s="428">
        <f t="shared" si="3"/>
        <v>79.33</v>
      </c>
      <c r="R41" s="428">
        <f t="shared" si="3"/>
        <v>78.83</v>
      </c>
      <c r="S41" s="428">
        <f t="shared" si="3"/>
        <v>66.67</v>
      </c>
      <c r="T41" s="428">
        <f t="shared" si="3"/>
        <v>60.66</v>
      </c>
      <c r="U41" s="428">
        <f>SUM(U21:U40)-1.99</f>
        <v>60.739999999999995</v>
      </c>
      <c r="V41" s="428">
        <f t="shared" si="3"/>
        <v>85.41</v>
      </c>
      <c r="W41" s="428">
        <f>SUM(W21:W40)-0.9</f>
        <v>78.509999999999991</v>
      </c>
      <c r="X41" s="428">
        <f t="shared" si="3"/>
        <v>80.58</v>
      </c>
      <c r="Y41" s="428">
        <f t="shared" si="3"/>
        <v>75.75</v>
      </c>
      <c r="Z41" s="428">
        <f t="shared" ref="Z41:AH41" si="4">SUM(Z21:Z40)</f>
        <v>52.25</v>
      </c>
      <c r="AA41" s="428">
        <f t="shared" si="4"/>
        <v>59.42</v>
      </c>
      <c r="AB41" s="428">
        <f t="shared" si="4"/>
        <v>64.92</v>
      </c>
      <c r="AC41" s="428">
        <f t="shared" si="4"/>
        <v>75.75</v>
      </c>
      <c r="AD41" s="428">
        <f t="shared" si="4"/>
        <v>71.58</v>
      </c>
      <c r="AE41" s="428">
        <f t="shared" si="4"/>
        <v>71.5</v>
      </c>
      <c r="AF41" s="428">
        <f t="shared" si="4"/>
        <v>70.41</v>
      </c>
      <c r="AG41" s="428">
        <f t="shared" si="4"/>
        <v>51.42</v>
      </c>
      <c r="AH41" s="428">
        <f t="shared" si="4"/>
        <v>45.08</v>
      </c>
      <c r="AI41" s="527">
        <f>SUM(D41:AH41)+0.01</f>
        <v>2215.59</v>
      </c>
      <c r="AJ41" s="528">
        <f t="shared" ref="AJ41:AO41" si="5">SUM(AJ21:AJ40)</f>
        <v>2448</v>
      </c>
      <c r="AK41" s="529">
        <f t="shared" si="5"/>
        <v>-225.54999999999998</v>
      </c>
      <c r="AL41" s="530" t="e">
        <f t="shared" si="5"/>
        <v>#REF!</v>
      </c>
      <c r="AM41" s="530" t="e">
        <f t="shared" si="5"/>
        <v>#REF!</v>
      </c>
      <c r="AN41" s="530" t="e">
        <f t="shared" si="5"/>
        <v>#REF!</v>
      </c>
      <c r="AO41" s="531" t="e">
        <f t="shared" si="5"/>
        <v>#REF!</v>
      </c>
      <c r="AP41" s="532"/>
      <c r="AQ41" s="532"/>
    </row>
    <row r="42" spans="1:43" s="19" customFormat="1" x14ac:dyDescent="0.25">
      <c r="A42" s="430"/>
      <c r="B42" s="682" t="s">
        <v>70</v>
      </c>
      <c r="C42" s="683"/>
      <c r="D42" s="431">
        <f t="shared" ref="D42:AH42" si="6">COUNT(D21:D40)</f>
        <v>11</v>
      </c>
      <c r="E42" s="431">
        <f t="shared" si="6"/>
        <v>7</v>
      </c>
      <c r="F42" s="431">
        <f t="shared" si="6"/>
        <v>7</v>
      </c>
      <c r="G42" s="431">
        <f t="shared" si="6"/>
        <v>7</v>
      </c>
      <c r="H42" s="431">
        <f t="shared" si="6"/>
        <v>9</v>
      </c>
      <c r="I42" s="431">
        <f t="shared" si="6"/>
        <v>7</v>
      </c>
      <c r="J42" s="431">
        <f t="shared" si="6"/>
        <v>9</v>
      </c>
      <c r="K42" s="431">
        <f t="shared" si="6"/>
        <v>8</v>
      </c>
      <c r="L42" s="431">
        <f t="shared" si="6"/>
        <v>7</v>
      </c>
      <c r="M42" s="431">
        <f t="shared" si="6"/>
        <v>6</v>
      </c>
      <c r="N42" s="431">
        <f t="shared" si="6"/>
        <v>8</v>
      </c>
      <c r="O42" s="431">
        <f t="shared" si="6"/>
        <v>8</v>
      </c>
      <c r="P42" s="431">
        <f t="shared" si="6"/>
        <v>9</v>
      </c>
      <c r="Q42" s="431">
        <f t="shared" si="6"/>
        <v>8</v>
      </c>
      <c r="R42" s="431">
        <f t="shared" si="6"/>
        <v>9</v>
      </c>
      <c r="S42" s="431">
        <f t="shared" si="6"/>
        <v>7</v>
      </c>
      <c r="T42" s="431">
        <f t="shared" si="6"/>
        <v>7</v>
      </c>
      <c r="U42" s="431">
        <f t="shared" si="6"/>
        <v>6</v>
      </c>
      <c r="V42" s="431">
        <f t="shared" si="6"/>
        <v>9</v>
      </c>
      <c r="W42" s="431">
        <f t="shared" si="6"/>
        <v>8</v>
      </c>
      <c r="X42" s="431">
        <f>COUNT(X21:X40)</f>
        <v>9</v>
      </c>
      <c r="Y42" s="431">
        <f t="shared" si="6"/>
        <v>8</v>
      </c>
      <c r="Z42" s="431">
        <f t="shared" si="6"/>
        <v>6</v>
      </c>
      <c r="AA42" s="431">
        <f t="shared" si="6"/>
        <v>6</v>
      </c>
      <c r="AB42" s="431">
        <f t="shared" si="6"/>
        <v>7</v>
      </c>
      <c r="AC42" s="431">
        <f t="shared" si="6"/>
        <v>8</v>
      </c>
      <c r="AD42" s="431">
        <f t="shared" si="6"/>
        <v>8</v>
      </c>
      <c r="AE42" s="431">
        <f t="shared" si="6"/>
        <v>7</v>
      </c>
      <c r="AF42" s="431">
        <f t="shared" si="6"/>
        <v>8</v>
      </c>
      <c r="AG42" s="431">
        <f t="shared" si="6"/>
        <v>5</v>
      </c>
      <c r="AH42" s="431">
        <f t="shared" si="6"/>
        <v>6</v>
      </c>
      <c r="AI42" s="175">
        <f>SUM(AI21:AI40)-AI41</f>
        <v>6.8600000000001273</v>
      </c>
      <c r="AJ42" s="176" t="s">
        <v>98</v>
      </c>
      <c r="AK42" s="177"/>
      <c r="AL42" s="177"/>
      <c r="AM42" s="177"/>
      <c r="AN42" s="177"/>
      <c r="AO42" s="177"/>
    </row>
    <row r="43" spans="1:43" s="19" customFormat="1" x14ac:dyDescent="0.25">
      <c r="A43" s="178"/>
      <c r="B43" s="178"/>
      <c r="C43" s="178"/>
      <c r="D43" s="179"/>
      <c r="E43" s="179"/>
      <c r="F43" s="179"/>
      <c r="G43" s="179"/>
      <c r="H43" s="181"/>
      <c r="I43" s="179"/>
      <c r="J43" s="182"/>
      <c r="K43" s="184"/>
      <c r="L43" s="184"/>
      <c r="M43" s="184"/>
      <c r="N43" s="184"/>
      <c r="O43" s="182"/>
      <c r="P43" s="182"/>
      <c r="Q43" s="182"/>
      <c r="R43" s="182"/>
      <c r="S43" s="184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I43" s="186"/>
      <c r="AJ43" s="176"/>
      <c r="AK43" s="177"/>
      <c r="AL43" s="177"/>
      <c r="AM43" s="177"/>
    </row>
    <row r="44" spans="1:43" s="345" customFormat="1" x14ac:dyDescent="0.25">
      <c r="B44" s="206"/>
      <c r="C44" s="206"/>
      <c r="D44" s="533"/>
      <c r="E44" s="533"/>
      <c r="F44" s="533"/>
      <c r="G44" s="533"/>
      <c r="H44" s="534"/>
      <c r="I44" s="533"/>
      <c r="J44" s="533"/>
      <c r="K44" s="533"/>
      <c r="L44" s="535"/>
      <c r="M44" s="533"/>
      <c r="N44" s="533"/>
      <c r="O44" s="533"/>
      <c r="P44" s="533"/>
      <c r="Q44" s="533"/>
      <c r="R44" s="533"/>
      <c r="S44" s="533"/>
      <c r="T44" s="533"/>
      <c r="U44" s="533"/>
      <c r="V44" s="533"/>
      <c r="W44" s="533"/>
      <c r="X44" s="533"/>
      <c r="Y44" s="533"/>
      <c r="Z44" s="533"/>
      <c r="AA44" s="533"/>
      <c r="AB44" s="533"/>
      <c r="AC44" s="533"/>
      <c r="AD44" s="533"/>
      <c r="AE44" s="533"/>
      <c r="AF44" s="533"/>
      <c r="AG44" s="533"/>
      <c r="AH44" s="533"/>
    </row>
    <row r="45" spans="1:43" ht="15.75" x14ac:dyDescent="0.25">
      <c r="A45" s="187"/>
      <c r="B45" s="194"/>
      <c r="C45" s="195" t="s">
        <v>73</v>
      </c>
      <c r="D45" s="200">
        <v>103.16</v>
      </c>
      <c r="E45" s="200">
        <v>66.5</v>
      </c>
      <c r="F45" s="200">
        <v>61.59</v>
      </c>
      <c r="G45" s="200">
        <v>71.010000000000005</v>
      </c>
      <c r="H45" s="200">
        <v>80</v>
      </c>
      <c r="I45" s="200">
        <v>78</v>
      </c>
      <c r="J45" s="200">
        <v>92</v>
      </c>
      <c r="K45" s="200">
        <v>68</v>
      </c>
      <c r="L45" s="200">
        <v>68.25</v>
      </c>
      <c r="M45" s="200">
        <v>61.25</v>
      </c>
      <c r="N45" s="200">
        <v>80</v>
      </c>
      <c r="O45" s="200">
        <v>78</v>
      </c>
      <c r="P45" s="200">
        <v>80</v>
      </c>
      <c r="Q45" s="200">
        <v>78</v>
      </c>
      <c r="R45" s="200">
        <v>80</v>
      </c>
      <c r="S45" s="200">
        <v>66.25</v>
      </c>
      <c r="T45" s="200">
        <v>63.25</v>
      </c>
      <c r="U45" s="200">
        <v>78</v>
      </c>
      <c r="V45" s="200">
        <v>85.75</v>
      </c>
      <c r="W45" s="200">
        <v>83.75</v>
      </c>
      <c r="X45" s="200">
        <v>85.75</v>
      </c>
      <c r="Y45" s="200">
        <v>83.75</v>
      </c>
      <c r="Z45" s="200">
        <v>67.75</v>
      </c>
      <c r="AA45" s="200">
        <v>60.25</v>
      </c>
      <c r="AB45" s="200">
        <v>79</v>
      </c>
      <c r="AC45" s="200">
        <v>78</v>
      </c>
      <c r="AD45" s="200">
        <v>79</v>
      </c>
      <c r="AE45" s="200">
        <v>77.5</v>
      </c>
      <c r="AF45" s="200">
        <v>80</v>
      </c>
      <c r="AG45" s="200">
        <v>66.25</v>
      </c>
      <c r="AH45" s="200">
        <v>63.25</v>
      </c>
      <c r="AI45" s="198">
        <f>SUM(D45:AH45)</f>
        <v>2343.2600000000002</v>
      </c>
    </row>
    <row r="46" spans="1:43" ht="15.75" x14ac:dyDescent="0.25">
      <c r="A46" s="187"/>
      <c r="B46" s="194"/>
      <c r="C46" s="195" t="s">
        <v>74</v>
      </c>
      <c r="D46" s="379">
        <v>826.78176643749998</v>
      </c>
      <c r="E46" s="379">
        <v>693.68255675</v>
      </c>
      <c r="F46" s="379">
        <v>576.19922975000009</v>
      </c>
      <c r="G46" s="379">
        <v>697.23635475000003</v>
      </c>
      <c r="H46" s="379">
        <v>672.1534798125</v>
      </c>
      <c r="I46" s="379">
        <v>826.84686162499997</v>
      </c>
      <c r="J46" s="379">
        <v>838.50746918749985</v>
      </c>
      <c r="K46" s="379">
        <v>810.83367270833332</v>
      </c>
      <c r="L46" s="379">
        <v>725.3297725624999</v>
      </c>
      <c r="M46" s="379">
        <v>576.16884875000005</v>
      </c>
      <c r="N46" s="379">
        <v>607.94396662499992</v>
      </c>
      <c r="O46" s="379">
        <v>704.59313337499987</v>
      </c>
      <c r="P46" s="379">
        <v>761.49755783333319</v>
      </c>
      <c r="Q46" s="379">
        <v>804.49852012499991</v>
      </c>
      <c r="R46" s="379">
        <v>831.27223079166663</v>
      </c>
      <c r="S46" s="379">
        <v>672.92146020833331</v>
      </c>
      <c r="T46" s="379">
        <v>530.88642266666659</v>
      </c>
      <c r="U46" s="379">
        <v>607.94396662499992</v>
      </c>
      <c r="V46" s="379">
        <v>704.59313337499987</v>
      </c>
      <c r="W46" s="379">
        <v>761.49755783333319</v>
      </c>
      <c r="X46" s="379">
        <v>777.85311724999997</v>
      </c>
      <c r="Y46" s="379">
        <v>1088.4486454374999</v>
      </c>
      <c r="Z46" s="379">
        <v>757.74725708333335</v>
      </c>
      <c r="AA46" s="379">
        <v>575.23395137499995</v>
      </c>
      <c r="AB46" s="379">
        <v>776.3098857916666</v>
      </c>
      <c r="AC46" s="379">
        <v>1042.7377774687498</v>
      </c>
      <c r="AD46" s="379">
        <v>780.35448625000004</v>
      </c>
      <c r="AE46" s="379">
        <v>777.85311724999997</v>
      </c>
      <c r="AF46" s="379">
        <v>1088.4486454374999</v>
      </c>
      <c r="AG46" s="379">
        <v>757.74725708333335</v>
      </c>
      <c r="AH46" s="379">
        <v>575.23395137499995</v>
      </c>
      <c r="AI46" s="198">
        <f>SUM(D46:AH46)</f>
        <v>23229.356053593747</v>
      </c>
    </row>
    <row r="47" spans="1:43" s="19" customFormat="1" x14ac:dyDescent="0.25">
      <c r="A47" s="202"/>
      <c r="B47" s="202"/>
      <c r="C47" s="202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80"/>
      <c r="Z47" s="179"/>
      <c r="AA47" s="179"/>
      <c r="AB47" s="179"/>
      <c r="AC47" s="179"/>
      <c r="AD47" s="179"/>
      <c r="AE47" s="179"/>
      <c r="AF47" s="179"/>
      <c r="AG47" s="179"/>
      <c r="AH47" s="179"/>
      <c r="AI47" s="175"/>
      <c r="AJ47" s="176"/>
      <c r="AK47" s="177"/>
      <c r="AL47" s="177"/>
      <c r="AM47" s="177"/>
      <c r="AN47" s="177"/>
      <c r="AO47" s="177"/>
    </row>
    <row r="48" spans="1:43" ht="15.75" x14ac:dyDescent="0.25">
      <c r="A48" s="187"/>
      <c r="B48" s="194"/>
      <c r="C48" s="195" t="s">
        <v>75</v>
      </c>
      <c r="D48" s="379" t="e">
        <f>#REF!*0.95</f>
        <v>#REF!</v>
      </c>
      <c r="E48" s="379" t="e">
        <f>#REF!*0.95</f>
        <v>#REF!</v>
      </c>
      <c r="F48" s="379" t="e">
        <f>#REF!*0.95</f>
        <v>#REF!</v>
      </c>
      <c r="G48" s="379" t="e">
        <f>#REF!*0.95</f>
        <v>#REF!</v>
      </c>
      <c r="H48" s="379" t="e">
        <f>#REF!*0.95</f>
        <v>#REF!</v>
      </c>
      <c r="I48" s="379" t="e">
        <f>#REF!*0.95</f>
        <v>#REF!</v>
      </c>
      <c r="J48" s="379" t="e">
        <f>#REF!*0.95</f>
        <v>#REF!</v>
      </c>
      <c r="K48" s="379" t="e">
        <f>#REF!*0.95</f>
        <v>#REF!</v>
      </c>
      <c r="L48" s="379" t="e">
        <f>#REF!*0.95</f>
        <v>#REF!</v>
      </c>
      <c r="M48" s="379" t="e">
        <f>#REF!*0.95</f>
        <v>#REF!</v>
      </c>
      <c r="N48" s="379" t="e">
        <f>#REF!*0.95</f>
        <v>#REF!</v>
      </c>
      <c r="O48" s="379" t="e">
        <f>#REF!*0.95</f>
        <v>#REF!</v>
      </c>
      <c r="P48" s="379" t="e">
        <f>#REF!*0.95</f>
        <v>#REF!</v>
      </c>
      <c r="Q48" s="379" t="e">
        <f>#REF!*0.95</f>
        <v>#REF!</v>
      </c>
      <c r="R48" s="379" t="e">
        <f>#REF!*0.95</f>
        <v>#REF!</v>
      </c>
      <c r="S48" s="379" t="e">
        <f>#REF!*0.95</f>
        <v>#REF!</v>
      </c>
      <c r="T48" s="379" t="e">
        <f>#REF!*0.95</f>
        <v>#REF!</v>
      </c>
      <c r="U48" s="379" t="e">
        <f>#REF!*0.95</f>
        <v>#REF!</v>
      </c>
      <c r="V48" s="379" t="e">
        <f>#REF!*0.95</f>
        <v>#REF!</v>
      </c>
      <c r="W48" s="379" t="e">
        <f>#REF!*0.95</f>
        <v>#REF!</v>
      </c>
      <c r="X48" s="379" t="e">
        <f>#REF!*0.95</f>
        <v>#REF!</v>
      </c>
      <c r="Y48" s="379" t="e">
        <f>#REF!*0.7</f>
        <v>#REF!</v>
      </c>
      <c r="Z48" s="379" t="e">
        <f>#REF!*0.95</f>
        <v>#REF!</v>
      </c>
      <c r="AA48" s="379" t="e">
        <f>#REF!*0.95</f>
        <v>#REF!</v>
      </c>
      <c r="AB48" s="379" t="e">
        <f>#REF!*0.95</f>
        <v>#REF!</v>
      </c>
      <c r="AC48" s="379" t="e">
        <f>#REF!*0.7</f>
        <v>#REF!</v>
      </c>
      <c r="AD48" s="379" t="e">
        <f>#REF!*0.95</f>
        <v>#REF!</v>
      </c>
      <c r="AE48" s="379" t="e">
        <f>#REF!*0.95</f>
        <v>#REF!</v>
      </c>
      <c r="AF48" s="379" t="e">
        <f>#REF!*0.7</f>
        <v>#REF!</v>
      </c>
      <c r="AG48" s="379" t="e">
        <f>#REF!*0.95</f>
        <v>#REF!</v>
      </c>
      <c r="AH48" s="379" t="e">
        <f>#REF!*0.95</f>
        <v>#REF!</v>
      </c>
      <c r="AI48" s="198" t="e">
        <f>SUM(D48:AH48)</f>
        <v>#REF!</v>
      </c>
      <c r="AJ48" s="536" t="s">
        <v>99</v>
      </c>
    </row>
    <row r="49" spans="1:41" ht="15.75" x14ac:dyDescent="0.25">
      <c r="A49" s="187"/>
      <c r="B49" s="194"/>
      <c r="C49" s="195" t="s">
        <v>77</v>
      </c>
      <c r="D49" s="537">
        <v>808.5</v>
      </c>
      <c r="E49" s="537">
        <v>785.3</v>
      </c>
      <c r="F49" s="537">
        <v>596.69565249999994</v>
      </c>
      <c r="G49" s="537">
        <v>631.71375249999983</v>
      </c>
      <c r="H49" s="537">
        <v>777.6</v>
      </c>
      <c r="I49" s="537">
        <v>785.7</v>
      </c>
      <c r="J49" s="537">
        <v>766.5</v>
      </c>
      <c r="K49" s="537">
        <v>749.5</v>
      </c>
      <c r="L49" s="537">
        <v>625.70000000000005</v>
      </c>
      <c r="M49" s="537">
        <v>507.83891499999999</v>
      </c>
      <c r="N49" s="537">
        <v>726.53988500000003</v>
      </c>
      <c r="O49" s="537">
        <v>667.52889249999998</v>
      </c>
      <c r="P49" s="537">
        <v>748.2</v>
      </c>
      <c r="Q49" s="537">
        <v>898</v>
      </c>
      <c r="R49" s="537">
        <v>736</v>
      </c>
      <c r="S49" s="537">
        <v>720.86599749999993</v>
      </c>
      <c r="T49" s="537">
        <v>618.81484499999999</v>
      </c>
      <c r="U49" s="537">
        <v>658.25520500000005</v>
      </c>
      <c r="V49" s="537">
        <v>753.29699749999997</v>
      </c>
      <c r="W49" s="537">
        <v>809.9</v>
      </c>
      <c r="X49" s="537">
        <v>785.8</v>
      </c>
      <c r="Y49" s="537">
        <v>802.47249999999997</v>
      </c>
      <c r="Z49" s="537">
        <v>577.50908749999996</v>
      </c>
      <c r="AA49" s="537">
        <v>480.23074499999996</v>
      </c>
      <c r="AB49" s="537">
        <v>753.97329250000007</v>
      </c>
      <c r="AC49" s="537">
        <v>705.51662250000004</v>
      </c>
      <c r="AD49" s="537">
        <v>682.82045749999997</v>
      </c>
      <c r="AE49" s="205">
        <v>771.01883750000002</v>
      </c>
      <c r="AF49" s="205">
        <v>734.62856999999997</v>
      </c>
      <c r="AG49" s="205">
        <v>644.00124750000009</v>
      </c>
      <c r="AH49" s="205">
        <v>490.62475749999999</v>
      </c>
      <c r="AI49" s="198">
        <f>AI50</f>
        <v>21801.046259999999</v>
      </c>
      <c r="AJ49" s="1" t="e">
        <f>AI49-AI48</f>
        <v>#REF!</v>
      </c>
    </row>
    <row r="50" spans="1:41" ht="15.75" customHeight="1" x14ac:dyDescent="0.25">
      <c r="A50" s="194"/>
      <c r="B50" s="206"/>
      <c r="C50" s="207" t="s">
        <v>78</v>
      </c>
      <c r="D50" s="208">
        <f t="shared" ref="D50:AH50" si="7">IF(D49="",D48,D49)</f>
        <v>808.5</v>
      </c>
      <c r="E50" s="208">
        <f t="shared" si="7"/>
        <v>785.3</v>
      </c>
      <c r="F50" s="208">
        <f t="shared" si="7"/>
        <v>596.69565249999994</v>
      </c>
      <c r="G50" s="208">
        <f t="shared" si="7"/>
        <v>631.71375249999983</v>
      </c>
      <c r="H50" s="208">
        <f t="shared" si="7"/>
        <v>777.6</v>
      </c>
      <c r="I50" s="208">
        <f t="shared" si="7"/>
        <v>785.7</v>
      </c>
      <c r="J50" s="208">
        <f t="shared" si="7"/>
        <v>766.5</v>
      </c>
      <c r="K50" s="208">
        <f t="shared" si="7"/>
        <v>749.5</v>
      </c>
      <c r="L50" s="208">
        <f t="shared" si="7"/>
        <v>625.70000000000005</v>
      </c>
      <c r="M50" s="208">
        <f t="shared" si="7"/>
        <v>507.83891499999999</v>
      </c>
      <c r="N50" s="208">
        <f t="shared" si="7"/>
        <v>726.53988500000003</v>
      </c>
      <c r="O50" s="208">
        <f t="shared" si="7"/>
        <v>667.52889249999998</v>
      </c>
      <c r="P50" s="208">
        <f t="shared" si="7"/>
        <v>748.2</v>
      </c>
      <c r="Q50" s="208">
        <f t="shared" si="7"/>
        <v>898</v>
      </c>
      <c r="R50" s="208">
        <f t="shared" si="7"/>
        <v>736</v>
      </c>
      <c r="S50" s="208">
        <f t="shared" si="7"/>
        <v>720.86599749999993</v>
      </c>
      <c r="T50" s="208">
        <f t="shared" si="7"/>
        <v>618.81484499999999</v>
      </c>
      <c r="U50" s="208">
        <f t="shared" si="7"/>
        <v>658.25520500000005</v>
      </c>
      <c r="V50" s="208">
        <f t="shared" si="7"/>
        <v>753.29699749999997</v>
      </c>
      <c r="W50" s="208">
        <f t="shared" si="7"/>
        <v>809.9</v>
      </c>
      <c r="X50" s="208">
        <f t="shared" si="7"/>
        <v>785.8</v>
      </c>
      <c r="Y50" s="208">
        <f t="shared" si="7"/>
        <v>802.47249999999997</v>
      </c>
      <c r="Z50" s="208">
        <f t="shared" si="7"/>
        <v>577.50908749999996</v>
      </c>
      <c r="AA50" s="208">
        <f t="shared" si="7"/>
        <v>480.23074499999996</v>
      </c>
      <c r="AB50" s="208">
        <f t="shared" si="7"/>
        <v>753.97329250000007</v>
      </c>
      <c r="AC50" s="208">
        <f t="shared" si="7"/>
        <v>705.51662250000004</v>
      </c>
      <c r="AD50" s="208">
        <f t="shared" si="7"/>
        <v>682.82045749999997</v>
      </c>
      <c r="AE50" s="208">
        <f t="shared" si="7"/>
        <v>771.01883750000002</v>
      </c>
      <c r="AF50" s="208">
        <f t="shared" si="7"/>
        <v>734.62856999999997</v>
      </c>
      <c r="AG50" s="208">
        <f t="shared" si="7"/>
        <v>644.00124750000009</v>
      </c>
      <c r="AH50" s="208">
        <f t="shared" si="7"/>
        <v>490.62475749999999</v>
      </c>
      <c r="AI50" s="198">
        <f>SUM(D50:AH50)</f>
        <v>21801.046259999999</v>
      </c>
      <c r="AJ50" s="194"/>
      <c r="AK50" s="194"/>
      <c r="AL50" s="194"/>
      <c r="AM50" s="194"/>
      <c r="AO50" s="19"/>
    </row>
    <row r="51" spans="1:41" s="193" customFormat="1" ht="15.75" customHeight="1" x14ac:dyDescent="0.25">
      <c r="A51" s="210"/>
      <c r="B51" s="211"/>
      <c r="C51" s="207" t="s">
        <v>77</v>
      </c>
      <c r="D51" s="212">
        <f>IF(D49="","",D49)</f>
        <v>808.5</v>
      </c>
      <c r="E51" s="212">
        <f t="shared" ref="E51:AH51" si="8">IF(E49="","",E49)</f>
        <v>785.3</v>
      </c>
      <c r="F51" s="212">
        <f t="shared" si="8"/>
        <v>596.69565249999994</v>
      </c>
      <c r="G51" s="212">
        <f t="shared" si="8"/>
        <v>631.71375249999983</v>
      </c>
      <c r="H51" s="212">
        <f t="shared" si="8"/>
        <v>777.6</v>
      </c>
      <c r="I51" s="212">
        <f t="shared" si="8"/>
        <v>785.7</v>
      </c>
      <c r="J51" s="212">
        <f t="shared" si="8"/>
        <v>766.5</v>
      </c>
      <c r="K51" s="212">
        <f t="shared" si="8"/>
        <v>749.5</v>
      </c>
      <c r="L51" s="212">
        <f t="shared" si="8"/>
        <v>625.70000000000005</v>
      </c>
      <c r="M51" s="212">
        <f t="shared" si="8"/>
        <v>507.83891499999999</v>
      </c>
      <c r="N51" s="212">
        <f t="shared" si="8"/>
        <v>726.53988500000003</v>
      </c>
      <c r="O51" s="212">
        <f t="shared" si="8"/>
        <v>667.52889249999998</v>
      </c>
      <c r="P51" s="212">
        <f t="shared" si="8"/>
        <v>748.2</v>
      </c>
      <c r="Q51" s="212">
        <f t="shared" si="8"/>
        <v>898</v>
      </c>
      <c r="R51" s="212">
        <f t="shared" si="8"/>
        <v>736</v>
      </c>
      <c r="S51" s="212">
        <f t="shared" si="8"/>
        <v>720.86599749999993</v>
      </c>
      <c r="T51" s="212">
        <f t="shared" si="8"/>
        <v>618.81484499999999</v>
      </c>
      <c r="U51" s="212">
        <f t="shared" si="8"/>
        <v>658.25520500000005</v>
      </c>
      <c r="V51" s="212">
        <f t="shared" si="8"/>
        <v>753.29699749999997</v>
      </c>
      <c r="W51" s="212">
        <f t="shared" si="8"/>
        <v>809.9</v>
      </c>
      <c r="X51" s="212">
        <f t="shared" si="8"/>
        <v>785.8</v>
      </c>
      <c r="Y51" s="212">
        <f t="shared" si="8"/>
        <v>802.47249999999997</v>
      </c>
      <c r="Z51" s="212">
        <f t="shared" si="8"/>
        <v>577.50908749999996</v>
      </c>
      <c r="AA51" s="212">
        <f t="shared" si="8"/>
        <v>480.23074499999996</v>
      </c>
      <c r="AB51" s="212">
        <f t="shared" si="8"/>
        <v>753.97329250000007</v>
      </c>
      <c r="AC51" s="212">
        <f t="shared" si="8"/>
        <v>705.51662250000004</v>
      </c>
      <c r="AD51" s="212">
        <f t="shared" si="8"/>
        <v>682.82045749999997</v>
      </c>
      <c r="AE51" s="212">
        <f t="shared" si="8"/>
        <v>771.01883750000002</v>
      </c>
      <c r="AF51" s="212">
        <f t="shared" si="8"/>
        <v>734.62856999999997</v>
      </c>
      <c r="AG51" s="212">
        <f>IF(AG49="","",AG49)</f>
        <v>644.00124750000009</v>
      </c>
      <c r="AH51" s="212">
        <f t="shared" si="8"/>
        <v>490.62475749999999</v>
      </c>
      <c r="AI51" s="214">
        <f>SUM(D51:AH51)</f>
        <v>21801.046259999999</v>
      </c>
    </row>
    <row r="52" spans="1:41" s="193" customFormat="1" ht="15.75" customHeight="1" x14ac:dyDescent="0.25">
      <c r="A52" s="210"/>
      <c r="B52" s="211"/>
      <c r="C52" s="207" t="s">
        <v>79</v>
      </c>
      <c r="D52" s="212">
        <f t="shared" ref="D52:AH52" si="9">IF(D51="","",D41)</f>
        <v>103.17</v>
      </c>
      <c r="E52" s="212">
        <f t="shared" si="9"/>
        <v>66.5</v>
      </c>
      <c r="F52" s="212">
        <f t="shared" si="9"/>
        <v>61.59</v>
      </c>
      <c r="G52" s="212">
        <f t="shared" si="9"/>
        <v>71.59</v>
      </c>
      <c r="H52" s="212">
        <f t="shared" si="9"/>
        <v>80</v>
      </c>
      <c r="I52" s="212">
        <f t="shared" si="9"/>
        <v>76.92</v>
      </c>
      <c r="J52" s="212">
        <f t="shared" si="9"/>
        <v>89.59</v>
      </c>
      <c r="K52" s="212">
        <f t="shared" si="9"/>
        <v>80.58</v>
      </c>
      <c r="L52" s="212">
        <f t="shared" si="9"/>
        <v>61</v>
      </c>
      <c r="M52" s="212">
        <f t="shared" si="9"/>
        <v>60.09</v>
      </c>
      <c r="N52" s="212">
        <f t="shared" si="9"/>
        <v>73.5</v>
      </c>
      <c r="O52" s="212">
        <f t="shared" si="9"/>
        <v>80.58</v>
      </c>
      <c r="P52" s="212">
        <f t="shared" si="9"/>
        <v>81.66</v>
      </c>
      <c r="Q52" s="212">
        <f t="shared" si="9"/>
        <v>79.33</v>
      </c>
      <c r="R52" s="212">
        <f t="shared" si="9"/>
        <v>78.83</v>
      </c>
      <c r="S52" s="212">
        <f t="shared" si="9"/>
        <v>66.67</v>
      </c>
      <c r="T52" s="212">
        <f t="shared" si="9"/>
        <v>60.66</v>
      </c>
      <c r="U52" s="212">
        <f t="shared" si="9"/>
        <v>60.739999999999995</v>
      </c>
      <c r="V52" s="212">
        <f t="shared" si="9"/>
        <v>85.41</v>
      </c>
      <c r="W52" s="212">
        <f t="shared" si="9"/>
        <v>78.509999999999991</v>
      </c>
      <c r="X52" s="212">
        <f t="shared" si="9"/>
        <v>80.58</v>
      </c>
      <c r="Y52" s="212">
        <f t="shared" si="9"/>
        <v>75.75</v>
      </c>
      <c r="Z52" s="212">
        <f t="shared" si="9"/>
        <v>52.25</v>
      </c>
      <c r="AA52" s="212">
        <f t="shared" si="9"/>
        <v>59.42</v>
      </c>
      <c r="AB52" s="212">
        <f t="shared" si="9"/>
        <v>64.92</v>
      </c>
      <c r="AC52" s="212">
        <f t="shared" si="9"/>
        <v>75.75</v>
      </c>
      <c r="AD52" s="212">
        <f t="shared" si="9"/>
        <v>71.58</v>
      </c>
      <c r="AE52" s="212">
        <f t="shared" si="9"/>
        <v>71.5</v>
      </c>
      <c r="AF52" s="212">
        <f t="shared" si="9"/>
        <v>70.41</v>
      </c>
      <c r="AG52" s="212">
        <f>IF(AG51="","",AG41)</f>
        <v>51.42</v>
      </c>
      <c r="AH52" s="212">
        <f t="shared" si="9"/>
        <v>45.08</v>
      </c>
      <c r="AI52" s="214">
        <f>SUM(D52:AH52)</f>
        <v>2215.58</v>
      </c>
    </row>
    <row r="53" spans="1:41" ht="15.75" x14ac:dyDescent="0.25">
      <c r="B53" s="206"/>
      <c r="C53" s="215" t="s">
        <v>80</v>
      </c>
      <c r="D53" s="216">
        <v>10.050000000000001</v>
      </c>
      <c r="E53" s="216">
        <v>10.050000000000001</v>
      </c>
      <c r="F53" s="216">
        <v>10.050000000000001</v>
      </c>
      <c r="G53" s="216">
        <v>10.050000000000001</v>
      </c>
      <c r="H53" s="216">
        <v>10.050000000000001</v>
      </c>
      <c r="I53" s="216">
        <v>10.050000000000001</v>
      </c>
      <c r="J53" s="216">
        <v>10.050000000000001</v>
      </c>
      <c r="K53" s="216">
        <v>10.050000000000001</v>
      </c>
      <c r="L53" s="216">
        <v>10.050000000000001</v>
      </c>
      <c r="M53" s="216">
        <v>10.050000000000001</v>
      </c>
      <c r="N53" s="216">
        <v>10.050000000000001</v>
      </c>
      <c r="O53" s="216">
        <v>10.050000000000001</v>
      </c>
      <c r="P53" s="216">
        <v>10.050000000000001</v>
      </c>
      <c r="Q53" s="216">
        <v>10.050000000000001</v>
      </c>
      <c r="R53" s="216">
        <v>10.050000000000001</v>
      </c>
      <c r="S53" s="216">
        <v>10.050000000000001</v>
      </c>
      <c r="T53" s="216">
        <v>10.050000000000001</v>
      </c>
      <c r="U53" s="216">
        <v>10.050000000000001</v>
      </c>
      <c r="V53" s="216">
        <v>10.050000000000001</v>
      </c>
      <c r="W53" s="216">
        <v>10.050000000000001</v>
      </c>
      <c r="X53" s="216">
        <v>10.050000000000001</v>
      </c>
      <c r="Y53" s="216">
        <v>10.050000000000001</v>
      </c>
      <c r="Z53" s="216">
        <v>10.050000000000001</v>
      </c>
      <c r="AA53" s="216">
        <v>10.050000000000001</v>
      </c>
      <c r="AB53" s="216">
        <v>10.050000000000001</v>
      </c>
      <c r="AC53" s="216">
        <v>10.050000000000001</v>
      </c>
      <c r="AD53" s="216">
        <v>10.050000000000001</v>
      </c>
      <c r="AE53" s="216">
        <v>10.050000000000001</v>
      </c>
      <c r="AF53" s="216">
        <v>10.050000000000001</v>
      </c>
      <c r="AG53" s="216">
        <v>10.050000000000001</v>
      </c>
      <c r="AH53" s="216">
        <v>10.050000000000001</v>
      </c>
      <c r="AI53" s="216">
        <v>10.050000000000001</v>
      </c>
    </row>
    <row r="54" spans="1:41" ht="15.75" x14ac:dyDescent="0.25">
      <c r="B54" s="206"/>
      <c r="C54" s="218" t="s">
        <v>81</v>
      </c>
      <c r="D54" s="219">
        <f>IF(D49="",D48/D41,D49/D41)</f>
        <v>7.8365804012794413</v>
      </c>
      <c r="E54" s="219">
        <f t="shared" ref="E54:AG54" si="10">IF(E49="",E48/E41,E49/E41)</f>
        <v>11.809022556390977</v>
      </c>
      <c r="F54" s="219">
        <f t="shared" si="10"/>
        <v>9.6881904935866192</v>
      </c>
      <c r="G54" s="219">
        <f t="shared" si="10"/>
        <v>8.8240501815896053</v>
      </c>
      <c r="H54" s="219">
        <f t="shared" si="10"/>
        <v>9.7200000000000006</v>
      </c>
      <c r="I54" s="219">
        <f t="shared" si="10"/>
        <v>10.214508580343214</v>
      </c>
      <c r="J54" s="219">
        <f t="shared" si="10"/>
        <v>8.555642370800312</v>
      </c>
      <c r="K54" s="219">
        <f t="shared" si="10"/>
        <v>9.3013154628940189</v>
      </c>
      <c r="L54" s="219">
        <f t="shared" si="10"/>
        <v>10.257377049180329</v>
      </c>
      <c r="M54" s="219">
        <f t="shared" si="10"/>
        <v>8.4513049592278247</v>
      </c>
      <c r="N54" s="219">
        <f t="shared" si="10"/>
        <v>9.8848963945578241</v>
      </c>
      <c r="O54" s="219">
        <f t="shared" si="10"/>
        <v>8.2840517808389187</v>
      </c>
      <c r="P54" s="219">
        <f t="shared" si="10"/>
        <v>9.162380602498164</v>
      </c>
      <c r="Q54" s="219">
        <f t="shared" si="10"/>
        <v>11.319803353082062</v>
      </c>
      <c r="R54" s="219">
        <f t="shared" si="10"/>
        <v>9.3365469998731445</v>
      </c>
      <c r="S54" s="219">
        <f t="shared" si="10"/>
        <v>10.812449340032996</v>
      </c>
      <c r="T54" s="219">
        <f t="shared" si="10"/>
        <v>10.201365727002967</v>
      </c>
      <c r="U54" s="219">
        <f t="shared" si="10"/>
        <v>10.837260536713863</v>
      </c>
      <c r="V54" s="219">
        <f t="shared" si="10"/>
        <v>8.8197751726964064</v>
      </c>
      <c r="W54" s="219">
        <f>IF(W49="",W48/W41,W49/W41)</f>
        <v>10.31588332696472</v>
      </c>
      <c r="X54" s="219">
        <f t="shared" si="10"/>
        <v>9.7517994539587978</v>
      </c>
      <c r="Y54" s="219">
        <f t="shared" si="10"/>
        <v>10.593696369636964</v>
      </c>
      <c r="Z54" s="219">
        <f t="shared" si="10"/>
        <v>11.052805502392344</v>
      </c>
      <c r="AA54" s="219">
        <f t="shared" si="10"/>
        <v>8.0819714742510929</v>
      </c>
      <c r="AB54" s="219">
        <f t="shared" si="10"/>
        <v>11.61388312538509</v>
      </c>
      <c r="AC54" s="219">
        <f t="shared" si="10"/>
        <v>9.3137507920792082</v>
      </c>
      <c r="AD54" s="219">
        <f>IF(AD49="",AD48/AD41,AD49/AD41)</f>
        <v>9.5392631670857782</v>
      </c>
      <c r="AE54" s="219">
        <f t="shared" si="10"/>
        <v>10.783480244755244</v>
      </c>
      <c r="AF54" s="219">
        <f t="shared" si="10"/>
        <v>10.433582871751172</v>
      </c>
      <c r="AG54" s="219">
        <f t="shared" si="10"/>
        <v>12.524333868144693</v>
      </c>
      <c r="AH54" s="219">
        <f>IF(AH49="",AH48/AH41,AH49/AH41)</f>
        <v>10.883424079414375</v>
      </c>
      <c r="AI54" s="219">
        <f>AI49/AI41</f>
        <v>9.8398378129527568</v>
      </c>
      <c r="AJ54" s="221" t="s">
        <v>100</v>
      </c>
    </row>
    <row r="55" spans="1:41" ht="58.5" customHeight="1" x14ac:dyDescent="0.25">
      <c r="B55" s="206"/>
      <c r="C55" s="218" t="s">
        <v>83</v>
      </c>
      <c r="D55" s="222">
        <f t="shared" ref="D55:AH55" si="11">D54/D53</f>
        <v>0.77975924390840212</v>
      </c>
      <c r="E55" s="222">
        <f>E54/E53</f>
        <v>1.1750271200389031</v>
      </c>
      <c r="F55" s="222">
        <f t="shared" si="11"/>
        <v>0.96399905408822073</v>
      </c>
      <c r="G55" s="222">
        <f t="shared" si="11"/>
        <v>0.87801494344175168</v>
      </c>
      <c r="H55" s="222">
        <f t="shared" si="11"/>
        <v>0.96716417910447761</v>
      </c>
      <c r="I55" s="222">
        <f t="shared" si="11"/>
        <v>1.016369012969474</v>
      </c>
      <c r="J55" s="222">
        <f t="shared" si="11"/>
        <v>0.85130769858709565</v>
      </c>
      <c r="K55" s="222">
        <f t="shared" si="11"/>
        <v>0.92550402615860883</v>
      </c>
      <c r="L55" s="222">
        <f t="shared" si="11"/>
        <v>1.0206345322567492</v>
      </c>
      <c r="M55" s="222">
        <f t="shared" si="11"/>
        <v>0.84092586658983326</v>
      </c>
      <c r="N55" s="222">
        <f t="shared" si="11"/>
        <v>0.98357178055301731</v>
      </c>
      <c r="O55" s="222">
        <f t="shared" si="11"/>
        <v>0.82428375928745456</v>
      </c>
      <c r="P55" s="222">
        <f t="shared" si="11"/>
        <v>0.91167966194011574</v>
      </c>
      <c r="Q55" s="222">
        <f t="shared" si="11"/>
        <v>1.1263485923464738</v>
      </c>
      <c r="R55" s="222">
        <f t="shared" si="11"/>
        <v>0.929009651728671</v>
      </c>
      <c r="S55" s="222">
        <f t="shared" si="11"/>
        <v>1.0758656059734324</v>
      </c>
      <c r="T55" s="222">
        <f t="shared" si="11"/>
        <v>1.0150612663684544</v>
      </c>
      <c r="U55" s="222">
        <f t="shared" si="11"/>
        <v>1.0783343817625735</v>
      </c>
      <c r="V55" s="222">
        <f t="shared" si="11"/>
        <v>0.87758956942252797</v>
      </c>
      <c r="W55" s="222">
        <f t="shared" si="11"/>
        <v>1.0264560524343005</v>
      </c>
      <c r="X55" s="222">
        <f t="shared" si="11"/>
        <v>0.97032830387649727</v>
      </c>
      <c r="Y55" s="222">
        <f t="shared" si="11"/>
        <v>1.0540991412574092</v>
      </c>
      <c r="Z55" s="222">
        <f t="shared" si="11"/>
        <v>1.0997816420290889</v>
      </c>
      <c r="AA55" s="222">
        <f t="shared" si="11"/>
        <v>0.80417626609463599</v>
      </c>
      <c r="AB55" s="222">
        <f t="shared" si="11"/>
        <v>1.1556102612323471</v>
      </c>
      <c r="AC55" s="222">
        <f t="shared" si="11"/>
        <v>0.92674137234618981</v>
      </c>
      <c r="AD55" s="222">
        <f t="shared" si="11"/>
        <v>0.9491804146354007</v>
      </c>
      <c r="AE55" s="222">
        <f t="shared" si="11"/>
        <v>1.0729831089308701</v>
      </c>
      <c r="AF55" s="222">
        <f t="shared" si="11"/>
        <v>1.0381674499254896</v>
      </c>
      <c r="AG55" s="222">
        <f t="shared" si="11"/>
        <v>1.2462023749397704</v>
      </c>
      <c r="AH55" s="222">
        <f t="shared" si="11"/>
        <v>1.0829277690959576</v>
      </c>
      <c r="AI55" s="223">
        <f>AI54/AI53</f>
        <v>0.97908833959728914</v>
      </c>
      <c r="AJ55" s="224">
        <f>AI51/AI52/AI53</f>
        <v>0.97909275870352597</v>
      </c>
    </row>
    <row r="58" spans="1:41" x14ac:dyDescent="0.25">
      <c r="AI58" s="538"/>
    </row>
  </sheetData>
  <mergeCells count="12">
    <mergeCell ref="B42:C42"/>
    <mergeCell ref="A1:G1"/>
    <mergeCell ref="A2:G2"/>
    <mergeCell ref="A3:G3"/>
    <mergeCell ref="H3:Z3"/>
    <mergeCell ref="Q4:S4"/>
    <mergeCell ref="A18:C18"/>
    <mergeCell ref="A19:C19"/>
    <mergeCell ref="D19:E19"/>
    <mergeCell ref="G19:H19"/>
    <mergeCell ref="AL19:AN19"/>
    <mergeCell ref="A41:C41"/>
  </mergeCells>
  <conditionalFormatting sqref="D50:AH50">
    <cfRule type="cellIs" dxfId="76" priority="8" operator="equal">
      <formula>"О"</formula>
    </cfRule>
  </conditionalFormatting>
  <conditionalFormatting sqref="D53:AI53">
    <cfRule type="cellIs" dxfId="75" priority="11" operator="equal">
      <formula>"О"</formula>
    </cfRule>
  </conditionalFormatting>
  <conditionalFormatting sqref="AJ55">
    <cfRule type="cellIs" dxfId="74" priority="5" operator="greaterThanOrEqual">
      <formula>1</formula>
    </cfRule>
    <cfRule type="cellIs" dxfId="73" priority="6" operator="between">
      <formula>0.9</formula>
      <formula>1</formula>
    </cfRule>
    <cfRule type="cellIs" dxfId="72" priority="7" operator="lessThan">
      <formula>0.9</formula>
    </cfRule>
  </conditionalFormatting>
  <conditionalFormatting sqref="D55:AI55">
    <cfRule type="cellIs" dxfId="71" priority="2" operator="between">
      <formula>1</formula>
      <formula>1.05</formula>
    </cfRule>
    <cfRule type="cellIs" dxfId="70" priority="3" operator="between">
      <formula>0.95</formula>
      <formula>1</formula>
    </cfRule>
    <cfRule type="cellIs" dxfId="69" priority="4" operator="lessThan">
      <formula>1</formula>
    </cfRule>
  </conditionalFormatting>
  <conditionalFormatting sqref="D55:AI55">
    <cfRule type="cellIs" dxfId="68" priority="1" operator="greaterThan">
      <formula>1.05</formula>
    </cfRule>
  </conditionalFormatting>
  <dataValidations count="2">
    <dataValidation type="list" allowBlank="1" showInputMessage="1" showErrorMessage="1" sqref="Q4:S4">
      <formula1>$Q$6:$Q$17</formula1>
    </dataValidation>
    <dataValidation type="list" allowBlank="1" showInputMessage="1" showErrorMessage="1" sqref="S18">
      <formula1>$L$6:$L$9</formula1>
    </dataValidation>
  </dataValidations>
  <pageMargins left="0.23622047244094491" right="3.937007874015748E-2" top="0.74803149606299213" bottom="0.74803149606299213" header="0.31496062992125984" footer="0.31496062992125984"/>
  <pageSetup paperSize="9" scale="57" orientation="landscape" r:id="rId1"/>
  <colBreaks count="1" manualBreakCount="1">
    <brk id="35" max="84" man="1"/>
  </colBreak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FA642A57-ECF5-44EC-B55A-F2C9C3FD41FD}">
            <xm:f>NOT(ISERROR(SEARCH(#REF!,D53)))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D53:AI53</xm:sqref>
        </x14:conditionalFormatting>
        <x14:conditionalFormatting xmlns:xm="http://schemas.microsoft.com/office/excel/2006/main">
          <x14:cfRule type="containsText" priority="12" operator="containsText" id="{90638FC7-82C1-4ABC-B57F-7BD15028BEB1}">
            <xm:f>NOT(ISERROR(SEARCH(#REF!,D53)))</xm:f>
            <xm:f>#REF!</xm:f>
            <x14:dxf>
              <font>
                <b/>
                <i val="0"/>
              </font>
            </x14:dxf>
          </x14:cfRule>
          <xm:sqref>D53:AI53</xm:sqref>
        </x14:conditionalFormatting>
        <x14:conditionalFormatting xmlns:xm="http://schemas.microsoft.com/office/excel/2006/main">
          <x14:cfRule type="containsText" priority="10" operator="containsText" id="{86E01B4D-F051-4B1D-95ED-1ED2024B56A6}">
            <xm:f>NOT(ISERROR(SEARCH(#REF!,#REF!)))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D50:AH50</xm:sqref>
        </x14:conditionalFormatting>
        <x14:conditionalFormatting xmlns:xm="http://schemas.microsoft.com/office/excel/2006/main">
          <x14:cfRule type="containsText" priority="9" operator="containsText" id="{995524DA-0F60-403C-828C-C9691637E7AE}">
            <xm:f>NOT(ISERROR(SEARCH(#REF!,#REF!)))</xm:f>
            <xm:f>#REF!</xm:f>
            <x14:dxf>
              <font>
                <b/>
                <i val="0"/>
              </font>
            </x14:dxf>
          </x14:cfRule>
          <xm:sqref>D50:AH50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Q55"/>
  <sheetViews>
    <sheetView zoomScale="85" zoomScaleNormal="85" workbookViewId="0">
      <pane xSplit="2" ySplit="20" topLeftCell="C21" activePane="bottomRight" state="frozen"/>
      <selection activeCell="U34" sqref="U34"/>
      <selection pane="topRight" activeCell="U34" sqref="U34"/>
      <selection pane="bottomLeft" activeCell="U34" sqref="U34"/>
      <selection pane="bottomRight" activeCell="U34" sqref="U34"/>
    </sheetView>
  </sheetViews>
  <sheetFormatPr defaultRowHeight="15" x14ac:dyDescent="0.25"/>
  <cols>
    <col min="1" max="1" width="4" customWidth="1"/>
    <col min="2" max="2" width="24" customWidth="1"/>
    <col min="3" max="3" width="17.28515625" customWidth="1"/>
    <col min="4" max="6" width="6" style="1" customWidth="1"/>
    <col min="7" max="7" width="7.5703125" style="1" customWidth="1"/>
    <col min="8" max="8" width="6" style="1" customWidth="1"/>
    <col min="9" max="9" width="6.140625" style="1" customWidth="1"/>
    <col min="10" max="25" width="6" style="1" customWidth="1"/>
    <col min="26" max="26" width="7.28515625" style="1" customWidth="1"/>
    <col min="27" max="27" width="6" style="1" customWidth="1"/>
    <col min="28" max="28" width="7.140625" style="1" customWidth="1"/>
    <col min="29" max="29" width="6.7109375" style="1" customWidth="1"/>
    <col min="30" max="32" width="6" style="1" customWidth="1"/>
    <col min="33" max="33" width="6.7109375" style="1" customWidth="1"/>
    <col min="34" max="34" width="6" style="1" customWidth="1"/>
    <col min="35" max="35" width="11" customWidth="1"/>
    <col min="36" max="36" width="11.7109375" customWidth="1"/>
    <col min="37" max="37" width="12.5703125" customWidth="1"/>
    <col min="38" max="39" width="10.28515625" customWidth="1"/>
    <col min="40" max="40" width="10.5703125" customWidth="1"/>
    <col min="41" max="41" width="18.140625" bestFit="1" customWidth="1"/>
    <col min="42" max="42" width="5.28515625" customWidth="1"/>
    <col min="43" max="75" width="5.140625" customWidth="1"/>
  </cols>
  <sheetData>
    <row r="1" spans="1:40" x14ac:dyDescent="0.25">
      <c r="A1" s="662" t="s">
        <v>12</v>
      </c>
      <c r="B1" s="662"/>
      <c r="C1" s="662"/>
      <c r="D1" s="662"/>
      <c r="E1" s="662"/>
      <c r="F1" s="662"/>
      <c r="G1" s="662"/>
      <c r="R1" s="3"/>
      <c r="S1" s="3"/>
      <c r="T1" s="3"/>
      <c r="U1" s="3"/>
      <c r="X1" s="4" t="s">
        <v>13</v>
      </c>
      <c r="Y1" s="2"/>
      <c r="Z1" s="2"/>
      <c r="AA1" s="2"/>
      <c r="AB1" s="2"/>
      <c r="AC1" s="4"/>
      <c r="AD1" s="36"/>
      <c r="AE1" s="226"/>
      <c r="AF1" s="290"/>
      <c r="AG1" s="381"/>
      <c r="AH1" s="2"/>
      <c r="AI1" s="18"/>
      <c r="AJ1" s="18"/>
      <c r="AK1" s="18"/>
      <c r="AL1" s="227"/>
      <c r="AM1" s="227"/>
      <c r="AN1" s="227"/>
    </row>
    <row r="2" spans="1:40" s="19" customFormat="1" ht="15.75" customHeight="1" x14ac:dyDescent="0.25">
      <c r="A2" s="662" t="s">
        <v>14</v>
      </c>
      <c r="B2" s="662"/>
      <c r="C2" s="662"/>
      <c r="D2" s="662"/>
      <c r="E2" s="662"/>
      <c r="F2" s="662"/>
      <c r="G2" s="663"/>
      <c r="H2" s="4"/>
      <c r="I2" s="11"/>
      <c r="J2" s="11"/>
      <c r="K2" s="4"/>
      <c r="L2" s="4"/>
      <c r="M2" s="4"/>
      <c r="N2" s="12"/>
      <c r="O2" s="13"/>
      <c r="P2" s="13"/>
      <c r="Q2" s="13"/>
      <c r="R2" s="4"/>
      <c r="S2" s="4"/>
      <c r="T2" s="4"/>
      <c r="U2" s="4"/>
      <c r="V2" s="4"/>
      <c r="W2" s="4"/>
      <c r="X2" s="4"/>
      <c r="Y2" s="4"/>
      <c r="Z2" s="4"/>
      <c r="AA2" s="4"/>
      <c r="AB2" s="14"/>
      <c r="AC2" s="15"/>
      <c r="AD2" s="15"/>
      <c r="AE2" s="15"/>
      <c r="AF2" s="16"/>
      <c r="AG2" s="15"/>
      <c r="AH2" s="17"/>
      <c r="AI2" s="18"/>
      <c r="AJ2" s="18"/>
      <c r="AK2" s="18"/>
      <c r="AL2" s="18"/>
      <c r="AM2" s="18"/>
      <c r="AN2" s="18"/>
    </row>
    <row r="3" spans="1:40" s="19" customFormat="1" ht="15" customHeight="1" x14ac:dyDescent="0.25">
      <c r="A3" s="662"/>
      <c r="B3" s="662"/>
      <c r="C3" s="662"/>
      <c r="D3" s="662"/>
      <c r="E3" s="662"/>
      <c r="F3" s="662"/>
      <c r="G3" s="663"/>
      <c r="H3" s="664" t="s">
        <v>15</v>
      </c>
      <c r="I3" s="665"/>
      <c r="J3" s="665"/>
      <c r="K3" s="665"/>
      <c r="L3" s="665"/>
      <c r="M3" s="665"/>
      <c r="N3" s="665"/>
      <c r="O3" s="665"/>
      <c r="P3" s="665"/>
      <c r="Q3" s="665"/>
      <c r="R3" s="665"/>
      <c r="S3" s="665"/>
      <c r="T3" s="665"/>
      <c r="U3" s="665"/>
      <c r="V3" s="665"/>
      <c r="W3" s="665"/>
      <c r="X3" s="665"/>
      <c r="Y3" s="665"/>
      <c r="Z3" s="665"/>
      <c r="AA3" s="20"/>
      <c r="AB3" s="20"/>
      <c r="AC3" s="15"/>
      <c r="AD3" s="15"/>
      <c r="AE3" s="15"/>
      <c r="AF3" s="16"/>
      <c r="AG3" s="15"/>
      <c r="AH3" s="17"/>
      <c r="AI3" s="18"/>
      <c r="AJ3" s="18"/>
      <c r="AK3" s="18"/>
      <c r="AL3" s="18"/>
      <c r="AM3" s="18"/>
      <c r="AN3" s="18"/>
    </row>
    <row r="4" spans="1:40" s="19" customFormat="1" ht="15" customHeight="1" x14ac:dyDescent="0.25">
      <c r="A4" s="22"/>
      <c r="B4" s="22"/>
      <c r="C4" s="22"/>
      <c r="D4" s="229"/>
      <c r="E4" s="229"/>
      <c r="F4" s="229"/>
      <c r="G4" s="229"/>
      <c r="H4" s="230"/>
      <c r="I4" s="229"/>
      <c r="J4" s="666" t="s">
        <v>7</v>
      </c>
      <c r="K4" s="666"/>
      <c r="L4" s="666"/>
      <c r="M4" s="30">
        <v>2022</v>
      </c>
      <c r="N4" s="231"/>
      <c r="O4" s="12"/>
      <c r="P4" s="32" t="s">
        <v>16</v>
      </c>
      <c r="V4" s="32" t="s">
        <v>17</v>
      </c>
      <c r="W4" s="12"/>
      <c r="X4" s="232"/>
      <c r="Y4" s="12"/>
      <c r="Z4" s="12"/>
      <c r="AA4" s="35"/>
      <c r="AB4" s="35"/>
      <c r="AC4" s="35"/>
      <c r="AD4" s="35"/>
      <c r="AE4" s="4"/>
      <c r="AF4" s="4"/>
      <c r="AG4" s="4"/>
      <c r="AH4" s="36"/>
      <c r="AI4" s="37"/>
      <c r="AJ4" s="38"/>
      <c r="AK4" s="39"/>
    </row>
    <row r="5" spans="1:40" s="19" customFormat="1" ht="15" customHeight="1" x14ac:dyDescent="0.25">
      <c r="A5" s="22"/>
      <c r="B5" s="22"/>
      <c r="C5" s="22"/>
      <c r="D5" s="23"/>
      <c r="E5" s="24"/>
      <c r="F5" s="24"/>
      <c r="G5" s="24"/>
      <c r="H5" s="25"/>
      <c r="I5" s="26"/>
      <c r="J5" s="27"/>
      <c r="K5" s="28"/>
      <c r="L5" s="40" t="s">
        <v>18</v>
      </c>
      <c r="M5" s="26"/>
      <c r="N5" s="32"/>
      <c r="O5" s="32"/>
      <c r="P5" s="32"/>
      <c r="Q5" s="40"/>
      <c r="R5" s="32"/>
      <c r="S5" s="32"/>
      <c r="T5" s="40" t="s">
        <v>19</v>
      </c>
      <c r="U5" s="32"/>
      <c r="V5" s="32"/>
      <c r="W5" s="32"/>
      <c r="X5" s="33"/>
      <c r="Y5" s="34"/>
      <c r="Z5" s="34"/>
      <c r="AA5" s="35"/>
      <c r="AB5" s="35"/>
      <c r="AC5" s="35"/>
      <c r="AD5" s="35"/>
      <c r="AE5" s="4"/>
      <c r="AF5" s="4"/>
      <c r="AG5" s="4"/>
      <c r="AH5" s="36"/>
      <c r="AI5" s="37"/>
      <c r="AJ5" s="38"/>
      <c r="AK5" s="39"/>
    </row>
    <row r="6" spans="1:40" s="19" customFormat="1" ht="15" hidden="1" customHeight="1" x14ac:dyDescent="0.25">
      <c r="A6" s="22"/>
      <c r="B6" s="22"/>
      <c r="C6" s="22"/>
      <c r="D6" s="23"/>
      <c r="E6" s="24"/>
      <c r="F6" s="24"/>
      <c r="G6" s="24"/>
      <c r="H6" s="25"/>
      <c r="I6" s="26"/>
      <c r="J6" s="27"/>
      <c r="K6" s="28"/>
      <c r="L6" s="41">
        <v>28</v>
      </c>
      <c r="M6" s="26"/>
      <c r="N6" s="32"/>
      <c r="O6" s="32"/>
      <c r="P6" s="32"/>
      <c r="Q6" s="41" t="s">
        <v>0</v>
      </c>
      <c r="R6" s="32"/>
      <c r="S6" s="32"/>
      <c r="T6" s="41">
        <v>31</v>
      </c>
      <c r="U6" s="32"/>
      <c r="V6" s="32"/>
      <c r="W6" s="32"/>
      <c r="X6" s="33"/>
      <c r="Y6" s="34"/>
      <c r="Z6" s="34"/>
      <c r="AA6" s="35"/>
      <c r="AB6" s="35"/>
      <c r="AC6" s="35"/>
      <c r="AD6" s="35"/>
      <c r="AE6" s="4"/>
      <c r="AF6" s="4"/>
      <c r="AG6" s="4"/>
      <c r="AH6" s="36"/>
      <c r="AI6" s="37"/>
      <c r="AJ6" s="38"/>
      <c r="AK6" s="39"/>
    </row>
    <row r="7" spans="1:40" s="19" customFormat="1" ht="15" hidden="1" customHeight="1" x14ac:dyDescent="0.25">
      <c r="A7" s="22"/>
      <c r="B7" s="22"/>
      <c r="C7" s="22"/>
      <c r="D7" s="23"/>
      <c r="E7" s="24"/>
      <c r="F7" s="24"/>
      <c r="G7" s="24"/>
      <c r="H7" s="25"/>
      <c r="I7" s="26"/>
      <c r="J7" s="27"/>
      <c r="K7" s="28"/>
      <c r="L7" s="41">
        <v>29</v>
      </c>
      <c r="M7" s="26"/>
      <c r="N7" s="32"/>
      <c r="O7" s="32"/>
      <c r="P7" s="32"/>
      <c r="Q7" s="41" t="s">
        <v>1</v>
      </c>
      <c r="R7" s="32"/>
      <c r="S7" s="32"/>
      <c r="T7" s="42" t="s">
        <v>20</v>
      </c>
      <c r="U7" s="32"/>
      <c r="V7" s="32"/>
      <c r="W7" s="32"/>
      <c r="X7" s="33"/>
      <c r="Y7" s="34"/>
      <c r="Z7" s="34"/>
      <c r="AA7" s="35"/>
      <c r="AB7" s="35"/>
      <c r="AC7" s="35"/>
      <c r="AD7" s="35"/>
      <c r="AE7" s="4"/>
      <c r="AF7" s="4"/>
      <c r="AG7" s="4"/>
      <c r="AH7" s="36"/>
      <c r="AI7" s="37"/>
      <c r="AJ7" s="38"/>
      <c r="AK7" s="39"/>
    </row>
    <row r="8" spans="1:40" s="19" customFormat="1" ht="15" hidden="1" customHeight="1" x14ac:dyDescent="0.25">
      <c r="A8" s="22"/>
      <c r="B8" s="22"/>
      <c r="C8" s="22"/>
      <c r="D8" s="23"/>
      <c r="E8" s="24"/>
      <c r="F8" s="24"/>
      <c r="G8" s="24"/>
      <c r="H8" s="25"/>
      <c r="I8" s="26"/>
      <c r="J8" s="27"/>
      <c r="K8" s="28"/>
      <c r="L8" s="41">
        <v>30</v>
      </c>
      <c r="M8" s="26"/>
      <c r="N8" s="32"/>
      <c r="O8" s="32"/>
      <c r="P8" s="32"/>
      <c r="Q8" s="41" t="s">
        <v>2</v>
      </c>
      <c r="R8" s="32"/>
      <c r="S8" s="32"/>
      <c r="T8" s="41">
        <v>31</v>
      </c>
      <c r="U8" s="32"/>
      <c r="V8" s="32"/>
      <c r="W8" s="32"/>
      <c r="X8" s="33"/>
      <c r="Y8" s="34"/>
      <c r="Z8" s="34"/>
      <c r="AA8" s="35"/>
      <c r="AB8" s="35"/>
      <c r="AC8" s="35"/>
      <c r="AD8" s="35"/>
      <c r="AE8" s="4"/>
      <c r="AF8" s="4"/>
      <c r="AG8" s="4"/>
      <c r="AH8" s="36"/>
      <c r="AI8" s="37"/>
      <c r="AJ8" s="38"/>
      <c r="AK8" s="39"/>
    </row>
    <row r="9" spans="1:40" s="19" customFormat="1" ht="15" hidden="1" customHeight="1" x14ac:dyDescent="0.25">
      <c r="A9" s="22"/>
      <c r="B9" s="22"/>
      <c r="C9" s="22"/>
      <c r="D9" s="23"/>
      <c r="E9" s="24"/>
      <c r="F9" s="24"/>
      <c r="G9" s="24"/>
      <c r="H9" s="25"/>
      <c r="I9" s="26"/>
      <c r="J9" s="27"/>
      <c r="K9" s="28"/>
      <c r="L9" s="41">
        <v>31</v>
      </c>
      <c r="M9" s="26"/>
      <c r="N9" s="32"/>
      <c r="O9" s="32"/>
      <c r="P9" s="32"/>
      <c r="Q9" s="41" t="s">
        <v>3</v>
      </c>
      <c r="R9" s="32"/>
      <c r="S9" s="32"/>
      <c r="T9" s="41">
        <v>30</v>
      </c>
      <c r="U9" s="32"/>
      <c r="V9" s="32"/>
      <c r="W9" s="32"/>
      <c r="X9" s="33"/>
      <c r="Y9" s="34"/>
      <c r="Z9" s="34"/>
      <c r="AA9" s="35"/>
      <c r="AB9" s="35"/>
      <c r="AC9" s="35"/>
      <c r="AD9" s="35"/>
      <c r="AE9" s="4"/>
      <c r="AF9" s="4"/>
      <c r="AG9" s="4"/>
      <c r="AH9" s="36"/>
      <c r="AI9" s="37"/>
      <c r="AJ9" s="38"/>
      <c r="AK9" s="39"/>
    </row>
    <row r="10" spans="1:40" s="19" customFormat="1" ht="15" hidden="1" customHeight="1" x14ac:dyDescent="0.25">
      <c r="A10" s="22"/>
      <c r="B10" s="22"/>
      <c r="C10" s="22"/>
      <c r="D10" s="23"/>
      <c r="E10" s="24"/>
      <c r="F10" s="24"/>
      <c r="G10" s="24"/>
      <c r="H10" s="25"/>
      <c r="I10" s="26"/>
      <c r="J10" s="27"/>
      <c r="K10" s="28"/>
      <c r="L10" s="29"/>
      <c r="M10" s="26"/>
      <c r="N10" s="32"/>
      <c r="O10" s="32"/>
      <c r="P10" s="32"/>
      <c r="Q10" s="41" t="s">
        <v>4</v>
      </c>
      <c r="R10" s="32"/>
      <c r="S10" s="32"/>
      <c r="T10" s="41">
        <v>31</v>
      </c>
      <c r="U10" s="32"/>
      <c r="V10" s="32"/>
      <c r="W10" s="32"/>
      <c r="X10" s="33"/>
      <c r="Y10" s="34"/>
      <c r="Z10" s="34"/>
      <c r="AA10" s="35"/>
      <c r="AB10" s="35"/>
      <c r="AC10" s="35"/>
      <c r="AD10" s="35"/>
      <c r="AE10" s="4"/>
      <c r="AF10" s="4"/>
      <c r="AG10" s="4"/>
      <c r="AH10" s="36"/>
      <c r="AI10" s="37"/>
      <c r="AJ10" s="38"/>
      <c r="AK10" s="39"/>
    </row>
    <row r="11" spans="1:40" s="19" customFormat="1" ht="15" hidden="1" customHeight="1" x14ac:dyDescent="0.25">
      <c r="A11" s="22"/>
      <c r="B11" s="22"/>
      <c r="C11" s="22"/>
      <c r="D11" s="23"/>
      <c r="E11" s="24"/>
      <c r="F11" s="24"/>
      <c r="G11" s="24"/>
      <c r="H11" s="25"/>
      <c r="I11" s="26"/>
      <c r="J11" s="27"/>
      <c r="K11" s="28"/>
      <c r="L11" s="29"/>
      <c r="M11" s="26"/>
      <c r="N11" s="32"/>
      <c r="O11" s="32"/>
      <c r="P11" s="32"/>
      <c r="Q11" s="41" t="s">
        <v>5</v>
      </c>
      <c r="R11" s="32"/>
      <c r="S11" s="32"/>
      <c r="T11" s="41">
        <v>30</v>
      </c>
      <c r="U11" s="32"/>
      <c r="V11" s="32"/>
      <c r="W11" s="32"/>
      <c r="X11" s="33"/>
      <c r="Y11" s="34"/>
      <c r="Z11" s="34"/>
      <c r="AA11" s="35"/>
      <c r="AB11" s="35"/>
      <c r="AC11" s="35"/>
      <c r="AD11" s="35"/>
      <c r="AE11" s="4"/>
      <c r="AF11" s="4"/>
      <c r="AG11" s="4"/>
      <c r="AH11" s="36"/>
      <c r="AI11" s="37"/>
      <c r="AJ11" s="38"/>
      <c r="AK11" s="39"/>
    </row>
    <row r="12" spans="1:40" s="19" customFormat="1" ht="15" hidden="1" customHeight="1" x14ac:dyDescent="0.25">
      <c r="A12" s="22"/>
      <c r="B12" s="22"/>
      <c r="C12" s="22"/>
      <c r="D12" s="23"/>
      <c r="E12" s="24"/>
      <c r="F12" s="24"/>
      <c r="G12" s="24"/>
      <c r="H12" s="25"/>
      <c r="I12" s="26"/>
      <c r="J12" s="27"/>
      <c r="K12" s="28"/>
      <c r="L12" s="29"/>
      <c r="M12" s="26"/>
      <c r="N12" s="32"/>
      <c r="O12" s="32"/>
      <c r="P12" s="32"/>
      <c r="Q12" s="41" t="s">
        <v>6</v>
      </c>
      <c r="R12" s="32"/>
      <c r="S12" s="32"/>
      <c r="T12" s="41">
        <v>31</v>
      </c>
      <c r="U12" s="32"/>
      <c r="V12" s="32"/>
      <c r="W12" s="32"/>
      <c r="X12" s="33"/>
      <c r="Y12" s="34"/>
      <c r="Z12" s="34"/>
      <c r="AA12" s="35"/>
      <c r="AB12" s="35"/>
      <c r="AC12" s="35"/>
      <c r="AD12" s="35"/>
      <c r="AE12" s="4"/>
      <c r="AF12" s="4"/>
      <c r="AG12" s="4"/>
      <c r="AH12" s="36"/>
      <c r="AI12" s="37"/>
      <c r="AJ12" s="38"/>
      <c r="AK12" s="39"/>
    </row>
    <row r="13" spans="1:40" s="19" customFormat="1" ht="15" hidden="1" customHeight="1" x14ac:dyDescent="0.25">
      <c r="A13" s="22"/>
      <c r="B13" s="22"/>
      <c r="C13" s="22"/>
      <c r="D13" s="23"/>
      <c r="E13" s="24"/>
      <c r="F13" s="24"/>
      <c r="G13" s="24"/>
      <c r="H13" s="25"/>
      <c r="I13" s="26"/>
      <c r="J13" s="27"/>
      <c r="K13" s="28"/>
      <c r="L13" s="29"/>
      <c r="M13" s="26"/>
      <c r="N13" s="32"/>
      <c r="O13" s="32"/>
      <c r="P13" s="32"/>
      <c r="Q13" s="41" t="s">
        <v>7</v>
      </c>
      <c r="R13" s="32"/>
      <c r="S13" s="32"/>
      <c r="T13" s="41">
        <v>31</v>
      </c>
      <c r="U13" s="32"/>
      <c r="V13" s="32"/>
      <c r="W13" s="32"/>
      <c r="X13" s="33"/>
      <c r="Y13" s="34"/>
      <c r="Z13" s="34"/>
      <c r="AA13" s="35"/>
      <c r="AB13" s="35"/>
      <c r="AC13" s="35"/>
      <c r="AD13" s="35"/>
      <c r="AE13" s="4"/>
      <c r="AF13" s="4"/>
      <c r="AG13" s="4"/>
      <c r="AH13" s="36"/>
      <c r="AI13" s="37"/>
      <c r="AJ13" s="38"/>
      <c r="AK13" s="39"/>
    </row>
    <row r="14" spans="1:40" s="19" customFormat="1" ht="15" hidden="1" customHeight="1" x14ac:dyDescent="0.25">
      <c r="A14" s="22"/>
      <c r="B14" s="22"/>
      <c r="C14" s="22"/>
      <c r="D14" s="23"/>
      <c r="E14" s="24"/>
      <c r="F14" s="24"/>
      <c r="G14" s="24"/>
      <c r="H14" s="25"/>
      <c r="I14" s="26"/>
      <c r="J14" s="27"/>
      <c r="K14" s="28"/>
      <c r="L14" s="29"/>
      <c r="M14" s="26"/>
      <c r="N14" s="32"/>
      <c r="O14" s="32"/>
      <c r="P14" s="32"/>
      <c r="Q14" s="41" t="s">
        <v>8</v>
      </c>
      <c r="R14" s="32"/>
      <c r="S14" s="32"/>
      <c r="T14" s="41">
        <v>30</v>
      </c>
      <c r="U14" s="32"/>
      <c r="V14" s="32"/>
      <c r="W14" s="32"/>
      <c r="X14" s="33"/>
      <c r="Y14" s="34"/>
      <c r="Z14" s="34"/>
      <c r="AA14" s="35"/>
      <c r="AB14" s="35"/>
      <c r="AC14" s="35"/>
      <c r="AD14" s="35"/>
      <c r="AE14" s="4"/>
      <c r="AF14" s="4"/>
      <c r="AG14" s="4"/>
      <c r="AH14" s="36"/>
      <c r="AI14" s="37"/>
      <c r="AJ14" s="38"/>
      <c r="AK14" s="39"/>
    </row>
    <row r="15" spans="1:40" s="19" customFormat="1" ht="15" hidden="1" customHeight="1" x14ac:dyDescent="0.25">
      <c r="A15" s="22"/>
      <c r="B15" s="22"/>
      <c r="C15" s="22"/>
      <c r="D15" s="23"/>
      <c r="E15" s="24"/>
      <c r="F15" s="24"/>
      <c r="G15" s="24"/>
      <c r="H15" s="25"/>
      <c r="I15" s="26"/>
      <c r="J15" s="27"/>
      <c r="K15" s="28"/>
      <c r="L15" s="29"/>
      <c r="M15" s="26"/>
      <c r="N15" s="32"/>
      <c r="O15" s="32"/>
      <c r="P15" s="32"/>
      <c r="Q15" s="41" t="s">
        <v>9</v>
      </c>
      <c r="R15" s="32"/>
      <c r="S15" s="32"/>
      <c r="T15" s="41">
        <v>31</v>
      </c>
      <c r="U15" s="32"/>
      <c r="V15" s="32"/>
      <c r="W15" s="32"/>
      <c r="X15" s="33"/>
      <c r="Y15" s="34"/>
      <c r="Z15" s="34"/>
      <c r="AA15" s="35"/>
      <c r="AB15" s="35"/>
      <c r="AC15" s="35"/>
      <c r="AD15" s="35"/>
      <c r="AE15" s="4"/>
      <c r="AF15" s="4"/>
      <c r="AG15" s="4"/>
      <c r="AH15" s="36"/>
      <c r="AI15" s="37"/>
      <c r="AJ15" s="38"/>
      <c r="AK15" s="39"/>
    </row>
    <row r="16" spans="1:40" s="19" customFormat="1" ht="15" hidden="1" customHeight="1" x14ac:dyDescent="0.25">
      <c r="A16" s="22"/>
      <c r="B16" s="22"/>
      <c r="C16" s="22"/>
      <c r="D16" s="23"/>
      <c r="E16" s="24"/>
      <c r="F16" s="24"/>
      <c r="G16" s="24"/>
      <c r="H16" s="25"/>
      <c r="I16" s="26"/>
      <c r="J16" s="27"/>
      <c r="K16" s="28"/>
      <c r="L16" s="29"/>
      <c r="M16" s="26"/>
      <c r="N16" s="32"/>
      <c r="O16" s="32"/>
      <c r="P16" s="32"/>
      <c r="Q16" s="43" t="s">
        <v>10</v>
      </c>
      <c r="R16" s="32"/>
      <c r="S16" s="32"/>
      <c r="T16" s="43">
        <v>30</v>
      </c>
      <c r="U16" s="32"/>
      <c r="V16" s="32"/>
      <c r="W16" s="32"/>
      <c r="X16" s="33"/>
      <c r="Y16" s="34"/>
      <c r="Z16" s="34"/>
      <c r="AA16" s="35"/>
      <c r="AB16" s="35"/>
      <c r="AC16" s="35"/>
      <c r="AD16" s="35"/>
      <c r="AE16" s="4"/>
      <c r="AF16" s="4"/>
      <c r="AG16" s="4"/>
      <c r="AH16" s="36"/>
      <c r="AI16" s="37"/>
      <c r="AJ16" s="38"/>
      <c r="AK16" s="39"/>
    </row>
    <row r="17" spans="1:43" s="19" customFormat="1" ht="17.25" hidden="1" customHeight="1" x14ac:dyDescent="0.25">
      <c r="A17" s="22"/>
      <c r="B17" s="21"/>
      <c r="C17" s="22"/>
      <c r="D17" s="4"/>
      <c r="E17" s="4"/>
      <c r="F17" s="4"/>
      <c r="G17" s="12"/>
      <c r="H17" s="235"/>
      <c r="I17" s="12"/>
      <c r="J17" s="12"/>
      <c r="K17" s="12"/>
      <c r="L17" s="13"/>
      <c r="M17" s="12"/>
      <c r="N17" s="12"/>
      <c r="O17" s="12"/>
      <c r="P17" s="235"/>
      <c r="Q17" s="12"/>
      <c r="R17" s="236"/>
      <c r="S17" s="3"/>
      <c r="T17" s="3"/>
      <c r="U17" s="3"/>
      <c r="V17" s="236"/>
      <c r="W17" s="3"/>
      <c r="X17" s="12"/>
      <c r="Y17" s="3"/>
      <c r="Z17" s="236"/>
      <c r="AA17" s="14"/>
      <c r="AB17" s="3"/>
      <c r="AC17" s="237"/>
      <c r="AD17" s="236"/>
      <c r="AE17" s="12"/>
      <c r="AF17" s="4"/>
      <c r="AG17" s="4"/>
      <c r="AH17" s="4"/>
      <c r="AI17" s="37"/>
      <c r="AJ17" s="38"/>
      <c r="AK17" s="39"/>
    </row>
    <row r="18" spans="1:43" s="19" customFormat="1" ht="16.5" customHeight="1" thickBot="1" x14ac:dyDescent="0.3">
      <c r="A18" s="652" t="s">
        <v>21</v>
      </c>
      <c r="B18" s="652"/>
      <c r="C18" s="652"/>
      <c r="D18" s="45">
        <v>1</v>
      </c>
      <c r="E18" s="46"/>
      <c r="F18" s="239"/>
      <c r="G18" s="229"/>
      <c r="H18" s="232"/>
      <c r="I18" s="230"/>
      <c r="J18" s="232"/>
      <c r="K18" s="232"/>
      <c r="L18" s="232"/>
      <c r="M18" s="36"/>
      <c r="N18" s="36"/>
      <c r="O18" s="36"/>
      <c r="P18" s="36"/>
      <c r="Q18" s="4" t="s">
        <v>22</v>
      </c>
      <c r="R18" s="36"/>
      <c r="S18" s="240">
        <v>31</v>
      </c>
      <c r="T18" s="4" t="s">
        <v>23</v>
      </c>
      <c r="U18" s="24"/>
      <c r="V18" s="24"/>
      <c r="W18" s="24"/>
      <c r="X18" s="12"/>
      <c r="Y18" s="12"/>
      <c r="Z18" s="12"/>
      <c r="AA18" s="12"/>
      <c r="AB18" s="241"/>
      <c r="AC18" s="242"/>
      <c r="AD18" s="236"/>
      <c r="AE18" s="241"/>
      <c r="AF18" s="241"/>
      <c r="AG18" s="3"/>
      <c r="AH18" s="236"/>
      <c r="AI18" s="51"/>
      <c r="AJ18" s="52"/>
      <c r="AK18" s="53"/>
    </row>
    <row r="19" spans="1:43" s="19" customFormat="1" ht="15.75" customHeight="1" thickBot="1" x14ac:dyDescent="0.3">
      <c r="A19" s="652" t="s">
        <v>24</v>
      </c>
      <c r="B19" s="652"/>
      <c r="C19" s="652"/>
      <c r="D19" s="653">
        <v>184</v>
      </c>
      <c r="E19" s="653"/>
      <c r="F19" s="55" t="s">
        <v>25</v>
      </c>
      <c r="G19" s="671">
        <v>528</v>
      </c>
      <c r="H19" s="671"/>
      <c r="I19" s="55" t="s">
        <v>26</v>
      </c>
      <c r="J19" s="56"/>
      <c r="K19" s="56"/>
      <c r="L19" s="58" t="s">
        <v>27</v>
      </c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17"/>
      <c r="Z19" s="62"/>
      <c r="AA19" s="62"/>
      <c r="AB19" s="62"/>
      <c r="AC19" s="62"/>
      <c r="AD19" s="62"/>
      <c r="AE19" s="62"/>
      <c r="AF19" s="64"/>
      <c r="AG19" s="64"/>
      <c r="AH19" s="64"/>
      <c r="AI19" s="65"/>
      <c r="AJ19" s="244"/>
      <c r="AK19" s="65"/>
      <c r="AL19" s="654" t="s">
        <v>29</v>
      </c>
      <c r="AM19" s="655"/>
      <c r="AN19" s="655"/>
      <c r="AO19" s="245" t="s">
        <v>30</v>
      </c>
      <c r="AP19" s="38"/>
      <c r="AQ19" s="38"/>
    </row>
    <row r="20" spans="1:43" s="19" customFormat="1" ht="42" thickBot="1" x14ac:dyDescent="0.3">
      <c r="A20" s="539" t="s">
        <v>31</v>
      </c>
      <c r="B20" s="539" t="s">
        <v>32</v>
      </c>
      <c r="C20" s="540" t="s">
        <v>33</v>
      </c>
      <c r="D20" s="75">
        <v>1</v>
      </c>
      <c r="E20" s="75">
        <v>2</v>
      </c>
      <c r="F20" s="75">
        <v>3</v>
      </c>
      <c r="G20" s="75">
        <v>4</v>
      </c>
      <c r="H20" s="75">
        <v>5</v>
      </c>
      <c r="I20" s="74">
        <v>6</v>
      </c>
      <c r="J20" s="74">
        <v>7</v>
      </c>
      <c r="K20" s="75">
        <v>8</v>
      </c>
      <c r="L20" s="75">
        <v>9</v>
      </c>
      <c r="M20" s="75">
        <v>10</v>
      </c>
      <c r="N20" s="75">
        <v>11</v>
      </c>
      <c r="O20" s="75">
        <v>12</v>
      </c>
      <c r="P20" s="74">
        <v>13</v>
      </c>
      <c r="Q20" s="74">
        <v>14</v>
      </c>
      <c r="R20" s="75">
        <v>15</v>
      </c>
      <c r="S20" s="75">
        <v>16</v>
      </c>
      <c r="T20" s="75">
        <v>17</v>
      </c>
      <c r="U20" s="75">
        <v>18</v>
      </c>
      <c r="V20" s="75">
        <v>19</v>
      </c>
      <c r="W20" s="74">
        <v>20</v>
      </c>
      <c r="X20" s="74">
        <v>21</v>
      </c>
      <c r="Y20" s="75">
        <v>22</v>
      </c>
      <c r="Z20" s="75">
        <v>23</v>
      </c>
      <c r="AA20" s="75">
        <v>24</v>
      </c>
      <c r="AB20" s="75">
        <v>25</v>
      </c>
      <c r="AC20" s="75">
        <v>26</v>
      </c>
      <c r="AD20" s="74">
        <v>27</v>
      </c>
      <c r="AE20" s="74">
        <v>28</v>
      </c>
      <c r="AF20" s="75">
        <v>29</v>
      </c>
      <c r="AG20" s="75">
        <v>30</v>
      </c>
      <c r="AH20" s="75">
        <v>31</v>
      </c>
      <c r="AI20" s="76" t="s">
        <v>34</v>
      </c>
      <c r="AJ20" s="76" t="s">
        <v>35</v>
      </c>
      <c r="AK20" s="76" t="s">
        <v>36</v>
      </c>
      <c r="AL20" s="76" t="s">
        <v>37</v>
      </c>
      <c r="AM20" s="76" t="s">
        <v>38</v>
      </c>
      <c r="AN20" s="541" t="s">
        <v>39</v>
      </c>
      <c r="AO20" s="505" t="s">
        <v>40</v>
      </c>
      <c r="AP20" s="38"/>
      <c r="AQ20" s="38"/>
    </row>
    <row r="21" spans="1:43" s="19" customFormat="1" ht="15" customHeight="1" x14ac:dyDescent="0.25">
      <c r="A21" s="78">
        <v>1</v>
      </c>
      <c r="B21" s="384" t="s">
        <v>41</v>
      </c>
      <c r="C21" s="80" t="s">
        <v>42</v>
      </c>
      <c r="D21" s="86"/>
      <c r="E21" s="82">
        <v>11</v>
      </c>
      <c r="F21" s="82">
        <v>11.38</v>
      </c>
      <c r="G21" s="82">
        <v>11.08</v>
      </c>
      <c r="H21" s="86"/>
      <c r="I21" s="85"/>
      <c r="J21" s="82">
        <v>10.75</v>
      </c>
      <c r="K21" s="86"/>
      <c r="L21" s="82">
        <v>10.75</v>
      </c>
      <c r="M21" s="82">
        <v>10.75</v>
      </c>
      <c r="N21" s="82">
        <v>11</v>
      </c>
      <c r="O21" s="86"/>
      <c r="P21" s="85"/>
      <c r="Q21" s="85"/>
      <c r="R21" s="249" t="s">
        <v>50</v>
      </c>
      <c r="S21" s="249" t="s">
        <v>50</v>
      </c>
      <c r="T21" s="249" t="s">
        <v>50</v>
      </c>
      <c r="U21" s="249" t="s">
        <v>50</v>
      </c>
      <c r="V21" s="249" t="s">
        <v>50</v>
      </c>
      <c r="W21" s="249" t="s">
        <v>50</v>
      </c>
      <c r="X21" s="249" t="s">
        <v>50</v>
      </c>
      <c r="Y21" s="249" t="s">
        <v>50</v>
      </c>
      <c r="Z21" s="249" t="s">
        <v>50</v>
      </c>
      <c r="AA21" s="249" t="s">
        <v>50</v>
      </c>
      <c r="AB21" s="249" t="s">
        <v>50</v>
      </c>
      <c r="AC21" s="249" t="s">
        <v>50</v>
      </c>
      <c r="AD21" s="249" t="s">
        <v>50</v>
      </c>
      <c r="AE21" s="249" t="s">
        <v>50</v>
      </c>
      <c r="AF21" s="249" t="s">
        <v>50</v>
      </c>
      <c r="AG21" s="249" t="s">
        <v>50</v>
      </c>
      <c r="AH21" s="249" t="s">
        <v>50</v>
      </c>
      <c r="AI21" s="253">
        <f t="shared" ref="AI21:AI40" si="0">SUM(D21:AH21)</f>
        <v>76.710000000000008</v>
      </c>
      <c r="AJ21" s="542">
        <f t="shared" ref="AJ21:AJ40" si="1">$D$19-(COUNTIF(D21:H21,"О")+COUNTIF(K21:O21,"О")+COUNTIF(R21:V21,"О")+COUNTIF(Y21:AC21,"О")+COUNTIF(D21:H21,"Б")+COUNTIF(K21:O21,"Б")+COUNTIF(R21:V21,"Б")+COUNTIF(Y21:AC21,"Б")+COUNTIF(D21:H21,"Д")+COUNTIF(K21:O21,"Д")+COUNTIF(R21:V21,"Д")+COUNTIF(Y21:AC21,"Д")+COUNTIF(D21:H21,"К")+COUNTIF(K21:O21,"К")+COUNTIF(R21:V21,"К")+COUNTIF(Y21:AC21,"К")+COUNTIF(AF21:AH21,"О")+COUNTIF(AF21:AH21,"Д")+COUNTIF(AF21:AH21,"Б")+COUNTIF(AF21:AH21,"К"))*8</f>
        <v>80</v>
      </c>
      <c r="AK21" s="90">
        <f>AI21-AJ21</f>
        <v>-3.289999999999992</v>
      </c>
      <c r="AL21" s="91" t="e">
        <f>#REF!</f>
        <v>#REF!</v>
      </c>
      <c r="AM21" s="91" t="e">
        <f>#REF!</f>
        <v>#REF!</v>
      </c>
      <c r="AN21" s="93" t="e">
        <f>#REF!</f>
        <v>#REF!</v>
      </c>
      <c r="AO21" s="94" t="e">
        <f>#REF!</f>
        <v>#REF!</v>
      </c>
      <c r="AP21" s="38"/>
      <c r="AQ21" s="38"/>
    </row>
    <row r="22" spans="1:43" s="19" customFormat="1" ht="15" customHeight="1" x14ac:dyDescent="0.25">
      <c r="A22" s="95">
        <v>2</v>
      </c>
      <c r="B22" s="388" t="s">
        <v>43</v>
      </c>
      <c r="C22" s="121" t="s">
        <v>44</v>
      </c>
      <c r="D22" s="114">
        <v>11.83</v>
      </c>
      <c r="E22" s="102">
        <v>12.08</v>
      </c>
      <c r="F22" s="102"/>
      <c r="G22" s="102">
        <v>2</v>
      </c>
      <c r="H22" s="102">
        <v>11.42</v>
      </c>
      <c r="I22" s="103">
        <v>11.25</v>
      </c>
      <c r="J22" s="101">
        <v>12.08</v>
      </c>
      <c r="K22" s="102"/>
      <c r="L22" s="114"/>
      <c r="M22" s="114">
        <v>10.83</v>
      </c>
      <c r="N22" s="102"/>
      <c r="O22" s="102"/>
      <c r="P22" s="103"/>
      <c r="Q22" s="101">
        <v>1</v>
      </c>
      <c r="R22" s="102">
        <v>12.42</v>
      </c>
      <c r="S22" s="102">
        <v>12.42</v>
      </c>
      <c r="T22" s="102"/>
      <c r="U22" s="102">
        <v>1.42</v>
      </c>
      <c r="V22" s="102">
        <v>11.5</v>
      </c>
      <c r="W22" s="103">
        <v>12.42</v>
      </c>
      <c r="X22" s="103"/>
      <c r="Y22" s="102">
        <v>1.5</v>
      </c>
      <c r="Z22" s="102">
        <v>11.33</v>
      </c>
      <c r="AA22" s="102">
        <v>12.17</v>
      </c>
      <c r="AB22" s="102"/>
      <c r="AC22" s="102">
        <v>1.25</v>
      </c>
      <c r="AD22" s="103">
        <v>11.25</v>
      </c>
      <c r="AE22" s="101">
        <v>11.67</v>
      </c>
      <c r="AF22" s="102"/>
      <c r="AG22" s="102">
        <v>1</v>
      </c>
      <c r="AH22" s="102">
        <v>11.42</v>
      </c>
      <c r="AI22" s="255">
        <f t="shared" si="0"/>
        <v>184.25999999999996</v>
      </c>
      <c r="AJ22" s="543">
        <f t="shared" si="1"/>
        <v>184</v>
      </c>
      <c r="AK22" s="106">
        <f t="shared" ref="AK22:AK39" si="2">AI22-AJ22</f>
        <v>0.25999999999996248</v>
      </c>
      <c r="AL22" s="107" t="e">
        <f>#REF!</f>
        <v>#REF!</v>
      </c>
      <c r="AM22" s="107" t="e">
        <f>#REF!</f>
        <v>#REF!</v>
      </c>
      <c r="AN22" s="109" t="e">
        <f>#REF!</f>
        <v>#REF!</v>
      </c>
      <c r="AO22" s="110" t="e">
        <f>#REF!</f>
        <v>#REF!</v>
      </c>
      <c r="AP22" s="38"/>
      <c r="AQ22" s="38"/>
    </row>
    <row r="23" spans="1:43" s="19" customFormat="1" ht="15" customHeight="1" x14ac:dyDescent="0.25">
      <c r="A23" s="95">
        <v>3</v>
      </c>
      <c r="B23" s="388" t="s">
        <v>45</v>
      </c>
      <c r="C23" s="121" t="s">
        <v>46</v>
      </c>
      <c r="D23" s="544">
        <v>7.25</v>
      </c>
      <c r="E23" s="102"/>
      <c r="F23" s="111">
        <v>11.17</v>
      </c>
      <c r="G23" s="111">
        <v>5</v>
      </c>
      <c r="H23" s="111">
        <v>5</v>
      </c>
      <c r="I23" s="103"/>
      <c r="J23" s="103"/>
      <c r="K23" s="102"/>
      <c r="L23" s="111">
        <v>5</v>
      </c>
      <c r="M23" s="111">
        <v>5</v>
      </c>
      <c r="N23" s="111">
        <v>11</v>
      </c>
      <c r="O23" s="111">
        <v>11</v>
      </c>
      <c r="P23" s="101"/>
      <c r="Q23" s="101"/>
      <c r="R23" s="111">
        <v>10.92</v>
      </c>
      <c r="S23" s="111">
        <v>11.25</v>
      </c>
      <c r="T23" s="111">
        <v>6</v>
      </c>
      <c r="U23" s="102"/>
      <c r="V23" s="111">
        <v>10.75</v>
      </c>
      <c r="W23" s="111">
        <v>10.75</v>
      </c>
      <c r="X23" s="103"/>
      <c r="Y23" s="102"/>
      <c r="Z23" s="111">
        <v>10.92</v>
      </c>
      <c r="AA23" s="111">
        <v>5</v>
      </c>
      <c r="AB23" s="102"/>
      <c r="AC23" s="102"/>
      <c r="AD23" s="111">
        <v>10.75</v>
      </c>
      <c r="AE23" s="111">
        <v>10.75</v>
      </c>
      <c r="AF23" s="102"/>
      <c r="AG23" s="102"/>
      <c r="AH23" s="111">
        <v>4</v>
      </c>
      <c r="AI23" s="255">
        <f>SUM(D23:AH23)</f>
        <v>151.51</v>
      </c>
      <c r="AJ23" s="543">
        <f t="shared" si="1"/>
        <v>184</v>
      </c>
      <c r="AK23" s="106">
        <f t="shared" si="2"/>
        <v>-32.490000000000009</v>
      </c>
      <c r="AL23" s="107" t="e">
        <f>#REF!</f>
        <v>#REF!</v>
      </c>
      <c r="AM23" s="107" t="e">
        <f>#REF!</f>
        <v>#REF!</v>
      </c>
      <c r="AN23" s="109" t="e">
        <f>#REF!</f>
        <v>#REF!</v>
      </c>
      <c r="AO23" s="110" t="e">
        <f>#REF!</f>
        <v>#REF!</v>
      </c>
      <c r="AP23" s="38"/>
      <c r="AQ23" s="38"/>
    </row>
    <row r="24" spans="1:43" s="19" customFormat="1" ht="15" hidden="1" customHeight="1" x14ac:dyDescent="0.25">
      <c r="A24" s="95"/>
      <c r="B24" s="388" t="s">
        <v>47</v>
      </c>
      <c r="C24" s="121" t="s">
        <v>42</v>
      </c>
      <c r="D24" s="102"/>
      <c r="E24" s="102"/>
      <c r="F24" s="102"/>
      <c r="G24" s="102"/>
      <c r="H24" s="102"/>
      <c r="I24" s="103"/>
      <c r="J24" s="103"/>
      <c r="K24" s="102"/>
      <c r="L24" s="102"/>
      <c r="M24" s="102"/>
      <c r="N24" s="102"/>
      <c r="O24" s="102"/>
      <c r="P24" s="101"/>
      <c r="Q24" s="101"/>
      <c r="R24" s="102"/>
      <c r="S24" s="102"/>
      <c r="T24" s="102"/>
      <c r="U24" s="102"/>
      <c r="V24" s="102"/>
      <c r="W24" s="103"/>
      <c r="X24" s="103"/>
      <c r="Y24" s="102"/>
      <c r="Z24" s="102"/>
      <c r="AA24" s="114"/>
      <c r="AB24" s="102"/>
      <c r="AC24" s="102"/>
      <c r="AD24" s="101"/>
      <c r="AE24" s="101"/>
      <c r="AF24" s="102"/>
      <c r="AG24" s="102"/>
      <c r="AH24" s="102"/>
      <c r="AI24" s="255">
        <f t="shared" si="0"/>
        <v>0</v>
      </c>
      <c r="AJ24" s="543"/>
      <c r="AK24" s="106">
        <f t="shared" si="2"/>
        <v>0</v>
      </c>
      <c r="AL24" s="107" t="e">
        <f>#REF!</f>
        <v>#REF!</v>
      </c>
      <c r="AM24" s="107" t="e">
        <f>#REF!</f>
        <v>#REF!</v>
      </c>
      <c r="AN24" s="109" t="e">
        <f>#REF!</f>
        <v>#REF!</v>
      </c>
      <c r="AO24" s="110" t="e">
        <f>#REF!</f>
        <v>#REF!</v>
      </c>
      <c r="AP24" s="38"/>
      <c r="AQ24" s="38"/>
    </row>
    <row r="25" spans="1:43" s="19" customFormat="1" ht="15" hidden="1" customHeight="1" x14ac:dyDescent="0.25">
      <c r="A25" s="95"/>
      <c r="B25" s="388" t="s">
        <v>85</v>
      </c>
      <c r="C25" s="97" t="s">
        <v>46</v>
      </c>
      <c r="D25" s="122" t="s">
        <v>58</v>
      </c>
      <c r="E25" s="122" t="s">
        <v>58</v>
      </c>
      <c r="F25" s="122" t="s">
        <v>58</v>
      </c>
      <c r="G25" s="122" t="s">
        <v>58</v>
      </c>
      <c r="H25" s="122" t="s">
        <v>58</v>
      </c>
      <c r="I25" s="122" t="s">
        <v>58</v>
      </c>
      <c r="J25" s="122" t="s">
        <v>58</v>
      </c>
      <c r="K25" s="122" t="s">
        <v>58</v>
      </c>
      <c r="L25" s="122" t="s">
        <v>58</v>
      </c>
      <c r="M25" s="122" t="s">
        <v>58</v>
      </c>
      <c r="N25" s="122" t="s">
        <v>58</v>
      </c>
      <c r="O25" s="122" t="s">
        <v>58</v>
      </c>
      <c r="P25" s="122" t="s">
        <v>50</v>
      </c>
      <c r="Q25" s="122" t="s">
        <v>50</v>
      </c>
      <c r="R25" s="122" t="s">
        <v>50</v>
      </c>
      <c r="S25" s="122" t="s">
        <v>50</v>
      </c>
      <c r="T25" s="122" t="s">
        <v>50</v>
      </c>
      <c r="U25" s="122" t="s">
        <v>50</v>
      </c>
      <c r="V25" s="122" t="s">
        <v>50</v>
      </c>
      <c r="W25" s="122" t="s">
        <v>50</v>
      </c>
      <c r="X25" s="122" t="s">
        <v>50</v>
      </c>
      <c r="Y25" s="122" t="s">
        <v>50</v>
      </c>
      <c r="Z25" s="122" t="s">
        <v>50</v>
      </c>
      <c r="AA25" s="122" t="s">
        <v>50</v>
      </c>
      <c r="AB25" s="122" t="s">
        <v>50</v>
      </c>
      <c r="AC25" s="122" t="s">
        <v>50</v>
      </c>
      <c r="AD25" s="122" t="s">
        <v>50</v>
      </c>
      <c r="AE25" s="122"/>
      <c r="AF25" s="122"/>
      <c r="AG25" s="122"/>
      <c r="AH25" s="122"/>
      <c r="AI25" s="255">
        <f t="shared" si="0"/>
        <v>0</v>
      </c>
      <c r="AJ25" s="543"/>
      <c r="AK25" s="106">
        <f t="shared" si="2"/>
        <v>0</v>
      </c>
      <c r="AL25" s="107" t="e">
        <f>#REF!</f>
        <v>#REF!</v>
      </c>
      <c r="AM25" s="107" t="e">
        <f>#REF!</f>
        <v>#REF!</v>
      </c>
      <c r="AN25" s="109" t="e">
        <f>#REF!</f>
        <v>#REF!</v>
      </c>
      <c r="AO25" s="110" t="e">
        <f>#REF!</f>
        <v>#REF!</v>
      </c>
      <c r="AP25" s="38"/>
      <c r="AQ25" s="38"/>
    </row>
    <row r="26" spans="1:43" s="19" customFormat="1" ht="14.25" customHeight="1" x14ac:dyDescent="0.25">
      <c r="A26" s="95">
        <v>4</v>
      </c>
      <c r="B26" s="388" t="s">
        <v>48</v>
      </c>
      <c r="C26" s="121" t="s">
        <v>44</v>
      </c>
      <c r="D26" s="257"/>
      <c r="E26" s="122" t="s">
        <v>50</v>
      </c>
      <c r="F26" s="122" t="s">
        <v>50</v>
      </c>
      <c r="G26" s="122" t="s">
        <v>50</v>
      </c>
      <c r="H26" s="122" t="s">
        <v>50</v>
      </c>
      <c r="I26" s="122" t="s">
        <v>50</v>
      </c>
      <c r="J26" s="122" t="s">
        <v>50</v>
      </c>
      <c r="K26" s="122" t="s">
        <v>50</v>
      </c>
      <c r="L26" s="122" t="s">
        <v>50</v>
      </c>
      <c r="M26" s="122" t="s">
        <v>50</v>
      </c>
      <c r="N26" s="122" t="s">
        <v>50</v>
      </c>
      <c r="O26" s="122" t="s">
        <v>50</v>
      </c>
      <c r="P26" s="122" t="s">
        <v>50</v>
      </c>
      <c r="Q26" s="122" t="s">
        <v>50</v>
      </c>
      <c r="R26" s="122" t="s">
        <v>50</v>
      </c>
      <c r="S26" s="122" t="s">
        <v>50</v>
      </c>
      <c r="T26" s="122" t="s">
        <v>50</v>
      </c>
      <c r="U26" s="122" t="s">
        <v>50</v>
      </c>
      <c r="V26" s="122" t="s">
        <v>50</v>
      </c>
      <c r="W26" s="122" t="s">
        <v>50</v>
      </c>
      <c r="X26" s="258"/>
      <c r="Y26" s="102"/>
      <c r="Z26" s="257">
        <v>11.42</v>
      </c>
      <c r="AA26" s="257">
        <v>11.25</v>
      </c>
      <c r="AB26" s="102"/>
      <c r="AC26" s="102"/>
      <c r="AD26" s="258">
        <v>8.08</v>
      </c>
      <c r="AE26" s="258">
        <v>8.42</v>
      </c>
      <c r="AF26" s="257">
        <v>10.42</v>
      </c>
      <c r="AG26" s="102"/>
      <c r="AH26" s="257">
        <v>10.75</v>
      </c>
      <c r="AI26" s="255">
        <f t="shared" si="0"/>
        <v>60.34</v>
      </c>
      <c r="AJ26" s="543">
        <f t="shared" si="1"/>
        <v>72</v>
      </c>
      <c r="AK26" s="106">
        <f t="shared" si="2"/>
        <v>-11.659999999999997</v>
      </c>
      <c r="AL26" s="107" t="e">
        <f>#REF!</f>
        <v>#REF!</v>
      </c>
      <c r="AM26" s="107" t="e">
        <f>#REF!</f>
        <v>#REF!</v>
      </c>
      <c r="AN26" s="109" t="e">
        <f>#REF!</f>
        <v>#REF!</v>
      </c>
      <c r="AO26" s="110" t="e">
        <f>#REF!</f>
        <v>#REF!</v>
      </c>
      <c r="AP26" s="38"/>
      <c r="AQ26" s="38"/>
    </row>
    <row r="27" spans="1:43" s="19" customFormat="1" ht="15" customHeight="1" x14ac:dyDescent="0.25">
      <c r="A27" s="95">
        <v>5</v>
      </c>
      <c r="B27" s="388" t="s">
        <v>49</v>
      </c>
      <c r="C27" s="121" t="s">
        <v>42</v>
      </c>
      <c r="D27" s="102"/>
      <c r="E27" s="102"/>
      <c r="F27" s="114"/>
      <c r="G27" s="114">
        <v>10.92</v>
      </c>
      <c r="H27" s="114">
        <v>10.25</v>
      </c>
      <c r="I27" s="103"/>
      <c r="J27" s="103"/>
      <c r="K27" s="114">
        <v>10.25</v>
      </c>
      <c r="L27" s="114">
        <v>10.58</v>
      </c>
      <c r="M27" s="102"/>
      <c r="N27" s="114">
        <v>10.75</v>
      </c>
      <c r="O27" s="114">
        <v>11.25</v>
      </c>
      <c r="P27" s="101"/>
      <c r="Q27" s="101"/>
      <c r="R27" s="114"/>
      <c r="S27" s="114">
        <v>11.17</v>
      </c>
      <c r="T27" s="102"/>
      <c r="U27" s="102"/>
      <c r="V27" s="114">
        <v>11</v>
      </c>
      <c r="W27" s="103"/>
      <c r="X27" s="103"/>
      <c r="Y27" s="102"/>
      <c r="Z27" s="114">
        <v>10.58</v>
      </c>
      <c r="AA27" s="114">
        <v>10.75</v>
      </c>
      <c r="AB27" s="102"/>
      <c r="AC27" s="102"/>
      <c r="AD27" s="101"/>
      <c r="AE27" s="103">
        <v>10.75</v>
      </c>
      <c r="AF27" s="102"/>
      <c r="AG27" s="122" t="s">
        <v>50</v>
      </c>
      <c r="AH27" s="114">
        <v>10.75</v>
      </c>
      <c r="AI27" s="255">
        <f t="shared" si="0"/>
        <v>129</v>
      </c>
      <c r="AJ27" s="543">
        <f t="shared" si="1"/>
        <v>176</v>
      </c>
      <c r="AK27" s="106">
        <f t="shared" si="2"/>
        <v>-47</v>
      </c>
      <c r="AL27" s="107" t="e">
        <f>#REF!</f>
        <v>#REF!</v>
      </c>
      <c r="AM27" s="107" t="e">
        <f>#REF!</f>
        <v>#REF!</v>
      </c>
      <c r="AN27" s="109" t="e">
        <f>#REF!</f>
        <v>#REF!</v>
      </c>
      <c r="AO27" s="110" t="e">
        <f>#REF!</f>
        <v>#REF!</v>
      </c>
      <c r="AP27" s="38"/>
      <c r="AQ27" s="38"/>
    </row>
    <row r="28" spans="1:43" s="19" customFormat="1" ht="15" customHeight="1" x14ac:dyDescent="0.25">
      <c r="A28" s="95">
        <v>6</v>
      </c>
      <c r="B28" s="388" t="s">
        <v>51</v>
      </c>
      <c r="C28" s="121" t="s">
        <v>42</v>
      </c>
      <c r="D28" s="122" t="s">
        <v>50</v>
      </c>
      <c r="E28" s="122" t="s">
        <v>50</v>
      </c>
      <c r="F28" s="122" t="s">
        <v>50</v>
      </c>
      <c r="G28" s="122" t="s">
        <v>50</v>
      </c>
      <c r="H28" s="122" t="s">
        <v>50</v>
      </c>
      <c r="I28" s="122" t="s">
        <v>50</v>
      </c>
      <c r="J28" s="122" t="s">
        <v>50</v>
      </c>
      <c r="K28" s="122" t="s">
        <v>50</v>
      </c>
      <c r="L28" s="122" t="s">
        <v>50</v>
      </c>
      <c r="M28" s="122" t="s">
        <v>50</v>
      </c>
      <c r="N28" s="122" t="s">
        <v>50</v>
      </c>
      <c r="O28" s="122" t="s">
        <v>50</v>
      </c>
      <c r="P28" s="122" t="s">
        <v>50</v>
      </c>
      <c r="Q28" s="127">
        <v>10.75</v>
      </c>
      <c r="R28" s="102"/>
      <c r="S28" s="102"/>
      <c r="T28" s="127">
        <v>13</v>
      </c>
      <c r="U28" s="127">
        <v>11.25</v>
      </c>
      <c r="V28" s="102"/>
      <c r="W28" s="103"/>
      <c r="X28" s="103">
        <v>10.75</v>
      </c>
      <c r="Y28" s="114"/>
      <c r="Z28" s="111">
        <v>5</v>
      </c>
      <c r="AA28" s="127">
        <v>10.92</v>
      </c>
      <c r="AB28" s="114"/>
      <c r="AC28" s="114">
        <v>10.75</v>
      </c>
      <c r="AD28" s="103">
        <v>10.75</v>
      </c>
      <c r="AE28" s="101"/>
      <c r="AF28" s="114"/>
      <c r="AG28" s="114">
        <v>10.75</v>
      </c>
      <c r="AH28" s="102"/>
      <c r="AI28" s="255">
        <f t="shared" si="0"/>
        <v>93.92</v>
      </c>
      <c r="AJ28" s="543">
        <f t="shared" si="1"/>
        <v>104</v>
      </c>
      <c r="AK28" s="106">
        <f t="shared" si="2"/>
        <v>-10.079999999999998</v>
      </c>
      <c r="AL28" s="107" t="e">
        <f>#REF!</f>
        <v>#REF!</v>
      </c>
      <c r="AM28" s="107" t="e">
        <f>#REF!</f>
        <v>#REF!</v>
      </c>
      <c r="AN28" s="109" t="e">
        <f>#REF!</f>
        <v>#REF!</v>
      </c>
      <c r="AO28" s="110" t="e">
        <f>#REF!</f>
        <v>#REF!</v>
      </c>
    </row>
    <row r="29" spans="1:43" s="19" customFormat="1" ht="15" customHeight="1" x14ac:dyDescent="0.25">
      <c r="A29" s="95">
        <v>7</v>
      </c>
      <c r="B29" s="388" t="s">
        <v>52</v>
      </c>
      <c r="C29" s="121" t="s">
        <v>53</v>
      </c>
      <c r="D29" s="102"/>
      <c r="E29" s="102">
        <v>11.75</v>
      </c>
      <c r="F29" s="122" t="s">
        <v>58</v>
      </c>
      <c r="G29" s="122" t="s">
        <v>58</v>
      </c>
      <c r="H29" s="122" t="s">
        <v>58</v>
      </c>
      <c r="I29" s="122" t="s">
        <v>58</v>
      </c>
      <c r="J29" s="122" t="s">
        <v>58</v>
      </c>
      <c r="K29" s="122" t="s">
        <v>58</v>
      </c>
      <c r="L29" s="122" t="s">
        <v>58</v>
      </c>
      <c r="M29" s="122" t="s">
        <v>58</v>
      </c>
      <c r="N29" s="122" t="s">
        <v>58</v>
      </c>
      <c r="O29" s="122" t="s">
        <v>58</v>
      </c>
      <c r="P29" s="122" t="s">
        <v>58</v>
      </c>
      <c r="Q29" s="122" t="s">
        <v>58</v>
      </c>
      <c r="R29" s="122" t="s">
        <v>58</v>
      </c>
      <c r="S29" s="122" t="s">
        <v>58</v>
      </c>
      <c r="T29" s="122" t="s">
        <v>58</v>
      </c>
      <c r="U29" s="102">
        <v>11.5</v>
      </c>
      <c r="V29" s="102">
        <v>11.58</v>
      </c>
      <c r="W29" s="101"/>
      <c r="X29" s="101">
        <v>11.17</v>
      </c>
      <c r="Y29" s="114"/>
      <c r="Z29" s="122" t="s">
        <v>58</v>
      </c>
      <c r="AA29" s="122" t="s">
        <v>58</v>
      </c>
      <c r="AB29" s="122" t="s">
        <v>58</v>
      </c>
      <c r="AC29" s="122" t="s">
        <v>58</v>
      </c>
      <c r="AD29" s="122" t="s">
        <v>58</v>
      </c>
      <c r="AE29" s="122" t="s">
        <v>58</v>
      </c>
      <c r="AF29" s="122" t="s">
        <v>58</v>
      </c>
      <c r="AG29" s="122" t="s">
        <v>58</v>
      </c>
      <c r="AH29" s="122" t="s">
        <v>58</v>
      </c>
      <c r="AI29" s="255">
        <f t="shared" si="0"/>
        <v>46</v>
      </c>
      <c r="AJ29" s="543">
        <f t="shared" si="1"/>
        <v>40</v>
      </c>
      <c r="AK29" s="106">
        <f t="shared" si="2"/>
        <v>6</v>
      </c>
      <c r="AL29" s="107" t="e">
        <f>#REF!</f>
        <v>#REF!</v>
      </c>
      <c r="AM29" s="107" t="e">
        <f>#REF!</f>
        <v>#REF!</v>
      </c>
      <c r="AN29" s="109" t="e">
        <f>#REF!</f>
        <v>#REF!</v>
      </c>
      <c r="AO29" s="110" t="e">
        <f>#REF!</f>
        <v>#REF!</v>
      </c>
      <c r="AP29" s="38"/>
      <c r="AQ29" s="38"/>
    </row>
    <row r="30" spans="1:43" s="19" customFormat="1" ht="15" customHeight="1" x14ac:dyDescent="0.25">
      <c r="A30" s="95">
        <v>8</v>
      </c>
      <c r="B30" s="388" t="s">
        <v>54</v>
      </c>
      <c r="C30" s="121" t="s">
        <v>42</v>
      </c>
      <c r="D30" s="114"/>
      <c r="E30" s="114">
        <v>10.5</v>
      </c>
      <c r="F30" s="114">
        <v>8.75</v>
      </c>
      <c r="G30" s="114"/>
      <c r="H30" s="102">
        <v>9.92</v>
      </c>
      <c r="I30" s="103"/>
      <c r="J30" s="103">
        <v>10</v>
      </c>
      <c r="K30" s="102"/>
      <c r="L30" s="102">
        <v>10.75</v>
      </c>
      <c r="M30" s="102">
        <v>10.75</v>
      </c>
      <c r="N30" s="102"/>
      <c r="O30" s="102"/>
      <c r="P30" s="103">
        <v>10.75</v>
      </c>
      <c r="Q30" s="103">
        <v>10.33</v>
      </c>
      <c r="R30" s="114">
        <v>11.17</v>
      </c>
      <c r="S30" s="102"/>
      <c r="T30" s="102"/>
      <c r="U30" s="114">
        <v>10.75</v>
      </c>
      <c r="V30" s="102"/>
      <c r="W30" s="103"/>
      <c r="X30" s="127">
        <v>10.75</v>
      </c>
      <c r="Y30" s="127">
        <v>10.5</v>
      </c>
      <c r="Z30" s="102"/>
      <c r="AA30" s="114"/>
      <c r="AB30" s="127">
        <v>10.75</v>
      </c>
      <c r="AC30" s="127">
        <v>10.58</v>
      </c>
      <c r="AD30" s="101"/>
      <c r="AE30" s="101"/>
      <c r="AF30" s="102"/>
      <c r="AG30" s="127">
        <v>10.5</v>
      </c>
      <c r="AH30" s="127">
        <v>4.33</v>
      </c>
      <c r="AI30" s="255">
        <f t="shared" si="0"/>
        <v>161.08000000000004</v>
      </c>
      <c r="AJ30" s="543">
        <f t="shared" si="1"/>
        <v>184</v>
      </c>
      <c r="AK30" s="106">
        <f t="shared" si="2"/>
        <v>-22.919999999999959</v>
      </c>
      <c r="AL30" s="107" t="e">
        <f>#REF!</f>
        <v>#REF!</v>
      </c>
      <c r="AM30" s="107" t="e">
        <f>#REF!</f>
        <v>#REF!</v>
      </c>
      <c r="AN30" s="109" t="e">
        <f>#REF!</f>
        <v>#REF!</v>
      </c>
      <c r="AO30" s="110" t="e">
        <f>#REF!</f>
        <v>#REF!</v>
      </c>
    </row>
    <row r="31" spans="1:43" s="19" customFormat="1" ht="15" customHeight="1" x14ac:dyDescent="0.25">
      <c r="A31" s="95">
        <v>9</v>
      </c>
      <c r="B31" s="388" t="s">
        <v>55</v>
      </c>
      <c r="C31" s="121" t="s">
        <v>42</v>
      </c>
      <c r="D31" s="127">
        <v>18</v>
      </c>
      <c r="E31" s="111">
        <v>5</v>
      </c>
      <c r="F31" s="102"/>
      <c r="G31" s="102"/>
      <c r="H31" s="127">
        <v>10.75</v>
      </c>
      <c r="I31" s="127">
        <v>10.5</v>
      </c>
      <c r="J31" s="103"/>
      <c r="K31" s="102"/>
      <c r="L31" s="122" t="s">
        <v>50</v>
      </c>
      <c r="M31" s="122" t="s">
        <v>50</v>
      </c>
      <c r="N31" s="122" t="s">
        <v>50</v>
      </c>
      <c r="O31" s="122" t="s">
        <v>50</v>
      </c>
      <c r="P31" s="122" t="s">
        <v>50</v>
      </c>
      <c r="Q31" s="122" t="s">
        <v>50</v>
      </c>
      <c r="R31" s="122" t="s">
        <v>50</v>
      </c>
      <c r="S31" s="122" t="s">
        <v>50</v>
      </c>
      <c r="T31" s="122" t="s">
        <v>50</v>
      </c>
      <c r="U31" s="122" t="s">
        <v>50</v>
      </c>
      <c r="V31" s="122" t="s">
        <v>50</v>
      </c>
      <c r="W31" s="122" t="s">
        <v>50</v>
      </c>
      <c r="X31" s="122" t="s">
        <v>50</v>
      </c>
      <c r="Y31" s="122" t="s">
        <v>50</v>
      </c>
      <c r="Z31" s="122" t="s">
        <v>50</v>
      </c>
      <c r="AA31" s="122" t="s">
        <v>50</v>
      </c>
      <c r="AB31" s="111">
        <v>5.17</v>
      </c>
      <c r="AC31" s="127">
        <v>11.25</v>
      </c>
      <c r="AD31" s="101"/>
      <c r="AE31" s="101"/>
      <c r="AF31" s="127">
        <v>11.17</v>
      </c>
      <c r="AG31" s="111">
        <v>5</v>
      </c>
      <c r="AH31" s="102"/>
      <c r="AI31" s="255">
        <f t="shared" si="0"/>
        <v>76.84</v>
      </c>
      <c r="AJ31" s="543">
        <f t="shared" si="1"/>
        <v>88</v>
      </c>
      <c r="AK31" s="106">
        <f t="shared" si="2"/>
        <v>-11.159999999999997</v>
      </c>
      <c r="AL31" s="107" t="e">
        <f>#REF!</f>
        <v>#REF!</v>
      </c>
      <c r="AM31" s="107" t="e">
        <f>#REF!</f>
        <v>#REF!</v>
      </c>
      <c r="AN31" s="109" t="e">
        <f>#REF!</f>
        <v>#REF!</v>
      </c>
      <c r="AO31" s="110" t="e">
        <f>#REF!</f>
        <v>#REF!</v>
      </c>
    </row>
    <row r="32" spans="1:43" s="19" customFormat="1" ht="15" customHeight="1" x14ac:dyDescent="0.25">
      <c r="A32" s="95">
        <v>10</v>
      </c>
      <c r="B32" s="388" t="s">
        <v>56</v>
      </c>
      <c r="C32" s="121" t="s">
        <v>46</v>
      </c>
      <c r="D32" s="127">
        <v>10.75</v>
      </c>
      <c r="E32" s="102"/>
      <c r="F32" s="102"/>
      <c r="G32" s="127">
        <v>11.58</v>
      </c>
      <c r="H32" s="127">
        <v>10.42</v>
      </c>
      <c r="I32" s="103"/>
      <c r="J32" s="103"/>
      <c r="K32" s="127">
        <v>11.5</v>
      </c>
      <c r="L32" s="127">
        <v>10.75</v>
      </c>
      <c r="M32" s="102"/>
      <c r="N32" s="102"/>
      <c r="O32" s="127">
        <v>11</v>
      </c>
      <c r="P32" s="127">
        <v>10.75</v>
      </c>
      <c r="Q32" s="101"/>
      <c r="R32" s="102"/>
      <c r="S32" s="127">
        <v>12.75</v>
      </c>
      <c r="T32" s="127">
        <v>13</v>
      </c>
      <c r="U32" s="102"/>
      <c r="V32" s="102"/>
      <c r="W32" s="127">
        <v>11.5</v>
      </c>
      <c r="X32" s="127">
        <v>10.75</v>
      </c>
      <c r="Y32" s="102"/>
      <c r="Z32" s="102"/>
      <c r="AA32" s="127">
        <v>12.25</v>
      </c>
      <c r="AB32" s="127">
        <v>10.92</v>
      </c>
      <c r="AC32" s="102"/>
      <c r="AD32" s="101"/>
      <c r="AE32" s="127">
        <v>10.75</v>
      </c>
      <c r="AF32" s="127">
        <v>10.75</v>
      </c>
      <c r="AG32" s="102"/>
      <c r="AH32" s="102"/>
      <c r="AI32" s="255">
        <f t="shared" si="0"/>
        <v>169.42</v>
      </c>
      <c r="AJ32" s="543">
        <f t="shared" si="1"/>
        <v>184</v>
      </c>
      <c r="AK32" s="106">
        <f t="shared" si="2"/>
        <v>-14.580000000000013</v>
      </c>
      <c r="AL32" s="107" t="e">
        <f>#REF!</f>
        <v>#REF!</v>
      </c>
      <c r="AM32" s="107" t="e">
        <f>#REF!</f>
        <v>#REF!</v>
      </c>
      <c r="AN32" s="109" t="e">
        <f>#REF!</f>
        <v>#REF!</v>
      </c>
      <c r="AO32" s="110" t="e">
        <f>#REF!</f>
        <v>#REF!</v>
      </c>
    </row>
    <row r="33" spans="1:43" s="19" customFormat="1" ht="15" customHeight="1" x14ac:dyDescent="0.25">
      <c r="A33" s="95">
        <v>11</v>
      </c>
      <c r="B33" s="388" t="s">
        <v>57</v>
      </c>
      <c r="C33" s="97" t="s">
        <v>42</v>
      </c>
      <c r="D33" s="102"/>
      <c r="E33" s="102"/>
      <c r="F33" s="122" t="s">
        <v>86</v>
      </c>
      <c r="G33" s="122" t="s">
        <v>86</v>
      </c>
      <c r="H33" s="122" t="s">
        <v>86</v>
      </c>
      <c r="I33" s="122" t="s">
        <v>86</v>
      </c>
      <c r="J33" s="122" t="s">
        <v>86</v>
      </c>
      <c r="K33" s="122" t="s">
        <v>86</v>
      </c>
      <c r="L33" s="122" t="s">
        <v>86</v>
      </c>
      <c r="M33" s="122" t="s">
        <v>86</v>
      </c>
      <c r="N33" s="122" t="s">
        <v>86</v>
      </c>
      <c r="O33" s="122" t="s">
        <v>86</v>
      </c>
      <c r="P33" s="122" t="s">
        <v>86</v>
      </c>
      <c r="Q33" s="122" t="s">
        <v>86</v>
      </c>
      <c r="R33" s="122" t="s">
        <v>86</v>
      </c>
      <c r="S33" s="122" t="s">
        <v>86</v>
      </c>
      <c r="T33" s="122" t="s">
        <v>86</v>
      </c>
      <c r="U33" s="122" t="s">
        <v>86</v>
      </c>
      <c r="V33" s="122" t="s">
        <v>86</v>
      </c>
      <c r="W33" s="122" t="s">
        <v>86</v>
      </c>
      <c r="X33" s="122" t="s">
        <v>86</v>
      </c>
      <c r="Y33" s="122" t="s">
        <v>86</v>
      </c>
      <c r="Z33" s="122" t="s">
        <v>86</v>
      </c>
      <c r="AA33" s="122" t="s">
        <v>86</v>
      </c>
      <c r="AB33" s="122" t="s">
        <v>86</v>
      </c>
      <c r="AC33" s="122" t="s">
        <v>86</v>
      </c>
      <c r="AD33" s="122" t="s">
        <v>86</v>
      </c>
      <c r="AE33" s="122" t="s">
        <v>86</v>
      </c>
      <c r="AF33" s="122" t="s">
        <v>86</v>
      </c>
      <c r="AG33" s="122" t="s">
        <v>86</v>
      </c>
      <c r="AH33" s="122" t="s">
        <v>86</v>
      </c>
      <c r="AI33" s="255">
        <f t="shared" si="0"/>
        <v>0</v>
      </c>
      <c r="AJ33" s="543">
        <f t="shared" si="1"/>
        <v>16</v>
      </c>
      <c r="AK33" s="106">
        <f t="shared" si="2"/>
        <v>-16</v>
      </c>
      <c r="AL33" s="107" t="e">
        <f>#REF!</f>
        <v>#REF!</v>
      </c>
      <c r="AM33" s="107" t="e">
        <f>#REF!</f>
        <v>#REF!</v>
      </c>
      <c r="AN33" s="109" t="e">
        <f>#REF!</f>
        <v>#REF!</v>
      </c>
      <c r="AO33" s="110" t="e">
        <f>#REF!</f>
        <v>#REF!</v>
      </c>
    </row>
    <row r="34" spans="1:43" s="19" customFormat="1" ht="15" customHeight="1" x14ac:dyDescent="0.25">
      <c r="A34" s="95">
        <v>12</v>
      </c>
      <c r="B34" s="388" t="s">
        <v>59</v>
      </c>
      <c r="C34" s="121" t="s">
        <v>44</v>
      </c>
      <c r="D34" s="102"/>
      <c r="E34" s="102">
        <v>2.08</v>
      </c>
      <c r="F34" s="102">
        <v>12.92</v>
      </c>
      <c r="G34" s="102">
        <v>12.75</v>
      </c>
      <c r="H34" s="102"/>
      <c r="I34" s="101"/>
      <c r="J34" s="101">
        <v>1.75</v>
      </c>
      <c r="K34" s="102">
        <v>11.42</v>
      </c>
      <c r="L34" s="102">
        <v>12.25</v>
      </c>
      <c r="M34" s="102"/>
      <c r="N34" s="102"/>
      <c r="O34" s="102">
        <v>1.5</v>
      </c>
      <c r="P34" s="101">
        <v>11.5</v>
      </c>
      <c r="Q34" s="101">
        <v>11.25</v>
      </c>
      <c r="R34" s="102"/>
      <c r="S34" s="102">
        <v>1.83</v>
      </c>
      <c r="T34" s="102">
        <v>12.83</v>
      </c>
      <c r="U34" s="102">
        <v>11.92</v>
      </c>
      <c r="V34" s="102"/>
      <c r="W34" s="101">
        <v>1.92</v>
      </c>
      <c r="X34" s="101">
        <v>11.75</v>
      </c>
      <c r="Y34" s="102">
        <v>12</v>
      </c>
      <c r="Z34" s="102"/>
      <c r="AA34" s="102">
        <v>1.67</v>
      </c>
      <c r="AB34" s="102">
        <v>12</v>
      </c>
      <c r="AC34" s="102">
        <v>11.75</v>
      </c>
      <c r="AD34" s="101"/>
      <c r="AE34" s="101">
        <v>1.67</v>
      </c>
      <c r="AF34" s="102">
        <v>12.5</v>
      </c>
      <c r="AG34" s="102">
        <v>11.5</v>
      </c>
      <c r="AH34" s="102"/>
      <c r="AI34" s="255">
        <f t="shared" si="0"/>
        <v>180.76</v>
      </c>
      <c r="AJ34" s="543">
        <f t="shared" si="1"/>
        <v>184</v>
      </c>
      <c r="AK34" s="106">
        <f t="shared" si="2"/>
        <v>-3.2400000000000091</v>
      </c>
      <c r="AL34" s="107" t="e">
        <f>#REF!</f>
        <v>#REF!</v>
      </c>
      <c r="AM34" s="107" t="e">
        <f>#REF!</f>
        <v>#REF!</v>
      </c>
      <c r="AN34" s="109" t="e">
        <f>#REF!</f>
        <v>#REF!</v>
      </c>
      <c r="AO34" s="110" t="e">
        <f>#REF!</f>
        <v>#REF!</v>
      </c>
      <c r="AP34" s="38"/>
      <c r="AQ34" s="38"/>
    </row>
    <row r="35" spans="1:43" s="19" customFormat="1" ht="15" customHeight="1" x14ac:dyDescent="0.25">
      <c r="A35" s="95">
        <v>13</v>
      </c>
      <c r="B35" s="388" t="s">
        <v>60</v>
      </c>
      <c r="C35" s="121" t="s">
        <v>42</v>
      </c>
      <c r="D35" s="102"/>
      <c r="E35" s="127">
        <v>11.08</v>
      </c>
      <c r="F35" s="111">
        <v>5</v>
      </c>
      <c r="G35" s="102"/>
      <c r="H35" s="102"/>
      <c r="I35" s="127">
        <v>10.75</v>
      </c>
      <c r="J35" s="127">
        <v>10.5</v>
      </c>
      <c r="K35" s="127">
        <v>11.5</v>
      </c>
      <c r="L35" s="102"/>
      <c r="M35" s="127">
        <v>10.92</v>
      </c>
      <c r="N35" s="111">
        <v>5</v>
      </c>
      <c r="O35" s="111">
        <v>5</v>
      </c>
      <c r="P35" s="101"/>
      <c r="Q35" s="127">
        <v>10.75</v>
      </c>
      <c r="R35" s="127">
        <v>10.75</v>
      </c>
      <c r="S35" s="111">
        <v>5</v>
      </c>
      <c r="T35" s="102"/>
      <c r="U35" s="127">
        <v>11.25</v>
      </c>
      <c r="V35" s="127">
        <v>10.75</v>
      </c>
      <c r="W35" s="390"/>
      <c r="X35" s="390"/>
      <c r="Y35" s="127">
        <v>10.75</v>
      </c>
      <c r="Z35" s="127">
        <v>10.92</v>
      </c>
      <c r="AA35" s="114"/>
      <c r="AB35" s="102"/>
      <c r="AC35" s="111">
        <v>5</v>
      </c>
      <c r="AD35" s="127">
        <v>10.75</v>
      </c>
      <c r="AE35" s="101"/>
      <c r="AF35" s="102"/>
      <c r="AG35" s="127">
        <v>10.75</v>
      </c>
      <c r="AH35" s="111">
        <v>5</v>
      </c>
      <c r="AI35" s="255">
        <f t="shared" si="0"/>
        <v>171.42</v>
      </c>
      <c r="AJ35" s="543">
        <f t="shared" si="1"/>
        <v>184</v>
      </c>
      <c r="AK35" s="106">
        <f t="shared" si="2"/>
        <v>-12.580000000000013</v>
      </c>
      <c r="AL35" s="107" t="e">
        <f>#REF!</f>
        <v>#REF!</v>
      </c>
      <c r="AM35" s="107" t="e">
        <f>#REF!</f>
        <v>#REF!</v>
      </c>
      <c r="AN35" s="109" t="e">
        <f>#REF!</f>
        <v>#REF!</v>
      </c>
      <c r="AO35" s="110" t="e">
        <f>#REF!</f>
        <v>#REF!</v>
      </c>
    </row>
    <row r="36" spans="1:43" s="19" customFormat="1" ht="15" customHeight="1" x14ac:dyDescent="0.25">
      <c r="A36" s="95">
        <v>14</v>
      </c>
      <c r="B36" s="388" t="s">
        <v>61</v>
      </c>
      <c r="C36" s="121" t="s">
        <v>53</v>
      </c>
      <c r="D36" s="102">
        <v>11.75</v>
      </c>
      <c r="E36" s="390"/>
      <c r="F36" s="102">
        <v>10.75</v>
      </c>
      <c r="G36" s="102">
        <v>11.42</v>
      </c>
      <c r="H36" s="390"/>
      <c r="I36" s="101">
        <v>11.08</v>
      </c>
      <c r="J36" s="101"/>
      <c r="K36" s="102">
        <v>11.08</v>
      </c>
      <c r="L36" s="390"/>
      <c r="M36" s="390"/>
      <c r="N36" s="102">
        <v>10.75</v>
      </c>
      <c r="O36" s="102">
        <v>10.75</v>
      </c>
      <c r="P36" s="101"/>
      <c r="Q36" s="101"/>
      <c r="R36" s="122" t="s">
        <v>58</v>
      </c>
      <c r="S36" s="122" t="s">
        <v>58</v>
      </c>
      <c r="T36" s="122" t="s">
        <v>58</v>
      </c>
      <c r="U36" s="122" t="s">
        <v>58</v>
      </c>
      <c r="V36" s="122" t="s">
        <v>58</v>
      </c>
      <c r="W36" s="101">
        <v>11.25</v>
      </c>
      <c r="X36" s="103"/>
      <c r="Y36" s="102"/>
      <c r="Z36" s="102">
        <v>11.08</v>
      </c>
      <c r="AA36" s="102">
        <v>11.08</v>
      </c>
      <c r="AB36" s="102"/>
      <c r="AC36" s="390"/>
      <c r="AD36" s="101">
        <v>9.42</v>
      </c>
      <c r="AE36" s="101">
        <v>8.75</v>
      </c>
      <c r="AF36" s="390"/>
      <c r="AG36" s="390"/>
      <c r="AH36" s="102">
        <v>11.08</v>
      </c>
      <c r="AI36" s="255">
        <f t="shared" si="0"/>
        <v>140.24</v>
      </c>
      <c r="AJ36" s="543">
        <f t="shared" si="1"/>
        <v>144</v>
      </c>
      <c r="AK36" s="106">
        <f t="shared" si="2"/>
        <v>-3.7599999999999909</v>
      </c>
      <c r="AL36" s="107" t="e">
        <f>#REF!</f>
        <v>#REF!</v>
      </c>
      <c r="AM36" s="107" t="e">
        <f>#REF!</f>
        <v>#REF!</v>
      </c>
      <c r="AN36" s="109" t="e">
        <f>#REF!</f>
        <v>#REF!</v>
      </c>
      <c r="AO36" s="110" t="e">
        <f>#REF!</f>
        <v>#REF!</v>
      </c>
    </row>
    <row r="37" spans="1:43" s="19" customFormat="1" ht="15" customHeight="1" thickBot="1" x14ac:dyDescent="0.3">
      <c r="A37" s="131">
        <v>15</v>
      </c>
      <c r="B37" s="422" t="s">
        <v>62</v>
      </c>
      <c r="C37" s="133" t="s">
        <v>44</v>
      </c>
      <c r="D37" s="526" t="s">
        <v>50</v>
      </c>
      <c r="E37" s="526" t="s">
        <v>50</v>
      </c>
      <c r="F37" s="526" t="s">
        <v>50</v>
      </c>
      <c r="G37" s="526" t="s">
        <v>50</v>
      </c>
      <c r="H37" s="526" t="s">
        <v>50</v>
      </c>
      <c r="I37" s="520"/>
      <c r="J37" s="520"/>
      <c r="K37" s="135"/>
      <c r="L37" s="135">
        <v>1.25</v>
      </c>
      <c r="M37" s="135">
        <v>11.42</v>
      </c>
      <c r="N37" s="135">
        <v>11.08</v>
      </c>
      <c r="O37" s="135">
        <v>12.08</v>
      </c>
      <c r="P37" s="423">
        <v>10.83</v>
      </c>
      <c r="Q37" s="139"/>
      <c r="R37" s="135"/>
      <c r="S37" s="135">
        <v>11.42</v>
      </c>
      <c r="T37" s="135">
        <v>12.58</v>
      </c>
      <c r="U37" s="423">
        <v>5</v>
      </c>
      <c r="V37" s="423">
        <v>5.5</v>
      </c>
      <c r="W37" s="139"/>
      <c r="X37" s="139"/>
      <c r="Y37" s="263">
        <v>11.25</v>
      </c>
      <c r="Z37" s="135"/>
      <c r="AA37" s="263"/>
      <c r="AB37" s="263">
        <v>11.67</v>
      </c>
      <c r="AC37" s="135">
        <v>10.92</v>
      </c>
      <c r="AD37" s="138"/>
      <c r="AE37" s="138"/>
      <c r="AF37" s="263">
        <v>11.75</v>
      </c>
      <c r="AG37" s="135">
        <v>10.75</v>
      </c>
      <c r="AH37" s="135"/>
      <c r="AI37" s="265">
        <f t="shared" si="0"/>
        <v>137.5</v>
      </c>
      <c r="AJ37" s="545">
        <f t="shared" si="1"/>
        <v>144</v>
      </c>
      <c r="AK37" s="142">
        <f t="shared" si="2"/>
        <v>-6.5</v>
      </c>
      <c r="AL37" s="143" t="e">
        <f>#REF!</f>
        <v>#REF!</v>
      </c>
      <c r="AM37" s="143" t="e">
        <f>#REF!</f>
        <v>#REF!</v>
      </c>
      <c r="AN37" s="145" t="e">
        <f>#REF!</f>
        <v>#REF!</v>
      </c>
      <c r="AO37" s="146" t="e">
        <f>#REF!</f>
        <v>#REF!</v>
      </c>
      <c r="AP37" s="38"/>
      <c r="AQ37" s="38"/>
    </row>
    <row r="38" spans="1:43" s="19" customFormat="1" ht="15" customHeight="1" x14ac:dyDescent="0.25">
      <c r="A38" s="78">
        <v>16</v>
      </c>
      <c r="B38" s="384" t="s">
        <v>63</v>
      </c>
      <c r="C38" s="406" t="s">
        <v>64</v>
      </c>
      <c r="D38" s="249" t="s">
        <v>50</v>
      </c>
      <c r="E38" s="250">
        <v>11.25</v>
      </c>
      <c r="F38" s="86"/>
      <c r="G38" s="86"/>
      <c r="H38" s="250">
        <v>11.08</v>
      </c>
      <c r="I38" s="324">
        <v>10</v>
      </c>
      <c r="J38" s="385"/>
      <c r="K38" s="86"/>
      <c r="L38" s="250">
        <v>10.75</v>
      </c>
      <c r="M38" s="250">
        <v>10.75</v>
      </c>
      <c r="N38" s="86"/>
      <c r="O38" s="86"/>
      <c r="P38" s="324"/>
      <c r="Q38" s="324">
        <v>9.17</v>
      </c>
      <c r="R38" s="86"/>
      <c r="S38" s="86"/>
      <c r="T38" s="250">
        <v>11</v>
      </c>
      <c r="U38" s="250">
        <v>11.25</v>
      </c>
      <c r="V38" s="86"/>
      <c r="W38" s="324">
        <v>9</v>
      </c>
      <c r="X38" s="324">
        <v>9</v>
      </c>
      <c r="Y38" s="250">
        <v>10.75</v>
      </c>
      <c r="Z38" s="86"/>
      <c r="AA38" s="326"/>
      <c r="AB38" s="250">
        <v>10.75</v>
      </c>
      <c r="AC38" s="250">
        <v>10.58</v>
      </c>
      <c r="AD38" s="85"/>
      <c r="AE38" s="85"/>
      <c r="AF38" s="250"/>
      <c r="AG38" s="250">
        <v>10.75</v>
      </c>
      <c r="AH38" s="86"/>
      <c r="AI38" s="253">
        <f t="shared" si="0"/>
        <v>146.08000000000001</v>
      </c>
      <c r="AJ38" s="542">
        <f t="shared" si="1"/>
        <v>176</v>
      </c>
      <c r="AK38" s="90">
        <f t="shared" si="2"/>
        <v>-29.919999999999987</v>
      </c>
      <c r="AL38" s="91" t="e">
        <f>#REF!</f>
        <v>#REF!</v>
      </c>
      <c r="AM38" s="91" t="e">
        <f>#REF!</f>
        <v>#REF!</v>
      </c>
      <c r="AN38" s="93" t="e">
        <f>#REF!</f>
        <v>#REF!</v>
      </c>
      <c r="AO38" s="94" t="e">
        <f>#REF!</f>
        <v>#REF!</v>
      </c>
    </row>
    <row r="39" spans="1:43" s="19" customFormat="1" ht="15" customHeight="1" x14ac:dyDescent="0.25">
      <c r="A39" s="95">
        <v>17</v>
      </c>
      <c r="B39" s="388" t="s">
        <v>65</v>
      </c>
      <c r="C39" s="97" t="s">
        <v>42</v>
      </c>
      <c r="D39" s="257">
        <v>10.58</v>
      </c>
      <c r="E39" s="102"/>
      <c r="F39" s="115">
        <v>11.42</v>
      </c>
      <c r="G39" s="115">
        <v>11.75</v>
      </c>
      <c r="H39" s="102"/>
      <c r="I39" s="103"/>
      <c r="J39" s="256">
        <v>7.5</v>
      </c>
      <c r="K39" s="115">
        <v>11.08</v>
      </c>
      <c r="L39" s="102"/>
      <c r="M39" s="102"/>
      <c r="N39" s="115">
        <v>11</v>
      </c>
      <c r="O39" s="115">
        <v>10.75</v>
      </c>
      <c r="P39" s="256">
        <v>8.5</v>
      </c>
      <c r="Q39" s="101"/>
      <c r="R39" s="115">
        <v>10.92</v>
      </c>
      <c r="S39" s="115">
        <v>11.75</v>
      </c>
      <c r="T39" s="102"/>
      <c r="U39" s="102"/>
      <c r="V39" s="115">
        <v>10.25</v>
      </c>
      <c r="W39" s="101"/>
      <c r="X39" s="122" t="s">
        <v>50</v>
      </c>
      <c r="Y39" s="122" t="s">
        <v>50</v>
      </c>
      <c r="Z39" s="122" t="s">
        <v>50</v>
      </c>
      <c r="AA39" s="122" t="s">
        <v>50</v>
      </c>
      <c r="AB39" s="122" t="s">
        <v>50</v>
      </c>
      <c r="AC39" s="122" t="s">
        <v>50</v>
      </c>
      <c r="AD39" s="122" t="s">
        <v>50</v>
      </c>
      <c r="AE39" s="122" t="s">
        <v>50</v>
      </c>
      <c r="AF39" s="122" t="s">
        <v>50</v>
      </c>
      <c r="AG39" s="122" t="s">
        <v>50</v>
      </c>
      <c r="AH39" s="122" t="s">
        <v>50</v>
      </c>
      <c r="AI39" s="255">
        <f t="shared" si="0"/>
        <v>115.5</v>
      </c>
      <c r="AJ39" s="543">
        <f t="shared" si="1"/>
        <v>120</v>
      </c>
      <c r="AK39" s="106">
        <f t="shared" si="2"/>
        <v>-4.5</v>
      </c>
      <c r="AL39" s="107" t="e">
        <f>#REF!</f>
        <v>#REF!</v>
      </c>
      <c r="AM39" s="107" t="e">
        <f>#REF!</f>
        <v>#REF!</v>
      </c>
      <c r="AN39" s="109" t="e">
        <f>#REF!</f>
        <v>#REF!</v>
      </c>
      <c r="AO39" s="110" t="e">
        <f>#REF!</f>
        <v>#REF!</v>
      </c>
    </row>
    <row r="40" spans="1:43" s="19" customFormat="1" ht="15" customHeight="1" thickBot="1" x14ac:dyDescent="0.3">
      <c r="A40" s="131">
        <v>18</v>
      </c>
      <c r="B40" s="422" t="s">
        <v>66</v>
      </c>
      <c r="C40" s="133" t="s">
        <v>67</v>
      </c>
      <c r="D40" s="264">
        <v>8</v>
      </c>
      <c r="E40" s="264">
        <v>8</v>
      </c>
      <c r="F40" s="264">
        <v>8</v>
      </c>
      <c r="G40" s="264">
        <v>8</v>
      </c>
      <c r="H40" s="264">
        <v>8</v>
      </c>
      <c r="I40" s="368"/>
      <c r="J40" s="368"/>
      <c r="K40" s="264">
        <v>8</v>
      </c>
      <c r="L40" s="264">
        <v>8</v>
      </c>
      <c r="M40" s="264">
        <v>8</v>
      </c>
      <c r="N40" s="122" t="s">
        <v>58</v>
      </c>
      <c r="O40" s="122" t="s">
        <v>58</v>
      </c>
      <c r="P40" s="122" t="s">
        <v>58</v>
      </c>
      <c r="Q40" s="122" t="s">
        <v>58</v>
      </c>
      <c r="R40" s="122" t="s">
        <v>58</v>
      </c>
      <c r="S40" s="122" t="s">
        <v>58</v>
      </c>
      <c r="T40" s="122" t="s">
        <v>58</v>
      </c>
      <c r="U40" s="122" t="s">
        <v>58</v>
      </c>
      <c r="V40" s="122" t="s">
        <v>58</v>
      </c>
      <c r="W40" s="122" t="s">
        <v>58</v>
      </c>
      <c r="X40" s="122" t="s">
        <v>58</v>
      </c>
      <c r="Y40" s="122" t="s">
        <v>58</v>
      </c>
      <c r="Z40" s="122" t="s">
        <v>58</v>
      </c>
      <c r="AA40" s="122" t="s">
        <v>58</v>
      </c>
      <c r="AB40" s="122" t="s">
        <v>58</v>
      </c>
      <c r="AC40" s="264">
        <v>8</v>
      </c>
      <c r="AD40" s="368"/>
      <c r="AE40" s="368"/>
      <c r="AF40" s="264">
        <v>8</v>
      </c>
      <c r="AG40" s="264">
        <v>8</v>
      </c>
      <c r="AH40" s="264">
        <v>4</v>
      </c>
      <c r="AI40" s="265">
        <f t="shared" si="0"/>
        <v>92</v>
      </c>
      <c r="AJ40" s="545">
        <f t="shared" si="1"/>
        <v>96</v>
      </c>
      <c r="AK40" s="142">
        <v>0</v>
      </c>
      <c r="AL40" s="143" t="e">
        <f>#REF!</f>
        <v>#REF!</v>
      </c>
      <c r="AM40" s="143" t="e">
        <f>#REF!</f>
        <v>#REF!</v>
      </c>
      <c r="AN40" s="145" t="e">
        <f>#REF!</f>
        <v>#REF!</v>
      </c>
      <c r="AO40" s="146" t="e">
        <f>#REF!</f>
        <v>#REF!</v>
      </c>
    </row>
    <row r="41" spans="1:43" s="19" customFormat="1" x14ac:dyDescent="0.25">
      <c r="A41" s="668" t="s">
        <v>69</v>
      </c>
      <c r="B41" s="668"/>
      <c r="C41" s="668"/>
      <c r="D41" s="546">
        <f>SUM(D21:D40)-1.99</f>
        <v>76.17</v>
      </c>
      <c r="E41" s="546">
        <f>SUM(E21:E40)-1.99</f>
        <v>80.75</v>
      </c>
      <c r="F41" s="546">
        <f t="shared" ref="F41:AG41" si="3">SUM(F21:F40)</f>
        <v>79.39</v>
      </c>
      <c r="G41" s="546">
        <f>SUM(G21:G40)-1.44</f>
        <v>83.06</v>
      </c>
      <c r="H41" s="546">
        <f t="shared" si="3"/>
        <v>76.84</v>
      </c>
      <c r="I41" s="546">
        <f t="shared" si="3"/>
        <v>53.58</v>
      </c>
      <c r="J41" s="546">
        <f t="shared" si="3"/>
        <v>52.58</v>
      </c>
      <c r="K41" s="546">
        <f t="shared" si="3"/>
        <v>74.83</v>
      </c>
      <c r="L41" s="546">
        <f>SUM(L21:L40)-1.63</f>
        <v>78.45</v>
      </c>
      <c r="M41" s="546">
        <f t="shared" si="3"/>
        <v>78.42</v>
      </c>
      <c r="N41" s="546">
        <f t="shared" si="3"/>
        <v>70.58</v>
      </c>
      <c r="O41" s="546">
        <f t="shared" si="3"/>
        <v>73.33</v>
      </c>
      <c r="P41" s="546">
        <f t="shared" si="3"/>
        <v>52.33</v>
      </c>
      <c r="Q41" s="546">
        <f t="shared" si="3"/>
        <v>53.25</v>
      </c>
      <c r="R41" s="546">
        <f t="shared" si="3"/>
        <v>56.18</v>
      </c>
      <c r="S41" s="546">
        <f t="shared" si="3"/>
        <v>77.59</v>
      </c>
      <c r="T41" s="546">
        <f>SUM(T21:T40)-1.99</f>
        <v>66.42</v>
      </c>
      <c r="U41" s="546">
        <f t="shared" si="3"/>
        <v>74.34</v>
      </c>
      <c r="V41" s="546">
        <f t="shared" si="3"/>
        <v>71.33</v>
      </c>
      <c r="W41" s="546">
        <f t="shared" si="3"/>
        <v>56.84</v>
      </c>
      <c r="X41" s="546">
        <f t="shared" si="3"/>
        <v>64.17</v>
      </c>
      <c r="Y41" s="546">
        <f t="shared" si="3"/>
        <v>56.75</v>
      </c>
      <c r="Z41" s="546">
        <f>SUM(Z21:Z40)-1.44</f>
        <v>69.81</v>
      </c>
      <c r="AA41" s="546">
        <f>SUM(AA21:AA40)-1.99</f>
        <v>73.100000000000009</v>
      </c>
      <c r="AB41" s="546">
        <f t="shared" si="3"/>
        <v>61.260000000000005</v>
      </c>
      <c r="AC41" s="546">
        <f t="shared" si="3"/>
        <v>80.08</v>
      </c>
      <c r="AD41" s="546">
        <f t="shared" si="3"/>
        <v>61</v>
      </c>
      <c r="AE41" s="546">
        <f t="shared" si="3"/>
        <v>62.760000000000005</v>
      </c>
      <c r="AF41" s="546">
        <f>SUM(AF21:AF40)-1.99</f>
        <v>62.6</v>
      </c>
      <c r="AG41" s="546">
        <f t="shared" si="3"/>
        <v>79</v>
      </c>
      <c r="AH41" s="546">
        <f>SUM(AH21:AH40)-1.99</f>
        <v>59.339999999999996</v>
      </c>
      <c r="AI41" s="547">
        <f>SUM(D41:AH41)</f>
        <v>2116.13</v>
      </c>
      <c r="AJ41" s="548"/>
      <c r="AK41" s="158">
        <f>SUM(AK21:AK40)</f>
        <v>-223.42</v>
      </c>
      <c r="AL41" s="159" t="e">
        <f>#REF!</f>
        <v>#REF!</v>
      </c>
      <c r="AM41" s="159" t="e">
        <f>#REF!</f>
        <v>#REF!</v>
      </c>
      <c r="AN41" s="549" t="e">
        <f>#REF!</f>
        <v>#REF!</v>
      </c>
      <c r="AO41" s="550" t="e">
        <f>#REF!</f>
        <v>#REF!</v>
      </c>
    </row>
    <row r="42" spans="1:43" s="19" customFormat="1" x14ac:dyDescent="0.25">
      <c r="A42" s="278"/>
      <c r="B42" s="669" t="s">
        <v>70</v>
      </c>
      <c r="C42" s="669"/>
      <c r="D42" s="196">
        <f t="shared" ref="D42:AH42" si="4">COUNT(D21:D40)</f>
        <v>7</v>
      </c>
      <c r="E42" s="196">
        <f t="shared" si="4"/>
        <v>9</v>
      </c>
      <c r="F42" s="196">
        <f t="shared" si="4"/>
        <v>8</v>
      </c>
      <c r="G42" s="196">
        <f t="shared" si="4"/>
        <v>9</v>
      </c>
      <c r="H42" s="196">
        <f t="shared" si="4"/>
        <v>8</v>
      </c>
      <c r="I42" s="196">
        <f t="shared" si="4"/>
        <v>5</v>
      </c>
      <c r="J42" s="196">
        <f t="shared" si="4"/>
        <v>6</v>
      </c>
      <c r="K42" s="196">
        <f t="shared" si="4"/>
        <v>7</v>
      </c>
      <c r="L42" s="196">
        <f t="shared" si="4"/>
        <v>9</v>
      </c>
      <c r="M42" s="196">
        <f t="shared" si="4"/>
        <v>8</v>
      </c>
      <c r="N42" s="196">
        <f t="shared" si="4"/>
        <v>7</v>
      </c>
      <c r="O42" s="196">
        <f t="shared" si="4"/>
        <v>8</v>
      </c>
      <c r="P42" s="196">
        <f t="shared" si="4"/>
        <v>5</v>
      </c>
      <c r="Q42" s="196">
        <f t="shared" si="4"/>
        <v>6</v>
      </c>
      <c r="R42" s="196">
        <f t="shared" si="4"/>
        <v>5</v>
      </c>
      <c r="S42" s="196">
        <f t="shared" si="4"/>
        <v>8</v>
      </c>
      <c r="T42" s="196">
        <f t="shared" si="4"/>
        <v>6</v>
      </c>
      <c r="U42" s="196">
        <f t="shared" si="4"/>
        <v>8</v>
      </c>
      <c r="V42" s="196">
        <f t="shared" si="4"/>
        <v>7</v>
      </c>
      <c r="W42" s="196">
        <f t="shared" si="4"/>
        <v>6</v>
      </c>
      <c r="X42" s="196">
        <f t="shared" si="4"/>
        <v>6</v>
      </c>
      <c r="Y42" s="196">
        <f t="shared" si="4"/>
        <v>6</v>
      </c>
      <c r="Z42" s="196">
        <f t="shared" si="4"/>
        <v>7</v>
      </c>
      <c r="AA42" s="196">
        <f t="shared" si="4"/>
        <v>8</v>
      </c>
      <c r="AB42" s="196">
        <f t="shared" si="4"/>
        <v>6</v>
      </c>
      <c r="AC42" s="196">
        <f t="shared" si="4"/>
        <v>9</v>
      </c>
      <c r="AD42" s="196">
        <f t="shared" si="4"/>
        <v>6</v>
      </c>
      <c r="AE42" s="196">
        <f t="shared" si="4"/>
        <v>7</v>
      </c>
      <c r="AF42" s="196">
        <f t="shared" si="4"/>
        <v>6</v>
      </c>
      <c r="AG42" s="196">
        <f t="shared" si="4"/>
        <v>9</v>
      </c>
      <c r="AH42" s="196">
        <f t="shared" si="4"/>
        <v>8</v>
      </c>
      <c r="AI42" s="175">
        <f>SUM(AI21:AI40)-AI41</f>
        <v>16.449999999999818</v>
      </c>
      <c r="AJ42" s="176" t="s">
        <v>98</v>
      </c>
      <c r="AK42" s="177"/>
      <c r="AL42" s="177"/>
      <c r="AM42" s="177"/>
      <c r="AN42" s="177"/>
      <c r="AO42" s="177"/>
    </row>
    <row r="43" spans="1:43" s="19" customFormat="1" x14ac:dyDescent="0.25">
      <c r="A43" s="178"/>
      <c r="B43" s="178"/>
      <c r="C43" s="178"/>
      <c r="D43" s="179"/>
      <c r="E43" s="179"/>
      <c r="F43" s="179"/>
      <c r="G43" s="179"/>
      <c r="H43" s="181"/>
      <c r="I43" s="179"/>
      <c r="J43" s="182"/>
      <c r="K43" s="184"/>
      <c r="L43" s="184"/>
      <c r="M43" s="184"/>
      <c r="N43" s="184"/>
      <c r="O43" s="182"/>
      <c r="P43" s="182"/>
      <c r="Q43" s="182"/>
      <c r="R43" s="182"/>
      <c r="S43" s="184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I43" s="186">
        <v>4</v>
      </c>
      <c r="AJ43" s="176" t="s">
        <v>101</v>
      </c>
      <c r="AK43" s="177"/>
      <c r="AL43" s="177"/>
      <c r="AM43" s="177"/>
    </row>
    <row r="44" spans="1:43" s="345" customFormat="1" x14ac:dyDescent="0.25">
      <c r="A44" s="194"/>
      <c r="B44" s="206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O44" s="551"/>
    </row>
    <row r="45" spans="1:43" ht="15.75" x14ac:dyDescent="0.25">
      <c r="A45" s="187"/>
      <c r="B45" s="194"/>
      <c r="C45" s="195" t="s">
        <v>73</v>
      </c>
      <c r="D45" s="200">
        <v>76.17</v>
      </c>
      <c r="E45" s="200">
        <v>80.75</v>
      </c>
      <c r="F45" s="200">
        <v>79.38</v>
      </c>
      <c r="G45" s="200">
        <v>83.06</v>
      </c>
      <c r="H45" s="200">
        <v>76.84</v>
      </c>
      <c r="I45" s="200">
        <v>53.5</v>
      </c>
      <c r="J45" s="200">
        <v>52.58</v>
      </c>
      <c r="K45" s="200">
        <v>74.819999999999993</v>
      </c>
      <c r="L45" s="200">
        <v>78.45</v>
      </c>
      <c r="M45" s="200">
        <v>78.430000000000007</v>
      </c>
      <c r="N45" s="200">
        <v>70</v>
      </c>
      <c r="O45" s="200">
        <v>72</v>
      </c>
      <c r="P45" s="200">
        <v>52.25</v>
      </c>
      <c r="Q45" s="200">
        <v>54.25</v>
      </c>
      <c r="R45" s="200">
        <v>54</v>
      </c>
      <c r="S45" s="200">
        <v>72</v>
      </c>
      <c r="T45" s="200">
        <v>59.25</v>
      </c>
      <c r="U45" s="200">
        <v>72</v>
      </c>
      <c r="V45" s="200">
        <v>70</v>
      </c>
      <c r="W45" s="200">
        <v>52.5</v>
      </c>
      <c r="X45" s="200">
        <v>61.25</v>
      </c>
      <c r="Y45" s="200">
        <v>64.25</v>
      </c>
      <c r="Z45" s="200">
        <v>78</v>
      </c>
      <c r="AA45" s="200">
        <v>80</v>
      </c>
      <c r="AB45" s="200">
        <v>67.25</v>
      </c>
      <c r="AC45" s="200">
        <v>80</v>
      </c>
      <c r="AD45" s="200">
        <v>50.5</v>
      </c>
      <c r="AE45" s="200">
        <v>63.25</v>
      </c>
      <c r="AF45" s="200">
        <v>62.25</v>
      </c>
      <c r="AG45" s="200">
        <v>80</v>
      </c>
      <c r="AH45" s="200">
        <v>74</v>
      </c>
      <c r="AI45" s="198">
        <f>SUM(D45:AH45)</f>
        <v>2122.98</v>
      </c>
      <c r="AM45" s="552"/>
    </row>
    <row r="46" spans="1:43" ht="15.75" x14ac:dyDescent="0.25">
      <c r="A46" s="187"/>
      <c r="B46" s="194"/>
      <c r="C46" s="195" t="s">
        <v>74</v>
      </c>
      <c r="D46" s="379">
        <v>648.68220981249988</v>
      </c>
      <c r="E46" s="379">
        <v>694.34231987499993</v>
      </c>
      <c r="F46" s="379">
        <v>786.63093081249997</v>
      </c>
      <c r="G46" s="379">
        <v>801.72997945833322</v>
      </c>
      <c r="H46" s="379">
        <v>807.21284429166667</v>
      </c>
      <c r="I46" s="379">
        <v>678.04418558333339</v>
      </c>
      <c r="J46" s="379">
        <v>541.83568962499999</v>
      </c>
      <c r="K46" s="379">
        <v>686.40270437499998</v>
      </c>
      <c r="L46" s="379">
        <v>658.28614693749989</v>
      </c>
      <c r="M46" s="379">
        <v>731.0936375</v>
      </c>
      <c r="N46" s="379">
        <v>773.66736956249997</v>
      </c>
      <c r="O46" s="379">
        <v>798.25417309374996</v>
      </c>
      <c r="P46" s="379">
        <v>675.89676956250003</v>
      </c>
      <c r="Q46" s="379">
        <v>545.13334268749998</v>
      </c>
      <c r="R46" s="379">
        <v>627.87744707499996</v>
      </c>
      <c r="S46" s="379">
        <v>689.74271556249994</v>
      </c>
      <c r="T46" s="379">
        <v>752.9375346999999</v>
      </c>
      <c r="U46" s="379">
        <v>816.64889009374997</v>
      </c>
      <c r="V46" s="379">
        <v>798.25417309374996</v>
      </c>
      <c r="W46" s="379">
        <v>675.89676956250003</v>
      </c>
      <c r="X46" s="379">
        <v>529.60291629999995</v>
      </c>
      <c r="Y46" s="379">
        <v>761.30107131249986</v>
      </c>
      <c r="Z46" s="379">
        <v>815.35863599999993</v>
      </c>
      <c r="AA46" s="379">
        <v>747.43572334374994</v>
      </c>
      <c r="AB46" s="379">
        <v>762.50744947500004</v>
      </c>
      <c r="AC46" s="379">
        <v>670.00008293749988</v>
      </c>
      <c r="AD46" s="379">
        <v>686.73531790000004</v>
      </c>
      <c r="AE46" s="379">
        <v>529.60291629999995</v>
      </c>
      <c r="AF46" s="379">
        <v>761.30107131249986</v>
      </c>
      <c r="AG46" s="379">
        <v>815.35863599999993</v>
      </c>
      <c r="AH46" s="379">
        <v>747.43572334374994</v>
      </c>
      <c r="AI46" s="198">
        <f>SUM(D46:AH46)</f>
        <v>22015.209377489584</v>
      </c>
    </row>
    <row r="47" spans="1:43" s="19" customFormat="1" x14ac:dyDescent="0.25">
      <c r="A47" s="202"/>
      <c r="B47" s="202"/>
      <c r="C47" s="202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80"/>
      <c r="Z47" s="179"/>
      <c r="AA47" s="179"/>
      <c r="AB47" s="179"/>
      <c r="AC47" s="179"/>
      <c r="AD47" s="179"/>
      <c r="AE47" s="179"/>
      <c r="AF47" s="179"/>
      <c r="AG47" s="179"/>
      <c r="AH47" s="179"/>
      <c r="AI47" s="175"/>
      <c r="AJ47" s="176"/>
      <c r="AK47" s="177"/>
      <c r="AL47" s="177"/>
      <c r="AM47" s="177"/>
      <c r="AN47" s="177"/>
      <c r="AO47" s="177"/>
    </row>
    <row r="48" spans="1:43" ht="15.75" x14ac:dyDescent="0.25">
      <c r="A48" s="187"/>
      <c r="B48" s="194"/>
      <c r="C48" s="195" t="s">
        <v>75</v>
      </c>
      <c r="D48" s="379" t="e">
        <f>#REF!*0.95</f>
        <v>#REF!</v>
      </c>
      <c r="E48" s="379" t="e">
        <f>#REF!*0.95</f>
        <v>#REF!</v>
      </c>
      <c r="F48" s="379" t="e">
        <f>#REF!*0.95</f>
        <v>#REF!</v>
      </c>
      <c r="G48" s="379" t="e">
        <f>#REF!*0.95</f>
        <v>#REF!</v>
      </c>
      <c r="H48" s="379" t="e">
        <f>#REF!*0.95</f>
        <v>#REF!</v>
      </c>
      <c r="I48" s="379" t="e">
        <f>#REF!*0.95</f>
        <v>#REF!</v>
      </c>
      <c r="J48" s="379" t="e">
        <f>#REF!*0.95</f>
        <v>#REF!</v>
      </c>
      <c r="K48" s="379" t="e">
        <f>#REF!*0.95</f>
        <v>#REF!</v>
      </c>
      <c r="L48" s="379" t="e">
        <f>#REF!*0.95</f>
        <v>#REF!</v>
      </c>
      <c r="M48" s="379" t="e">
        <f>#REF!*0.95</f>
        <v>#REF!</v>
      </c>
      <c r="N48" s="379" t="e">
        <f>#REF!*0.9</f>
        <v>#REF!</v>
      </c>
      <c r="O48" s="379" t="e">
        <f>#REF!*0.95</f>
        <v>#REF!</v>
      </c>
      <c r="P48" s="379" t="e">
        <f>#REF!*0.95</f>
        <v>#REF!</v>
      </c>
      <c r="Q48" s="379" t="e">
        <f>#REF!*0.95</f>
        <v>#REF!</v>
      </c>
      <c r="R48" s="379" t="e">
        <f>#REF!*0.95</f>
        <v>#REF!</v>
      </c>
      <c r="S48" s="379" t="e">
        <f>#REF!*0.95</f>
        <v>#REF!</v>
      </c>
      <c r="T48" s="379" t="e">
        <f>#REF!*0.95</f>
        <v>#REF!</v>
      </c>
      <c r="U48" s="379" t="e">
        <f>#REF!*0.95</f>
        <v>#REF!</v>
      </c>
      <c r="V48" s="379" t="e">
        <f>#REF!*0.95</f>
        <v>#REF!</v>
      </c>
      <c r="W48" s="379" t="e">
        <f>#REF!*0.95</f>
        <v>#REF!</v>
      </c>
      <c r="X48" s="379" t="e">
        <f>#REF!*0.95</f>
        <v>#REF!</v>
      </c>
      <c r="Y48" s="379" t="e">
        <f>#REF!*0.95</f>
        <v>#REF!</v>
      </c>
      <c r="Z48" s="379" t="e">
        <f>#REF!*0.8</f>
        <v>#REF!</v>
      </c>
      <c r="AA48" s="379" t="e">
        <f>#REF!</f>
        <v>#REF!</v>
      </c>
      <c r="AB48" s="379">
        <v>1300</v>
      </c>
      <c r="AC48" s="379" t="e">
        <f>#REF!*0.9</f>
        <v>#REF!</v>
      </c>
      <c r="AD48" s="379" t="e">
        <f>#REF!</f>
        <v>#REF!</v>
      </c>
      <c r="AE48" s="379" t="e">
        <f>#REF!*0.95</f>
        <v>#REF!</v>
      </c>
      <c r="AF48" s="379" t="e">
        <f>#REF!*0.95</f>
        <v>#REF!</v>
      </c>
      <c r="AG48" s="379" t="e">
        <f>#REF!*0.8</f>
        <v>#REF!</v>
      </c>
      <c r="AH48" s="379" t="e">
        <f>#REF!*0.95</f>
        <v>#REF!</v>
      </c>
      <c r="AI48" s="198" t="e">
        <f>SUM(D48:AH48)</f>
        <v>#REF!</v>
      </c>
      <c r="AJ48" s="536" t="s">
        <v>99</v>
      </c>
    </row>
    <row r="49" spans="1:41" ht="15.75" x14ac:dyDescent="0.25">
      <c r="A49" s="187"/>
      <c r="B49" s="194"/>
      <c r="C49" s="195" t="s">
        <v>77</v>
      </c>
      <c r="D49" s="205">
        <v>801.94073000000003</v>
      </c>
      <c r="E49" s="205">
        <v>579.07118749999995</v>
      </c>
      <c r="F49" s="205">
        <v>652.65163250000001</v>
      </c>
      <c r="G49" s="205">
        <v>1475.5408000000002</v>
      </c>
      <c r="H49" s="205">
        <v>872.45017250000012</v>
      </c>
      <c r="I49" s="205">
        <v>620.92931749999991</v>
      </c>
      <c r="J49" s="205">
        <v>488.20463000000001</v>
      </c>
      <c r="K49" s="205">
        <v>590.99439749999999</v>
      </c>
      <c r="L49" s="205">
        <v>814.31381250000015</v>
      </c>
      <c r="M49" s="205">
        <v>730.67709249999996</v>
      </c>
      <c r="N49" s="205">
        <v>825.37366499999985</v>
      </c>
      <c r="O49" s="205">
        <v>701.84507250000001</v>
      </c>
      <c r="P49" s="205">
        <v>659.24033249999991</v>
      </c>
      <c r="Q49" s="205">
        <v>420.27183249999996</v>
      </c>
      <c r="R49" s="205">
        <v>666.06232250000016</v>
      </c>
      <c r="S49" s="205">
        <v>739.55687250000005</v>
      </c>
      <c r="T49" s="205">
        <v>651.96570249999991</v>
      </c>
      <c r="U49" s="205">
        <v>768.01415250000002</v>
      </c>
      <c r="V49" s="205">
        <v>729.54610749999995</v>
      </c>
      <c r="W49" s="205">
        <v>566.48080500000003</v>
      </c>
      <c r="X49" s="205">
        <v>432.50336249999998</v>
      </c>
      <c r="Y49" s="205">
        <v>631.90214750000007</v>
      </c>
      <c r="Z49" s="205">
        <v>715.81910249999999</v>
      </c>
      <c r="AA49" s="205">
        <v>816.99326499999995</v>
      </c>
      <c r="AB49" s="205">
        <v>1360.3058925</v>
      </c>
      <c r="AC49" s="205">
        <v>774.63954750000016</v>
      </c>
      <c r="AD49" s="205">
        <v>838.95593999999994</v>
      </c>
      <c r="AE49" s="205">
        <v>511.74918750000001</v>
      </c>
      <c r="AF49" s="205">
        <v>743.84393499999999</v>
      </c>
      <c r="AG49" s="205">
        <v>710.39541750000001</v>
      </c>
      <c r="AH49" s="205">
        <v>725.04358999999999</v>
      </c>
      <c r="AI49" s="198">
        <f>AI50</f>
        <v>22617.282025</v>
      </c>
      <c r="AJ49" s="1" t="e">
        <f>AI48-AI49</f>
        <v>#REF!</v>
      </c>
    </row>
    <row r="50" spans="1:41" ht="15.75" hidden="1" customHeight="1" x14ac:dyDescent="0.25">
      <c r="A50" s="194"/>
      <c r="B50" s="206"/>
      <c r="C50" s="207" t="s">
        <v>78</v>
      </c>
      <c r="D50" s="208">
        <f>IF(D49="",D48,D49)</f>
        <v>801.94073000000003</v>
      </c>
      <c r="E50" s="208">
        <f t="shared" ref="E50:AH50" si="5">IF(E49="",E48,E49)</f>
        <v>579.07118749999995</v>
      </c>
      <c r="F50" s="208">
        <f t="shared" si="5"/>
        <v>652.65163250000001</v>
      </c>
      <c r="G50" s="208">
        <f t="shared" si="5"/>
        <v>1475.5408000000002</v>
      </c>
      <c r="H50" s="208">
        <f t="shared" si="5"/>
        <v>872.45017250000012</v>
      </c>
      <c r="I50" s="208">
        <f t="shared" si="5"/>
        <v>620.92931749999991</v>
      </c>
      <c r="J50" s="208">
        <f t="shared" si="5"/>
        <v>488.20463000000001</v>
      </c>
      <c r="K50" s="208">
        <f t="shared" si="5"/>
        <v>590.99439749999999</v>
      </c>
      <c r="L50" s="208">
        <f t="shared" si="5"/>
        <v>814.31381250000015</v>
      </c>
      <c r="M50" s="208">
        <f t="shared" si="5"/>
        <v>730.67709249999996</v>
      </c>
      <c r="N50" s="208">
        <f t="shared" si="5"/>
        <v>825.37366499999985</v>
      </c>
      <c r="O50" s="208">
        <f t="shared" si="5"/>
        <v>701.84507250000001</v>
      </c>
      <c r="P50" s="208">
        <f t="shared" si="5"/>
        <v>659.24033249999991</v>
      </c>
      <c r="Q50" s="208">
        <f t="shared" si="5"/>
        <v>420.27183249999996</v>
      </c>
      <c r="R50" s="208">
        <f t="shared" si="5"/>
        <v>666.06232250000016</v>
      </c>
      <c r="S50" s="208">
        <f t="shared" si="5"/>
        <v>739.55687250000005</v>
      </c>
      <c r="T50" s="208">
        <f t="shared" si="5"/>
        <v>651.96570249999991</v>
      </c>
      <c r="U50" s="208">
        <f t="shared" si="5"/>
        <v>768.01415250000002</v>
      </c>
      <c r="V50" s="208">
        <f t="shared" si="5"/>
        <v>729.54610749999995</v>
      </c>
      <c r="W50" s="208">
        <f t="shared" si="5"/>
        <v>566.48080500000003</v>
      </c>
      <c r="X50" s="208">
        <f t="shared" si="5"/>
        <v>432.50336249999998</v>
      </c>
      <c r="Y50" s="208">
        <f t="shared" si="5"/>
        <v>631.90214750000007</v>
      </c>
      <c r="Z50" s="208">
        <f t="shared" si="5"/>
        <v>715.81910249999999</v>
      </c>
      <c r="AA50" s="208">
        <f t="shared" si="5"/>
        <v>816.99326499999995</v>
      </c>
      <c r="AB50" s="208">
        <f t="shared" si="5"/>
        <v>1360.3058925</v>
      </c>
      <c r="AC50" s="208">
        <f t="shared" si="5"/>
        <v>774.63954750000016</v>
      </c>
      <c r="AD50" s="208">
        <f t="shared" si="5"/>
        <v>838.95593999999994</v>
      </c>
      <c r="AE50" s="208">
        <f t="shared" si="5"/>
        <v>511.74918750000001</v>
      </c>
      <c r="AF50" s="208">
        <f t="shared" si="5"/>
        <v>743.84393499999999</v>
      </c>
      <c r="AG50" s="208">
        <f t="shared" si="5"/>
        <v>710.39541750000001</v>
      </c>
      <c r="AH50" s="208">
        <f t="shared" si="5"/>
        <v>725.04358999999999</v>
      </c>
      <c r="AI50" s="198">
        <f>SUM(D50:AH50)</f>
        <v>22617.282025</v>
      </c>
      <c r="AJ50" s="194"/>
      <c r="AK50" s="194"/>
      <c r="AL50" s="194"/>
      <c r="AM50" s="194"/>
      <c r="AO50" s="19"/>
    </row>
    <row r="51" spans="1:41" s="193" customFormat="1" ht="15.75" hidden="1" customHeight="1" x14ac:dyDescent="0.25">
      <c r="A51" s="210"/>
      <c r="B51" s="211"/>
      <c r="C51" s="207" t="s">
        <v>77</v>
      </c>
      <c r="D51" s="212">
        <f>IF(D49="","",D49)</f>
        <v>801.94073000000003</v>
      </c>
      <c r="E51" s="212">
        <f t="shared" ref="E51:AH51" si="6">IF(E49="","",E49)</f>
        <v>579.07118749999995</v>
      </c>
      <c r="F51" s="212">
        <f t="shared" si="6"/>
        <v>652.65163250000001</v>
      </c>
      <c r="G51" s="212">
        <f t="shared" si="6"/>
        <v>1475.5408000000002</v>
      </c>
      <c r="H51" s="212">
        <f t="shared" si="6"/>
        <v>872.45017250000012</v>
      </c>
      <c r="I51" s="212">
        <f t="shared" si="6"/>
        <v>620.92931749999991</v>
      </c>
      <c r="J51" s="212">
        <f t="shared" si="6"/>
        <v>488.20463000000001</v>
      </c>
      <c r="K51" s="212">
        <f t="shared" si="6"/>
        <v>590.99439749999999</v>
      </c>
      <c r="L51" s="212">
        <f t="shared" si="6"/>
        <v>814.31381250000015</v>
      </c>
      <c r="M51" s="212">
        <f t="shared" si="6"/>
        <v>730.67709249999996</v>
      </c>
      <c r="N51" s="212">
        <f t="shared" si="6"/>
        <v>825.37366499999985</v>
      </c>
      <c r="O51" s="212">
        <f t="shared" si="6"/>
        <v>701.84507250000001</v>
      </c>
      <c r="P51" s="212">
        <f t="shared" si="6"/>
        <v>659.24033249999991</v>
      </c>
      <c r="Q51" s="212">
        <f t="shared" si="6"/>
        <v>420.27183249999996</v>
      </c>
      <c r="R51" s="212">
        <f t="shared" si="6"/>
        <v>666.06232250000016</v>
      </c>
      <c r="S51" s="212">
        <f t="shared" si="6"/>
        <v>739.55687250000005</v>
      </c>
      <c r="T51" s="212">
        <f t="shared" si="6"/>
        <v>651.96570249999991</v>
      </c>
      <c r="U51" s="212">
        <f t="shared" si="6"/>
        <v>768.01415250000002</v>
      </c>
      <c r="V51" s="212">
        <f t="shared" si="6"/>
        <v>729.54610749999995</v>
      </c>
      <c r="W51" s="212">
        <f t="shared" si="6"/>
        <v>566.48080500000003</v>
      </c>
      <c r="X51" s="212">
        <f t="shared" si="6"/>
        <v>432.50336249999998</v>
      </c>
      <c r="Y51" s="212">
        <f t="shared" si="6"/>
        <v>631.90214750000007</v>
      </c>
      <c r="Z51" s="212">
        <f t="shared" si="6"/>
        <v>715.81910249999999</v>
      </c>
      <c r="AA51" s="212">
        <f t="shared" si="6"/>
        <v>816.99326499999995</v>
      </c>
      <c r="AB51" s="212">
        <f t="shared" si="6"/>
        <v>1360.3058925</v>
      </c>
      <c r="AC51" s="212">
        <f t="shared" si="6"/>
        <v>774.63954750000016</v>
      </c>
      <c r="AD51" s="212">
        <f t="shared" si="6"/>
        <v>838.95593999999994</v>
      </c>
      <c r="AE51" s="212">
        <f t="shared" si="6"/>
        <v>511.74918750000001</v>
      </c>
      <c r="AF51" s="212">
        <f t="shared" si="6"/>
        <v>743.84393499999999</v>
      </c>
      <c r="AG51" s="212">
        <f t="shared" si="6"/>
        <v>710.39541750000001</v>
      </c>
      <c r="AH51" s="212">
        <f t="shared" si="6"/>
        <v>725.04358999999999</v>
      </c>
      <c r="AI51" s="214">
        <f>SUM(D51:AH51)</f>
        <v>22617.282025</v>
      </c>
    </row>
    <row r="52" spans="1:41" s="193" customFormat="1" ht="15.75" hidden="1" customHeight="1" x14ac:dyDescent="0.25">
      <c r="A52" s="210"/>
      <c r="B52" s="211"/>
      <c r="C52" s="207" t="s">
        <v>79</v>
      </c>
      <c r="D52" s="212">
        <f>IF(D51="","",D41)</f>
        <v>76.17</v>
      </c>
      <c r="E52" s="212">
        <f t="shared" ref="E52:AH52" si="7">IF(E51="","",E41)</f>
        <v>80.75</v>
      </c>
      <c r="F52" s="212">
        <f t="shared" si="7"/>
        <v>79.39</v>
      </c>
      <c r="G52" s="212">
        <f t="shared" si="7"/>
        <v>83.06</v>
      </c>
      <c r="H52" s="212">
        <f t="shared" si="7"/>
        <v>76.84</v>
      </c>
      <c r="I52" s="212">
        <f t="shared" si="7"/>
        <v>53.58</v>
      </c>
      <c r="J52" s="212">
        <f t="shared" si="7"/>
        <v>52.58</v>
      </c>
      <c r="K52" s="212">
        <f t="shared" si="7"/>
        <v>74.83</v>
      </c>
      <c r="L52" s="212">
        <f t="shared" si="7"/>
        <v>78.45</v>
      </c>
      <c r="M52" s="212">
        <f t="shared" si="7"/>
        <v>78.42</v>
      </c>
      <c r="N52" s="212">
        <f t="shared" si="7"/>
        <v>70.58</v>
      </c>
      <c r="O52" s="212">
        <f t="shared" si="7"/>
        <v>73.33</v>
      </c>
      <c r="P52" s="212">
        <f t="shared" si="7"/>
        <v>52.33</v>
      </c>
      <c r="Q52" s="212">
        <f t="shared" si="7"/>
        <v>53.25</v>
      </c>
      <c r="R52" s="212">
        <f t="shared" si="7"/>
        <v>56.18</v>
      </c>
      <c r="S52" s="212">
        <f t="shared" si="7"/>
        <v>77.59</v>
      </c>
      <c r="T52" s="212">
        <f t="shared" si="7"/>
        <v>66.42</v>
      </c>
      <c r="U52" s="212">
        <f t="shared" si="7"/>
        <v>74.34</v>
      </c>
      <c r="V52" s="212">
        <f t="shared" si="7"/>
        <v>71.33</v>
      </c>
      <c r="W52" s="212">
        <f t="shared" si="7"/>
        <v>56.84</v>
      </c>
      <c r="X52" s="212">
        <f t="shared" si="7"/>
        <v>64.17</v>
      </c>
      <c r="Y52" s="212">
        <f t="shared" si="7"/>
        <v>56.75</v>
      </c>
      <c r="Z52" s="212">
        <f t="shared" si="7"/>
        <v>69.81</v>
      </c>
      <c r="AA52" s="212">
        <f t="shared" si="7"/>
        <v>73.100000000000009</v>
      </c>
      <c r="AB52" s="212">
        <f t="shared" si="7"/>
        <v>61.260000000000005</v>
      </c>
      <c r="AC52" s="212">
        <f t="shared" si="7"/>
        <v>80.08</v>
      </c>
      <c r="AD52" s="212">
        <f t="shared" si="7"/>
        <v>61</v>
      </c>
      <c r="AE52" s="212">
        <f t="shared" si="7"/>
        <v>62.760000000000005</v>
      </c>
      <c r="AF52" s="212">
        <f t="shared" si="7"/>
        <v>62.6</v>
      </c>
      <c r="AG52" s="212">
        <f t="shared" si="7"/>
        <v>79</v>
      </c>
      <c r="AH52" s="212">
        <f t="shared" si="7"/>
        <v>59.339999999999996</v>
      </c>
      <c r="AI52" s="214">
        <f>SUM(D52:AH52)</f>
        <v>2116.13</v>
      </c>
    </row>
    <row r="53" spans="1:41" ht="15.75" x14ac:dyDescent="0.25">
      <c r="B53" s="206"/>
      <c r="C53" s="215" t="s">
        <v>80</v>
      </c>
      <c r="D53" s="216">
        <v>10.050000000000001</v>
      </c>
      <c r="E53" s="216">
        <v>10.050000000000001</v>
      </c>
      <c r="F53" s="216">
        <v>10.050000000000001</v>
      </c>
      <c r="G53" s="216">
        <v>10.050000000000001</v>
      </c>
      <c r="H53" s="216">
        <v>10.050000000000001</v>
      </c>
      <c r="I53" s="216">
        <v>10.050000000000001</v>
      </c>
      <c r="J53" s="216">
        <v>10.050000000000001</v>
      </c>
      <c r="K53" s="216">
        <v>10.050000000000001</v>
      </c>
      <c r="L53" s="216">
        <v>10.050000000000001</v>
      </c>
      <c r="M53" s="216">
        <v>10.050000000000001</v>
      </c>
      <c r="N53" s="216">
        <v>10.050000000000001</v>
      </c>
      <c r="O53" s="216">
        <v>10.050000000000001</v>
      </c>
      <c r="P53" s="216">
        <v>10.050000000000001</v>
      </c>
      <c r="Q53" s="216">
        <v>10.050000000000001</v>
      </c>
      <c r="R53" s="216">
        <v>10.050000000000001</v>
      </c>
      <c r="S53" s="216">
        <v>10.050000000000001</v>
      </c>
      <c r="T53" s="216">
        <v>10.050000000000001</v>
      </c>
      <c r="U53" s="216">
        <v>10.050000000000001</v>
      </c>
      <c r="V53" s="216">
        <v>10.050000000000001</v>
      </c>
      <c r="W53" s="216">
        <v>10.050000000000001</v>
      </c>
      <c r="X53" s="216">
        <v>10.050000000000001</v>
      </c>
      <c r="Y53" s="216">
        <v>10.050000000000001</v>
      </c>
      <c r="Z53" s="216">
        <v>10.050000000000001</v>
      </c>
      <c r="AA53" s="216">
        <v>10.050000000000001</v>
      </c>
      <c r="AB53" s="216">
        <v>10.050000000000001</v>
      </c>
      <c r="AC53" s="216">
        <v>10.050000000000001</v>
      </c>
      <c r="AD53" s="216">
        <v>10.050000000000001</v>
      </c>
      <c r="AE53" s="216">
        <v>10.050000000000001</v>
      </c>
      <c r="AF53" s="216">
        <v>10.050000000000001</v>
      </c>
      <c r="AG53" s="216">
        <v>10.050000000000001</v>
      </c>
      <c r="AH53" s="216">
        <v>10.050000000000001</v>
      </c>
      <c r="AI53" s="216">
        <v>10.050000000000001</v>
      </c>
    </row>
    <row r="54" spans="1:41" ht="15.75" x14ac:dyDescent="0.25">
      <c r="B54" s="206"/>
      <c r="C54" s="218" t="s">
        <v>81</v>
      </c>
      <c r="D54" s="219">
        <f t="shared" ref="D54:AH54" si="8">IF(D49="",D48/D41,D49/D41)</f>
        <v>10.528301562294867</v>
      </c>
      <c r="E54" s="219">
        <f t="shared" si="8"/>
        <v>7.171160216718266</v>
      </c>
      <c r="F54" s="219">
        <f t="shared" si="8"/>
        <v>8.2208292291220548</v>
      </c>
      <c r="G54" s="219">
        <f t="shared" si="8"/>
        <v>17.764758006260536</v>
      </c>
      <c r="H54" s="219">
        <f t="shared" si="8"/>
        <v>11.354114686361271</v>
      </c>
      <c r="I54" s="219">
        <f t="shared" si="8"/>
        <v>11.588826381112353</v>
      </c>
      <c r="J54" s="219">
        <f t="shared" si="8"/>
        <v>9.2849872575123626</v>
      </c>
      <c r="K54" s="219">
        <f t="shared" si="8"/>
        <v>7.8978270412935991</v>
      </c>
      <c r="L54" s="219">
        <f t="shared" si="8"/>
        <v>10.380035850860422</v>
      </c>
      <c r="M54" s="219">
        <f t="shared" si="8"/>
        <v>9.3174839645498597</v>
      </c>
      <c r="N54" s="219">
        <f t="shared" si="8"/>
        <v>11.694157905922356</v>
      </c>
      <c r="O54" s="219">
        <f t="shared" si="8"/>
        <v>9.5710496727123964</v>
      </c>
      <c r="P54" s="219">
        <f t="shared" si="8"/>
        <v>12.597751433212306</v>
      </c>
      <c r="Q54" s="219">
        <f t="shared" si="8"/>
        <v>7.8924287793427226</v>
      </c>
      <c r="R54" s="219">
        <f t="shared" si="8"/>
        <v>11.855861917052335</v>
      </c>
      <c r="S54" s="219">
        <f t="shared" si="8"/>
        <v>9.5316003673153755</v>
      </c>
      <c r="T54" s="219">
        <f t="shared" si="8"/>
        <v>9.8158040123456782</v>
      </c>
      <c r="U54" s="219">
        <f t="shared" si="8"/>
        <v>10.331102401129943</v>
      </c>
      <c r="V54" s="219">
        <f t="shared" si="8"/>
        <v>10.227759813542688</v>
      </c>
      <c r="W54" s="219">
        <f t="shared" si="8"/>
        <v>9.9662351337086559</v>
      </c>
      <c r="X54" s="219">
        <f t="shared" si="8"/>
        <v>6.7399620149602617</v>
      </c>
      <c r="Y54" s="219">
        <f t="shared" si="8"/>
        <v>11.134839603524231</v>
      </c>
      <c r="Z54" s="219">
        <f t="shared" si="8"/>
        <v>10.253818972926513</v>
      </c>
      <c r="AA54" s="219">
        <f t="shared" si="8"/>
        <v>11.176378454172365</v>
      </c>
      <c r="AB54" s="219">
        <f t="shared" si="8"/>
        <v>22.205450416258568</v>
      </c>
      <c r="AC54" s="219">
        <f t="shared" si="8"/>
        <v>9.6733210227272757</v>
      </c>
      <c r="AD54" s="219">
        <f t="shared" si="8"/>
        <v>13.75337606557377</v>
      </c>
      <c r="AE54" s="219">
        <f t="shared" si="8"/>
        <v>8.1540660850860416</v>
      </c>
      <c r="AF54" s="219">
        <f t="shared" si="8"/>
        <v>11.882490974440895</v>
      </c>
      <c r="AG54" s="219">
        <f t="shared" si="8"/>
        <v>8.992347056962025</v>
      </c>
      <c r="AH54" s="219">
        <f t="shared" si="8"/>
        <v>12.218462925513988</v>
      </c>
      <c r="AI54" s="219">
        <f>AI49/AI41</f>
        <v>10.688039971551841</v>
      </c>
      <c r="AJ54" s="221" t="s">
        <v>100</v>
      </c>
    </row>
    <row r="55" spans="1:41" ht="51" customHeight="1" x14ac:dyDescent="0.25">
      <c r="B55" s="206"/>
      <c r="C55" s="218" t="s">
        <v>83</v>
      </c>
      <c r="D55" s="222">
        <f>D54/D53</f>
        <v>1.0475921952532206</v>
      </c>
      <c r="E55" s="222">
        <f>E54/E53</f>
        <v>0.71354828027047412</v>
      </c>
      <c r="F55" s="222">
        <f t="shared" ref="F55:AH55" si="9">F54/F53</f>
        <v>0.81799295812159745</v>
      </c>
      <c r="G55" s="222">
        <f t="shared" si="9"/>
        <v>1.7676376125632371</v>
      </c>
      <c r="H55" s="222">
        <f t="shared" si="9"/>
        <v>1.1297626553593303</v>
      </c>
      <c r="I55" s="222">
        <f t="shared" si="9"/>
        <v>1.1531170528470003</v>
      </c>
      <c r="J55" s="222">
        <f t="shared" si="9"/>
        <v>0.92387932910570769</v>
      </c>
      <c r="K55" s="222">
        <f t="shared" si="9"/>
        <v>0.78585343694463672</v>
      </c>
      <c r="L55" s="222">
        <f t="shared" si="9"/>
        <v>1.0328393881453155</v>
      </c>
      <c r="M55" s="222">
        <f t="shared" si="9"/>
        <v>0.92711283229351826</v>
      </c>
      <c r="N55" s="222">
        <f t="shared" si="9"/>
        <v>1.163597801584314</v>
      </c>
      <c r="O55" s="222">
        <f t="shared" si="9"/>
        <v>0.9523432510161588</v>
      </c>
      <c r="P55" s="222">
        <f t="shared" si="9"/>
        <v>1.2535076052947567</v>
      </c>
      <c r="Q55" s="222">
        <f t="shared" si="9"/>
        <v>0.78531629645201217</v>
      </c>
      <c r="R55" s="222">
        <f t="shared" si="9"/>
        <v>1.1796877529405307</v>
      </c>
      <c r="S55" s="222">
        <f>S54/S53</f>
        <v>0.94841794699655468</v>
      </c>
      <c r="T55" s="222">
        <f t="shared" si="9"/>
        <v>0.9766969166513112</v>
      </c>
      <c r="U55" s="222">
        <f t="shared" si="9"/>
        <v>1.0279703881721336</v>
      </c>
      <c r="V55" s="222">
        <f t="shared" si="9"/>
        <v>1.0176875436360884</v>
      </c>
      <c r="W55" s="222">
        <f t="shared" si="9"/>
        <v>0.99166518743369703</v>
      </c>
      <c r="X55" s="222">
        <f t="shared" si="9"/>
        <v>0.67064298656321009</v>
      </c>
      <c r="Y55" s="222">
        <f t="shared" si="9"/>
        <v>1.1079442391566399</v>
      </c>
      <c r="Z55" s="222">
        <f t="shared" si="9"/>
        <v>1.0202804948185584</v>
      </c>
      <c r="AA55" s="222">
        <f t="shared" si="9"/>
        <v>1.1120774581266035</v>
      </c>
      <c r="AB55" s="222">
        <f t="shared" si="9"/>
        <v>2.2094975538565738</v>
      </c>
      <c r="AC55" s="222">
        <f t="shared" si="9"/>
        <v>0.96251950474898262</v>
      </c>
      <c r="AD55" s="222">
        <f t="shared" si="9"/>
        <v>1.3684951309028626</v>
      </c>
      <c r="AE55" s="222">
        <f t="shared" si="9"/>
        <v>0.81134985921254144</v>
      </c>
      <c r="AF55" s="222">
        <f t="shared" si="9"/>
        <v>1.1823374103921287</v>
      </c>
      <c r="AG55" s="222">
        <f t="shared" si="9"/>
        <v>0.8947609011902512</v>
      </c>
      <c r="AH55" s="222">
        <f t="shared" si="9"/>
        <v>1.2157674552750235</v>
      </c>
      <c r="AI55" s="223">
        <f>AI54/AI53</f>
        <v>1.0634865643335165</v>
      </c>
      <c r="AJ55" s="224">
        <f>(AI51+июль!AI51)/(июль!AI52+август!AI52)/август!AI53</f>
        <v>1.0203208796783354</v>
      </c>
    </row>
  </sheetData>
  <mergeCells count="12">
    <mergeCell ref="B42:C42"/>
    <mergeCell ref="A1:G1"/>
    <mergeCell ref="A2:G2"/>
    <mergeCell ref="A3:G3"/>
    <mergeCell ref="H3:Z3"/>
    <mergeCell ref="J4:L4"/>
    <mergeCell ref="A18:C18"/>
    <mergeCell ref="A19:C19"/>
    <mergeCell ref="D19:E19"/>
    <mergeCell ref="G19:H19"/>
    <mergeCell ref="AL19:AN19"/>
    <mergeCell ref="A41:C41"/>
  </mergeCells>
  <conditionalFormatting sqref="D50:AH50">
    <cfRule type="cellIs" dxfId="63" priority="8" operator="equal">
      <formula>"О"</formula>
    </cfRule>
  </conditionalFormatting>
  <conditionalFormatting sqref="D53:AI53">
    <cfRule type="cellIs" dxfId="62" priority="11" operator="equal">
      <formula>"О"</formula>
    </cfRule>
  </conditionalFormatting>
  <conditionalFormatting sqref="AJ55">
    <cfRule type="cellIs" dxfId="61" priority="5" operator="greaterThanOrEqual">
      <formula>1</formula>
    </cfRule>
    <cfRule type="cellIs" dxfId="60" priority="6" operator="between">
      <formula>0.9</formula>
      <formula>1</formula>
    </cfRule>
    <cfRule type="cellIs" dxfId="59" priority="7" operator="lessThan">
      <formula>0.9</formula>
    </cfRule>
  </conditionalFormatting>
  <conditionalFormatting sqref="D55:AI55">
    <cfRule type="cellIs" dxfId="58" priority="2" operator="between">
      <formula>1</formula>
      <formula>1.05</formula>
    </cfRule>
    <cfRule type="cellIs" dxfId="57" priority="3" operator="between">
      <formula>0.95</formula>
      <formula>1</formula>
    </cfRule>
    <cfRule type="cellIs" dxfId="56" priority="4" operator="lessThan">
      <formula>1</formula>
    </cfRule>
  </conditionalFormatting>
  <conditionalFormatting sqref="D55:AI55">
    <cfRule type="cellIs" dxfId="55" priority="1" operator="greaterThan">
      <formula>1.05</formula>
    </cfRule>
  </conditionalFormatting>
  <dataValidations count="2">
    <dataValidation type="list" allowBlank="1" showInputMessage="1" showErrorMessage="1" sqref="S18">
      <formula1>$L$6:$L$9</formula1>
    </dataValidation>
    <dataValidation type="list" allowBlank="1" showInputMessage="1" showErrorMessage="1" sqref="J4:L4">
      <formula1>$Q$5:$Q$16</formula1>
    </dataValidation>
  </dataValidations>
  <pageMargins left="0.31496062992125984" right="0.31496062992125984" top="0.15748031496062992" bottom="0.15748031496062992" header="0" footer="0"/>
  <pageSetup paperSize="9" scale="59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5635A3DE-5551-4649-B79E-33945ABA46A3}">
            <xm:f>NOT(ISERROR(SEARCH(#REF!,D53)))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D53:AI53</xm:sqref>
        </x14:conditionalFormatting>
        <x14:conditionalFormatting xmlns:xm="http://schemas.microsoft.com/office/excel/2006/main">
          <x14:cfRule type="containsText" priority="12" operator="containsText" id="{46874C7C-D9CA-43BB-A25C-30FD136490E5}">
            <xm:f>NOT(ISERROR(SEARCH(#REF!,D53)))</xm:f>
            <xm:f>#REF!</xm:f>
            <x14:dxf>
              <font>
                <b/>
                <i val="0"/>
              </font>
            </x14:dxf>
          </x14:cfRule>
          <xm:sqref>D53:AI53</xm:sqref>
        </x14:conditionalFormatting>
        <x14:conditionalFormatting xmlns:xm="http://schemas.microsoft.com/office/excel/2006/main">
          <x14:cfRule type="containsText" priority="10" operator="containsText" id="{697E1C78-2721-4B0F-BBA5-85D9473E3CAF}">
            <xm:f>NOT(ISERROR(SEARCH(#REF!,#REF!)))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D50:AH50</xm:sqref>
        </x14:conditionalFormatting>
        <x14:conditionalFormatting xmlns:xm="http://schemas.microsoft.com/office/excel/2006/main">
          <x14:cfRule type="containsText" priority="9" operator="containsText" id="{D26710EC-EEDE-4951-8E21-9761D7DB9C94}">
            <xm:f>NOT(ISERROR(SEARCH(#REF!,#REF!)))</xm:f>
            <xm:f>#REF!</xm:f>
            <x14:dxf>
              <font>
                <b/>
                <i val="0"/>
              </font>
            </x14:dxf>
          </x14:cfRule>
          <xm:sqref>D50:AH50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Q56"/>
  <sheetViews>
    <sheetView zoomScale="85" zoomScaleNormal="85" workbookViewId="0">
      <pane xSplit="2" ySplit="20" topLeftCell="D26" activePane="bottomRight" state="frozen"/>
      <selection activeCell="U34" sqref="U34"/>
      <selection pane="topRight" activeCell="U34" sqref="U34"/>
      <selection pane="bottomLeft" activeCell="U34" sqref="U34"/>
      <selection pane="bottomRight" activeCell="U34" sqref="U34"/>
    </sheetView>
  </sheetViews>
  <sheetFormatPr defaultRowHeight="19.5" customHeight="1" x14ac:dyDescent="0.25"/>
  <cols>
    <col min="1" max="1" width="7.42578125" customWidth="1"/>
    <col min="2" max="2" width="21.28515625" style="225" customWidth="1"/>
    <col min="3" max="3" width="13.7109375" customWidth="1"/>
    <col min="4" max="31" width="6.7109375" customWidth="1"/>
    <col min="32" max="32" width="7.7109375" customWidth="1"/>
    <col min="33" max="33" width="6.7109375" customWidth="1"/>
    <col min="34" max="34" width="9.42578125" customWidth="1"/>
    <col min="35" max="35" width="10" customWidth="1"/>
    <col min="36" max="36" width="15" customWidth="1"/>
    <col min="37" max="37" width="14.5703125" style="193" customWidth="1"/>
    <col min="38" max="38" width="13" customWidth="1"/>
    <col min="39" max="39" width="9.42578125" customWidth="1"/>
    <col min="40" max="40" width="19.85546875" customWidth="1"/>
    <col min="41" max="41" width="4" customWidth="1"/>
    <col min="42" max="42" width="4.28515625" customWidth="1"/>
  </cols>
  <sheetData>
    <row r="1" spans="1:40" ht="15" x14ac:dyDescent="0.25">
      <c r="A1" s="662" t="s">
        <v>12</v>
      </c>
      <c r="B1" s="662"/>
      <c r="C1" s="662"/>
      <c r="D1" s="662"/>
      <c r="E1" s="662"/>
      <c r="F1" s="662"/>
      <c r="G1" s="662"/>
      <c r="H1" s="1"/>
      <c r="I1" s="1"/>
      <c r="J1" s="1"/>
      <c r="K1" s="1"/>
      <c r="L1" s="1"/>
      <c r="M1" s="1"/>
      <c r="N1" s="1"/>
      <c r="O1" s="1"/>
      <c r="P1" s="1"/>
      <c r="Q1" s="1"/>
      <c r="R1" s="3"/>
      <c r="S1" s="3"/>
      <c r="T1" s="3"/>
      <c r="U1" s="3"/>
      <c r="V1" s="1"/>
      <c r="W1" s="1"/>
      <c r="X1" s="1"/>
      <c r="Y1" s="1"/>
      <c r="Z1" s="1"/>
      <c r="AA1" s="1"/>
      <c r="AB1" s="1"/>
      <c r="AC1" s="289" t="s">
        <v>13</v>
      </c>
      <c r="AD1" s="289"/>
      <c r="AE1" s="5"/>
      <c r="AF1" s="6"/>
      <c r="AG1" s="7"/>
      <c r="AH1" s="9"/>
      <c r="AI1" s="9"/>
      <c r="AJ1" s="9"/>
      <c r="AK1" s="10"/>
      <c r="AL1" s="10"/>
      <c r="AM1" s="10"/>
    </row>
    <row r="2" spans="1:40" s="19" customFormat="1" ht="15.75" customHeight="1" x14ac:dyDescent="0.25">
      <c r="A2" s="662" t="s">
        <v>14</v>
      </c>
      <c r="B2" s="662"/>
      <c r="C2" s="662"/>
      <c r="D2" s="662"/>
      <c r="E2" s="662"/>
      <c r="F2" s="662"/>
      <c r="G2" s="663"/>
      <c r="H2" s="4"/>
      <c r="I2" s="11"/>
      <c r="J2" s="11"/>
      <c r="K2" s="4"/>
      <c r="L2" s="4"/>
      <c r="M2" s="4"/>
      <c r="N2" s="12"/>
      <c r="O2" s="13"/>
      <c r="P2" s="13"/>
      <c r="Q2" s="13"/>
      <c r="R2" s="4"/>
      <c r="S2" s="4"/>
      <c r="T2" s="4"/>
      <c r="U2" s="4"/>
      <c r="V2" s="4"/>
      <c r="W2" s="4"/>
      <c r="X2" s="4"/>
      <c r="Y2" s="4"/>
      <c r="Z2" s="4"/>
      <c r="AA2" s="4"/>
      <c r="AB2" s="14"/>
      <c r="AC2" s="15"/>
      <c r="AD2" s="15"/>
      <c r="AE2" s="15"/>
      <c r="AF2" s="16"/>
      <c r="AG2" s="15"/>
      <c r="AH2" s="18"/>
      <c r="AI2" s="18"/>
      <c r="AJ2" s="18"/>
      <c r="AK2" s="18"/>
      <c r="AL2" s="18"/>
      <c r="AM2" s="18"/>
    </row>
    <row r="3" spans="1:40" s="19" customFormat="1" ht="15" customHeight="1" x14ac:dyDescent="0.25">
      <c r="A3" s="662"/>
      <c r="B3" s="662"/>
      <c r="C3" s="662"/>
      <c r="D3" s="662"/>
      <c r="E3" s="662"/>
      <c r="F3" s="662"/>
      <c r="G3" s="663"/>
      <c r="H3" s="664" t="s">
        <v>15</v>
      </c>
      <c r="I3" s="665"/>
      <c r="J3" s="665"/>
      <c r="K3" s="665"/>
      <c r="L3" s="665"/>
      <c r="M3" s="665"/>
      <c r="N3" s="665"/>
      <c r="O3" s="665"/>
      <c r="P3" s="665"/>
      <c r="Q3" s="665"/>
      <c r="R3" s="665"/>
      <c r="S3" s="665"/>
      <c r="T3" s="665"/>
      <c r="U3" s="665"/>
      <c r="V3" s="665"/>
      <c r="W3" s="665"/>
      <c r="X3" s="665"/>
      <c r="Y3" s="665"/>
      <c r="Z3" s="665"/>
      <c r="AA3" s="20"/>
      <c r="AB3" s="20"/>
      <c r="AC3" s="15"/>
      <c r="AD3" s="15"/>
      <c r="AE3" s="15"/>
      <c r="AF3" s="16"/>
      <c r="AG3" s="15"/>
      <c r="AH3" s="18"/>
      <c r="AI3" s="18"/>
      <c r="AJ3" s="18"/>
      <c r="AK3" s="18"/>
      <c r="AL3" s="18"/>
      <c r="AM3" s="18"/>
    </row>
    <row r="4" spans="1:40" ht="15" customHeight="1" x14ac:dyDescent="0.25">
      <c r="A4" s="22"/>
      <c r="B4" s="22"/>
      <c r="C4" s="22"/>
      <c r="D4" s="291"/>
      <c r="E4" s="292"/>
      <c r="F4" s="292"/>
      <c r="G4" s="292"/>
      <c r="H4" s="293"/>
      <c r="I4" s="294"/>
      <c r="J4" s="295"/>
      <c r="K4" s="296"/>
      <c r="L4" s="553"/>
      <c r="M4" s="294"/>
      <c r="N4" s="299"/>
      <c r="O4" s="299"/>
      <c r="P4" s="299" t="s">
        <v>16</v>
      </c>
      <c r="Q4" s="690" t="s">
        <v>8</v>
      </c>
      <c r="R4" s="691"/>
      <c r="S4" s="692"/>
      <c r="T4" s="30">
        <v>2022</v>
      </c>
      <c r="U4" s="231"/>
      <c r="V4" s="299" t="s">
        <v>17</v>
      </c>
      <c r="W4" s="299"/>
      <c r="X4" s="300"/>
      <c r="Y4" s="301"/>
      <c r="Z4" s="301"/>
      <c r="AA4" s="302"/>
      <c r="AB4" s="302"/>
      <c r="AC4" s="302"/>
      <c r="AD4" s="302"/>
      <c r="AE4" s="303"/>
      <c r="AF4" s="303"/>
      <c r="AG4" s="303"/>
      <c r="AH4" s="37"/>
      <c r="AI4" s="38"/>
      <c r="AJ4" s="39"/>
      <c r="AK4" s="305"/>
      <c r="AL4" s="19"/>
      <c r="AM4" s="19"/>
      <c r="AN4" s="19"/>
    </row>
    <row r="5" spans="1:40" ht="19.5" hidden="1" customHeight="1" x14ac:dyDescent="0.25">
      <c r="A5" s="22"/>
      <c r="B5" s="22"/>
      <c r="C5" s="22"/>
      <c r="D5" s="291"/>
      <c r="E5" s="292"/>
      <c r="F5" s="292"/>
      <c r="G5" s="292"/>
      <c r="H5" s="293"/>
      <c r="I5" s="294"/>
      <c r="J5" s="295"/>
      <c r="K5" s="296"/>
      <c r="L5" s="307">
        <v>28</v>
      </c>
      <c r="M5" s="294"/>
      <c r="N5" s="299"/>
      <c r="O5" s="299"/>
      <c r="P5" s="299"/>
      <c r="Q5" s="307" t="s">
        <v>0</v>
      </c>
      <c r="R5" s="299"/>
      <c r="S5" s="299"/>
      <c r="T5" s="307">
        <v>31</v>
      </c>
      <c r="U5" s="299"/>
      <c r="V5" s="299"/>
      <c r="W5" s="299"/>
      <c r="X5" s="300"/>
      <c r="Y5" s="301"/>
      <c r="Z5" s="301"/>
      <c r="AA5" s="302"/>
      <c r="AB5" s="302"/>
      <c r="AC5" s="302"/>
      <c r="AD5" s="302"/>
      <c r="AE5" s="303"/>
      <c r="AF5" s="303"/>
      <c r="AG5" s="303"/>
      <c r="AH5" s="37"/>
      <c r="AI5" s="38"/>
      <c r="AJ5" s="39"/>
      <c r="AK5" s="305"/>
      <c r="AL5" s="19"/>
      <c r="AM5" s="19"/>
      <c r="AN5" s="19"/>
    </row>
    <row r="6" spans="1:40" ht="19.5" hidden="1" customHeight="1" x14ac:dyDescent="0.25">
      <c r="A6" s="22"/>
      <c r="B6" s="22"/>
      <c r="C6" s="22"/>
      <c r="D6" s="291"/>
      <c r="E6" s="292"/>
      <c r="F6" s="292"/>
      <c r="G6" s="292"/>
      <c r="H6" s="293"/>
      <c r="I6" s="294"/>
      <c r="J6" s="295"/>
      <c r="K6" s="296"/>
      <c r="L6" s="307">
        <v>29</v>
      </c>
      <c r="M6" s="294"/>
      <c r="N6" s="299"/>
      <c r="O6" s="299"/>
      <c r="P6" s="299"/>
      <c r="Q6" s="307" t="s">
        <v>1</v>
      </c>
      <c r="R6" s="299"/>
      <c r="S6" s="299"/>
      <c r="T6" s="308" t="s">
        <v>20</v>
      </c>
      <c r="U6" s="299"/>
      <c r="V6" s="299"/>
      <c r="W6" s="299"/>
      <c r="X6" s="300"/>
      <c r="Y6" s="301"/>
      <c r="Z6" s="301"/>
      <c r="AA6" s="302"/>
      <c r="AB6" s="302"/>
      <c r="AC6" s="302"/>
      <c r="AD6" s="302"/>
      <c r="AE6" s="303"/>
      <c r="AF6" s="303"/>
      <c r="AG6" s="303"/>
      <c r="AH6" s="37"/>
      <c r="AI6" s="38"/>
      <c r="AJ6" s="39"/>
      <c r="AK6" s="305"/>
      <c r="AL6" s="19"/>
      <c r="AM6" s="19"/>
      <c r="AN6" s="19"/>
    </row>
    <row r="7" spans="1:40" ht="19.5" hidden="1" customHeight="1" x14ac:dyDescent="0.25">
      <c r="A7" s="22"/>
      <c r="B7" s="22"/>
      <c r="C7" s="22"/>
      <c r="D7" s="291"/>
      <c r="E7" s="292"/>
      <c r="F7" s="292"/>
      <c r="G7" s="292"/>
      <c r="H7" s="293"/>
      <c r="I7" s="294"/>
      <c r="J7" s="295"/>
      <c r="K7" s="296"/>
      <c r="L7" s="307">
        <v>30</v>
      </c>
      <c r="M7" s="294"/>
      <c r="N7" s="299"/>
      <c r="O7" s="299"/>
      <c r="P7" s="299"/>
      <c r="Q7" s="307" t="s">
        <v>2</v>
      </c>
      <c r="R7" s="299"/>
      <c r="S7" s="299"/>
      <c r="T7" s="307">
        <v>31</v>
      </c>
      <c r="U7" s="299"/>
      <c r="V7" s="299"/>
      <c r="W7" s="299"/>
      <c r="X7" s="300"/>
      <c r="Y7" s="301"/>
      <c r="Z7" s="301"/>
      <c r="AA7" s="302"/>
      <c r="AB7" s="302"/>
      <c r="AC7" s="302"/>
      <c r="AD7" s="302"/>
      <c r="AE7" s="303"/>
      <c r="AF7" s="303"/>
      <c r="AG7" s="303"/>
      <c r="AH7" s="37"/>
      <c r="AI7" s="38"/>
      <c r="AJ7" s="39"/>
      <c r="AK7" s="305"/>
      <c r="AL7" s="19"/>
      <c r="AM7" s="19"/>
      <c r="AN7" s="19"/>
    </row>
    <row r="8" spans="1:40" ht="19.5" hidden="1" customHeight="1" x14ac:dyDescent="0.25">
      <c r="A8" s="22"/>
      <c r="B8" s="22"/>
      <c r="C8" s="22"/>
      <c r="D8" s="291"/>
      <c r="E8" s="292"/>
      <c r="F8" s="292"/>
      <c r="G8" s="292"/>
      <c r="H8" s="293"/>
      <c r="I8" s="294"/>
      <c r="J8" s="295"/>
      <c r="K8" s="296"/>
      <c r="L8" s="307">
        <v>31</v>
      </c>
      <c r="M8" s="294"/>
      <c r="N8" s="299"/>
      <c r="O8" s="299"/>
      <c r="P8" s="299"/>
      <c r="Q8" s="307" t="s">
        <v>3</v>
      </c>
      <c r="R8" s="299"/>
      <c r="S8" s="299"/>
      <c r="T8" s="307">
        <v>30</v>
      </c>
      <c r="U8" s="299"/>
      <c r="V8" s="299"/>
      <c r="W8" s="299"/>
      <c r="X8" s="300"/>
      <c r="Y8" s="301"/>
      <c r="Z8" s="301"/>
      <c r="AA8" s="302"/>
      <c r="AB8" s="302"/>
      <c r="AC8" s="302"/>
      <c r="AD8" s="302"/>
      <c r="AE8" s="303"/>
      <c r="AF8" s="303"/>
      <c r="AG8" s="303"/>
      <c r="AH8" s="37"/>
      <c r="AI8" s="38"/>
      <c r="AJ8" s="39"/>
      <c r="AK8" s="305"/>
      <c r="AL8" s="19"/>
      <c r="AM8" s="19"/>
      <c r="AN8" s="19"/>
    </row>
    <row r="9" spans="1:40" ht="19.5" hidden="1" customHeight="1" x14ac:dyDescent="0.25">
      <c r="A9" s="22"/>
      <c r="B9" s="22"/>
      <c r="C9" s="22"/>
      <c r="D9" s="291"/>
      <c r="E9" s="292"/>
      <c r="F9" s="292"/>
      <c r="G9" s="292"/>
      <c r="H9" s="293"/>
      <c r="I9" s="294"/>
      <c r="J9" s="295"/>
      <c r="K9" s="296"/>
      <c r="L9" s="309"/>
      <c r="M9" s="294"/>
      <c r="N9" s="299"/>
      <c r="O9" s="299"/>
      <c r="P9" s="299"/>
      <c r="Q9" s="307" t="s">
        <v>4</v>
      </c>
      <c r="R9" s="299"/>
      <c r="S9" s="299"/>
      <c r="T9" s="307">
        <v>31</v>
      </c>
      <c r="U9" s="299"/>
      <c r="V9" s="299"/>
      <c r="W9" s="299"/>
      <c r="X9" s="300"/>
      <c r="Y9" s="301"/>
      <c r="Z9" s="301"/>
      <c r="AA9" s="302"/>
      <c r="AB9" s="302"/>
      <c r="AC9" s="302"/>
      <c r="AD9" s="302"/>
      <c r="AE9" s="303"/>
      <c r="AF9" s="303"/>
      <c r="AG9" s="303"/>
      <c r="AH9" s="37"/>
      <c r="AI9" s="38"/>
      <c r="AJ9" s="39"/>
      <c r="AK9" s="305"/>
      <c r="AL9" s="19"/>
      <c r="AM9" s="19"/>
      <c r="AN9" s="19"/>
    </row>
    <row r="10" spans="1:40" ht="19.5" hidden="1" customHeight="1" x14ac:dyDescent="0.25">
      <c r="A10" s="22"/>
      <c r="B10" s="22"/>
      <c r="C10" s="22"/>
      <c r="D10" s="291"/>
      <c r="E10" s="292"/>
      <c r="F10" s="292"/>
      <c r="G10" s="292"/>
      <c r="H10" s="293"/>
      <c r="I10" s="294"/>
      <c r="J10" s="295"/>
      <c r="K10" s="296"/>
      <c r="L10" s="309"/>
      <c r="M10" s="294"/>
      <c r="N10" s="299"/>
      <c r="O10" s="299"/>
      <c r="P10" s="299"/>
      <c r="Q10" s="307" t="s">
        <v>5</v>
      </c>
      <c r="R10" s="299"/>
      <c r="S10" s="299"/>
      <c r="T10" s="307">
        <v>30</v>
      </c>
      <c r="U10" s="299"/>
      <c r="V10" s="299"/>
      <c r="W10" s="299"/>
      <c r="X10" s="300"/>
      <c r="Y10" s="301"/>
      <c r="Z10" s="301"/>
      <c r="AA10" s="302"/>
      <c r="AB10" s="302"/>
      <c r="AC10" s="302"/>
      <c r="AD10" s="302"/>
      <c r="AE10" s="303"/>
      <c r="AF10" s="303"/>
      <c r="AG10" s="303"/>
      <c r="AH10" s="37"/>
      <c r="AI10" s="38"/>
      <c r="AJ10" s="39"/>
      <c r="AK10" s="305"/>
      <c r="AL10" s="19"/>
      <c r="AM10" s="19"/>
      <c r="AN10" s="19"/>
    </row>
    <row r="11" spans="1:40" ht="19.5" hidden="1" customHeight="1" x14ac:dyDescent="0.25">
      <c r="A11" s="22"/>
      <c r="B11" s="22"/>
      <c r="C11" s="22"/>
      <c r="D11" s="291"/>
      <c r="E11" s="292"/>
      <c r="F11" s="292"/>
      <c r="G11" s="292"/>
      <c r="H11" s="293"/>
      <c r="I11" s="294"/>
      <c r="J11" s="295"/>
      <c r="K11" s="296"/>
      <c r="L11" s="309"/>
      <c r="M11" s="294"/>
      <c r="N11" s="299"/>
      <c r="O11" s="299"/>
      <c r="P11" s="299"/>
      <c r="Q11" s="307" t="s">
        <v>6</v>
      </c>
      <c r="R11" s="299"/>
      <c r="S11" s="299"/>
      <c r="T11" s="307">
        <v>31</v>
      </c>
      <c r="U11" s="299"/>
      <c r="V11" s="299"/>
      <c r="W11" s="299"/>
      <c r="X11" s="300"/>
      <c r="Y11" s="301"/>
      <c r="Z11" s="301"/>
      <c r="AA11" s="302"/>
      <c r="AB11" s="302"/>
      <c r="AC11" s="302"/>
      <c r="AD11" s="302"/>
      <c r="AE11" s="303"/>
      <c r="AF11" s="303"/>
      <c r="AG11" s="303"/>
      <c r="AH11" s="37"/>
      <c r="AI11" s="38"/>
      <c r="AJ11" s="39"/>
      <c r="AK11" s="305"/>
      <c r="AL11" s="19"/>
      <c r="AM11" s="19"/>
      <c r="AN11" s="19"/>
    </row>
    <row r="12" spans="1:40" ht="19.5" hidden="1" customHeight="1" x14ac:dyDescent="0.25">
      <c r="A12" s="22"/>
      <c r="B12" s="22"/>
      <c r="C12" s="22"/>
      <c r="D12" s="291"/>
      <c r="E12" s="292"/>
      <c r="F12" s="292"/>
      <c r="G12" s="292"/>
      <c r="H12" s="293"/>
      <c r="I12" s="294"/>
      <c r="J12" s="295"/>
      <c r="K12" s="296"/>
      <c r="L12" s="309"/>
      <c r="M12" s="294"/>
      <c r="N12" s="299"/>
      <c r="O12" s="299"/>
      <c r="P12" s="299"/>
      <c r="Q12" s="307" t="s">
        <v>7</v>
      </c>
      <c r="R12" s="299"/>
      <c r="S12" s="299"/>
      <c r="T12" s="307">
        <v>31</v>
      </c>
      <c r="U12" s="299"/>
      <c r="V12" s="299"/>
      <c r="W12" s="299"/>
      <c r="X12" s="300"/>
      <c r="Y12" s="301"/>
      <c r="Z12" s="301"/>
      <c r="AA12" s="302"/>
      <c r="AB12" s="302"/>
      <c r="AC12" s="302"/>
      <c r="AD12" s="302"/>
      <c r="AE12" s="303"/>
      <c r="AF12" s="303"/>
      <c r="AG12" s="303"/>
      <c r="AH12" s="37"/>
      <c r="AI12" s="38"/>
      <c r="AJ12" s="39"/>
      <c r="AK12" s="305"/>
      <c r="AL12" s="19"/>
      <c r="AM12" s="19"/>
      <c r="AN12" s="19"/>
    </row>
    <row r="13" spans="1:40" ht="19.5" hidden="1" customHeight="1" x14ac:dyDescent="0.25">
      <c r="A13" s="22"/>
      <c r="B13" s="22"/>
      <c r="C13" s="22"/>
      <c r="D13" s="291"/>
      <c r="E13" s="292"/>
      <c r="F13" s="292"/>
      <c r="G13" s="292"/>
      <c r="H13" s="293"/>
      <c r="I13" s="294"/>
      <c r="J13" s="295"/>
      <c r="K13" s="296"/>
      <c r="L13" s="309"/>
      <c r="M13" s="294"/>
      <c r="N13" s="299"/>
      <c r="O13" s="299"/>
      <c r="P13" s="299"/>
      <c r="Q13" s="307" t="s">
        <v>8</v>
      </c>
      <c r="R13" s="299"/>
      <c r="S13" s="299"/>
      <c r="T13" s="307">
        <v>30</v>
      </c>
      <c r="U13" s="299"/>
      <c r="V13" s="299"/>
      <c r="W13" s="299"/>
      <c r="X13" s="300"/>
      <c r="Y13" s="301"/>
      <c r="Z13" s="301"/>
      <c r="AA13" s="302"/>
      <c r="AB13" s="302"/>
      <c r="AC13" s="302"/>
      <c r="AD13" s="302"/>
      <c r="AE13" s="303"/>
      <c r="AF13" s="303"/>
      <c r="AG13" s="303"/>
      <c r="AH13" s="37"/>
      <c r="AI13" s="38"/>
      <c r="AJ13" s="39"/>
      <c r="AK13" s="305"/>
      <c r="AL13" s="19"/>
      <c r="AM13" s="19"/>
      <c r="AN13" s="19"/>
    </row>
    <row r="14" spans="1:40" ht="19.5" hidden="1" customHeight="1" x14ac:dyDescent="0.25">
      <c r="A14" s="22"/>
      <c r="B14" s="22"/>
      <c r="C14" s="22"/>
      <c r="D14" s="291"/>
      <c r="E14" s="292"/>
      <c r="F14" s="292"/>
      <c r="G14" s="292"/>
      <c r="H14" s="293"/>
      <c r="I14" s="294"/>
      <c r="J14" s="295"/>
      <c r="K14" s="296"/>
      <c r="L14" s="309"/>
      <c r="M14" s="294"/>
      <c r="N14" s="299"/>
      <c r="O14" s="299"/>
      <c r="P14" s="299"/>
      <c r="Q14" s="307" t="s">
        <v>9</v>
      </c>
      <c r="R14" s="299"/>
      <c r="S14" s="299"/>
      <c r="T14" s="307">
        <v>31</v>
      </c>
      <c r="U14" s="299"/>
      <c r="V14" s="299"/>
      <c r="W14" s="299"/>
      <c r="X14" s="300"/>
      <c r="Y14" s="301"/>
      <c r="Z14" s="301"/>
      <c r="AA14" s="302"/>
      <c r="AB14" s="302"/>
      <c r="AC14" s="302"/>
      <c r="AD14" s="302"/>
      <c r="AE14" s="303"/>
      <c r="AF14" s="303"/>
      <c r="AG14" s="303"/>
      <c r="AH14" s="37"/>
      <c r="AI14" s="38"/>
      <c r="AJ14" s="39"/>
      <c r="AK14" s="305"/>
      <c r="AL14" s="19"/>
      <c r="AM14" s="19"/>
      <c r="AN14" s="19"/>
    </row>
    <row r="15" spans="1:40" ht="19.5" hidden="1" customHeight="1" x14ac:dyDescent="0.25">
      <c r="A15" s="22"/>
      <c r="B15" s="22"/>
      <c r="C15" s="22"/>
      <c r="D15" s="291"/>
      <c r="E15" s="292"/>
      <c r="F15" s="292"/>
      <c r="G15" s="292"/>
      <c r="H15" s="293"/>
      <c r="I15" s="294"/>
      <c r="J15" s="295"/>
      <c r="K15" s="296"/>
      <c r="L15" s="309"/>
      <c r="M15" s="294"/>
      <c r="N15" s="299"/>
      <c r="O15" s="299"/>
      <c r="P15" s="299"/>
      <c r="Q15" s="307" t="s">
        <v>10</v>
      </c>
      <c r="R15" s="299"/>
      <c r="S15" s="299"/>
      <c r="T15" s="307">
        <v>30</v>
      </c>
      <c r="U15" s="299"/>
      <c r="V15" s="299"/>
      <c r="W15" s="299"/>
      <c r="X15" s="300"/>
      <c r="Y15" s="301"/>
      <c r="Z15" s="301"/>
      <c r="AA15" s="302"/>
      <c r="AB15" s="302"/>
      <c r="AC15" s="302"/>
      <c r="AD15" s="302"/>
      <c r="AE15" s="303"/>
      <c r="AF15" s="303"/>
      <c r="AG15" s="303"/>
      <c r="AH15" s="37"/>
      <c r="AI15" s="38"/>
      <c r="AJ15" s="39"/>
      <c r="AK15" s="305"/>
      <c r="AL15" s="19"/>
      <c r="AM15" s="19"/>
      <c r="AN15" s="19"/>
    </row>
    <row r="16" spans="1:40" ht="19.5" hidden="1" customHeight="1" x14ac:dyDescent="0.25">
      <c r="A16" s="22"/>
      <c r="B16" s="22"/>
      <c r="C16" s="22"/>
      <c r="D16" s="291"/>
      <c r="E16" s="292"/>
      <c r="F16" s="292"/>
      <c r="G16" s="292"/>
      <c r="H16" s="293"/>
      <c r="I16" s="294"/>
      <c r="J16" s="295"/>
      <c r="K16" s="296"/>
      <c r="L16" s="309"/>
      <c r="M16" s="294"/>
      <c r="N16" s="299"/>
      <c r="O16" s="299"/>
      <c r="P16" s="299"/>
      <c r="Q16" s="310" t="s">
        <v>11</v>
      </c>
      <c r="R16" s="299"/>
      <c r="S16" s="299"/>
      <c r="T16" s="310">
        <v>31</v>
      </c>
      <c r="U16" s="299"/>
      <c r="V16" s="299"/>
      <c r="W16" s="299"/>
      <c r="X16" s="300"/>
      <c r="Y16" s="301"/>
      <c r="Z16" s="301"/>
      <c r="AA16" s="302"/>
      <c r="AB16" s="302"/>
      <c r="AC16" s="302"/>
      <c r="AD16" s="302"/>
      <c r="AE16" s="303"/>
      <c r="AF16" s="303"/>
      <c r="AG16" s="303"/>
      <c r="AH16" s="37"/>
      <c r="AI16" s="38"/>
      <c r="AJ16" s="39"/>
      <c r="AK16" s="305"/>
      <c r="AL16" s="19"/>
      <c r="AM16" s="19"/>
      <c r="AN16" s="19"/>
    </row>
    <row r="17" spans="1:43" ht="15" customHeight="1" x14ac:dyDescent="0.25">
      <c r="A17" s="22"/>
      <c r="B17" s="21"/>
      <c r="C17" s="2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2"/>
      <c r="W17" s="299"/>
      <c r="X17" s="300"/>
      <c r="Y17" s="301"/>
      <c r="Z17" s="301"/>
      <c r="AA17" s="302"/>
      <c r="AB17" s="302"/>
      <c r="AC17" s="302"/>
      <c r="AD17" s="302"/>
      <c r="AE17" s="303"/>
      <c r="AF17" s="303"/>
      <c r="AG17" s="303"/>
      <c r="AH17" s="37"/>
      <c r="AI17" s="38"/>
      <c r="AJ17" s="39"/>
      <c r="AK17" s="305"/>
      <c r="AL17" s="19"/>
      <c r="AM17" s="19"/>
      <c r="AN17" s="19"/>
    </row>
    <row r="18" spans="1:43" ht="15" customHeight="1" thickBot="1" x14ac:dyDescent="0.3">
      <c r="A18" s="652" t="s">
        <v>21</v>
      </c>
      <c r="B18" s="652"/>
      <c r="C18" s="652"/>
      <c r="D18" s="554">
        <v>1</v>
      </c>
      <c r="E18" s="311"/>
      <c r="F18" s="311"/>
      <c r="G18" s="304"/>
      <c r="H18" s="304"/>
      <c r="I18" s="304"/>
      <c r="J18" s="304"/>
      <c r="K18" s="304"/>
      <c r="L18" s="304"/>
      <c r="M18" s="3"/>
      <c r="N18" s="3"/>
      <c r="O18" s="304"/>
      <c r="P18" s="304"/>
      <c r="Q18" s="303" t="s">
        <v>22</v>
      </c>
      <c r="R18" s="304"/>
      <c r="S18" s="555">
        <v>30</v>
      </c>
      <c r="T18" s="303" t="s">
        <v>23</v>
      </c>
      <c r="U18" s="303"/>
      <c r="V18" s="303"/>
      <c r="W18" s="299"/>
      <c r="X18" s="300"/>
      <c r="Y18" s="301"/>
      <c r="Z18" s="301"/>
      <c r="AA18" s="302"/>
      <c r="AB18" s="302"/>
      <c r="AC18" s="302"/>
      <c r="AD18" s="302"/>
      <c r="AE18" s="303"/>
      <c r="AF18" s="303"/>
      <c r="AG18" s="303"/>
      <c r="AH18" s="51"/>
      <c r="AI18" s="52"/>
      <c r="AJ18" s="53"/>
      <c r="AK18" s="305"/>
      <c r="AL18" s="19"/>
      <c r="AM18" s="19"/>
      <c r="AN18" s="19"/>
    </row>
    <row r="19" spans="1:43" ht="15" customHeight="1" thickBot="1" x14ac:dyDescent="0.3">
      <c r="A19" s="652" t="s">
        <v>24</v>
      </c>
      <c r="B19" s="652"/>
      <c r="C19" s="652"/>
      <c r="D19" s="685">
        <v>176</v>
      </c>
      <c r="E19" s="685"/>
      <c r="F19" s="315" t="s">
        <v>25</v>
      </c>
      <c r="G19" s="686">
        <v>528</v>
      </c>
      <c r="H19" s="686"/>
      <c r="I19" s="315" t="s">
        <v>26</v>
      </c>
      <c r="J19" s="556"/>
      <c r="K19" s="56">
        <f>G19-D19-июль!D19-август!D19</f>
        <v>0</v>
      </c>
      <c r="L19" s="455" t="s">
        <v>27</v>
      </c>
      <c r="M19" s="317"/>
      <c r="N19" s="317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44"/>
      <c r="Z19" s="19"/>
      <c r="AA19" s="19"/>
      <c r="AB19" s="19"/>
      <c r="AC19" s="19"/>
      <c r="AD19" s="19"/>
      <c r="AE19" s="19"/>
      <c r="AF19" s="22"/>
      <c r="AG19" s="44"/>
      <c r="AH19" s="65"/>
      <c r="AI19" s="244"/>
      <c r="AJ19" s="65"/>
      <c r="AK19" s="654" t="s">
        <v>29</v>
      </c>
      <c r="AL19" s="655"/>
      <c r="AM19" s="656"/>
      <c r="AN19" s="319" t="s">
        <v>30</v>
      </c>
    </row>
    <row r="20" spans="1:43" ht="48.75" customHeight="1" thickBot="1" x14ac:dyDescent="0.3">
      <c r="A20" s="69" t="s">
        <v>31</v>
      </c>
      <c r="B20" s="70" t="s">
        <v>32</v>
      </c>
      <c r="C20" s="71" t="s">
        <v>33</v>
      </c>
      <c r="D20" s="75">
        <v>1</v>
      </c>
      <c r="E20" s="75">
        <v>2</v>
      </c>
      <c r="F20" s="74">
        <v>3</v>
      </c>
      <c r="G20" s="74">
        <v>4</v>
      </c>
      <c r="H20" s="75">
        <v>5</v>
      </c>
      <c r="I20" s="75">
        <v>6</v>
      </c>
      <c r="J20" s="75">
        <v>7</v>
      </c>
      <c r="K20" s="75">
        <v>8</v>
      </c>
      <c r="L20" s="75">
        <v>9</v>
      </c>
      <c r="M20" s="74">
        <v>10</v>
      </c>
      <c r="N20" s="74">
        <v>11</v>
      </c>
      <c r="O20" s="75">
        <v>12</v>
      </c>
      <c r="P20" s="75">
        <v>13</v>
      </c>
      <c r="Q20" s="75">
        <v>14</v>
      </c>
      <c r="R20" s="75">
        <v>15</v>
      </c>
      <c r="S20" s="75">
        <v>16</v>
      </c>
      <c r="T20" s="74">
        <v>17</v>
      </c>
      <c r="U20" s="74">
        <v>18</v>
      </c>
      <c r="V20" s="75">
        <v>19</v>
      </c>
      <c r="W20" s="75">
        <v>20</v>
      </c>
      <c r="X20" s="75">
        <v>21</v>
      </c>
      <c r="Y20" s="75">
        <v>22</v>
      </c>
      <c r="Z20" s="75">
        <v>23</v>
      </c>
      <c r="AA20" s="74">
        <v>24</v>
      </c>
      <c r="AB20" s="74">
        <v>25</v>
      </c>
      <c r="AC20" s="75">
        <v>26</v>
      </c>
      <c r="AD20" s="75">
        <v>27</v>
      </c>
      <c r="AE20" s="75">
        <v>28</v>
      </c>
      <c r="AF20" s="75">
        <v>29</v>
      </c>
      <c r="AG20" s="75">
        <v>30</v>
      </c>
      <c r="AH20" s="76" t="s">
        <v>34</v>
      </c>
      <c r="AI20" s="76" t="s">
        <v>35</v>
      </c>
      <c r="AJ20" s="76" t="s">
        <v>36</v>
      </c>
      <c r="AK20" s="76" t="s">
        <v>37</v>
      </c>
      <c r="AL20" s="76" t="s">
        <v>38</v>
      </c>
      <c r="AM20" s="76" t="s">
        <v>39</v>
      </c>
      <c r="AN20" s="557" t="s">
        <v>40</v>
      </c>
      <c r="AO20" s="194"/>
      <c r="AP20" s="194"/>
      <c r="AQ20" s="194"/>
    </row>
    <row r="21" spans="1:43" ht="15.75" customHeight="1" x14ac:dyDescent="0.25">
      <c r="A21" s="78">
        <v>1</v>
      </c>
      <c r="B21" s="384" t="s">
        <v>41</v>
      </c>
      <c r="C21" s="80" t="s">
        <v>42</v>
      </c>
      <c r="D21" s="249" t="s">
        <v>50</v>
      </c>
      <c r="E21" s="249" t="s">
        <v>50</v>
      </c>
      <c r="F21" s="249" t="s">
        <v>50</v>
      </c>
      <c r="G21" s="249" t="s">
        <v>50</v>
      </c>
      <c r="H21" s="249" t="s">
        <v>50</v>
      </c>
      <c r="I21" s="326"/>
      <c r="J21" s="327">
        <v>5.08</v>
      </c>
      <c r="K21" s="82">
        <v>10.5</v>
      </c>
      <c r="L21" s="250"/>
      <c r="M21" s="385"/>
      <c r="N21" s="82">
        <v>11</v>
      </c>
      <c r="O21" s="326"/>
      <c r="P21" s="326"/>
      <c r="Q21" s="327">
        <v>5</v>
      </c>
      <c r="R21" s="82">
        <v>10.75</v>
      </c>
      <c r="S21" s="82">
        <v>10.75</v>
      </c>
      <c r="T21" s="385"/>
      <c r="U21" s="385"/>
      <c r="V21" s="82">
        <v>10.75</v>
      </c>
      <c r="W21" s="327">
        <v>5</v>
      </c>
      <c r="X21" s="84"/>
      <c r="Y21" s="82">
        <v>10.08</v>
      </c>
      <c r="Z21" s="82">
        <v>10.75</v>
      </c>
      <c r="AA21" s="82">
        <v>10.83</v>
      </c>
      <c r="AB21" s="385"/>
      <c r="AC21" s="250"/>
      <c r="AD21" s="82">
        <v>10.75</v>
      </c>
      <c r="AE21" s="82">
        <v>10.75</v>
      </c>
      <c r="AF21" s="326"/>
      <c r="AG21" s="326"/>
      <c r="AH21" s="328">
        <f t="shared" ref="AH21:AH41" si="0">SUM(D21:AG21)</f>
        <v>121.99</v>
      </c>
      <c r="AI21" s="507">
        <f t="shared" ref="AI21:AI39" si="1">$D$19-(COUNTIF(D21:E21,"О")+COUNTIF(H21:L21,"О")+COUNTIF(O21:S21,"О")+COUNTIF(V21:Z21,"О")+COUNTIF(D21:E21,"Б")+COUNTIF(H21:L21,"Б")+COUNTIF(O21:S21,"Б")+COUNTIF(V21:Z21,"Б")+COUNTIF(D21:E21,"Д")+COUNTIF(H21:L21,"Д")+COUNTIF(O21:S21,"Д")+COUNTIF(V21:Z21,"Д")+COUNTIF(D21:E21,"К")+COUNTIF(H21:L21,"К")+COUNTIF(O21:S21,"К")+COUNTIF(V21:Z21,"К")+COUNTIF(AC21:AG21,"О")+COUNTIF(AC21:AG21,"Д")+COUNTIF(AC21:AG21,"Б")+COUNTIF(AC21:AG21,"К"))*8</f>
        <v>152</v>
      </c>
      <c r="AJ21" s="329">
        <f>AH21-AI21</f>
        <v>-30.010000000000005</v>
      </c>
      <c r="AK21" s="330" t="e">
        <f>#REF!</f>
        <v>#REF!</v>
      </c>
      <c r="AL21" s="330" t="e">
        <f>#REF!</f>
        <v>#REF!</v>
      </c>
      <c r="AM21" s="331" t="e">
        <f>#REF!</f>
        <v>#REF!</v>
      </c>
      <c r="AN21" s="387" t="e">
        <f>#REF!</f>
        <v>#REF!</v>
      </c>
      <c r="AO21" s="194"/>
      <c r="AP21" s="194"/>
      <c r="AQ21" s="194"/>
    </row>
    <row r="22" spans="1:43" ht="15.75" customHeight="1" x14ac:dyDescent="0.25">
      <c r="A22" s="95">
        <v>2</v>
      </c>
      <c r="B22" s="388" t="s">
        <v>43</v>
      </c>
      <c r="C22" s="121" t="s">
        <v>44</v>
      </c>
      <c r="D22" s="102">
        <v>11.83</v>
      </c>
      <c r="E22" s="114"/>
      <c r="F22" s="101">
        <v>1.58</v>
      </c>
      <c r="G22" s="101">
        <v>11.08</v>
      </c>
      <c r="H22" s="102">
        <v>11.83</v>
      </c>
      <c r="I22" s="390"/>
      <c r="J22" s="102">
        <v>1.33</v>
      </c>
      <c r="K22" s="102">
        <v>11.08</v>
      </c>
      <c r="L22" s="102">
        <v>12.08</v>
      </c>
      <c r="M22" s="103"/>
      <c r="N22" s="103"/>
      <c r="O22" s="100"/>
      <c r="P22" s="102">
        <v>1</v>
      </c>
      <c r="Q22" s="102">
        <v>13.33</v>
      </c>
      <c r="R22" s="102">
        <v>11.75</v>
      </c>
      <c r="S22" s="115"/>
      <c r="T22" s="558">
        <v>0.83</v>
      </c>
      <c r="U22" s="103">
        <v>11.83</v>
      </c>
      <c r="V22" s="102">
        <v>13</v>
      </c>
      <c r="W22" s="102"/>
      <c r="X22" s="102">
        <v>1</v>
      </c>
      <c r="Y22" s="102">
        <v>13.92</v>
      </c>
      <c r="Z22" s="102">
        <v>12.75</v>
      </c>
      <c r="AA22" s="101">
        <v>12.75</v>
      </c>
      <c r="AB22" s="101"/>
      <c r="AC22" s="102">
        <v>1.5</v>
      </c>
      <c r="AD22" s="102">
        <v>11.75</v>
      </c>
      <c r="AE22" s="102">
        <v>11.67</v>
      </c>
      <c r="AF22" s="559"/>
      <c r="AG22" s="102"/>
      <c r="AH22" s="335">
        <f t="shared" si="0"/>
        <v>177.89</v>
      </c>
      <c r="AI22" s="512">
        <f t="shared" si="1"/>
        <v>176</v>
      </c>
      <c r="AJ22" s="336">
        <f t="shared" ref="AJ22:AJ39" si="2">AH22-AI22</f>
        <v>1.8899999999999864</v>
      </c>
      <c r="AK22" s="337" t="e">
        <f>#REF!</f>
        <v>#REF!</v>
      </c>
      <c r="AL22" s="337" t="e">
        <f>#REF!</f>
        <v>#REF!</v>
      </c>
      <c r="AM22" s="338" t="e">
        <f>#REF!</f>
        <v>#REF!</v>
      </c>
      <c r="AN22" s="332" t="e">
        <f>#REF!</f>
        <v>#REF!</v>
      </c>
      <c r="AO22" s="194"/>
      <c r="AP22" s="194"/>
      <c r="AQ22" s="194"/>
    </row>
    <row r="23" spans="1:43" ht="15.75" customHeight="1" x14ac:dyDescent="0.25">
      <c r="A23" s="95">
        <v>3</v>
      </c>
      <c r="B23" s="388" t="s">
        <v>45</v>
      </c>
      <c r="C23" s="121" t="s">
        <v>46</v>
      </c>
      <c r="D23" s="111">
        <f>6.75+5</f>
        <v>11.75</v>
      </c>
      <c r="E23" s="114"/>
      <c r="F23" s="101"/>
      <c r="G23" s="111">
        <v>10.92</v>
      </c>
      <c r="H23" s="111">
        <v>11.25</v>
      </c>
      <c r="I23" s="114"/>
      <c r="J23" s="115"/>
      <c r="K23" s="111">
        <v>10.92</v>
      </c>
      <c r="L23" s="111">
        <v>5</v>
      </c>
      <c r="M23" s="103"/>
      <c r="N23" s="111">
        <v>10.75</v>
      </c>
      <c r="O23" s="111">
        <v>10.75</v>
      </c>
      <c r="P23" s="111">
        <v>10.75</v>
      </c>
      <c r="Q23" s="114"/>
      <c r="R23" s="114"/>
      <c r="S23" s="111">
        <v>10.75</v>
      </c>
      <c r="T23" s="111">
        <v>10.75</v>
      </c>
      <c r="U23" s="103"/>
      <c r="V23" s="102"/>
      <c r="W23" s="111">
        <v>10.75</v>
      </c>
      <c r="X23" s="111">
        <v>10.75</v>
      </c>
      <c r="Y23" s="114"/>
      <c r="Z23" s="114"/>
      <c r="AA23" s="111">
        <v>10.83</v>
      </c>
      <c r="AB23" s="111">
        <v>10.75</v>
      </c>
      <c r="AC23" s="115"/>
      <c r="AD23" s="115"/>
      <c r="AE23" s="111">
        <v>5</v>
      </c>
      <c r="AF23" s="111">
        <v>10.75</v>
      </c>
      <c r="AG23" s="111">
        <v>5</v>
      </c>
      <c r="AH23" s="335">
        <f t="shared" si="0"/>
        <v>167.42000000000002</v>
      </c>
      <c r="AI23" s="512">
        <f t="shared" si="1"/>
        <v>176</v>
      </c>
      <c r="AJ23" s="336">
        <f t="shared" si="2"/>
        <v>-8.5799999999999841</v>
      </c>
      <c r="AK23" s="337" t="e">
        <f>#REF!</f>
        <v>#REF!</v>
      </c>
      <c r="AL23" s="337" t="e">
        <f>#REF!</f>
        <v>#REF!</v>
      </c>
      <c r="AM23" s="338" t="e">
        <f>#REF!</f>
        <v>#REF!</v>
      </c>
      <c r="AN23" s="332" t="e">
        <f>#REF!</f>
        <v>#REF!</v>
      </c>
      <c r="AO23" s="194"/>
      <c r="AP23" s="194"/>
      <c r="AQ23" s="194"/>
    </row>
    <row r="24" spans="1:43" ht="15.75" hidden="1" customHeight="1" x14ac:dyDescent="0.25">
      <c r="A24" s="95"/>
      <c r="B24" s="388" t="s">
        <v>47</v>
      </c>
      <c r="C24" s="121" t="s">
        <v>42</v>
      </c>
      <c r="D24" s="100"/>
      <c r="E24" s="114"/>
      <c r="F24" s="101"/>
      <c r="G24" s="101"/>
      <c r="H24" s="114"/>
      <c r="I24" s="114"/>
      <c r="J24" s="115"/>
      <c r="K24" s="100"/>
      <c r="L24" s="115"/>
      <c r="M24" s="103"/>
      <c r="N24" s="103"/>
      <c r="O24" s="100"/>
      <c r="P24" s="100"/>
      <c r="Q24" s="114"/>
      <c r="R24" s="114"/>
      <c r="S24" s="115"/>
      <c r="T24" s="103"/>
      <c r="U24" s="103"/>
      <c r="V24" s="102"/>
      <c r="W24" s="102"/>
      <c r="X24" s="100"/>
      <c r="Y24" s="114"/>
      <c r="Z24" s="114"/>
      <c r="AA24" s="103"/>
      <c r="AB24" s="103"/>
      <c r="AC24" s="115"/>
      <c r="AD24" s="115"/>
      <c r="AE24" s="115"/>
      <c r="AF24" s="114"/>
      <c r="AG24" s="114"/>
      <c r="AH24" s="335">
        <f t="shared" si="0"/>
        <v>0</v>
      </c>
      <c r="AI24" s="512"/>
      <c r="AJ24" s="336">
        <f t="shared" si="2"/>
        <v>0</v>
      </c>
      <c r="AK24" s="337" t="e">
        <f>#REF!</f>
        <v>#REF!</v>
      </c>
      <c r="AL24" s="337" t="e">
        <f>#REF!</f>
        <v>#REF!</v>
      </c>
      <c r="AM24" s="338" t="e">
        <f>#REF!</f>
        <v>#REF!</v>
      </c>
      <c r="AN24" s="332" t="e">
        <f>#REF!</f>
        <v>#REF!</v>
      </c>
      <c r="AO24" s="194"/>
      <c r="AP24" s="194"/>
      <c r="AQ24" s="194"/>
    </row>
    <row r="25" spans="1:43" ht="15.75" hidden="1" customHeight="1" x14ac:dyDescent="0.25">
      <c r="A25" s="95"/>
      <c r="B25" s="388" t="s">
        <v>85</v>
      </c>
      <c r="C25" s="97" t="s">
        <v>46</v>
      </c>
      <c r="D25" s="100"/>
      <c r="E25" s="114"/>
      <c r="F25" s="101"/>
      <c r="G25" s="101"/>
      <c r="H25" s="114"/>
      <c r="I25" s="122" t="s">
        <v>50</v>
      </c>
      <c r="J25" s="122" t="s">
        <v>50</v>
      </c>
      <c r="K25" s="122" t="s">
        <v>50</v>
      </c>
      <c r="L25" s="122" t="s">
        <v>50</v>
      </c>
      <c r="M25" s="122" t="s">
        <v>50</v>
      </c>
      <c r="N25" s="122" t="s">
        <v>50</v>
      </c>
      <c r="O25" s="122" t="s">
        <v>50</v>
      </c>
      <c r="P25" s="122" t="s">
        <v>50</v>
      </c>
      <c r="Q25" s="122" t="s">
        <v>50</v>
      </c>
      <c r="R25" s="122" t="s">
        <v>50</v>
      </c>
      <c r="S25" s="122" t="s">
        <v>50</v>
      </c>
      <c r="T25" s="122" t="s">
        <v>50</v>
      </c>
      <c r="U25" s="122" t="s">
        <v>50</v>
      </c>
      <c r="V25" s="122" t="s">
        <v>50</v>
      </c>
      <c r="W25" s="122" t="s">
        <v>50</v>
      </c>
      <c r="X25" s="122" t="s">
        <v>50</v>
      </c>
      <c r="Y25" s="122" t="s">
        <v>50</v>
      </c>
      <c r="Z25" s="122" t="s">
        <v>50</v>
      </c>
      <c r="AA25" s="103"/>
      <c r="AB25" s="103"/>
      <c r="AC25" s="115"/>
      <c r="AD25" s="115"/>
      <c r="AE25" s="115"/>
      <c r="AF25" s="114"/>
      <c r="AG25" s="114"/>
      <c r="AH25" s="335">
        <f t="shared" si="0"/>
        <v>0</v>
      </c>
      <c r="AI25" s="512"/>
      <c r="AJ25" s="336">
        <f t="shared" si="2"/>
        <v>0</v>
      </c>
      <c r="AK25" s="337" t="e">
        <f>#REF!</f>
        <v>#REF!</v>
      </c>
      <c r="AL25" s="337" t="e">
        <f>#REF!</f>
        <v>#REF!</v>
      </c>
      <c r="AM25" s="338" t="e">
        <f>#REF!</f>
        <v>#REF!</v>
      </c>
      <c r="AN25" s="332" t="e">
        <f>#REF!</f>
        <v>#REF!</v>
      </c>
      <c r="AO25" s="194"/>
      <c r="AP25" s="194"/>
      <c r="AQ25" s="194"/>
    </row>
    <row r="26" spans="1:43" ht="15.75" customHeight="1" x14ac:dyDescent="0.25">
      <c r="A26" s="95">
        <v>4</v>
      </c>
      <c r="B26" s="388" t="s">
        <v>48</v>
      </c>
      <c r="C26" s="121" t="s">
        <v>44</v>
      </c>
      <c r="D26" s="257">
        <v>10.75</v>
      </c>
      <c r="E26" s="114"/>
      <c r="F26" s="101"/>
      <c r="G26" s="258">
        <v>8.75</v>
      </c>
      <c r="H26" s="257">
        <v>10.75</v>
      </c>
      <c r="I26" s="114"/>
      <c r="J26" s="115"/>
      <c r="K26" s="257">
        <v>11.25</v>
      </c>
      <c r="L26" s="257">
        <v>11.25</v>
      </c>
      <c r="M26" s="103"/>
      <c r="N26" s="101">
        <v>1.5</v>
      </c>
      <c r="O26" s="102">
        <v>11.25</v>
      </c>
      <c r="P26" s="102">
        <v>11.08</v>
      </c>
      <c r="Q26" s="114"/>
      <c r="R26" s="102">
        <v>1.33</v>
      </c>
      <c r="S26" s="102">
        <v>10.92</v>
      </c>
      <c r="T26" s="101">
        <v>11.42</v>
      </c>
      <c r="U26" s="101"/>
      <c r="V26" s="102">
        <v>2.33</v>
      </c>
      <c r="W26" s="102">
        <v>11.17</v>
      </c>
      <c r="X26" s="102">
        <v>11.42</v>
      </c>
      <c r="Y26" s="102"/>
      <c r="Z26" s="102"/>
      <c r="AA26" s="101">
        <v>8.75</v>
      </c>
      <c r="AB26" s="101"/>
      <c r="AC26" s="257">
        <v>8</v>
      </c>
      <c r="AD26" s="125">
        <v>11.25</v>
      </c>
      <c r="AE26" s="125">
        <v>10.92</v>
      </c>
      <c r="AF26" s="257">
        <v>8</v>
      </c>
      <c r="AG26" s="257">
        <v>8</v>
      </c>
      <c r="AH26" s="335">
        <f t="shared" si="0"/>
        <v>180.09</v>
      </c>
      <c r="AI26" s="512">
        <f t="shared" si="1"/>
        <v>176</v>
      </c>
      <c r="AJ26" s="336">
        <f t="shared" si="2"/>
        <v>4.0900000000000034</v>
      </c>
      <c r="AK26" s="337" t="e">
        <f>#REF!</f>
        <v>#REF!</v>
      </c>
      <c r="AL26" s="337" t="e">
        <f>#REF!</f>
        <v>#REF!</v>
      </c>
      <c r="AM26" s="338" t="e">
        <f>#REF!</f>
        <v>#REF!</v>
      </c>
      <c r="AN26" s="332" t="e">
        <f>#REF!</f>
        <v>#REF!</v>
      </c>
      <c r="AO26" s="194"/>
      <c r="AP26" s="194"/>
      <c r="AQ26" s="194"/>
    </row>
    <row r="27" spans="1:43" ht="15.75" customHeight="1" x14ac:dyDescent="0.25">
      <c r="A27" s="95">
        <v>5</v>
      </c>
      <c r="B27" s="388" t="s">
        <v>49</v>
      </c>
      <c r="C27" s="121" t="s">
        <v>42</v>
      </c>
      <c r="D27" s="114">
        <v>10.75</v>
      </c>
      <c r="E27" s="114">
        <v>10.75</v>
      </c>
      <c r="F27" s="101"/>
      <c r="G27" s="103">
        <v>10.75</v>
      </c>
      <c r="H27" s="114"/>
      <c r="I27" s="114"/>
      <c r="J27" s="114">
        <v>10.75</v>
      </c>
      <c r="K27" s="114"/>
      <c r="L27" s="122" t="s">
        <v>86</v>
      </c>
      <c r="M27" s="122" t="s">
        <v>86</v>
      </c>
      <c r="N27" s="122" t="s">
        <v>86</v>
      </c>
      <c r="O27" s="122" t="s">
        <v>86</v>
      </c>
      <c r="P27" s="122" t="s">
        <v>86</v>
      </c>
      <c r="Q27" s="122" t="s">
        <v>86</v>
      </c>
      <c r="R27" s="122" t="s">
        <v>86</v>
      </c>
      <c r="S27" s="122" t="s">
        <v>86</v>
      </c>
      <c r="T27" s="122" t="s">
        <v>86</v>
      </c>
      <c r="U27" s="122" t="s">
        <v>86</v>
      </c>
      <c r="V27" s="122" t="s">
        <v>86</v>
      </c>
      <c r="W27" s="122" t="s">
        <v>86</v>
      </c>
      <c r="X27" s="122" t="s">
        <v>86</v>
      </c>
      <c r="Y27" s="114"/>
      <c r="Z27" s="111">
        <v>11.25</v>
      </c>
      <c r="AA27" s="103"/>
      <c r="AB27" s="103">
        <v>10.75</v>
      </c>
      <c r="AC27" s="111">
        <v>11.08</v>
      </c>
      <c r="AD27" s="115"/>
      <c r="AE27" s="114"/>
      <c r="AF27" s="114">
        <v>10.75</v>
      </c>
      <c r="AG27" s="114">
        <v>10.92</v>
      </c>
      <c r="AH27" s="335">
        <f t="shared" si="0"/>
        <v>97.75</v>
      </c>
      <c r="AI27" s="512">
        <f t="shared" si="1"/>
        <v>104</v>
      </c>
      <c r="AJ27" s="336">
        <f t="shared" si="2"/>
        <v>-6.25</v>
      </c>
      <c r="AK27" s="337" t="e">
        <f>#REF!</f>
        <v>#REF!</v>
      </c>
      <c r="AL27" s="337" t="e">
        <f>#REF!</f>
        <v>#REF!</v>
      </c>
      <c r="AM27" s="338" t="e">
        <f>#REF!</f>
        <v>#REF!</v>
      </c>
      <c r="AN27" s="332" t="e">
        <f>#REF!</f>
        <v>#REF!</v>
      </c>
      <c r="AO27" s="194"/>
      <c r="AP27" s="194"/>
      <c r="AQ27" s="194"/>
    </row>
    <row r="28" spans="1:43" ht="15" customHeight="1" x14ac:dyDescent="0.25">
      <c r="A28" s="95">
        <v>6</v>
      </c>
      <c r="B28" s="388" t="s">
        <v>51</v>
      </c>
      <c r="C28" s="121" t="s">
        <v>42</v>
      </c>
      <c r="D28" s="127">
        <v>11.08</v>
      </c>
      <c r="E28" s="114"/>
      <c r="F28" s="103"/>
      <c r="G28" s="101"/>
      <c r="H28" s="114"/>
      <c r="I28" s="114">
        <v>10.75</v>
      </c>
      <c r="J28" s="114"/>
      <c r="K28" s="114">
        <v>10.75</v>
      </c>
      <c r="L28" s="114">
        <v>11.08</v>
      </c>
      <c r="M28" s="103"/>
      <c r="N28" s="103"/>
      <c r="O28" s="100"/>
      <c r="P28" s="114">
        <v>10.75</v>
      </c>
      <c r="Q28" s="114">
        <v>10.75</v>
      </c>
      <c r="R28" s="114">
        <v>10.75</v>
      </c>
      <c r="S28" s="115"/>
      <c r="T28" s="103">
        <v>10.75</v>
      </c>
      <c r="U28" s="101"/>
      <c r="V28" s="114"/>
      <c r="W28" s="114">
        <v>10.75</v>
      </c>
      <c r="X28" s="114">
        <v>10.75</v>
      </c>
      <c r="Y28" s="114">
        <v>11.25</v>
      </c>
      <c r="Z28" s="114">
        <v>10.75</v>
      </c>
      <c r="AA28" s="103"/>
      <c r="AB28" s="103"/>
      <c r="AC28" s="114"/>
      <c r="AD28" s="114">
        <v>10.75</v>
      </c>
      <c r="AE28" s="114">
        <v>10.75</v>
      </c>
      <c r="AG28" s="114">
        <v>8.25</v>
      </c>
      <c r="AH28" s="335">
        <f>SUM(D28:AG28)</f>
        <v>159.91</v>
      </c>
      <c r="AI28" s="512">
        <f>$D$19-(COUNTIF(D28:E28,"О")+COUNTIF(H28:L28,"О")+COUNTIF(O28:S28,"О")+COUNTIF(V28:Z28,"О")+COUNTIF(D28:E28,"Б")+COUNTIF(H28:L28,"Б")+COUNTIF(O28:S28,"Б")+COUNTIF(V28:Z28,"Б")+COUNTIF(D28:E28,"Д")+COUNTIF(H28:L28,"Д")+COUNTIF(O28:S28,"Д")+COUNTIF(V28:Z28,"Д")+COUNTIF(D28:E28,"К")+COUNTIF(H28:L28,"К")+COUNTIF(O28:S28,"К")+COUNTIF(V28:Z28,"К")+COUNTIF(AC28:AG28,"О")+COUNTIF(AC28:AG28,"Д")+COUNTIF(AC28:AG28,"Б")+COUNTIF(AC28:AG28,"К"))*8</f>
        <v>176</v>
      </c>
      <c r="AJ28" s="336">
        <f>AH28-AI28</f>
        <v>-16.090000000000003</v>
      </c>
      <c r="AK28" s="367" t="e">
        <f>#REF!</f>
        <v>#REF!</v>
      </c>
      <c r="AL28" s="367" t="e">
        <f>#REF!</f>
        <v>#REF!</v>
      </c>
      <c r="AM28" s="338" t="e">
        <f>#REF!</f>
        <v>#REF!</v>
      </c>
      <c r="AN28" s="332" t="e">
        <f>#REF!</f>
        <v>#REF!</v>
      </c>
    </row>
    <row r="29" spans="1:43" ht="15.75" customHeight="1" x14ac:dyDescent="0.25">
      <c r="A29" s="95">
        <v>7</v>
      </c>
      <c r="B29" s="388" t="s">
        <v>52</v>
      </c>
      <c r="C29" s="121" t="s">
        <v>53</v>
      </c>
      <c r="D29" s="122" t="s">
        <v>58</v>
      </c>
      <c r="E29" s="122" t="s">
        <v>58</v>
      </c>
      <c r="F29" s="122" t="s">
        <v>58</v>
      </c>
      <c r="G29" s="122" t="s">
        <v>58</v>
      </c>
      <c r="H29" s="122" t="s">
        <v>58</v>
      </c>
      <c r="I29" s="122" t="s">
        <v>58</v>
      </c>
      <c r="J29" s="122" t="s">
        <v>58</v>
      </c>
      <c r="K29" s="122" t="s">
        <v>58</v>
      </c>
      <c r="L29" s="122" t="s">
        <v>58</v>
      </c>
      <c r="M29" s="122" t="s">
        <v>58</v>
      </c>
      <c r="N29" s="122" t="s">
        <v>58</v>
      </c>
      <c r="O29" s="122" t="s">
        <v>58</v>
      </c>
      <c r="P29" s="122" t="s">
        <v>58</v>
      </c>
      <c r="Q29" s="122" t="s">
        <v>58</v>
      </c>
      <c r="R29" s="122" t="s">
        <v>58</v>
      </c>
      <c r="S29" s="122" t="s">
        <v>58</v>
      </c>
      <c r="T29" s="122" t="s">
        <v>58</v>
      </c>
      <c r="U29" s="122" t="s">
        <v>58</v>
      </c>
      <c r="V29" s="122" t="s">
        <v>58</v>
      </c>
      <c r="W29" s="122" t="s">
        <v>58</v>
      </c>
      <c r="X29" s="122" t="s">
        <v>58</v>
      </c>
      <c r="Y29" s="122" t="s">
        <v>58</v>
      </c>
      <c r="Z29" s="122" t="s">
        <v>58</v>
      </c>
      <c r="AA29" s="122" t="s">
        <v>58</v>
      </c>
      <c r="AB29" s="122" t="s">
        <v>58</v>
      </c>
      <c r="AC29" s="122" t="s">
        <v>58</v>
      </c>
      <c r="AD29" s="122" t="s">
        <v>58</v>
      </c>
      <c r="AE29" s="122" t="s">
        <v>58</v>
      </c>
      <c r="AF29" s="122" t="s">
        <v>58</v>
      </c>
      <c r="AG29" s="122" t="s">
        <v>58</v>
      </c>
      <c r="AH29" s="335">
        <f t="shared" si="0"/>
        <v>0</v>
      </c>
      <c r="AI29" s="512">
        <f t="shared" si="1"/>
        <v>0</v>
      </c>
      <c r="AJ29" s="336">
        <f t="shared" si="2"/>
        <v>0</v>
      </c>
      <c r="AK29" s="337" t="e">
        <f>#REF!</f>
        <v>#REF!</v>
      </c>
      <c r="AL29" s="337" t="e">
        <f>#REF!</f>
        <v>#REF!</v>
      </c>
      <c r="AM29" s="338" t="e">
        <f>#REF!</f>
        <v>#REF!</v>
      </c>
      <c r="AN29" s="332" t="e">
        <f>#REF!</f>
        <v>#REF!</v>
      </c>
      <c r="AO29" s="194"/>
      <c r="AP29" s="194"/>
      <c r="AQ29" s="194"/>
    </row>
    <row r="30" spans="1:43" ht="15" customHeight="1" x14ac:dyDescent="0.25">
      <c r="A30" s="95">
        <v>8</v>
      </c>
      <c r="B30" s="388" t="s">
        <v>54</v>
      </c>
      <c r="C30" s="121" t="s">
        <v>42</v>
      </c>
      <c r="D30" s="127">
        <f>6.75</f>
        <v>6.75</v>
      </c>
      <c r="E30" s="127">
        <v>10.75</v>
      </c>
      <c r="F30" s="101"/>
      <c r="G30" s="101"/>
      <c r="H30" s="114">
        <v>11.25</v>
      </c>
      <c r="I30" s="111">
        <v>11.25</v>
      </c>
      <c r="J30" s="115"/>
      <c r="K30" s="100"/>
      <c r="L30" s="127">
        <v>12</v>
      </c>
      <c r="M30" s="127">
        <v>10.75</v>
      </c>
      <c r="N30" s="103"/>
      <c r="O30" s="114">
        <v>11.25</v>
      </c>
      <c r="P30" s="100"/>
      <c r="Q30" s="102">
        <v>11.75</v>
      </c>
      <c r="R30" s="102">
        <v>10.33</v>
      </c>
      <c r="S30" s="114">
        <v>9.75</v>
      </c>
      <c r="T30" s="103"/>
      <c r="U30" s="103"/>
      <c r="V30" s="114">
        <v>11.25</v>
      </c>
      <c r="W30" s="102">
        <v>11.17</v>
      </c>
      <c r="X30" s="102"/>
      <c r="Y30" s="102"/>
      <c r="Z30" s="102">
        <v>11.33</v>
      </c>
      <c r="AA30" s="103">
        <v>10.75</v>
      </c>
      <c r="AB30" s="101">
        <v>9.17</v>
      </c>
      <c r="AC30" s="114">
        <v>11.08</v>
      </c>
      <c r="AD30" s="115"/>
      <c r="AE30" s="115"/>
      <c r="AF30" s="102"/>
      <c r="AG30" s="102">
        <v>11.25</v>
      </c>
      <c r="AH30" s="335">
        <f t="shared" si="0"/>
        <v>181.83</v>
      </c>
      <c r="AI30" s="512">
        <f t="shared" si="1"/>
        <v>176</v>
      </c>
      <c r="AJ30" s="336">
        <f t="shared" si="2"/>
        <v>5.8300000000000125</v>
      </c>
      <c r="AK30" s="337" t="e">
        <f>#REF!</f>
        <v>#REF!</v>
      </c>
      <c r="AL30" s="337" t="e">
        <f>#REF!</f>
        <v>#REF!</v>
      </c>
      <c r="AM30" s="338" t="e">
        <f>#REF!</f>
        <v>#REF!</v>
      </c>
      <c r="AN30" s="332" t="e">
        <f>#REF!</f>
        <v>#REF!</v>
      </c>
    </row>
    <row r="31" spans="1:43" ht="15" customHeight="1" x14ac:dyDescent="0.25">
      <c r="A31" s="95">
        <v>9</v>
      </c>
      <c r="B31" s="388" t="s">
        <v>55</v>
      </c>
      <c r="C31" s="121" t="s">
        <v>42</v>
      </c>
      <c r="D31" s="100"/>
      <c r="E31" s="127">
        <v>10.75</v>
      </c>
      <c r="F31" s="127">
        <v>10.33</v>
      </c>
      <c r="G31" s="101"/>
      <c r="H31" s="114"/>
      <c r="I31" s="111">
        <v>5</v>
      </c>
      <c r="J31" s="127">
        <v>11.25</v>
      </c>
      <c r="K31" s="100"/>
      <c r="L31" s="115"/>
      <c r="M31" s="127">
        <v>10.83</v>
      </c>
      <c r="N31" s="103"/>
      <c r="O31" s="100"/>
      <c r="P31" s="100"/>
      <c r="Q31" s="127">
        <v>11</v>
      </c>
      <c r="R31" s="111">
        <v>5</v>
      </c>
      <c r="S31" s="115"/>
      <c r="T31" s="103"/>
      <c r="U31" s="127">
        <v>11.17</v>
      </c>
      <c r="V31" s="127">
        <v>10.25</v>
      </c>
      <c r="W31" s="102"/>
      <c r="X31" s="127">
        <v>10.75</v>
      </c>
      <c r="Y31" s="127">
        <v>10.58</v>
      </c>
      <c r="Z31" s="114"/>
      <c r="AA31" s="103"/>
      <c r="AB31" s="103"/>
      <c r="AC31" s="127">
        <v>11.17</v>
      </c>
      <c r="AD31" s="127">
        <v>10.75</v>
      </c>
      <c r="AE31" s="115"/>
      <c r="AF31" s="127">
        <v>11.25</v>
      </c>
      <c r="AG31" s="127">
        <v>4</v>
      </c>
      <c r="AH31" s="335">
        <f t="shared" si="0"/>
        <v>144.07999999999998</v>
      </c>
      <c r="AI31" s="512">
        <f t="shared" si="1"/>
        <v>176</v>
      </c>
      <c r="AJ31" s="336">
        <f t="shared" si="2"/>
        <v>-31.920000000000016</v>
      </c>
      <c r="AK31" s="337" t="e">
        <f>#REF!</f>
        <v>#REF!</v>
      </c>
      <c r="AL31" s="337" t="e">
        <f>#REF!</f>
        <v>#REF!</v>
      </c>
      <c r="AM31" s="338" t="e">
        <f>#REF!</f>
        <v>#REF!</v>
      </c>
      <c r="AN31" s="332" t="e">
        <f>#REF!</f>
        <v>#REF!</v>
      </c>
      <c r="AO31" s="194"/>
      <c r="AP31" s="194"/>
      <c r="AQ31" s="194"/>
    </row>
    <row r="32" spans="1:43" ht="15" customHeight="1" x14ac:dyDescent="0.25">
      <c r="A32" s="95">
        <v>10</v>
      </c>
      <c r="B32" s="388" t="s">
        <v>56</v>
      </c>
      <c r="C32" s="121" t="s">
        <v>46</v>
      </c>
      <c r="D32" s="127">
        <v>11.42</v>
      </c>
      <c r="E32" s="111">
        <v>5.08</v>
      </c>
      <c r="F32" s="101"/>
      <c r="G32" s="101"/>
      <c r="H32" s="127">
        <v>12.75</v>
      </c>
      <c r="I32" s="127">
        <v>10.75</v>
      </c>
      <c r="J32" s="115"/>
      <c r="K32" s="122" t="s">
        <v>50</v>
      </c>
      <c r="L32" s="122" t="s">
        <v>50</v>
      </c>
      <c r="M32" s="122" t="s">
        <v>50</v>
      </c>
      <c r="N32" s="122" t="s">
        <v>50</v>
      </c>
      <c r="O32" s="122" t="s">
        <v>50</v>
      </c>
      <c r="P32" s="122" t="s">
        <v>50</v>
      </c>
      <c r="Q32" s="122" t="s">
        <v>50</v>
      </c>
      <c r="R32" s="122" t="s">
        <v>50</v>
      </c>
      <c r="S32" s="122" t="s">
        <v>50</v>
      </c>
      <c r="T32" s="122" t="s">
        <v>50</v>
      </c>
      <c r="U32" s="122" t="s">
        <v>50</v>
      </c>
      <c r="V32" s="122" t="s">
        <v>50</v>
      </c>
      <c r="W32" s="102"/>
      <c r="X32" s="111">
        <v>5.5</v>
      </c>
      <c r="Y32" s="127">
        <v>10.75</v>
      </c>
      <c r="Z32" s="114"/>
      <c r="AA32" s="103"/>
      <c r="AB32" s="127">
        <v>11.25</v>
      </c>
      <c r="AC32" s="127">
        <v>10.75</v>
      </c>
      <c r="AD32" s="115"/>
      <c r="AE32" s="115"/>
      <c r="AF32" s="111">
        <v>10.75</v>
      </c>
      <c r="AG32" s="127">
        <v>4.17</v>
      </c>
      <c r="AH32" s="335">
        <f t="shared" si="0"/>
        <v>93.17</v>
      </c>
      <c r="AI32" s="512">
        <f t="shared" si="1"/>
        <v>112</v>
      </c>
      <c r="AJ32" s="336">
        <f t="shared" si="2"/>
        <v>-18.829999999999998</v>
      </c>
      <c r="AK32" s="337" t="e">
        <f>#REF!</f>
        <v>#REF!</v>
      </c>
      <c r="AL32" s="337" t="e">
        <f>#REF!</f>
        <v>#REF!</v>
      </c>
      <c r="AM32" s="338" t="e">
        <f>#REF!</f>
        <v>#REF!</v>
      </c>
      <c r="AN32" s="332" t="e">
        <f>#REF!</f>
        <v>#REF!</v>
      </c>
      <c r="AO32" s="345"/>
      <c r="AP32" s="345"/>
      <c r="AQ32" s="345"/>
    </row>
    <row r="33" spans="1:43" ht="15" customHeight="1" x14ac:dyDescent="0.25">
      <c r="A33" s="95">
        <v>11</v>
      </c>
      <c r="B33" s="388" t="s">
        <v>57</v>
      </c>
      <c r="C33" s="97" t="s">
        <v>42</v>
      </c>
      <c r="D33" s="122" t="s">
        <v>86</v>
      </c>
      <c r="E33" s="122" t="s">
        <v>86</v>
      </c>
      <c r="F33" s="122" t="s">
        <v>86</v>
      </c>
      <c r="G33" s="122" t="s">
        <v>86</v>
      </c>
      <c r="H33" s="122" t="s">
        <v>86</v>
      </c>
      <c r="I33" s="114"/>
      <c r="J33" s="115"/>
      <c r="K33" s="115"/>
      <c r="L33" s="115"/>
      <c r="M33" s="103"/>
      <c r="N33" s="103"/>
      <c r="O33" s="122" t="s">
        <v>50</v>
      </c>
      <c r="P33" s="122" t="s">
        <v>50</v>
      </c>
      <c r="Q33" s="122" t="s">
        <v>50</v>
      </c>
      <c r="R33" s="122" t="s">
        <v>50</v>
      </c>
      <c r="S33" s="122" t="s">
        <v>50</v>
      </c>
      <c r="T33" s="122" t="s">
        <v>50</v>
      </c>
      <c r="U33" s="122" t="s">
        <v>50</v>
      </c>
      <c r="V33" s="122" t="s">
        <v>50</v>
      </c>
      <c r="W33" s="122" t="s">
        <v>50</v>
      </c>
      <c r="X33" s="122" t="s">
        <v>50</v>
      </c>
      <c r="Y33" s="122" t="s">
        <v>50</v>
      </c>
      <c r="Z33" s="122" t="s">
        <v>50</v>
      </c>
      <c r="AA33" s="122" t="s">
        <v>50</v>
      </c>
      <c r="AB33" s="122" t="s">
        <v>50</v>
      </c>
      <c r="AC33" s="122" t="s">
        <v>50</v>
      </c>
      <c r="AD33" s="122" t="s">
        <v>50</v>
      </c>
      <c r="AE33" s="122" t="s">
        <v>50</v>
      </c>
      <c r="AF33" s="122" t="s">
        <v>50</v>
      </c>
      <c r="AG33" s="124" t="s">
        <v>50</v>
      </c>
      <c r="AH33" s="335">
        <f t="shared" si="0"/>
        <v>0</v>
      </c>
      <c r="AI33" s="512">
        <f t="shared" si="1"/>
        <v>32</v>
      </c>
      <c r="AJ33" s="336">
        <f t="shared" si="2"/>
        <v>-32</v>
      </c>
      <c r="AK33" s="337" t="e">
        <f>#REF!</f>
        <v>#REF!</v>
      </c>
      <c r="AL33" s="337" t="e">
        <f>#REF!</f>
        <v>#REF!</v>
      </c>
      <c r="AM33" s="338" t="e">
        <f>#REF!</f>
        <v>#REF!</v>
      </c>
      <c r="AN33" s="332" t="e">
        <f>#REF!</f>
        <v>#REF!</v>
      </c>
    </row>
    <row r="34" spans="1:43" ht="15.75" customHeight="1" x14ac:dyDescent="0.25">
      <c r="A34" s="95">
        <v>12</v>
      </c>
      <c r="B34" s="388" t="s">
        <v>59</v>
      </c>
      <c r="C34" s="121" t="s">
        <v>44</v>
      </c>
      <c r="D34" s="102">
        <v>1.33</v>
      </c>
      <c r="E34" s="102">
        <v>11.75</v>
      </c>
      <c r="F34" s="101">
        <v>11.58</v>
      </c>
      <c r="G34" s="101"/>
      <c r="H34" s="102">
        <v>1.33</v>
      </c>
      <c r="I34" s="102">
        <v>12</v>
      </c>
      <c r="J34" s="102">
        <v>11.92</v>
      </c>
      <c r="K34" s="102"/>
      <c r="L34" s="102">
        <v>1.67</v>
      </c>
      <c r="M34" s="101">
        <v>11.58</v>
      </c>
      <c r="N34" s="101">
        <v>10.92</v>
      </c>
      <c r="O34" s="100"/>
      <c r="P34" s="100"/>
      <c r="Q34" s="114"/>
      <c r="R34" s="102"/>
      <c r="S34" s="102"/>
      <c r="T34" s="101"/>
      <c r="U34" s="103"/>
      <c r="V34" s="122" t="s">
        <v>50</v>
      </c>
      <c r="W34" s="122" t="s">
        <v>58</v>
      </c>
      <c r="X34" s="122" t="s">
        <v>58</v>
      </c>
      <c r="Y34" s="122" t="s">
        <v>58</v>
      </c>
      <c r="Z34" s="122" t="s">
        <v>58</v>
      </c>
      <c r="AA34" s="122" t="s">
        <v>58</v>
      </c>
      <c r="AB34" s="122" t="s">
        <v>58</v>
      </c>
      <c r="AC34" s="122" t="s">
        <v>58</v>
      </c>
      <c r="AD34" s="122" t="s">
        <v>58</v>
      </c>
      <c r="AE34" s="122" t="s">
        <v>58</v>
      </c>
      <c r="AF34" s="122" t="s">
        <v>58</v>
      </c>
      <c r="AG34" s="122" t="s">
        <v>58</v>
      </c>
      <c r="AH34" s="335">
        <f t="shared" si="0"/>
        <v>74.08</v>
      </c>
      <c r="AI34" s="512">
        <f t="shared" si="1"/>
        <v>96</v>
      </c>
      <c r="AJ34" s="336">
        <f t="shared" si="2"/>
        <v>-21.92</v>
      </c>
      <c r="AK34" s="337" t="e">
        <f>#REF!</f>
        <v>#REF!</v>
      </c>
      <c r="AL34" s="337" t="e">
        <f>#REF!</f>
        <v>#REF!</v>
      </c>
      <c r="AM34" s="338" t="e">
        <f>#REF!</f>
        <v>#REF!</v>
      </c>
      <c r="AN34" s="332" t="e">
        <f>#REF!</f>
        <v>#REF!</v>
      </c>
      <c r="AO34" s="194"/>
      <c r="AP34" s="194"/>
      <c r="AQ34" s="194"/>
    </row>
    <row r="35" spans="1:43" ht="15" customHeight="1" x14ac:dyDescent="0.25">
      <c r="A35" s="95">
        <v>13</v>
      </c>
      <c r="B35" s="388" t="s">
        <v>60</v>
      </c>
      <c r="C35" s="121" t="s">
        <v>42</v>
      </c>
      <c r="D35" s="100"/>
      <c r="E35" s="114"/>
      <c r="F35" s="127">
        <v>10.75</v>
      </c>
      <c r="G35" s="127">
        <v>10.75</v>
      </c>
      <c r="H35" s="114"/>
      <c r="I35" s="114"/>
      <c r="J35" s="127">
        <v>10.75</v>
      </c>
      <c r="K35" s="127">
        <v>10.75</v>
      </c>
      <c r="L35" s="127">
        <v>12</v>
      </c>
      <c r="M35" s="103"/>
      <c r="N35" s="101"/>
      <c r="O35" s="127">
        <v>10.75</v>
      </c>
      <c r="P35" s="100"/>
      <c r="Q35" s="114"/>
      <c r="R35" s="127">
        <v>10.75</v>
      </c>
      <c r="S35" s="111">
        <v>5</v>
      </c>
      <c r="T35" s="103"/>
      <c r="U35" s="103"/>
      <c r="V35" s="127">
        <v>10.75</v>
      </c>
      <c r="W35" s="127">
        <v>10.75</v>
      </c>
      <c r="X35" s="100"/>
      <c r="Y35" s="114"/>
      <c r="Z35" s="127">
        <v>11.25</v>
      </c>
      <c r="AA35" s="111">
        <v>5</v>
      </c>
      <c r="AB35" s="111">
        <v>5</v>
      </c>
      <c r="AC35" s="115"/>
      <c r="AD35" s="127">
        <v>10.75</v>
      </c>
      <c r="AE35" s="127">
        <v>10.75</v>
      </c>
      <c r="AF35" s="114"/>
      <c r="AG35" s="560"/>
      <c r="AH35" s="335">
        <f t="shared" si="0"/>
        <v>145.75</v>
      </c>
      <c r="AI35" s="512">
        <f t="shared" si="1"/>
        <v>176</v>
      </c>
      <c r="AJ35" s="336">
        <f t="shared" si="2"/>
        <v>-30.25</v>
      </c>
      <c r="AK35" s="337" t="e">
        <f>#REF!</f>
        <v>#REF!</v>
      </c>
      <c r="AL35" s="337" t="e">
        <f>#REF!</f>
        <v>#REF!</v>
      </c>
      <c r="AM35" s="338" t="e">
        <f>#REF!</f>
        <v>#REF!</v>
      </c>
      <c r="AN35" s="332" t="e">
        <f>#REF!</f>
        <v>#REF!</v>
      </c>
    </row>
    <row r="36" spans="1:43" ht="15" customHeight="1" x14ac:dyDescent="0.25">
      <c r="A36" s="95">
        <v>14</v>
      </c>
      <c r="B36" s="388" t="s">
        <v>61</v>
      </c>
      <c r="C36" s="121" t="s">
        <v>53</v>
      </c>
      <c r="D36" s="102">
        <v>10.92</v>
      </c>
      <c r="E36" s="102"/>
      <c r="F36" s="101"/>
      <c r="G36" s="101">
        <v>9.42</v>
      </c>
      <c r="H36" s="102"/>
      <c r="I36" s="102"/>
      <c r="J36" s="102"/>
      <c r="K36" s="102">
        <v>10.75</v>
      </c>
      <c r="L36" s="102">
        <v>10.58</v>
      </c>
      <c r="M36" s="101"/>
      <c r="N36" s="101"/>
      <c r="O36" s="102"/>
      <c r="P36" s="102">
        <v>11.58</v>
      </c>
      <c r="Q36" s="390"/>
      <c r="R36" s="102"/>
      <c r="S36" s="102">
        <v>10.83</v>
      </c>
      <c r="T36" s="101">
        <v>10</v>
      </c>
      <c r="U36" s="101">
        <v>8.83</v>
      </c>
      <c r="V36" s="122" t="s">
        <v>58</v>
      </c>
      <c r="W36" s="122" t="s">
        <v>58</v>
      </c>
      <c r="X36" s="122" t="s">
        <v>58</v>
      </c>
      <c r="Y36" s="122" t="s">
        <v>58</v>
      </c>
      <c r="Z36" s="122" t="s">
        <v>58</v>
      </c>
      <c r="AA36" s="122" t="s">
        <v>58</v>
      </c>
      <c r="AB36" s="122" t="s">
        <v>58</v>
      </c>
      <c r="AC36" s="122" t="s">
        <v>58</v>
      </c>
      <c r="AD36" s="122" t="s">
        <v>58</v>
      </c>
      <c r="AE36" s="122" t="s">
        <v>58</v>
      </c>
      <c r="AF36" s="102">
        <v>11.25</v>
      </c>
      <c r="AG36" s="102"/>
      <c r="AH36" s="335">
        <f t="shared" si="0"/>
        <v>94.16</v>
      </c>
      <c r="AI36" s="512">
        <f t="shared" si="1"/>
        <v>112</v>
      </c>
      <c r="AJ36" s="336">
        <f t="shared" si="2"/>
        <v>-17.840000000000003</v>
      </c>
      <c r="AK36" s="337" t="e">
        <f>#REF!</f>
        <v>#REF!</v>
      </c>
      <c r="AL36" s="337" t="e">
        <f>#REF!</f>
        <v>#REF!</v>
      </c>
      <c r="AM36" s="338" t="e">
        <f>#REF!</f>
        <v>#REF!</v>
      </c>
      <c r="AN36" s="332" t="e">
        <f>#REF!</f>
        <v>#REF!</v>
      </c>
    </row>
    <row r="37" spans="1:43" ht="15.75" customHeight="1" thickBot="1" x14ac:dyDescent="0.3">
      <c r="A37" s="391">
        <v>15</v>
      </c>
      <c r="B37" s="392" t="s">
        <v>62</v>
      </c>
      <c r="C37" s="393" t="s">
        <v>44</v>
      </c>
      <c r="D37" s="399"/>
      <c r="E37" s="399">
        <v>11</v>
      </c>
      <c r="F37" s="398">
        <v>10.25</v>
      </c>
      <c r="G37" s="395"/>
      <c r="H37" s="399"/>
      <c r="I37" s="399">
        <v>11.58</v>
      </c>
      <c r="J37" s="399">
        <v>11.25</v>
      </c>
      <c r="K37" s="477"/>
      <c r="L37" s="394"/>
      <c r="M37" s="398">
        <v>11.08</v>
      </c>
      <c r="N37" s="398">
        <v>11</v>
      </c>
      <c r="O37" s="477"/>
      <c r="P37" s="423">
        <v>11</v>
      </c>
      <c r="Q37" s="423">
        <v>10.75</v>
      </c>
      <c r="R37" s="396"/>
      <c r="S37" s="394"/>
      <c r="T37" s="423">
        <v>10.75</v>
      </c>
      <c r="U37" s="423">
        <v>10.92</v>
      </c>
      <c r="V37" s="399"/>
      <c r="W37" s="396"/>
      <c r="X37" s="399">
        <v>11.08</v>
      </c>
      <c r="Y37" s="399">
        <v>12.33</v>
      </c>
      <c r="Z37" s="477"/>
      <c r="AA37" s="395">
        <v>2.17</v>
      </c>
      <c r="AB37" s="395">
        <v>11.33</v>
      </c>
      <c r="AC37" s="399">
        <v>11.75</v>
      </c>
      <c r="AD37" s="399"/>
      <c r="AE37" s="399">
        <v>1</v>
      </c>
      <c r="AF37" s="399">
        <v>11.58</v>
      </c>
      <c r="AG37" s="399">
        <v>12</v>
      </c>
      <c r="AH37" s="335">
        <f t="shared" si="0"/>
        <v>182.82000000000002</v>
      </c>
      <c r="AI37" s="561">
        <f t="shared" si="1"/>
        <v>176</v>
      </c>
      <c r="AJ37" s="402">
        <f t="shared" si="2"/>
        <v>6.8200000000000216</v>
      </c>
      <c r="AK37" s="403" t="e">
        <f>#REF!</f>
        <v>#REF!</v>
      </c>
      <c r="AL37" s="403" t="e">
        <f>#REF!</f>
        <v>#REF!</v>
      </c>
      <c r="AM37" s="404" t="e">
        <f>#REF!</f>
        <v>#REF!</v>
      </c>
      <c r="AN37" s="405" t="e">
        <f>#REF!</f>
        <v>#REF!</v>
      </c>
      <c r="AO37" s="194"/>
      <c r="AP37" s="194"/>
      <c r="AQ37" s="194"/>
    </row>
    <row r="38" spans="1:43" ht="15" customHeight="1" x14ac:dyDescent="0.25">
      <c r="A38" s="78">
        <v>16</v>
      </c>
      <c r="B38" s="384" t="s">
        <v>63</v>
      </c>
      <c r="C38" s="406" t="s">
        <v>64</v>
      </c>
      <c r="D38" s="250"/>
      <c r="E38" s="250">
        <v>10.75</v>
      </c>
      <c r="F38" s="324">
        <v>9</v>
      </c>
      <c r="G38" s="85"/>
      <c r="H38" s="326"/>
      <c r="I38" s="250">
        <v>10.75</v>
      </c>
      <c r="J38" s="250">
        <v>10.75</v>
      </c>
      <c r="K38" s="84"/>
      <c r="L38" s="250"/>
      <c r="M38" s="324">
        <v>9</v>
      </c>
      <c r="N38" s="324">
        <v>9</v>
      </c>
      <c r="O38" s="84"/>
      <c r="P38" s="84"/>
      <c r="Q38" s="250">
        <v>10.75</v>
      </c>
      <c r="R38" s="250">
        <v>11.75</v>
      </c>
      <c r="S38" s="250"/>
      <c r="T38" s="385"/>
      <c r="U38" s="324"/>
      <c r="V38" s="250">
        <v>11.25</v>
      </c>
      <c r="W38" s="86"/>
      <c r="X38" s="84"/>
      <c r="Y38" s="250">
        <v>10.75</v>
      </c>
      <c r="Z38" s="250">
        <v>11.92</v>
      </c>
      <c r="AA38" s="385"/>
      <c r="AB38" s="385"/>
      <c r="AC38" s="250">
        <v>10.75</v>
      </c>
      <c r="AD38" s="250">
        <v>10.75</v>
      </c>
      <c r="AE38" s="250"/>
      <c r="AF38" s="326"/>
      <c r="AG38" s="250">
        <v>10.75</v>
      </c>
      <c r="AH38" s="335">
        <f t="shared" si="0"/>
        <v>147.92000000000002</v>
      </c>
      <c r="AI38" s="507">
        <f t="shared" si="1"/>
        <v>176</v>
      </c>
      <c r="AJ38" s="329">
        <f t="shared" si="2"/>
        <v>-28.079999999999984</v>
      </c>
      <c r="AK38" s="407" t="e">
        <f>#REF!</f>
        <v>#REF!</v>
      </c>
      <c r="AL38" s="407" t="e">
        <f>#REF!</f>
        <v>#REF!</v>
      </c>
      <c r="AM38" s="331" t="e">
        <f>#REF!</f>
        <v>#REF!</v>
      </c>
      <c r="AN38" s="387" t="e">
        <f>#REF!</f>
        <v>#REF!</v>
      </c>
    </row>
    <row r="39" spans="1:43" ht="15" customHeight="1" x14ac:dyDescent="0.25">
      <c r="A39" s="95">
        <v>17</v>
      </c>
      <c r="B39" s="388" t="s">
        <v>65</v>
      </c>
      <c r="C39" s="97" t="s">
        <v>42</v>
      </c>
      <c r="D39" s="122" t="s">
        <v>50</v>
      </c>
      <c r="E39" s="122" t="s">
        <v>50</v>
      </c>
      <c r="F39" s="122" t="s">
        <v>50</v>
      </c>
      <c r="G39" s="122" t="s">
        <v>50</v>
      </c>
      <c r="H39" s="122" t="s">
        <v>50</v>
      </c>
      <c r="I39" s="122" t="s">
        <v>50</v>
      </c>
      <c r="J39" s="122" t="s">
        <v>50</v>
      </c>
      <c r="K39" s="122" t="s">
        <v>50</v>
      </c>
      <c r="L39" s="122" t="s">
        <v>50</v>
      </c>
      <c r="M39" s="122" t="s">
        <v>50</v>
      </c>
      <c r="N39" s="122" t="s">
        <v>50</v>
      </c>
      <c r="O39" s="100">
        <v>11.33</v>
      </c>
      <c r="P39" s="100">
        <v>11.42</v>
      </c>
      <c r="Q39" s="114"/>
      <c r="R39" s="114"/>
      <c r="S39" s="100">
        <v>11.25</v>
      </c>
      <c r="T39" s="256">
        <v>10.25</v>
      </c>
      <c r="U39" s="256">
        <v>10.75</v>
      </c>
      <c r="V39" s="102"/>
      <c r="W39" s="100">
        <v>11</v>
      </c>
      <c r="X39" s="100">
        <v>11.75</v>
      </c>
      <c r="Y39" s="114"/>
      <c r="Z39" s="114"/>
      <c r="AA39" s="256">
        <v>10.25</v>
      </c>
      <c r="AB39" s="256">
        <v>8.58</v>
      </c>
      <c r="AC39" s="115"/>
      <c r="AD39" s="115"/>
      <c r="AE39" s="100">
        <v>11.5</v>
      </c>
      <c r="AF39" s="100">
        <v>11.92</v>
      </c>
      <c r="AG39" s="114"/>
      <c r="AH39" s="335">
        <f t="shared" si="0"/>
        <v>120</v>
      </c>
      <c r="AI39" s="512">
        <f t="shared" si="1"/>
        <v>120</v>
      </c>
      <c r="AJ39" s="336">
        <f t="shared" si="2"/>
        <v>0</v>
      </c>
      <c r="AK39" s="367" t="e">
        <f>#REF!</f>
        <v>#REF!</v>
      </c>
      <c r="AL39" s="367" t="e">
        <f>#REF!</f>
        <v>#REF!</v>
      </c>
      <c r="AM39" s="338" t="e">
        <f>#REF!</f>
        <v>#REF!</v>
      </c>
      <c r="AN39" s="332" t="e">
        <f>#REF!</f>
        <v>#REF!</v>
      </c>
    </row>
    <row r="40" spans="1:43" ht="15" customHeight="1" thickBot="1" x14ac:dyDescent="0.3">
      <c r="A40" s="131">
        <v>18</v>
      </c>
      <c r="B40" s="422" t="s">
        <v>66</v>
      </c>
      <c r="C40" s="133" t="s">
        <v>67</v>
      </c>
      <c r="D40" s="264">
        <v>4</v>
      </c>
      <c r="E40" s="264">
        <v>4</v>
      </c>
      <c r="F40" s="368"/>
      <c r="G40" s="368"/>
      <c r="H40" s="264">
        <v>4</v>
      </c>
      <c r="I40" s="264">
        <v>4</v>
      </c>
      <c r="J40" s="264">
        <v>4</v>
      </c>
      <c r="K40" s="264">
        <v>4</v>
      </c>
      <c r="L40" s="264">
        <v>4</v>
      </c>
      <c r="M40" s="368"/>
      <c r="N40" s="368"/>
      <c r="O40" s="264">
        <v>4</v>
      </c>
      <c r="P40" s="264">
        <v>4</v>
      </c>
      <c r="Q40" s="264">
        <v>4</v>
      </c>
      <c r="R40" s="264">
        <v>4</v>
      </c>
      <c r="S40" s="264">
        <v>4</v>
      </c>
      <c r="T40" s="368"/>
      <c r="U40" s="368"/>
      <c r="V40" s="264">
        <v>8</v>
      </c>
      <c r="W40" s="264">
        <v>8</v>
      </c>
      <c r="X40" s="264">
        <v>8</v>
      </c>
      <c r="Y40" s="167" t="s">
        <v>58</v>
      </c>
      <c r="Z40" s="167" t="s">
        <v>58</v>
      </c>
      <c r="AA40" s="167" t="s">
        <v>58</v>
      </c>
      <c r="AB40" s="167" t="s">
        <v>58</v>
      </c>
      <c r="AC40" s="167" t="s">
        <v>58</v>
      </c>
      <c r="AD40" s="167" t="s">
        <v>58</v>
      </c>
      <c r="AE40" s="167" t="s">
        <v>58</v>
      </c>
      <c r="AF40" s="167" t="s">
        <v>58</v>
      </c>
      <c r="AG40" s="167" t="s">
        <v>58</v>
      </c>
      <c r="AH40" s="335">
        <f t="shared" si="0"/>
        <v>72</v>
      </c>
      <c r="AI40" s="522">
        <f>$D$19-(COUNTIF(D40:E40,"О")+COUNTIF(H40:L40,"О")+COUNTIF(октябрь!D40:H40,"О")+COUNTIF(октябрь!K40:O40,"О")+COUNTIF(D40:E40,"Б")+COUNTIF(H40:L40,"Б")+COUNTIF(октябрь!D40:H40,"Б")+COUNTIF(октябрь!K40:O40,"Б")+COUNTIF(D40:E40,"Д")+COUNTIF(H40:L40,"Д")+COUNTIF(октябрь!D40:H40,"Д")+COUNTIF(октябрь!K40:O40,"Д")+COUNTIF(D40:E40,"К")+COUNTIF(H40:L40,"К")+COUNTIF(октябрь!D40:H40,"К")+COUNTIF(октябрь!K40:O40,"К")+COUNTIF(AC40:AG40,"О")+COUNTIF(AC40:AG40,"Д")+COUNTIF(AC40:AG40,"Б")+COUNTIF(AC40:AG40,"К"))*8</f>
        <v>56</v>
      </c>
      <c r="AJ40" s="353">
        <v>0</v>
      </c>
      <c r="AK40" s="562" t="e">
        <f>#REF!</f>
        <v>#REF!</v>
      </c>
      <c r="AL40" s="562" t="e">
        <f>#REF!</f>
        <v>#REF!</v>
      </c>
      <c r="AM40" s="355" t="e">
        <f>#REF!</f>
        <v>#REF!</v>
      </c>
      <c r="AN40" s="356" t="e">
        <f>#REF!</f>
        <v>#REF!</v>
      </c>
    </row>
    <row r="41" spans="1:43" ht="15" customHeight="1" thickBot="1" x14ac:dyDescent="0.3">
      <c r="A41" s="687" t="s">
        <v>69</v>
      </c>
      <c r="B41" s="688"/>
      <c r="C41" s="688"/>
      <c r="D41" s="563">
        <f t="shared" ref="D41:AG41" si="3">SUM(D21:D40)</f>
        <v>90.58</v>
      </c>
      <c r="E41" s="563">
        <f t="shared" si="3"/>
        <v>74.83</v>
      </c>
      <c r="F41" s="563">
        <f t="shared" si="3"/>
        <v>53.49</v>
      </c>
      <c r="G41" s="563">
        <f t="shared" si="3"/>
        <v>61.67</v>
      </c>
      <c r="H41" s="546">
        <f>SUM(H21:H40)-1.81</f>
        <v>61.349999999999994</v>
      </c>
      <c r="I41" s="563">
        <f t="shared" si="3"/>
        <v>76.08</v>
      </c>
      <c r="J41" s="563">
        <f t="shared" si="3"/>
        <v>77.08</v>
      </c>
      <c r="K41" s="563">
        <f t="shared" si="3"/>
        <v>80</v>
      </c>
      <c r="L41" s="563">
        <f t="shared" si="3"/>
        <v>79.66</v>
      </c>
      <c r="M41" s="563">
        <f t="shared" si="3"/>
        <v>53.239999999999995</v>
      </c>
      <c r="N41" s="563">
        <f t="shared" si="3"/>
        <v>54.17</v>
      </c>
      <c r="O41" s="546">
        <f>SUM(O21:O40)-1.99</f>
        <v>57.339999999999996</v>
      </c>
      <c r="P41" s="563">
        <f>SUM(P21:P40)-4.25</f>
        <v>67.33</v>
      </c>
      <c r="Q41" s="563">
        <f t="shared" si="3"/>
        <v>77.33</v>
      </c>
      <c r="R41" s="563">
        <f t="shared" si="3"/>
        <v>76.41</v>
      </c>
      <c r="S41" s="563">
        <f>SUM(S21:S40)</f>
        <v>73.25</v>
      </c>
      <c r="T41" s="563">
        <f t="shared" si="3"/>
        <v>64.75</v>
      </c>
      <c r="U41" s="563">
        <f t="shared" si="3"/>
        <v>53.5</v>
      </c>
      <c r="V41" s="546">
        <f>SUM(V21:V40)-1.99</f>
        <v>75.59</v>
      </c>
      <c r="W41" s="563">
        <f t="shared" si="3"/>
        <v>78.59</v>
      </c>
      <c r="X41" s="563">
        <f t="shared" si="3"/>
        <v>81</v>
      </c>
      <c r="Y41" s="563">
        <f t="shared" si="3"/>
        <v>79.66</v>
      </c>
      <c r="Z41" s="563">
        <f t="shared" si="3"/>
        <v>80</v>
      </c>
      <c r="AA41" s="563">
        <f t="shared" si="3"/>
        <v>71.33</v>
      </c>
      <c r="AB41" s="563">
        <f t="shared" si="3"/>
        <v>66.83</v>
      </c>
      <c r="AC41" s="563">
        <f t="shared" si="3"/>
        <v>76.08</v>
      </c>
      <c r="AD41" s="563">
        <f t="shared" si="3"/>
        <v>76.75</v>
      </c>
      <c r="AE41" s="563">
        <f t="shared" si="3"/>
        <v>72.34</v>
      </c>
      <c r="AF41" s="563">
        <f t="shared" si="3"/>
        <v>86.25</v>
      </c>
      <c r="AG41" s="563">
        <f t="shared" si="3"/>
        <v>74.34</v>
      </c>
      <c r="AH41" s="563">
        <f t="shared" si="0"/>
        <v>2150.8199999999997</v>
      </c>
      <c r="AI41" s="564">
        <f t="shared" ref="AI41:AN41" si="4">SUM(AI21:AI40)</f>
        <v>2368</v>
      </c>
      <c r="AJ41" s="564">
        <f>SUM(AJ21:AJ40)</f>
        <v>-223.14</v>
      </c>
      <c r="AK41" s="564" t="e">
        <f t="shared" si="4"/>
        <v>#REF!</v>
      </c>
      <c r="AL41" s="564" t="e">
        <f t="shared" si="4"/>
        <v>#REF!</v>
      </c>
      <c r="AM41" s="564" t="e">
        <f t="shared" si="4"/>
        <v>#REF!</v>
      </c>
      <c r="AN41" s="565" t="e">
        <f t="shared" si="4"/>
        <v>#REF!</v>
      </c>
    </row>
    <row r="42" spans="1:43" s="19" customFormat="1" ht="15" x14ac:dyDescent="0.25">
      <c r="A42" s="566"/>
      <c r="B42" s="689" t="s">
        <v>70</v>
      </c>
      <c r="C42" s="689"/>
      <c r="D42" s="567">
        <f t="shared" ref="D42:N42" si="5">COUNT(D21:D40)</f>
        <v>10</v>
      </c>
      <c r="E42" s="567">
        <f t="shared" si="5"/>
        <v>8</v>
      </c>
      <c r="F42" s="567">
        <f t="shared" si="5"/>
        <v>6</v>
      </c>
      <c r="G42" s="567">
        <f t="shared" si="5"/>
        <v>6</v>
      </c>
      <c r="H42" s="567">
        <f t="shared" si="5"/>
        <v>7</v>
      </c>
      <c r="I42" s="567">
        <f t="shared" si="5"/>
        <v>8</v>
      </c>
      <c r="J42" s="567">
        <f t="shared" si="5"/>
        <v>9</v>
      </c>
      <c r="K42" s="567">
        <f t="shared" si="5"/>
        <v>8</v>
      </c>
      <c r="L42" s="567">
        <f t="shared" si="5"/>
        <v>9</v>
      </c>
      <c r="M42" s="567">
        <f t="shared" si="5"/>
        <v>5</v>
      </c>
      <c r="N42" s="567">
        <f t="shared" si="5"/>
        <v>6</v>
      </c>
      <c r="O42" s="567">
        <f t="shared" ref="O42:AA42" si="6">COUNT(O21:O39)</f>
        <v>5</v>
      </c>
      <c r="P42" s="567">
        <f t="shared" si="6"/>
        <v>7</v>
      </c>
      <c r="Q42" s="567">
        <f t="shared" si="6"/>
        <v>7</v>
      </c>
      <c r="R42" s="567">
        <f t="shared" si="6"/>
        <v>8</v>
      </c>
      <c r="S42" s="567">
        <f t="shared" si="6"/>
        <v>7</v>
      </c>
      <c r="T42" s="567">
        <f t="shared" si="6"/>
        <v>7</v>
      </c>
      <c r="U42" s="567">
        <f t="shared" si="6"/>
        <v>5</v>
      </c>
      <c r="V42" s="567">
        <f t="shared" si="6"/>
        <v>7</v>
      </c>
      <c r="W42" s="567">
        <f t="shared" si="6"/>
        <v>7</v>
      </c>
      <c r="X42" s="567">
        <f t="shared" si="6"/>
        <v>8</v>
      </c>
      <c r="Y42" s="567">
        <f t="shared" si="6"/>
        <v>7</v>
      </c>
      <c r="Z42" s="567">
        <f t="shared" si="6"/>
        <v>7</v>
      </c>
      <c r="AA42" s="567">
        <f t="shared" si="6"/>
        <v>8</v>
      </c>
      <c r="AB42" s="567">
        <f t="shared" ref="AB42:AG42" si="7">COUNT(AB21:AB40)</f>
        <v>7</v>
      </c>
      <c r="AC42" s="567">
        <f t="shared" si="7"/>
        <v>8</v>
      </c>
      <c r="AD42" s="567">
        <f t="shared" si="7"/>
        <v>7</v>
      </c>
      <c r="AE42" s="567">
        <f t="shared" si="7"/>
        <v>8</v>
      </c>
      <c r="AF42" s="567">
        <f t="shared" si="7"/>
        <v>8</v>
      </c>
      <c r="AG42" s="567">
        <f t="shared" si="7"/>
        <v>9</v>
      </c>
      <c r="AH42" s="175">
        <f>SUM(AH21:AH40)-AH41</f>
        <v>10.039999999999964</v>
      </c>
      <c r="AI42" s="176" t="s">
        <v>98</v>
      </c>
      <c r="AJ42" s="177"/>
      <c r="AK42" s="177"/>
      <c r="AL42" s="177"/>
      <c r="AM42" s="177"/>
      <c r="AN42" s="177"/>
    </row>
    <row r="43" spans="1:43" s="19" customFormat="1" ht="15" x14ac:dyDescent="0.25">
      <c r="A43" s="178"/>
      <c r="B43" s="178"/>
      <c r="C43" s="178"/>
      <c r="D43" s="179"/>
      <c r="E43" s="179"/>
      <c r="F43" s="179"/>
      <c r="G43" s="179"/>
      <c r="H43" s="181"/>
      <c r="I43" s="179"/>
      <c r="J43" s="182"/>
      <c r="K43" s="184"/>
      <c r="L43" s="184"/>
      <c r="M43" s="184"/>
      <c r="N43" s="184"/>
      <c r="O43" s="182"/>
      <c r="P43" s="182"/>
      <c r="Q43" s="182"/>
      <c r="R43" s="182"/>
      <c r="S43" s="184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6">
        <v>48</v>
      </c>
      <c r="AI43" s="176" t="s">
        <v>101</v>
      </c>
      <c r="AJ43" s="177"/>
      <c r="AK43" s="177"/>
      <c r="AL43" s="177"/>
      <c r="AM43" s="177"/>
    </row>
    <row r="44" spans="1:43" ht="12.75" customHeight="1" x14ac:dyDescent="0.25">
      <c r="B44" s="461"/>
      <c r="C44" s="194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8"/>
      <c r="P44" s="568"/>
      <c r="Q44" s="568"/>
      <c r="R44" s="568"/>
      <c r="S44" s="568"/>
      <c r="T44" s="568"/>
      <c r="U44" s="568"/>
      <c r="V44" s="568"/>
      <c r="W44" s="568"/>
      <c r="X44" s="568"/>
      <c r="Y44" s="568"/>
      <c r="Z44" s="568"/>
      <c r="AA44" s="568"/>
      <c r="AB44" s="568"/>
      <c r="AC44" s="568"/>
      <c r="AD44" s="568"/>
      <c r="AE44" s="568"/>
      <c r="AF44" s="568"/>
      <c r="AG44" s="568"/>
      <c r="AH44" s="568"/>
      <c r="AI44" s="194"/>
    </row>
    <row r="45" spans="1:43" ht="15.75" x14ac:dyDescent="0.25">
      <c r="A45" s="187"/>
      <c r="B45" s="194"/>
      <c r="C45" s="195" t="s">
        <v>73</v>
      </c>
      <c r="D45" s="200">
        <v>76</v>
      </c>
      <c r="E45" s="200">
        <v>74</v>
      </c>
      <c r="F45" s="200">
        <v>54.25</v>
      </c>
      <c r="G45" s="200">
        <v>59.25</v>
      </c>
      <c r="H45" s="200">
        <v>60.25</v>
      </c>
      <c r="I45" s="200">
        <v>74</v>
      </c>
      <c r="J45" s="200">
        <v>76</v>
      </c>
      <c r="K45" s="200">
        <v>79.75</v>
      </c>
      <c r="L45" s="200">
        <v>70.25</v>
      </c>
      <c r="M45" s="200">
        <v>52.25</v>
      </c>
      <c r="N45" s="200">
        <v>61.25</v>
      </c>
      <c r="O45" s="200">
        <v>63</v>
      </c>
      <c r="P45" s="200">
        <v>76</v>
      </c>
      <c r="Q45" s="200">
        <v>74</v>
      </c>
      <c r="R45" s="200">
        <v>76</v>
      </c>
      <c r="S45" s="200">
        <v>79.75</v>
      </c>
      <c r="T45" s="200">
        <v>68.25</v>
      </c>
      <c r="U45" s="200">
        <v>59.25</v>
      </c>
      <c r="V45" s="200">
        <v>64</v>
      </c>
      <c r="W45" s="200">
        <v>78</v>
      </c>
      <c r="X45" s="200">
        <v>80</v>
      </c>
      <c r="Y45" s="200">
        <v>73</v>
      </c>
      <c r="Z45" s="200">
        <v>90.75</v>
      </c>
      <c r="AA45" s="200">
        <v>59.25</v>
      </c>
      <c r="AB45" s="200">
        <v>61.25</v>
      </c>
      <c r="AC45" s="200">
        <v>54.25</v>
      </c>
      <c r="AD45" s="200">
        <v>77.75</v>
      </c>
      <c r="AE45" s="200">
        <v>70</v>
      </c>
      <c r="AF45" s="200">
        <v>71</v>
      </c>
      <c r="AG45" s="200">
        <v>60</v>
      </c>
      <c r="AH45" s="282">
        <f>SUM(D45:AG45)</f>
        <v>2072.75</v>
      </c>
      <c r="AK45"/>
    </row>
    <row r="46" spans="1:43" ht="15.75" x14ac:dyDescent="0.25">
      <c r="A46" s="187"/>
      <c r="B46" s="194"/>
      <c r="C46" s="195" t="s">
        <v>74</v>
      </c>
      <c r="D46" s="200">
        <v>951.73842459374998</v>
      </c>
      <c r="E46" s="200">
        <v>812.61654918749991</v>
      </c>
      <c r="F46" s="200">
        <v>656.00385209374997</v>
      </c>
      <c r="G46" s="200">
        <v>522.32536684374998</v>
      </c>
      <c r="H46" s="200">
        <v>686.40270437499998</v>
      </c>
      <c r="I46" s="200">
        <v>685.42706684374991</v>
      </c>
      <c r="J46" s="200">
        <v>721.85603759374999</v>
      </c>
      <c r="K46" s="200">
        <v>951.73842459374998</v>
      </c>
      <c r="L46" s="200">
        <v>812.61654918749991</v>
      </c>
      <c r="M46" s="200">
        <v>656.00385209374997</v>
      </c>
      <c r="N46" s="200">
        <v>497.67600540624994</v>
      </c>
      <c r="O46" s="200">
        <v>623.05826094999986</v>
      </c>
      <c r="P46" s="200">
        <v>672.87982428124997</v>
      </c>
      <c r="Q46" s="200">
        <v>736.69963321874991</v>
      </c>
      <c r="R46" s="200">
        <v>778.17809681249992</v>
      </c>
      <c r="S46" s="200">
        <v>724.17767549999996</v>
      </c>
      <c r="T46" s="200">
        <v>641.92505670000003</v>
      </c>
      <c r="U46" s="200">
        <v>497.67600540624994</v>
      </c>
      <c r="V46" s="200">
        <v>623.05826094999986</v>
      </c>
      <c r="W46" s="200">
        <v>672.87982428124997</v>
      </c>
      <c r="X46" s="200">
        <v>723.7770308124999</v>
      </c>
      <c r="Y46" s="200">
        <v>740.86954362500001</v>
      </c>
      <c r="Z46" s="200">
        <v>808.49329533333321</v>
      </c>
      <c r="AA46" s="200">
        <v>616.08136816666661</v>
      </c>
      <c r="AB46" s="200">
        <v>464.19577824999993</v>
      </c>
      <c r="AC46" s="200">
        <v>701.61891137499993</v>
      </c>
      <c r="AD46" s="200">
        <v>519.98109318750005</v>
      </c>
      <c r="AE46" s="200">
        <v>723.7770308124999</v>
      </c>
      <c r="AF46" s="200">
        <v>1247.7802840000002</v>
      </c>
      <c r="AG46" s="200">
        <v>757.96246437499985</v>
      </c>
      <c r="AH46" s="282">
        <f>SUM(D46:AG46)</f>
        <v>21229.474270849998</v>
      </c>
      <c r="AK46"/>
    </row>
    <row r="47" spans="1:43" s="19" customFormat="1" ht="15" x14ac:dyDescent="0.25">
      <c r="A47" s="202"/>
      <c r="B47" s="202"/>
      <c r="C47" s="202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80"/>
      <c r="Z47" s="179"/>
      <c r="AA47" s="179"/>
      <c r="AB47" s="179"/>
      <c r="AC47" s="179"/>
      <c r="AD47" s="179"/>
      <c r="AE47" s="179"/>
      <c r="AF47" s="179"/>
      <c r="AG47" s="179"/>
      <c r="AH47" s="186"/>
      <c r="AI47" s="176"/>
      <c r="AJ47" s="177"/>
      <c r="AK47" s="177"/>
      <c r="AL47" s="177"/>
      <c r="AM47" s="177"/>
      <c r="AN47" s="177"/>
    </row>
    <row r="48" spans="1:43" ht="15.75" x14ac:dyDescent="0.25">
      <c r="A48" s="187"/>
      <c r="B48" s="194"/>
      <c r="C48" s="195" t="s">
        <v>75</v>
      </c>
      <c r="D48" s="379" t="e">
        <f>#REF!*0.8</f>
        <v>#REF!</v>
      </c>
      <c r="E48" s="379" t="e">
        <f>#REF!*0.95</f>
        <v>#REF!</v>
      </c>
      <c r="F48" s="379" t="e">
        <f>#REF!*0.9</f>
        <v>#REF!</v>
      </c>
      <c r="G48" s="379" t="e">
        <f>#REF!*0.95</f>
        <v>#REF!</v>
      </c>
      <c r="H48" s="379" t="e">
        <f>#REF!*0.95</f>
        <v>#REF!</v>
      </c>
      <c r="I48" s="379" t="e">
        <f>#REF!*0.9</f>
        <v>#REF!</v>
      </c>
      <c r="J48" s="379" t="e">
        <f>#REF!*0.9</f>
        <v>#REF!</v>
      </c>
      <c r="K48" s="379" t="e">
        <f>#REF!*0.7</f>
        <v>#REF!</v>
      </c>
      <c r="L48" s="379" t="e">
        <f>#REF!*0.9</f>
        <v>#REF!</v>
      </c>
      <c r="M48" s="379" t="e">
        <f>#REF!*0.95</f>
        <v>#REF!</v>
      </c>
      <c r="N48" s="379" t="e">
        <f>#REF!*0.95</f>
        <v>#REF!</v>
      </c>
      <c r="O48" s="379" t="e">
        <f>#REF!</f>
        <v>#REF!</v>
      </c>
      <c r="P48" s="379" t="e">
        <f>#REF!*0.9</f>
        <v>#REF!</v>
      </c>
      <c r="Q48" s="379" t="e">
        <f>#REF!*0.9</f>
        <v>#REF!</v>
      </c>
      <c r="R48" s="379" t="e">
        <f>#REF!*0.9</f>
        <v>#REF!</v>
      </c>
      <c r="S48" s="379" t="e">
        <f>#REF!</f>
        <v>#REF!</v>
      </c>
      <c r="T48" s="379" t="e">
        <f>#REF!*0.95</f>
        <v>#REF!</v>
      </c>
      <c r="U48" s="379" t="e">
        <f>#REF!*0.95</f>
        <v>#REF!</v>
      </c>
      <c r="V48" s="379" t="e">
        <f>#REF!*0.95</f>
        <v>#REF!</v>
      </c>
      <c r="W48" s="379" t="e">
        <f>#REF!</f>
        <v>#REF!</v>
      </c>
      <c r="X48" s="379" t="e">
        <f>#REF!</f>
        <v>#REF!</v>
      </c>
      <c r="Y48" s="379" t="e">
        <f>#REF!</f>
        <v>#REF!</v>
      </c>
      <c r="Z48" s="379" t="e">
        <f>#REF!</f>
        <v>#REF!</v>
      </c>
      <c r="AA48" s="379" t="e">
        <f>#REF!*0.95</f>
        <v>#REF!</v>
      </c>
      <c r="AB48" s="379" t="e">
        <f>#REF!*0.95</f>
        <v>#REF!</v>
      </c>
      <c r="AC48" s="379" t="e">
        <f>#REF!*0.95</f>
        <v>#REF!</v>
      </c>
      <c r="AD48" s="379" t="e">
        <f>#REF!</f>
        <v>#REF!</v>
      </c>
      <c r="AE48" s="379" t="e">
        <f>#REF!*0.95</f>
        <v>#REF!</v>
      </c>
      <c r="AF48" s="379" t="e">
        <f>#REF!+1046.31</f>
        <v>#REF!</v>
      </c>
      <c r="AG48" s="379" t="e">
        <f>#REF!*0.75</f>
        <v>#REF!</v>
      </c>
      <c r="AH48" s="198" t="e">
        <f>SUM(D48:AG48)</f>
        <v>#REF!</v>
      </c>
      <c r="AI48" s="536" t="s">
        <v>99</v>
      </c>
      <c r="AK48"/>
    </row>
    <row r="49" spans="1:40" ht="15.75" x14ac:dyDescent="0.25">
      <c r="A49" s="187"/>
      <c r="B49" s="194"/>
      <c r="C49" s="195" t="s">
        <v>77</v>
      </c>
      <c r="D49" s="205">
        <v>866.32292749999999</v>
      </c>
      <c r="E49" s="205">
        <v>844.91723750000006</v>
      </c>
      <c r="F49" s="205">
        <v>552.55228499999998</v>
      </c>
      <c r="G49" s="205">
        <v>529.44345500000009</v>
      </c>
      <c r="H49" s="205">
        <v>769.30923999999993</v>
      </c>
      <c r="I49" s="205">
        <v>655.13653999999997</v>
      </c>
      <c r="J49" s="205">
        <v>675.5001125</v>
      </c>
      <c r="K49" s="205">
        <v>647.83628500000009</v>
      </c>
      <c r="L49" s="205">
        <v>796.04708249999987</v>
      </c>
      <c r="M49" s="205">
        <v>622.01561249999997</v>
      </c>
      <c r="N49" s="205">
        <v>407.51898749999998</v>
      </c>
      <c r="O49" s="205">
        <v>646.39216249999993</v>
      </c>
      <c r="P49" s="205">
        <v>587.98899499999993</v>
      </c>
      <c r="Q49" s="205">
        <v>683.55691999999988</v>
      </c>
      <c r="R49" s="205">
        <v>808.283635</v>
      </c>
      <c r="S49" s="205">
        <v>735.26150749999988</v>
      </c>
      <c r="T49" s="205">
        <v>649.01810999999998</v>
      </c>
      <c r="U49" s="205">
        <v>400.01106750000002</v>
      </c>
      <c r="V49" s="205">
        <v>772.72812749999991</v>
      </c>
      <c r="W49" s="205">
        <v>856.00865999999996</v>
      </c>
      <c r="X49" s="205">
        <v>734.32106999999996</v>
      </c>
      <c r="Y49" s="205">
        <v>907.83040499999993</v>
      </c>
      <c r="Z49" s="205">
        <v>738.4</v>
      </c>
      <c r="AA49" s="205">
        <v>753.5</v>
      </c>
      <c r="AB49" s="205">
        <v>681.4</v>
      </c>
      <c r="AC49" s="205">
        <v>685.51753999999994</v>
      </c>
      <c r="AD49" s="205">
        <v>894.33197499999994</v>
      </c>
      <c r="AE49" s="205">
        <v>752.25539249999997</v>
      </c>
      <c r="AF49" s="205">
        <v>1871.3951850000001</v>
      </c>
      <c r="AG49" s="569">
        <v>1065.6671824999999</v>
      </c>
      <c r="AH49" s="198">
        <f>AH50</f>
        <v>22590.467700000005</v>
      </c>
      <c r="AI49" s="1" t="e">
        <f>AH49-AH48</f>
        <v>#REF!</v>
      </c>
      <c r="AK49"/>
    </row>
    <row r="50" spans="1:40" ht="15.75" hidden="1" x14ac:dyDescent="0.25">
      <c r="A50" s="194"/>
      <c r="B50" s="206"/>
      <c r="C50" s="207" t="s">
        <v>78</v>
      </c>
      <c r="D50" s="208">
        <f>IF(D49="",D48,D49)</f>
        <v>866.32292749999999</v>
      </c>
      <c r="E50" s="208">
        <f t="shared" ref="E50:AG50" si="8">IF(E49="",E48,E49)</f>
        <v>844.91723750000006</v>
      </c>
      <c r="F50" s="208">
        <f t="shared" si="8"/>
        <v>552.55228499999998</v>
      </c>
      <c r="G50" s="208">
        <f t="shared" si="8"/>
        <v>529.44345500000009</v>
      </c>
      <c r="H50" s="208">
        <f t="shared" si="8"/>
        <v>769.30923999999993</v>
      </c>
      <c r="I50" s="208">
        <f t="shared" si="8"/>
        <v>655.13653999999997</v>
      </c>
      <c r="J50" s="208">
        <f t="shared" si="8"/>
        <v>675.5001125</v>
      </c>
      <c r="K50" s="208">
        <f t="shared" si="8"/>
        <v>647.83628500000009</v>
      </c>
      <c r="L50" s="208">
        <f t="shared" si="8"/>
        <v>796.04708249999987</v>
      </c>
      <c r="M50" s="208">
        <f t="shared" si="8"/>
        <v>622.01561249999997</v>
      </c>
      <c r="N50" s="208">
        <f t="shared" si="8"/>
        <v>407.51898749999998</v>
      </c>
      <c r="O50" s="208">
        <f t="shared" si="8"/>
        <v>646.39216249999993</v>
      </c>
      <c r="P50" s="208">
        <f t="shared" si="8"/>
        <v>587.98899499999993</v>
      </c>
      <c r="Q50" s="208">
        <f t="shared" si="8"/>
        <v>683.55691999999988</v>
      </c>
      <c r="R50" s="208">
        <f t="shared" si="8"/>
        <v>808.283635</v>
      </c>
      <c r="S50" s="208">
        <f t="shared" si="8"/>
        <v>735.26150749999988</v>
      </c>
      <c r="T50" s="208">
        <f t="shared" si="8"/>
        <v>649.01810999999998</v>
      </c>
      <c r="U50" s="208">
        <f t="shared" si="8"/>
        <v>400.01106750000002</v>
      </c>
      <c r="V50" s="208">
        <f t="shared" si="8"/>
        <v>772.72812749999991</v>
      </c>
      <c r="W50" s="208">
        <f t="shared" si="8"/>
        <v>856.00865999999996</v>
      </c>
      <c r="X50" s="208">
        <f t="shared" si="8"/>
        <v>734.32106999999996</v>
      </c>
      <c r="Y50" s="208">
        <f t="shared" si="8"/>
        <v>907.83040499999993</v>
      </c>
      <c r="Z50" s="208">
        <f t="shared" si="8"/>
        <v>738.4</v>
      </c>
      <c r="AA50" s="208">
        <f t="shared" si="8"/>
        <v>753.5</v>
      </c>
      <c r="AB50" s="208">
        <f t="shared" si="8"/>
        <v>681.4</v>
      </c>
      <c r="AC50" s="208">
        <f t="shared" si="8"/>
        <v>685.51753999999994</v>
      </c>
      <c r="AD50" s="208">
        <f t="shared" si="8"/>
        <v>894.33197499999994</v>
      </c>
      <c r="AE50" s="208">
        <f t="shared" si="8"/>
        <v>752.25539249999997</v>
      </c>
      <c r="AF50" s="208">
        <f t="shared" si="8"/>
        <v>1871.3951850000001</v>
      </c>
      <c r="AG50" s="208">
        <f t="shared" si="8"/>
        <v>1065.6671824999999</v>
      </c>
      <c r="AH50" s="198">
        <f>SUM(D50:AG50)</f>
        <v>22590.467700000005</v>
      </c>
      <c r="AI50" s="194"/>
      <c r="AJ50" s="194"/>
      <c r="AK50" s="194"/>
      <c r="AL50" s="194"/>
      <c r="AN50" s="19"/>
    </row>
    <row r="51" spans="1:40" s="193" customFormat="1" ht="15.75" hidden="1" x14ac:dyDescent="0.25">
      <c r="A51" s="210"/>
      <c r="B51" s="211"/>
      <c r="C51" s="207" t="s">
        <v>77</v>
      </c>
      <c r="D51" s="212">
        <f>IF(D49="","",D49)</f>
        <v>866.32292749999999</v>
      </c>
      <c r="E51" s="212">
        <f t="shared" ref="E51:AG51" si="9">IF(E49="","",E49)</f>
        <v>844.91723750000006</v>
      </c>
      <c r="F51" s="212">
        <f t="shared" si="9"/>
        <v>552.55228499999998</v>
      </c>
      <c r="G51" s="212">
        <f t="shared" si="9"/>
        <v>529.44345500000009</v>
      </c>
      <c r="H51" s="212">
        <f t="shared" si="9"/>
        <v>769.30923999999993</v>
      </c>
      <c r="I51" s="212">
        <f t="shared" si="9"/>
        <v>655.13653999999997</v>
      </c>
      <c r="J51" s="212">
        <f t="shared" si="9"/>
        <v>675.5001125</v>
      </c>
      <c r="K51" s="212">
        <f t="shared" si="9"/>
        <v>647.83628500000009</v>
      </c>
      <c r="L51" s="212">
        <f t="shared" si="9"/>
        <v>796.04708249999987</v>
      </c>
      <c r="M51" s="212">
        <f t="shared" si="9"/>
        <v>622.01561249999997</v>
      </c>
      <c r="N51" s="212">
        <f t="shared" si="9"/>
        <v>407.51898749999998</v>
      </c>
      <c r="O51" s="212">
        <f t="shared" si="9"/>
        <v>646.39216249999993</v>
      </c>
      <c r="P51" s="212">
        <f t="shared" si="9"/>
        <v>587.98899499999993</v>
      </c>
      <c r="Q51" s="212">
        <f t="shared" si="9"/>
        <v>683.55691999999988</v>
      </c>
      <c r="R51" s="212">
        <f t="shared" si="9"/>
        <v>808.283635</v>
      </c>
      <c r="S51" s="212">
        <f t="shared" si="9"/>
        <v>735.26150749999988</v>
      </c>
      <c r="T51" s="212">
        <f t="shared" si="9"/>
        <v>649.01810999999998</v>
      </c>
      <c r="U51" s="212">
        <f t="shared" si="9"/>
        <v>400.01106750000002</v>
      </c>
      <c r="V51" s="212">
        <f t="shared" si="9"/>
        <v>772.72812749999991</v>
      </c>
      <c r="W51" s="212">
        <f t="shared" si="9"/>
        <v>856.00865999999996</v>
      </c>
      <c r="X51" s="212">
        <f t="shared" si="9"/>
        <v>734.32106999999996</v>
      </c>
      <c r="Y51" s="212">
        <f t="shared" si="9"/>
        <v>907.83040499999993</v>
      </c>
      <c r="Z51" s="212">
        <f t="shared" si="9"/>
        <v>738.4</v>
      </c>
      <c r="AA51" s="212">
        <f t="shared" si="9"/>
        <v>753.5</v>
      </c>
      <c r="AB51" s="212">
        <f t="shared" si="9"/>
        <v>681.4</v>
      </c>
      <c r="AC51" s="212">
        <f t="shared" si="9"/>
        <v>685.51753999999994</v>
      </c>
      <c r="AD51" s="212">
        <f t="shared" si="9"/>
        <v>894.33197499999994</v>
      </c>
      <c r="AE51" s="212">
        <f t="shared" si="9"/>
        <v>752.25539249999997</v>
      </c>
      <c r="AF51" s="212">
        <f t="shared" si="9"/>
        <v>1871.3951850000001</v>
      </c>
      <c r="AG51" s="212">
        <f t="shared" si="9"/>
        <v>1065.6671824999999</v>
      </c>
      <c r="AH51" s="214">
        <f>SUM(D51:AG51)</f>
        <v>22590.467700000005</v>
      </c>
    </row>
    <row r="52" spans="1:40" s="193" customFormat="1" ht="15.75" hidden="1" x14ac:dyDescent="0.25">
      <c r="A52" s="210"/>
      <c r="B52" s="211"/>
      <c r="C52" s="207" t="s">
        <v>79</v>
      </c>
      <c r="D52" s="212">
        <f>IF(D51="","",D41)</f>
        <v>90.58</v>
      </c>
      <c r="E52" s="212">
        <f t="shared" ref="E52:AG52" si="10">IF(E51="","",E41)</f>
        <v>74.83</v>
      </c>
      <c r="F52" s="212">
        <f t="shared" si="10"/>
        <v>53.49</v>
      </c>
      <c r="G52" s="212">
        <f t="shared" si="10"/>
        <v>61.67</v>
      </c>
      <c r="H52" s="212">
        <f t="shared" si="10"/>
        <v>61.349999999999994</v>
      </c>
      <c r="I52" s="212">
        <f t="shared" si="10"/>
        <v>76.08</v>
      </c>
      <c r="J52" s="212">
        <f t="shared" si="10"/>
        <v>77.08</v>
      </c>
      <c r="K52" s="212">
        <f t="shared" si="10"/>
        <v>80</v>
      </c>
      <c r="L52" s="212">
        <f t="shared" si="10"/>
        <v>79.66</v>
      </c>
      <c r="M52" s="212">
        <f t="shared" si="10"/>
        <v>53.239999999999995</v>
      </c>
      <c r="N52" s="212">
        <f t="shared" si="10"/>
        <v>54.17</v>
      </c>
      <c r="O52" s="212">
        <f t="shared" si="10"/>
        <v>57.339999999999996</v>
      </c>
      <c r="P52" s="212">
        <f t="shared" si="10"/>
        <v>67.33</v>
      </c>
      <c r="Q52" s="212">
        <f t="shared" si="10"/>
        <v>77.33</v>
      </c>
      <c r="R52" s="212">
        <f t="shared" si="10"/>
        <v>76.41</v>
      </c>
      <c r="S52" s="212">
        <f t="shared" si="10"/>
        <v>73.25</v>
      </c>
      <c r="T52" s="212">
        <f t="shared" si="10"/>
        <v>64.75</v>
      </c>
      <c r="U52" s="212">
        <f t="shared" si="10"/>
        <v>53.5</v>
      </c>
      <c r="V52" s="212">
        <f t="shared" si="10"/>
        <v>75.59</v>
      </c>
      <c r="W52" s="212">
        <f t="shared" si="10"/>
        <v>78.59</v>
      </c>
      <c r="X52" s="212">
        <f t="shared" si="10"/>
        <v>81</v>
      </c>
      <c r="Y52" s="212">
        <f t="shared" si="10"/>
        <v>79.66</v>
      </c>
      <c r="Z52" s="212">
        <f t="shared" si="10"/>
        <v>80</v>
      </c>
      <c r="AA52" s="212">
        <f t="shared" si="10"/>
        <v>71.33</v>
      </c>
      <c r="AB52" s="212">
        <f t="shared" si="10"/>
        <v>66.83</v>
      </c>
      <c r="AC52" s="212">
        <f t="shared" si="10"/>
        <v>76.08</v>
      </c>
      <c r="AD52" s="212">
        <f t="shared" si="10"/>
        <v>76.75</v>
      </c>
      <c r="AE52" s="212">
        <f t="shared" si="10"/>
        <v>72.34</v>
      </c>
      <c r="AF52" s="212">
        <f t="shared" si="10"/>
        <v>86.25</v>
      </c>
      <c r="AG52" s="212">
        <f t="shared" si="10"/>
        <v>74.34</v>
      </c>
      <c r="AH52" s="214">
        <f>SUM(D52:AG52)</f>
        <v>2150.8199999999997</v>
      </c>
    </row>
    <row r="53" spans="1:40" ht="15.75" x14ac:dyDescent="0.25">
      <c r="B53" s="206"/>
      <c r="C53" s="215" t="s">
        <v>80</v>
      </c>
      <c r="D53" s="216">
        <v>10.050000000000001</v>
      </c>
      <c r="E53" s="216">
        <v>10.050000000000001</v>
      </c>
      <c r="F53" s="216">
        <v>10.050000000000001</v>
      </c>
      <c r="G53" s="216">
        <v>10.050000000000001</v>
      </c>
      <c r="H53" s="216">
        <v>10.050000000000001</v>
      </c>
      <c r="I53" s="216">
        <v>10.050000000000001</v>
      </c>
      <c r="J53" s="216">
        <v>10.050000000000001</v>
      </c>
      <c r="K53" s="216">
        <v>10.050000000000001</v>
      </c>
      <c r="L53" s="216">
        <v>10.050000000000001</v>
      </c>
      <c r="M53" s="216">
        <v>10.050000000000001</v>
      </c>
      <c r="N53" s="216">
        <v>10.050000000000001</v>
      </c>
      <c r="O53" s="216">
        <v>10.050000000000001</v>
      </c>
      <c r="P53" s="216">
        <v>10.050000000000001</v>
      </c>
      <c r="Q53" s="216">
        <v>10.050000000000001</v>
      </c>
      <c r="R53" s="216">
        <v>10.050000000000001</v>
      </c>
      <c r="S53" s="216">
        <v>10.050000000000001</v>
      </c>
      <c r="T53" s="216">
        <v>10.050000000000001</v>
      </c>
      <c r="U53" s="216">
        <v>10.050000000000001</v>
      </c>
      <c r="V53" s="216">
        <v>10.050000000000001</v>
      </c>
      <c r="W53" s="216">
        <v>10.050000000000001</v>
      </c>
      <c r="X53" s="216">
        <v>10.050000000000001</v>
      </c>
      <c r="Y53" s="216">
        <v>10.050000000000001</v>
      </c>
      <c r="Z53" s="216">
        <v>10.050000000000001</v>
      </c>
      <c r="AA53" s="216">
        <v>10.050000000000001</v>
      </c>
      <c r="AB53" s="216">
        <v>10.050000000000001</v>
      </c>
      <c r="AC53" s="216">
        <v>10.050000000000001</v>
      </c>
      <c r="AD53" s="216">
        <v>10.050000000000001</v>
      </c>
      <c r="AE53" s="216">
        <v>10.050000000000001</v>
      </c>
      <c r="AF53" s="216">
        <v>10.050000000000001</v>
      </c>
      <c r="AG53" s="216">
        <v>10.050000000000001</v>
      </c>
      <c r="AH53" s="216">
        <v>10.050000000000001</v>
      </c>
      <c r="AK53"/>
    </row>
    <row r="54" spans="1:40" ht="15.75" x14ac:dyDescent="0.25">
      <c r="B54" s="206"/>
      <c r="C54" s="218" t="s">
        <v>81</v>
      </c>
      <c r="D54" s="219">
        <f>IF(D49="",D48/D41,D49/D41)</f>
        <v>9.5641745142415537</v>
      </c>
      <c r="E54" s="219">
        <f t="shared" ref="E54:AG54" si="11">IF(E49="",E48/E41,E49/E41)</f>
        <v>11.291156454630498</v>
      </c>
      <c r="F54" s="219">
        <f t="shared" si="11"/>
        <v>10.330010936623667</v>
      </c>
      <c r="G54" s="219">
        <f t="shared" si="11"/>
        <v>8.5851054807848239</v>
      </c>
      <c r="H54" s="219">
        <f t="shared" si="11"/>
        <v>12.539677913610433</v>
      </c>
      <c r="I54" s="219">
        <f t="shared" si="11"/>
        <v>8.6111532597266027</v>
      </c>
      <c r="J54" s="219">
        <f t="shared" si="11"/>
        <v>8.7636236702127661</v>
      </c>
      <c r="K54" s="219">
        <f t="shared" si="11"/>
        <v>8.0979535625000008</v>
      </c>
      <c r="L54" s="219">
        <f t="shared" si="11"/>
        <v>9.9930590321365802</v>
      </c>
      <c r="M54" s="219">
        <f t="shared" si="11"/>
        <v>11.683238401577762</v>
      </c>
      <c r="N54" s="219">
        <f t="shared" si="11"/>
        <v>7.5229645098763145</v>
      </c>
      <c r="O54" s="219">
        <f t="shared" si="11"/>
        <v>11.272971093477501</v>
      </c>
      <c r="P54" s="219">
        <f t="shared" si="11"/>
        <v>8.7329421506015148</v>
      </c>
      <c r="Q54" s="219">
        <f t="shared" si="11"/>
        <v>8.8394791154791132</v>
      </c>
      <c r="R54" s="219">
        <f t="shared" si="11"/>
        <v>10.578244143436724</v>
      </c>
      <c r="S54" s="219">
        <f t="shared" si="11"/>
        <v>10.037699761092149</v>
      </c>
      <c r="T54" s="219">
        <f t="shared" si="11"/>
        <v>10.023445714285714</v>
      </c>
      <c r="U54" s="219">
        <f t="shared" si="11"/>
        <v>7.4768423831775701</v>
      </c>
      <c r="V54" s="219">
        <f t="shared" si="11"/>
        <v>10.222623726683421</v>
      </c>
      <c r="W54" s="219">
        <f t="shared" si="11"/>
        <v>10.892081180811807</v>
      </c>
      <c r="X54" s="219">
        <f t="shared" si="11"/>
        <v>9.0656922222222214</v>
      </c>
      <c r="Y54" s="219">
        <f t="shared" si="11"/>
        <v>11.39631439869445</v>
      </c>
      <c r="Z54" s="219">
        <f t="shared" si="11"/>
        <v>9.23</v>
      </c>
      <c r="AA54" s="219">
        <f t="shared" si="11"/>
        <v>10.563577737277443</v>
      </c>
      <c r="AB54" s="219">
        <f t="shared" si="11"/>
        <v>10.196019751608558</v>
      </c>
      <c r="AC54" s="219">
        <f t="shared" si="11"/>
        <v>9.0104829127234485</v>
      </c>
      <c r="AD54" s="219">
        <f t="shared" si="11"/>
        <v>11.652533876221497</v>
      </c>
      <c r="AE54" s="219">
        <f t="shared" si="11"/>
        <v>10.398885713298313</v>
      </c>
      <c r="AF54" s="219">
        <f t="shared" si="11"/>
        <v>21.697335478260872</v>
      </c>
      <c r="AG54" s="219">
        <f t="shared" si="11"/>
        <v>14.335044155232712</v>
      </c>
      <c r="AH54" s="219">
        <f>AH49/AH41</f>
        <v>10.503188411861526</v>
      </c>
      <c r="AI54" s="221" t="s">
        <v>100</v>
      </c>
      <c r="AK54"/>
    </row>
    <row r="55" spans="1:40" ht="51" customHeight="1" x14ac:dyDescent="0.25">
      <c r="B55" s="206"/>
      <c r="C55" s="218" t="s">
        <v>83</v>
      </c>
      <c r="D55" s="222">
        <f>D54/D53</f>
        <v>0.95165915564592563</v>
      </c>
      <c r="E55" s="222">
        <f>E54/E53</f>
        <v>1.1234981546896017</v>
      </c>
      <c r="F55" s="222">
        <f t="shared" ref="F55:AG55" si="12">F54/F53</f>
        <v>1.0278617847386733</v>
      </c>
      <c r="G55" s="222">
        <f t="shared" si="12"/>
        <v>0.85423935132187301</v>
      </c>
      <c r="H55" s="222">
        <f t="shared" si="12"/>
        <v>1.2477291456328787</v>
      </c>
      <c r="I55" s="222">
        <f t="shared" si="12"/>
        <v>0.85683117012205001</v>
      </c>
      <c r="J55" s="222">
        <f t="shared" si="12"/>
        <v>0.87200235524505132</v>
      </c>
      <c r="K55" s="222">
        <f t="shared" si="12"/>
        <v>0.80576652363184087</v>
      </c>
      <c r="L55" s="222">
        <f t="shared" si="12"/>
        <v>0.994334232053391</v>
      </c>
      <c r="M55" s="222">
        <f t="shared" si="12"/>
        <v>1.1625112837390807</v>
      </c>
      <c r="N55" s="222">
        <f t="shared" si="12"/>
        <v>0.74855368257475763</v>
      </c>
      <c r="O55" s="222">
        <f t="shared" si="12"/>
        <v>1.1216886660176617</v>
      </c>
      <c r="P55" s="222">
        <f t="shared" si="12"/>
        <v>0.86894946772154369</v>
      </c>
      <c r="Q55" s="222">
        <f t="shared" si="12"/>
        <v>0.87955016074419035</v>
      </c>
      <c r="R55" s="222">
        <f t="shared" si="12"/>
        <v>1.0525616063121117</v>
      </c>
      <c r="S55" s="222">
        <f t="shared" si="12"/>
        <v>0.99877609563105951</v>
      </c>
      <c r="T55" s="222">
        <f t="shared" si="12"/>
        <v>0.99735778251599139</v>
      </c>
      <c r="U55" s="222">
        <f t="shared" si="12"/>
        <v>0.74396441623657406</v>
      </c>
      <c r="V55" s="222">
        <f t="shared" si="12"/>
        <v>1.0171764902172558</v>
      </c>
      <c r="W55" s="222">
        <f t="shared" si="12"/>
        <v>1.0837891722200803</v>
      </c>
      <c r="X55" s="222">
        <f t="shared" si="12"/>
        <v>0.90205892758430062</v>
      </c>
      <c r="Y55" s="222">
        <f t="shared" si="12"/>
        <v>1.1339616317108905</v>
      </c>
      <c r="Z55" s="222">
        <f t="shared" si="12"/>
        <v>0.91840796019900495</v>
      </c>
      <c r="AA55" s="222">
        <f t="shared" si="12"/>
        <v>1.0511022624156658</v>
      </c>
      <c r="AB55" s="222">
        <f t="shared" si="12"/>
        <v>1.0145293285182644</v>
      </c>
      <c r="AC55" s="222">
        <f t="shared" si="12"/>
        <v>0.89656546395258185</v>
      </c>
      <c r="AD55" s="222">
        <f t="shared" si="12"/>
        <v>1.159456107086716</v>
      </c>
      <c r="AE55" s="222">
        <f t="shared" si="12"/>
        <v>1.0347149963480908</v>
      </c>
      <c r="AF55" s="222">
        <f t="shared" si="12"/>
        <v>2.1589388535582956</v>
      </c>
      <c r="AG55" s="222">
        <f t="shared" si="12"/>
        <v>1.4263725527594737</v>
      </c>
      <c r="AH55" s="223">
        <f>AH54/AH53</f>
        <v>1.0450933743145796</v>
      </c>
      <c r="AI55" s="224">
        <f>(AH51+август!AI51+июль!AI51)/(июль!AI52+август!AI52+сентябрь!AH52)/сентябрь!AH53</f>
        <v>1.0285400744855369</v>
      </c>
      <c r="AK55"/>
    </row>
    <row r="56" spans="1:40" ht="15" x14ac:dyDescent="0.25">
      <c r="B5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K56"/>
    </row>
  </sheetData>
  <mergeCells count="12">
    <mergeCell ref="B42:C42"/>
    <mergeCell ref="A1:G1"/>
    <mergeCell ref="A2:G2"/>
    <mergeCell ref="A3:G3"/>
    <mergeCell ref="H3:Z3"/>
    <mergeCell ref="Q4:S4"/>
    <mergeCell ref="A18:C18"/>
    <mergeCell ref="A19:C19"/>
    <mergeCell ref="D19:E19"/>
    <mergeCell ref="G19:H19"/>
    <mergeCell ref="AK19:AM19"/>
    <mergeCell ref="A41:C41"/>
  </mergeCells>
  <conditionalFormatting sqref="D50:AG50 D53:AH53">
    <cfRule type="cellIs" dxfId="50" priority="8" operator="equal">
      <formula>"О"</formula>
    </cfRule>
  </conditionalFormatting>
  <conditionalFormatting sqref="AI55">
    <cfRule type="cellIs" dxfId="49" priority="5" operator="greaterThanOrEqual">
      <formula>1</formula>
    </cfRule>
    <cfRule type="cellIs" dxfId="48" priority="6" operator="between">
      <formula>0.9</formula>
      <formula>1</formula>
    </cfRule>
    <cfRule type="cellIs" dxfId="47" priority="7" operator="lessThan">
      <formula>0.9</formula>
    </cfRule>
  </conditionalFormatting>
  <conditionalFormatting sqref="D55:AH55">
    <cfRule type="cellIs" dxfId="46" priority="2" operator="between">
      <formula>1</formula>
      <formula>1.05</formula>
    </cfRule>
    <cfRule type="cellIs" dxfId="45" priority="3" operator="between">
      <formula>0.95</formula>
      <formula>1</formula>
    </cfRule>
    <cfRule type="cellIs" dxfId="44" priority="4" operator="lessThan">
      <formula>1</formula>
    </cfRule>
  </conditionalFormatting>
  <conditionalFormatting sqref="D55:AH55">
    <cfRule type="cellIs" dxfId="43" priority="1" operator="greaterThan">
      <formula>1.05</formula>
    </cfRule>
  </conditionalFormatting>
  <dataValidations count="2">
    <dataValidation type="list" allowBlank="1" showInputMessage="1" showErrorMessage="1" sqref="S18">
      <formula1>$L$5:$L$8</formula1>
    </dataValidation>
    <dataValidation type="list" allowBlank="1" showInputMessage="1" showErrorMessage="1" sqref="Q4:S4">
      <formula1>$Q$5:$Q$16</formula1>
    </dataValidation>
  </dataValidations>
  <pageMargins left="0.11811023622047245" right="0.11811023622047245" top="0.35433070866141736" bottom="0.35433070866141736" header="0.11811023622047245" footer="0.11811023622047245"/>
  <pageSetup paperSize="9" scale="58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E356A532-6213-433E-AE1A-3677A4F7B911}">
            <xm:f>NOT(ISERROR(SEARCH(#REF!,D53)))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D53:AH53</xm:sqref>
        </x14:conditionalFormatting>
        <x14:conditionalFormatting xmlns:xm="http://schemas.microsoft.com/office/excel/2006/main">
          <x14:cfRule type="containsText" priority="11" operator="containsText" id="{ECCAE31F-BD31-4325-BAEB-CBF4D7CAE926}">
            <xm:f>NOT(ISERROR(SEARCH(#REF!,D53)))</xm:f>
            <xm:f>#REF!</xm:f>
            <x14:dxf>
              <font>
                <b/>
                <i val="0"/>
              </font>
            </x14:dxf>
          </x14:cfRule>
          <xm:sqref>D53:AH53</xm:sqref>
        </x14:conditionalFormatting>
        <x14:conditionalFormatting xmlns:xm="http://schemas.microsoft.com/office/excel/2006/main">
          <x14:cfRule type="containsText" priority="10" operator="containsText" id="{9443C63A-8DD2-410B-9699-2F36EF82E0E4}">
            <xm:f>NOT(ISERROR(SEARCH(#REF!,#REF!)))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D50:AG50</xm:sqref>
        </x14:conditionalFormatting>
        <x14:conditionalFormatting xmlns:xm="http://schemas.microsoft.com/office/excel/2006/main">
          <x14:cfRule type="containsText" priority="9" operator="containsText" id="{383A28F3-2802-406C-B77A-0CB6E6C1BA7D}">
            <xm:f>NOT(ISERROR(SEARCH(#REF!,#REF!)))</xm:f>
            <xm:f>#REF!</xm:f>
            <x14:dxf>
              <font>
                <b/>
                <i val="0"/>
              </font>
            </x14:dxf>
          </x14:cfRule>
          <xm:sqref>D50:AG50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12</vt:i4>
      </vt:variant>
    </vt:vector>
  </HeadingPairs>
  <TitlesOfParts>
    <vt:vector size="24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август!Область_печати</vt:lpstr>
      <vt:lpstr>апрель!Область_печати</vt:lpstr>
      <vt:lpstr>декабрь!Область_печати</vt:lpstr>
      <vt:lpstr>июль!Область_печати</vt:lpstr>
      <vt:lpstr>июнь!Область_печати</vt:lpstr>
      <vt:lpstr>май!Область_печати</vt:lpstr>
      <vt:lpstr>март!Область_печати</vt:lpstr>
      <vt:lpstr>ноябрь!Область_печати</vt:lpstr>
      <vt:lpstr>октябрь!Область_печати</vt:lpstr>
      <vt:lpstr>сентябрь!Область_печати</vt:lpstr>
      <vt:lpstr>февраль!Область_печати</vt:lpstr>
      <vt:lpstr>январь!Область_печати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Кортылев Дмитрий Юрьевич</dc:creator>
  <cp:lastModifiedBy>Кортылев Дмитрий Юрьевич</cp:lastModifiedBy>
  <dcterms:created xsi:type="dcterms:W3CDTF">2022-12-20T01:08:56Z</dcterms:created>
  <dcterms:modified xsi:type="dcterms:W3CDTF">2022-12-20T01:10:23Z</dcterms:modified>
</cp:coreProperties>
</file>