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mc:AlternateContent xmlns:mc="http://schemas.openxmlformats.org/markup-compatibility/2006">
    <mc:Choice Requires="x15">
      <x15ac:absPath xmlns:x15ac="http://schemas.microsoft.com/office/spreadsheetml/2010/11/ac" url="C:\Users\Stephan Schmidt\Google Drive\CircularStart - Project\IO2\Indicator Tool\"/>
    </mc:Choice>
  </mc:AlternateContent>
  <bookViews>
    <workbookView xWindow="0" yWindow="0" windowWidth="25125" windowHeight="12300" firstSheet="1" activeTab="1"/>
  </bookViews>
  <sheets>
    <sheet name="Indicators all stages" sheetId="4" state="hidden" r:id="rId1"/>
    <sheet name="Introduction" sheetId="15" r:id="rId2"/>
    <sheet name="CS Assessment Tool" sheetId="5" r:id="rId3"/>
    <sheet name="Result Overview" sheetId="14" r:id="rId4"/>
    <sheet name="Tabelle1" sheetId="12" state="hidden" r:id="rId5"/>
    <sheet name="Answers 1" sheetId="6" state="hidden" r:id="rId6"/>
    <sheet name="Validation" sheetId="10" state="hidden" r:id="rId7"/>
    <sheet name="Answers 2" sheetId="9" state="hidden" r:id="rId8"/>
  </sheets>
  <definedNames>
    <definedName name="_xlnm._FilterDatabase" localSheetId="2" hidden="1">'CS Assessment Tool'!$B$2:$I$27</definedName>
    <definedName name="_xlnm._FilterDatabase" localSheetId="6" hidden="1">Validation!$A$2:$F$27</definedName>
    <definedName name="Antworten_1.1">'Answers 1'!$D$3:$D$7</definedName>
    <definedName name="Antworten_1.2">'Answers 1'!$D$8:$D$12</definedName>
    <definedName name="Antworten_1.3">'Answers 1'!$D$14:$D$18</definedName>
    <definedName name="assess1">'CS Assessment Tool'!$I$3:$I$6</definedName>
    <definedName name="assess2">'CS Assessment Tool'!$I$7:$I$9</definedName>
    <definedName name="assess3">'CS Assessment Tool'!$I$10:$I$13</definedName>
    <definedName name="assess4">'CS Assessment Tool'!$I$14:$I$18</definedName>
    <definedName name="assess5">'CS Assessment Tool'!$I$19:$I$34</definedName>
    <definedName name="assess6">'CS Assessment Tool'!$I$35:$I$42</definedName>
    <definedName name="assess7">'CS Assessment Tool'!$I$43:$I$47</definedName>
    <definedName name="assess8">'CS Assessment Tool'!$I$48:$I$55</definedName>
    <definedName name="assess9">'CS Assessment Tool'!$I$56:$I$61</definedName>
    <definedName name="_xlnm.Print_Area" localSheetId="0">'Indicators all stages'!$B$1:$N$165</definedName>
    <definedName name="I1.1">'Answers 1'!$D$3:$D$7</definedName>
    <definedName name="I1.2">'Answers 1'!$D$8:$D$12</definedName>
    <definedName name="I1.3">'Answers 1'!$D$14:$D$18</definedName>
    <definedName name="I1.4">'Answers 1'!$D$19:$D$23</definedName>
    <definedName name="I2.1">'Answers 1'!$D$24:$D$28</definedName>
    <definedName name="I2.2">'Answers 1'!$D$29:$D$33</definedName>
    <definedName name="I2.3">'Answers 1'!$D$34:$D$38</definedName>
    <definedName name="I3.1">'Answers 1'!$D$39:$D$43</definedName>
    <definedName name="I3.2">'Answers 1'!$D$44:$D$48</definedName>
    <definedName name="I3.3">'Answers 1'!$D$49:$D$53</definedName>
    <definedName name="I3.4">'Answers 1'!$D$54:$D$58</definedName>
    <definedName name="I4.1">'Answers 1'!$D$59:$D$63</definedName>
    <definedName name="I4.2">'Answers 1'!$D$64:$D$68</definedName>
    <definedName name="I4.3">'Answers 1'!$D$69:$D$73</definedName>
    <definedName name="I4.4">'Answers 1'!$D$74:$D$78</definedName>
    <definedName name="I4.5">'Answers 1'!$D$79:$D$83</definedName>
    <definedName name="I5.1">'Answers 1'!$D$84:$D$88</definedName>
    <definedName name="I5.10">'Answers 1'!$D$131:$D$134</definedName>
    <definedName name="I5.11">'Answers 1'!$D$136:$D$141</definedName>
    <definedName name="I5.12">'Answers 1'!$D$142:$D$147</definedName>
    <definedName name="I5.13">'Answers 1'!$D$148:$D$152</definedName>
    <definedName name="I5.14">'Answers 1'!$D$154:$D$156</definedName>
    <definedName name="I5.15">'Answers 1'!$D$158:$D$162</definedName>
    <definedName name="I5.16">'Answers 1'!$D$163:$D$167</definedName>
    <definedName name="I5.2">'Answers 1'!$D$89:$D$93</definedName>
    <definedName name="I5.3">'Answers 1'!$D$94:$D$98</definedName>
    <definedName name="I5.4">'Answers 1'!$D$99:$D$103</definedName>
    <definedName name="I5.5">'Answers 1'!$D$104:$D$108</definedName>
    <definedName name="I5.6">'Answers 1'!$D$110:$D$114</definedName>
    <definedName name="I5.7">'Answers 1'!$D$115:$D$119</definedName>
    <definedName name="I5.8">'Answers 1'!$D$121:$D$125</definedName>
    <definedName name="I5.9">'Answers 1'!$D$126:$D$129</definedName>
    <definedName name="I6.1">'Answers 1'!$D$168:$D$171</definedName>
    <definedName name="I6.2">'Answers 1'!$D$173:$D$177</definedName>
    <definedName name="I6.3">'Answers 1'!$D$178:$D$182</definedName>
    <definedName name="I6.4">'Answers 1'!$D$183:$D$187</definedName>
    <definedName name="I6.5">'Answers 1'!$D$188:$D$192</definedName>
    <definedName name="I6.6">'Answers 1'!$D$193:$D$197</definedName>
    <definedName name="I6.7">'Answers 1'!$D$198:$D$202</definedName>
    <definedName name="I6.8">'Answers 1'!$D$203:$D$207</definedName>
    <definedName name="I7.1">'Answers 1'!$D$208:$D$212</definedName>
    <definedName name="I7.2">'Answers 1'!$D$213:$D$218</definedName>
    <definedName name="I7.3">'Answers 1'!$D$219:$D$224</definedName>
    <definedName name="I7.4">'Answers 1'!$D$225:$D$229</definedName>
    <definedName name="I7.5">'Answers 1'!$D$230:$D$234</definedName>
    <definedName name="I8.1">'Answers 1'!$D$235:$D$239</definedName>
    <definedName name="I8.2">'Answers 1'!$D$240:$D$244</definedName>
    <definedName name="I8.3">'Answers 1'!$D$245:$D$248</definedName>
    <definedName name="I8.4">'Answers 1'!$D$249:$D$253</definedName>
    <definedName name="I8.5">'Answers 1'!$D$254:$D$258</definedName>
    <definedName name="I8.6">'Answers 1'!$D$259:$D$263</definedName>
    <definedName name="I8.7">'Answers 1'!$D$264:$D$269</definedName>
    <definedName name="I8.8">'Answers 1'!$D$270:$D$274</definedName>
    <definedName name="I9.1">'Answers 1'!$D$276:$D$279</definedName>
    <definedName name="I9.2">'Answers 1'!$D$280:$D$284</definedName>
    <definedName name="I9.3">'Answers 1'!$D$285:$D$289</definedName>
    <definedName name="I9.4">'Answers 1'!$D$290:$D$294</definedName>
    <definedName name="I9.5">'Answers 1'!$D$295:$D$299</definedName>
    <definedName name="I9.6">'Answers 1'!$D$300:$D$304</definedName>
    <definedName name="Result_1">'CS Assessment Tool'!$J$3</definedName>
    <definedName name="Result_2">'CS Assessment Tool'!$J$7</definedName>
    <definedName name="Result_3">'CS Assessment Tool'!$J$10</definedName>
    <definedName name="Result_4">'CS Assessment Tool'!$J$14</definedName>
    <definedName name="Result_5">'CS Assessment Tool'!$J$19</definedName>
    <definedName name="Result_6">'CS Assessment Tool'!$J$35</definedName>
    <definedName name="Result_7">'CS Assessment Tool'!$J$43</definedName>
    <definedName name="Result_8">'CS Assessment Tool'!$J$48</definedName>
    <definedName name="Result_9">'CS Assessment Tool'!$J$56</definedName>
    <definedName name="sv1.1">'Answers 1'!$D$3:$E$7</definedName>
    <definedName name="sv1.2">'Answers 1'!$D$8:$E$12</definedName>
    <definedName name="sv1.3">'Answers 1'!$D$14:$E$18</definedName>
    <definedName name="sv1.4">'Answers 1'!$D$19:$E$23</definedName>
    <definedName name="sv2.1">'Answers 1'!$D$24:$E$28</definedName>
    <definedName name="sv2.2">'Answers 1'!$D$29:$E$33</definedName>
    <definedName name="sv2.3">'Answers 1'!$D$34:$E$38</definedName>
    <definedName name="sv2.4">'Answers 1'!$D$39:$E$43</definedName>
    <definedName name="sv3.1">'Answers 1'!$D$39:$E$43</definedName>
    <definedName name="sv3.2">'Answers 1'!$D$44:$E$48</definedName>
    <definedName name="sv3.3">'Answers 1'!$D$49:$E$53</definedName>
    <definedName name="sv3.4">'Answers 1'!$D$54:$E$58</definedName>
    <definedName name="sv4.1">'Answers 1'!$D$59:$E$63</definedName>
    <definedName name="sv4.2">'Answers 1'!$D$64:$E$68</definedName>
    <definedName name="sv4.3">'Answers 1'!$D$69:$E$73</definedName>
    <definedName name="sv4.4">'Answers 1'!$D$74:$E$78</definedName>
    <definedName name="sv4.5">'Answers 1'!$D$79:$E$83</definedName>
    <definedName name="sv5.1">'Answers 1'!$D$84:$E$88</definedName>
    <definedName name="sv5.10">'Answers 1'!$D$131:$E$135</definedName>
    <definedName name="sv5.11">'Answers 1'!$D$136:$E$140</definedName>
    <definedName name="sv5.12">'Answers 1'!$D$142:$E$147</definedName>
    <definedName name="sv5.13">'Answers 1'!$D$148:$E$153</definedName>
    <definedName name="sv5.14">'Answers 1'!$D$154:$E$157</definedName>
    <definedName name="sv5.15">'Answers 1'!$D$158:$E$162</definedName>
    <definedName name="sv5.16">'Answers 1'!$D$163:$E$167</definedName>
    <definedName name="sv5.2">'Answers 1'!$D$89:$E$93</definedName>
    <definedName name="sv5.3">'Answers 1'!$D$94:$E$98</definedName>
    <definedName name="sv5.4">'Answers 1'!$D$99:$E$103</definedName>
    <definedName name="sv5.5">'Answers 1'!$D$104:$E$108</definedName>
    <definedName name="sv5.6">'Answers 1'!$D$110:$E$114</definedName>
    <definedName name="sv5.7">'Answers 1'!$D$115:$E$119</definedName>
    <definedName name="sv5.8">'Answers 1'!$D$121:$E$125</definedName>
    <definedName name="sv5.9">'Answers 1'!$D$126:$E$130</definedName>
    <definedName name="sv6.2">'Answers 1'!$D$173:$E$177</definedName>
    <definedName name="sv6.3">'Answers 1'!$D$178:$E$182</definedName>
    <definedName name="sv6.4">'Answers 1'!$D$183:$E$187</definedName>
    <definedName name="sv6.5">'Answers 1'!$D$188:$E$192</definedName>
    <definedName name="sv6.6">'Answers 1'!$D$193:$E$197</definedName>
    <definedName name="sv6.7">'Answers 1'!$D$198:$E$202</definedName>
    <definedName name="sv6.8">'Answers 1'!$D$203:$E$207</definedName>
    <definedName name="sv7.2">'Answers 1'!$D$213:$E$218</definedName>
    <definedName name="sv7.3">'Answers 1'!$D$219:$E$224</definedName>
    <definedName name="sv7.4">'Answers 1'!$D$225:$E$229</definedName>
    <definedName name="sv7.5">'Answers 1'!$D$230:$E$234</definedName>
    <definedName name="sv8.1">'Answers 1'!$D$235:$E$239</definedName>
    <definedName name="sv8.2">'Answers 1'!$D$240:$E$244</definedName>
    <definedName name="sv8.3">'Answers 1'!$D$245:$E$248</definedName>
    <definedName name="sv8.4">'Answers 1'!$D$249:$E$253</definedName>
    <definedName name="sv8.5">'Answers 1'!$D$254:$E$258</definedName>
    <definedName name="sv8.6">'Answers 1'!$D$259:$E$263</definedName>
    <definedName name="sv8.7">'Answers 1'!$D$264:$E$269</definedName>
    <definedName name="sv8.8">'Answers 1'!$D$270:$E$275</definedName>
    <definedName name="sv9.1">'Answers 1'!$D$276:$E$279</definedName>
    <definedName name="sv9.2">'Answers 1'!$D$280:$E$284</definedName>
    <definedName name="sv9.3">'Answers 1'!$D$285:$E$289</definedName>
    <definedName name="sv9.4">'Answers 1'!$D$290:$E$294</definedName>
    <definedName name="sv9.5">'Answers 1'!$D$295:$E$299</definedName>
    <definedName name="sv9.6">'Answers 1'!$D$300:$E$304</definedName>
    <definedName name="V1.1">'Answers 2'!$D$3:$D$7</definedName>
    <definedName name="V1.2">'Answers 2'!$D$8:$D$12</definedName>
    <definedName name="V1.3">'Answers 2'!$D$14:$D$18</definedName>
    <definedName name="V1.4">'Answers 2'!$D$19:$D$23</definedName>
    <definedName name="V2.1">'Answers 2'!$D$24:$D$28</definedName>
    <definedName name="V2.2">'Answers 2'!$D$29:$D$33</definedName>
    <definedName name="V2.3">'Answers 2'!$D$34:$D$38</definedName>
    <definedName name="V2.4">'Answers 2'!$D$19:$D$23</definedName>
    <definedName name="V3.1">'Answers 2'!$D$39:$D$43</definedName>
    <definedName name="V3.2">'Answers 2'!$D$44:$D$48</definedName>
    <definedName name="V3.3">'Answers 2'!$D$49:$D$53</definedName>
    <definedName name="V3.4">'Answers 2'!$D$54:$D$58</definedName>
    <definedName name="V4.1">'Answers 2'!$D$59:$D$63</definedName>
    <definedName name="V4.2">'Answers 2'!$D$64:$D$68</definedName>
    <definedName name="V4.3">'Answers 2'!$D$69:$D$73</definedName>
    <definedName name="V4.4">'Answers 2'!$D$74:$D$78</definedName>
    <definedName name="V4.5">'Answers 2'!$D$79:$D$83</definedName>
    <definedName name="V5.1">'Answers 2'!$D$84:$D$88</definedName>
    <definedName name="V5.10">'Answers 2'!$D$131:$D$135</definedName>
    <definedName name="V5.11">'Answers 2'!$D$136:$D$141</definedName>
    <definedName name="V5.12">'Answers 2'!$D$142:$D$147</definedName>
    <definedName name="V5.13">'Answers 2'!$D$148:$D$153</definedName>
    <definedName name="V5.14">'Answers 2'!$D$154:$D$156</definedName>
    <definedName name="V5.2">'Answers 2'!$D$89:$D$93</definedName>
    <definedName name="V5.3">'Answers 2'!$D$94:$D$98</definedName>
    <definedName name="V5.4">'Answers 2'!$D$99:$D$103</definedName>
    <definedName name="V5.5">'Answers 2'!$D$104:$D$109</definedName>
    <definedName name="V5.7">'Answers 2'!$D$115:$D$119</definedName>
    <definedName name="V5.8">'Answers 2'!$D$121:$D$125</definedName>
    <definedName name="V5.9">'Answers 2'!$D$126:$D$130</definedName>
    <definedName name="V7.3">'Answers 2'!$D$219:$D$223</definedName>
    <definedName name="V8.1">'Answers 2'!$D$235:$D$240</definedName>
    <definedName name="V8.2">'Answers 2'!$D$241:$D$245</definedName>
    <definedName name="V8.5">'Answers 2'!$D$257:$D$261</definedName>
    <definedName name="V9.1">'Answers 2'!$D$279:$D$283</definedName>
    <definedName name="V9.2">'Answers 2'!$D$284:$D$288</definedName>
    <definedName name="V9.3">'Answers 2'!$D$289:$D$293</definedName>
    <definedName name="V9.5">'Answers 2'!$D$299:$D$303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5" l="1"/>
  <c r="I4" i="5"/>
  <c r="I5" i="5"/>
  <c r="I6" i="5"/>
  <c r="I7" i="5"/>
  <c r="I8" i="5"/>
  <c r="I9" i="5"/>
  <c r="I61" i="5" l="1"/>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I21" i="5"/>
  <c r="I20" i="5"/>
  <c r="I19" i="5"/>
  <c r="I18" i="5"/>
  <c r="I17" i="5"/>
  <c r="I16" i="5"/>
  <c r="I15" i="5"/>
  <c r="I14" i="5"/>
  <c r="I13" i="5"/>
  <c r="I12" i="5"/>
  <c r="I11" i="5"/>
  <c r="I10" i="5"/>
  <c r="J48" i="5" l="1"/>
  <c r="C4" i="12" s="1"/>
  <c r="J43" i="5"/>
  <c r="C5" i="12" s="1"/>
  <c r="J35" i="5"/>
  <c r="C6" i="12" s="1"/>
  <c r="J14" i="5"/>
  <c r="C8" i="12" s="1"/>
  <c r="J10" i="5"/>
  <c r="C9" i="12" s="1"/>
  <c r="J56" i="5"/>
  <c r="C3" i="12" s="1"/>
  <c r="J7" i="5"/>
  <c r="C10" i="12" s="1"/>
  <c r="J19" i="5"/>
  <c r="C7" i="12" s="1"/>
  <c r="J3" i="5"/>
  <c r="C11" i="12" s="1"/>
  <c r="F5" i="10"/>
  <c r="C5" i="10"/>
  <c r="F4" i="10"/>
  <c r="F3" i="10"/>
  <c r="D5" i="5"/>
  <c r="H31" i="4" l="1"/>
  <c r="N164" i="4"/>
  <c r="L164" i="4"/>
  <c r="J164" i="4"/>
  <c r="H164" i="4"/>
  <c r="N150" i="4"/>
  <c r="L150" i="4"/>
  <c r="J150" i="4"/>
  <c r="H150" i="4"/>
  <c r="N132" i="4"/>
  <c r="L132" i="4"/>
  <c r="J132" i="4"/>
  <c r="H132" i="4"/>
  <c r="N120" i="4"/>
  <c r="L120" i="4"/>
  <c r="J120" i="4"/>
  <c r="H120" i="4"/>
  <c r="N101" i="4"/>
  <c r="L101" i="4"/>
  <c r="J101" i="4"/>
  <c r="H101" i="4"/>
  <c r="N62" i="4"/>
  <c r="L62" i="4"/>
  <c r="J62" i="4"/>
  <c r="H62" i="4"/>
  <c r="N31" i="4"/>
  <c r="L31" i="4"/>
  <c r="L172" i="4" s="1"/>
  <c r="J31" i="4"/>
  <c r="H172" i="4" l="1"/>
  <c r="J172" i="4"/>
  <c r="N172" i="4"/>
  <c r="B171" i="4"/>
  <c r="L173" i="4" l="1"/>
</calcChain>
</file>

<file path=xl/comments1.xml><?xml version="1.0" encoding="utf-8"?>
<comments xmlns="http://schemas.openxmlformats.org/spreadsheetml/2006/main">
  <authors>
    <author>tc={1F4A30E0-48F2-4ECB-8CFB-4F129F387516}</author>
    <author>tc={5140FF9B-E672-45B6-A5F0-9814F3517DC9}</author>
    <author>tc={165B61E2-E6C9-4826-94C6-424179F30679}</author>
    <author>Cristina Rocha</author>
    <author>tc={DB85DFCB-C497-4684-B647-FF25AD3CBBEA}</author>
    <author>tc={9FB080B9-533B-4112-A03B-7632AD921612}</author>
  </authors>
  <commentList>
    <comment ref="E5" authorId="0"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translation into quantitative score from 0 to 100</t>
        </r>
      </text>
    </comment>
    <comment ref="F5" authorId="1"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All indicators have equal weight, except Theme 5: External Engagement in order to reflect the importance of the mentioned stakeholders. Suppliers and Customers are weighted 30 % each</t>
        </r>
      </text>
    </comment>
    <comment ref="D19" authorId="2"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start ups are a small team of people, necessary to communicate it?</t>
        </r>
      </text>
    </comment>
    <comment ref="E21" authorId="3" shapeId="0">
      <text>
        <r>
          <rPr>
            <b/>
            <sz val="9"/>
            <color indexed="81"/>
            <rFont val="Tahoma"/>
            <family val="2"/>
          </rPr>
          <t>Cristina Rocha:</t>
        </r>
        <r>
          <rPr>
            <sz val="9"/>
            <color indexed="81"/>
            <rFont val="Tahoma"/>
            <family val="2"/>
          </rPr>
          <t xml:space="preserve">
I'd say it would be more important to evaluate competences rather than the number of staff members. One very competent expert may be completely enough. What about:
0% no competence
33% beginner in CE
67% intermediate competence in CE
100% advanced competence in CE
</t>
        </r>
        <r>
          <rPr>
            <b/>
            <sz val="9"/>
            <color indexed="81"/>
            <rFont val="Tahoma"/>
            <family val="2"/>
          </rPr>
          <t>MKH:</t>
        </r>
        <r>
          <rPr>
            <sz val="9"/>
            <color indexed="81"/>
            <rFont val="Tahoma"/>
            <family val="2"/>
          </rPr>
          <t xml:space="preserve"> good idea. ok</t>
        </r>
      </text>
    </comment>
    <comment ref="E63" authorId="4"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main principles:
- design out waste and pollution
- keep products and materials in use
- regenerate natural systems
add indicators on 
- regional cooperations, value
- social and financial indicators
- positive impacts</t>
        </r>
      </text>
    </comment>
    <comment ref="F121" authorId="5"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See Method introduction, p. 13:
- Each asset group is weighted based on the appropriate mass, material complexity, material scarcety of that group, and the See method inumber of items a company has in that asset group
- relative weight - all in relation to a 10 kg desktop PC!
- Weight = relative weight*relative material complexity*rel. material scarcety</t>
        </r>
      </text>
    </comment>
    <comment ref="G169" authorId="3" shapeId="0">
      <text>
        <r>
          <rPr>
            <b/>
            <sz val="9"/>
            <color indexed="81"/>
            <rFont val="Tahoma"/>
            <family val="2"/>
          </rPr>
          <t>Cristina Rocha:</t>
        </r>
        <r>
          <rPr>
            <sz val="9"/>
            <color indexed="81"/>
            <rFont val="Tahoma"/>
            <family val="2"/>
          </rPr>
          <t xml:space="preserve">
No</t>
        </r>
      </text>
    </comment>
    <comment ref="G170" authorId="3" shapeId="0">
      <text>
        <r>
          <rPr>
            <b/>
            <sz val="9"/>
            <color indexed="81"/>
            <rFont val="Tahoma"/>
            <family val="2"/>
          </rPr>
          <t>Cristina Rocha:</t>
        </r>
        <r>
          <rPr>
            <sz val="9"/>
            <color indexed="81"/>
            <rFont val="Tahoma"/>
            <family val="2"/>
          </rPr>
          <t xml:space="preserve">
Yes</t>
        </r>
      </text>
    </comment>
  </commentList>
</comments>
</file>

<file path=xl/comments2.xml><?xml version="1.0" encoding="utf-8"?>
<comments xmlns="http://schemas.openxmlformats.org/spreadsheetml/2006/main">
  <authors>
    <author>sschmidt</author>
  </authors>
  <commentList>
    <comment ref="B2" authorId="0" shapeId="0">
      <text>
        <r>
          <rPr>
            <b/>
            <sz val="11"/>
            <color indexed="81"/>
            <rFont val="Segoe UI"/>
            <family val="2"/>
          </rPr>
          <t>1 - Strategy and Innovation
2 - People and Skills
3 - Operations
4 - External Enagement of Stakeholders
5 - Outcomes
6 - Services
7 - Plant Property and Equipment (PPE) assets
8 - Water 
9 - Energy</t>
        </r>
        <r>
          <rPr>
            <b/>
            <sz val="9"/>
            <color indexed="81"/>
            <rFont val="Segoe UI"/>
            <family val="2"/>
          </rPr>
          <t xml:space="preserve">
</t>
        </r>
      </text>
    </comment>
    <comment ref="D5" authorId="0" shapeId="0">
      <text>
        <r>
          <rPr>
            <sz val="11"/>
            <color indexed="81"/>
            <rFont val="Segoe UI"/>
            <family val="2"/>
          </rPr>
          <t xml:space="preserve">CE targets should be SMART
- Specific/significant - as precise as possible
- Measurable/Meaningful 
- Achievable/Activating - motivating to reach
- Reasonable/relevant - possible and realistic to reach
- Timebound - achievable within a certain time
SMART targets are thus CLEAR, MEASURABLE and VERIFIABLE!
</t>
        </r>
      </text>
    </comment>
    <comment ref="D6" authorId="0" shapeId="0">
      <text>
        <r>
          <rPr>
            <sz val="11"/>
            <color indexed="81"/>
            <rFont val="Segoe UI"/>
            <family val="2"/>
          </rPr>
          <t>CE principles are: Narrow, Slow, Close and Regenerate resource flows plus the supporting principle Inform. 
The 5 CE principles are introduced in IDEATION, Unit 2: Circular Economy and Unit 4: Circular Business Models</t>
        </r>
        <r>
          <rPr>
            <sz val="9"/>
            <color indexed="81"/>
            <rFont val="Segoe UI"/>
            <family val="2"/>
          </rPr>
          <t xml:space="preserve">
</t>
        </r>
      </text>
    </comment>
    <comment ref="D8" authorId="0" shapeId="0">
      <text>
        <r>
          <rPr>
            <sz val="11"/>
            <color indexed="81"/>
            <rFont val="Segoe UI"/>
            <family val="2"/>
          </rPr>
          <t>In IDEATION, Unit 1: Sustainable Development there is a video explaining the fundamental needs.</t>
        </r>
      </text>
    </comment>
    <comment ref="D14" authorId="0" shapeId="0">
      <text>
        <r>
          <rPr>
            <sz val="11"/>
            <color indexed="81"/>
            <rFont val="Segoe UI"/>
            <family val="2"/>
          </rPr>
          <t>CE principles are: Narrow, Slow, Close and Regenerate resource flows plus the supporting principle Inform. 
The 5 CE principles are introduced in IDEATION, Unit 2: Circular Economy and Unit 4: Circular Business Models. The involvement of stakeholders in a circular value chain is covered in INTEGRATION by Unit 6</t>
        </r>
      </text>
    </comment>
    <comment ref="D19" authorId="0" shapeId="0">
      <text>
        <r>
          <rPr>
            <sz val="11"/>
            <color indexed="81"/>
            <rFont val="Segoe UI"/>
            <family val="2"/>
          </rPr>
          <t xml:space="preserve">* </t>
        </r>
        <r>
          <rPr>
            <b/>
            <sz val="11"/>
            <color indexed="81"/>
            <rFont val="Segoe UI"/>
            <family val="2"/>
          </rPr>
          <t>Repairability:</t>
        </r>
        <r>
          <rPr>
            <sz val="11"/>
            <color indexed="81"/>
            <rFont val="Segoe UI"/>
            <family val="2"/>
          </rPr>
          <t xml:space="preserve"> Designed for repair that uses existing systems for repair (e.g. network of repair shops, your own repair service). Modular design / built in predictive maintenance sensors, repair diagnostics etc. / Designed with right to repair by third parties / Using standardised components across a sector
* </t>
        </r>
        <r>
          <rPr>
            <b/>
            <sz val="11"/>
            <color indexed="81"/>
            <rFont val="Segoe UI"/>
            <family val="2"/>
          </rPr>
          <t>Reusability:</t>
        </r>
        <r>
          <rPr>
            <sz val="11"/>
            <color indexed="81"/>
            <rFont val="Segoe UI"/>
            <family val="2"/>
          </rPr>
          <t xml:space="preserve"> Designed for multiple uses that ensures actual reuse in practice and at scale (e.g. secondary markets, packaging reuse systems, standardised design)
* </t>
        </r>
        <r>
          <rPr>
            <b/>
            <sz val="11"/>
            <color indexed="81"/>
            <rFont val="Segoe UI"/>
            <family val="2"/>
          </rPr>
          <t>Longevity:</t>
        </r>
        <r>
          <rPr>
            <sz val="11"/>
            <color indexed="81"/>
            <rFont val="Segoe UI"/>
            <family val="2"/>
          </rPr>
          <t xml:space="preserve"> Designed for maintenance, longevity, durability  (e.g. designed for repair rather than replacement, timeless design with durable material choices) AND in such a way that does not compromise circular treatment and end of functional life</t>
        </r>
        <r>
          <rPr>
            <b/>
            <sz val="9"/>
            <color indexed="81"/>
            <rFont val="Segoe UI"/>
            <family val="2"/>
          </rPr>
          <t xml:space="preserve">
</t>
        </r>
        <r>
          <rPr>
            <sz val="9"/>
            <color indexed="81"/>
            <rFont val="Segoe UI"/>
            <family val="2"/>
          </rPr>
          <t xml:space="preserve">
</t>
        </r>
      </text>
    </comment>
    <comment ref="D22" authorId="0" shapeId="0">
      <text>
        <r>
          <rPr>
            <sz val="11"/>
            <color indexed="81"/>
            <rFont val="Segoe UI"/>
            <family val="2"/>
          </rPr>
          <t>The life cycle of products or services comprises of:
'- Raw material extration
'- Production
'- Distribution
' Use phase
' End of life
In IDEATION, Unit 2: Circular Economy and Unit 7: Circular Performance you hear more about the life cycle of products or services.</t>
        </r>
      </text>
    </comment>
    <comment ref="D23" authorId="0" shapeId="0">
      <text>
        <r>
          <rPr>
            <sz val="11"/>
            <color indexed="81"/>
            <rFont val="Segoe UI"/>
            <family val="2"/>
          </rPr>
          <t>Consider the total annual mass of inflow products and materials [kg/metric tonnes].
• include all materials inflows (including packaging).
• include plant, property, and equipment assets owned by your company but used by customers (e.g. reusable pallets in a product-as-a-service business model).</t>
        </r>
      </text>
    </comment>
    <comment ref="D27" authorId="0" shapeId="0">
      <text>
        <r>
          <rPr>
            <sz val="11"/>
            <color indexed="81"/>
            <rFont val="Segoe UI"/>
            <family val="2"/>
          </rPr>
          <t xml:space="preserve">Include all waste and by-products that are lost while the products and materials are in your processes. </t>
        </r>
        <r>
          <rPr>
            <b/>
            <sz val="9"/>
            <color indexed="81"/>
            <rFont val="Segoe UI"/>
            <family val="2"/>
          </rPr>
          <t xml:space="preserve">
</t>
        </r>
      </text>
    </comment>
    <comment ref="D29" authorId="0" shapeId="0">
      <text>
        <r>
          <rPr>
            <sz val="11"/>
            <color indexed="81"/>
            <rFont val="Segoe UI"/>
            <family val="2"/>
          </rPr>
          <t>How much greenhousegas emissions (GHG) do you emit from sources you own or sources under your control?
Note: A GHG source is any physical unit or process that releases GHG into the atmosphere (PPEs, vehicles...) but excluding energy, electricity, heating or cooling.</t>
        </r>
      </text>
    </comment>
    <comment ref="D30" authorId="0" shapeId="0">
      <text>
        <r>
          <rPr>
            <sz val="9"/>
            <color indexed="81"/>
            <rFont val="Segoe UI"/>
            <family val="2"/>
          </rPr>
          <t>How much greenhousegas emissions (GHG) do you emit per year with your purchased energy, electricity, heating or cooling? How much GHG-emissions result from the generation of purchased or acquired electricity, heating, cooling, and steam?</t>
        </r>
      </text>
    </comment>
    <comment ref="D31" authorId="0" shapeId="0">
      <text>
        <r>
          <rPr>
            <sz val="11"/>
            <color indexed="81"/>
            <rFont val="Segoe UI"/>
            <family val="2"/>
          </rPr>
          <t xml:space="preserve">Do you emit noise, temperature or radiation to the surroundings? Are neighbours affected in a negative manner? </t>
        </r>
      </text>
    </comment>
    <comment ref="D32" authorId="0" shapeId="0">
      <text>
        <r>
          <rPr>
            <sz val="11"/>
            <color indexed="81"/>
            <rFont val="Segoe UI"/>
            <family val="2"/>
          </rPr>
          <t>Do your material outflows contain any restricted or critical substances in quantities above the maximum allowable concentration (ppm)? (Y/N)</t>
        </r>
        <r>
          <rPr>
            <b/>
            <sz val="9"/>
            <color indexed="81"/>
            <rFont val="Segoe UI"/>
            <family val="2"/>
          </rPr>
          <t xml:space="preserve">
</t>
        </r>
      </text>
    </comment>
    <comment ref="D35" authorId="0" shapeId="0">
      <text>
        <r>
          <rPr>
            <sz val="11"/>
            <color indexed="81"/>
            <rFont val="Segoe UI"/>
            <family val="2"/>
          </rPr>
          <t>Please consider
- 1 Consultancy services and business support 
- 2 Software services
- 3 Services using products 
- 4 Recirculation services
- 5 Services for eliminating waste and pollution
- 6 Services for keeping products and materials in use 
- 7  Services for the regeneration of natural systems
(For further information and examples for the single services categories see the following questions.)</t>
        </r>
      </text>
    </comment>
    <comment ref="D36" authorId="0" shapeId="0">
      <text>
        <r>
          <rPr>
            <sz val="11"/>
            <color indexed="81"/>
            <rFont val="Segoe UI"/>
            <family val="2"/>
          </rPr>
          <t>Please consider
- Advisory services on helping companies transition to a circular way of doing business
- Facilitating collaboration between organizations
- Consumer/user education on Circular Economy (e.g. campaigns to explain the value of refurbished products)
- Design services for Circular Economy (e.g. product design to increase lifetime, modular design for refurbishing and repair, etc.)
- Regenerative production certification (e.g. Regenerative Organic Certified)
- Financial advisory services in the context of Circular Economy</t>
        </r>
        <r>
          <rPr>
            <b/>
            <sz val="11"/>
            <color indexed="81"/>
            <rFont val="Segoe UI"/>
            <family val="2"/>
          </rPr>
          <t xml:space="preserve">
</t>
        </r>
      </text>
    </comment>
    <comment ref="D37" authorId="0" shapeId="0">
      <text>
        <r>
          <rPr>
            <sz val="11"/>
            <color indexed="81"/>
            <rFont val="Segoe UI"/>
            <family val="2"/>
          </rPr>
          <t xml:space="preserve">Please consider
-  Sharing, pooling and leasing platforms
- Virtualisation and digitisation where all material use is avoided
- Predictive maintenance systems
- Materials or product utilisation tracking
- Any other digital infrastructure or software that enables circular business models </t>
        </r>
        <r>
          <rPr>
            <sz val="9"/>
            <color indexed="81"/>
            <rFont val="Segoe UI"/>
            <family val="2"/>
          </rPr>
          <t xml:space="preserve">
</t>
        </r>
      </text>
    </comment>
    <comment ref="D38" authorId="0" shapeId="0">
      <text>
        <r>
          <rPr>
            <b/>
            <sz val="9"/>
            <color indexed="81"/>
            <rFont val="Segoe UI"/>
            <family val="2"/>
          </rPr>
          <t xml:space="preserve">
</t>
        </r>
        <r>
          <rPr>
            <sz val="11"/>
            <color indexed="81"/>
            <rFont val="Segoe UI"/>
            <family val="2"/>
          </rPr>
          <t>Please consider
- Product as a service (e.g. furniture leasing)
- Pay per service unit (e.g. per kilometer of transportation)
- Regenerative agriculture related service (e.g. service that connects local regenerative farmers directly with restaurants and consumers)
- Renewable energy utility providers who do not produce the energy themselves (e.g. renewable energy broker)
- (Packaging) reuse service</t>
        </r>
      </text>
    </comment>
    <comment ref="D40" authorId="0" shapeId="0">
      <text>
        <r>
          <rPr>
            <sz val="11"/>
            <color indexed="81"/>
            <rFont val="Segoe UI"/>
            <family val="2"/>
          </rPr>
          <t>Please consicer 
- Designing (as a service) products with longer use life and repairability in mind
- Addressing material supply/demand imbalances or enabling others to do so (e.g. software for real time manufacturing)
- Preventing or reducing product waste accumulation (e.g. business support for industrial symbiosis schemes)</t>
        </r>
      </text>
    </comment>
    <comment ref="D41" authorId="0" shapeId="0">
      <text>
        <r>
          <rPr>
            <sz val="11"/>
            <color indexed="81"/>
            <rFont val="Segoe UI"/>
            <family val="2"/>
          </rPr>
          <t>Please consider
- Recirculation and valorisation of products and materials that are waste for others (e.g. marketplace for construction waste)
- New recirculation options for existing products (e.g. secondary markets)
- Sharing materials and/or products (e.g. product as a service)
- Accessing durable, repairable products
- Increasing the intensity of use of assets (e.g. utilisation tracking software, asset sharing platforms)
- Encouraging product maintenance / repair in preference to change in ownership
- Product / material information accessibility or fidelity in support of Circular Economy
- Financial incentives for recirculation of products and materials (e.g. buy-back schemes)</t>
        </r>
      </text>
    </comment>
    <comment ref="D42" authorId="0" shapeId="0">
      <text>
        <r>
          <rPr>
            <sz val="11"/>
            <color indexed="81"/>
            <rFont val="Segoe UI"/>
            <family val="2"/>
          </rPr>
          <t>All services that enable keeping nutrients in the (bio)economy, and enhance the health of agricultural and other biological systems the economy relies on. 
Please consider service activities that offer, enable or facilitate:
- Sourcing regeneratively and renewably grown material over materials that are not regeneratively grown or finite (e.g. supply chain consultancy)
- Increasing organic nutrient flow in a defined ecosystem (e.g. organic waste management service)
- Supporting natural ecosystem processes through improved soil health, biodiversity etc.
- Reversing degradation of natural ecosystem process in a defined locality (e.g. conservation management, land management)
- The promotion of regeneratively sourced renewable energy (e.g. improving the flexibility of the electricity grid, energy storage solutions)</t>
        </r>
      </text>
    </comment>
    <comment ref="D45" authorId="0" shapeId="0">
      <text>
        <r>
          <rPr>
            <sz val="11"/>
            <color indexed="81"/>
            <rFont val="Segoe UI"/>
            <family val="2"/>
          </rPr>
          <t xml:space="preserve">Please consider
* </t>
        </r>
        <r>
          <rPr>
            <b/>
            <sz val="11"/>
            <color indexed="81"/>
            <rFont val="Segoe UI"/>
            <family val="2"/>
          </rPr>
          <t>Regeneratively grown materials of biological origin</t>
        </r>
        <r>
          <rPr>
            <sz val="11"/>
            <color indexed="81"/>
            <rFont val="Segoe UI"/>
            <family val="2"/>
          </rPr>
          <t xml:space="preserve">
* </t>
        </r>
        <r>
          <rPr>
            <b/>
            <sz val="11"/>
            <color indexed="81"/>
            <rFont val="Segoe UI"/>
            <family val="2"/>
          </rPr>
          <t>Repairability:</t>
        </r>
        <r>
          <rPr>
            <sz val="11"/>
            <color indexed="81"/>
            <rFont val="Segoe UI"/>
            <family val="2"/>
          </rPr>
          <t xml:space="preserve"> Designed for repair that uses existing systems for repair (e.g. network of repair shops, your own repair service). Modular design / built in predictive maintenance sensors, repair diagnostics etc. / Designed with right to repair by third parties / Using standardised components across a sector
* </t>
        </r>
        <r>
          <rPr>
            <b/>
            <sz val="11"/>
            <color indexed="81"/>
            <rFont val="Segoe UI"/>
            <family val="2"/>
          </rPr>
          <t xml:space="preserve">Reusability: </t>
        </r>
        <r>
          <rPr>
            <sz val="11"/>
            <color indexed="81"/>
            <rFont val="Segoe UI"/>
            <family val="2"/>
          </rPr>
          <t xml:space="preserve">Designed for multiple uses that ensures actual reuse in practice and at scale (e.g. secondary markets, packaging reuse systems, standardised design)
* </t>
        </r>
        <r>
          <rPr>
            <b/>
            <sz val="11"/>
            <color indexed="81"/>
            <rFont val="Segoe UI"/>
            <family val="2"/>
          </rPr>
          <t>Longevity:</t>
        </r>
        <r>
          <rPr>
            <sz val="11"/>
            <color indexed="81"/>
            <rFont val="Segoe UI"/>
            <family val="2"/>
          </rPr>
          <t xml:space="preserve"> Designed for maintenance, longevity, durability  (e.g. designed for repair rather than replacement, timeless design with durable material choices) AND in such a way that does not compromise circular treatment and end of functional life</t>
        </r>
      </text>
    </comment>
    <comment ref="D46" authorId="0" shapeId="0">
      <text>
        <r>
          <rPr>
            <sz val="11"/>
            <color indexed="81"/>
            <rFont val="Segoe UI"/>
            <family val="2"/>
          </rPr>
          <t xml:space="preserve">Please consider
* </t>
        </r>
        <r>
          <rPr>
            <b/>
            <sz val="11"/>
            <color indexed="81"/>
            <rFont val="Segoe UI"/>
            <family val="2"/>
          </rPr>
          <t>Designed for nutrient recirculation</t>
        </r>
        <r>
          <rPr>
            <sz val="11"/>
            <color indexed="81"/>
            <rFont val="Segoe UI"/>
            <family val="2"/>
          </rPr>
          <t xml:space="preserve"> that meets the qualifying conditions (e.g. composting and anaerobic digestion) 
*</t>
        </r>
        <r>
          <rPr>
            <b/>
            <sz val="11"/>
            <color indexed="81"/>
            <rFont val="Segoe UI"/>
            <family val="2"/>
          </rPr>
          <t xml:space="preserve"> Design for recycling</t>
        </r>
        <r>
          <rPr>
            <sz val="11"/>
            <color indexed="81"/>
            <rFont val="Segoe UI"/>
            <family val="2"/>
          </rPr>
          <t xml:space="preserve"> (e.g. low materials complexity, low toxicity, ease of separating materials), prioritising tighter loops (reuse/redistribute, refurbish/remanufacture, and repair), uses existing recycling systems that operate in practice and at scale
* </t>
        </r>
        <r>
          <rPr>
            <b/>
            <sz val="11"/>
            <color indexed="81"/>
            <rFont val="Segoe UI"/>
            <family val="2"/>
          </rPr>
          <t>Designed for remanufacturing / refurbishment</t>
        </r>
        <r>
          <rPr>
            <sz val="11"/>
            <color indexed="81"/>
            <rFont val="Segoe UI"/>
            <family val="2"/>
          </rPr>
          <t xml:space="preserve"> (e.g. modular design)
* </t>
        </r>
        <r>
          <rPr>
            <b/>
            <sz val="11"/>
            <color indexed="81"/>
            <rFont val="Segoe UI"/>
            <family val="2"/>
          </rPr>
          <t>Design for disassembly</t>
        </r>
        <r>
          <rPr>
            <sz val="11"/>
            <color indexed="81"/>
            <rFont val="Segoe UI"/>
            <family val="2"/>
          </rPr>
          <t xml:space="preserve"> (e.g. Product-component passports, modular design, reversible connections)
* </t>
        </r>
        <r>
          <rPr>
            <b/>
            <sz val="11"/>
            <color indexed="81"/>
            <rFont val="Segoe UI"/>
            <family val="2"/>
          </rPr>
          <t xml:space="preserve">Leasing model </t>
        </r>
        <r>
          <rPr>
            <sz val="11"/>
            <color indexed="81"/>
            <rFont val="Segoe UI"/>
            <family val="2"/>
          </rPr>
          <t>(e.g. assets can be returned at end of use)</t>
        </r>
      </text>
    </comment>
    <comment ref="D48" authorId="0" shapeId="0">
      <text>
        <r>
          <rPr>
            <sz val="11"/>
            <color indexed="81"/>
            <rFont val="Segoe UI"/>
            <family val="2"/>
          </rPr>
          <t>Please consider all life cycle stages of your product or service: 
- raw material extraction, 
- production, 
- distribution, 
- use and 
- end of life</t>
        </r>
      </text>
    </comment>
    <comment ref="D51" authorId="0" shapeId="0">
      <text>
        <r>
          <rPr>
            <sz val="11"/>
            <color indexed="81"/>
            <rFont val="Segoe UI"/>
            <family val="2"/>
          </rPr>
          <t xml:space="preserve">Reduction targets should be SMART:
Specific/significant - as precise as possible
Measurable/Meaningful 
Achievable/Activating - motivating to reach
Reasonable/relevant - possible and realistic to reach
Timebound - achievable within a certain time
</t>
        </r>
      </text>
    </comment>
    <comment ref="D56" authorId="0" shapeId="0">
      <text>
        <r>
          <rPr>
            <sz val="11"/>
            <color indexed="81"/>
            <rFont val="Segoe UI"/>
            <family val="2"/>
          </rPr>
          <t>Please consider all life cycle stages of your product or service: raw material extraction, production, distribution, use and end of life</t>
        </r>
      </text>
    </comment>
    <comment ref="D59" authorId="0" shapeId="0">
      <text>
        <r>
          <rPr>
            <sz val="11"/>
            <color indexed="81"/>
            <rFont val="Segoe UI"/>
            <family val="2"/>
          </rPr>
          <t>Reduction targets should be SMART:
- Specific/significant - as precise as possible
- Measurable/Meaningful 
- Achievable/Activating - motivating to reach
- Reasonable/relevant - possible and realistic to reach
- Timebound - achievable within a certain time</t>
        </r>
      </text>
    </comment>
  </commentList>
</comments>
</file>

<file path=xl/comments3.xml><?xml version="1.0" encoding="utf-8"?>
<comments xmlns="http://schemas.openxmlformats.org/spreadsheetml/2006/main">
  <authors>
    <author>sschmidt</author>
  </authors>
  <commentList>
    <comment ref="A2" authorId="0" shapeId="0">
      <text>
        <r>
          <rPr>
            <b/>
            <sz val="11"/>
            <color indexed="81"/>
            <rFont val="Segoe UI"/>
            <family val="2"/>
          </rPr>
          <t>1 - Strategy and Innovation
2 - People and Skills
3 - Operations
4 - External Enagement of Stakeholders
5 - Outcomes
6 - Services
7 - Plant Property and Equipment (PPE) assets
8 - Water 
9 - Energy</t>
        </r>
        <r>
          <rPr>
            <b/>
            <sz val="9"/>
            <color indexed="81"/>
            <rFont val="Segoe UI"/>
            <family val="2"/>
          </rPr>
          <t xml:space="preserve">
</t>
        </r>
      </text>
    </comment>
    <comment ref="C5" authorId="0" shapeId="0">
      <text>
        <r>
          <rPr>
            <sz val="11"/>
            <color indexed="81"/>
            <rFont val="Segoe UI"/>
            <family val="2"/>
          </rPr>
          <t xml:space="preserve">CE targets should be SMART
Specific/significant - as precise as possible
Measurable/Meaningful 
Achievable/Activating - motivating to reach
Reasonable/relevant - possible and realistic to reach
Timebound - achievable within a certain time
SMART targets are thus CLEAR, MEASURABLE and VERIFIABLE!
</t>
        </r>
      </text>
    </comment>
    <comment ref="C6" authorId="0" shapeId="0">
      <text>
        <r>
          <rPr>
            <sz val="11"/>
            <color indexed="81"/>
            <rFont val="Segoe UI"/>
            <family val="2"/>
          </rPr>
          <t>CE principles are: Narrow, Slow, Close and Regenerate resource flows plus the supporting principle Inform. 
The 5 CE principles are introduced in IDEATION, Unit 2: Circular Economy and Unit 4: Circular Business Models</t>
        </r>
        <r>
          <rPr>
            <sz val="9"/>
            <color indexed="81"/>
            <rFont val="Segoe UI"/>
            <family val="2"/>
          </rPr>
          <t xml:space="preserve">
</t>
        </r>
      </text>
    </comment>
    <comment ref="C8" authorId="0" shapeId="0">
      <text>
        <r>
          <rPr>
            <sz val="11"/>
            <color indexed="81"/>
            <rFont val="Segoe UI"/>
            <family val="2"/>
          </rPr>
          <t>In IDEATION, Unit 1: Sustainable Development there is a video explaining the fundamental needs.</t>
        </r>
      </text>
    </comment>
    <comment ref="C14" authorId="0" shapeId="0">
      <text>
        <r>
          <rPr>
            <sz val="11"/>
            <color indexed="81"/>
            <rFont val="Segoe UI"/>
            <family val="2"/>
          </rPr>
          <t>CE principles are: Narrow, Slow, Close and Regenerate resource flows plus the supporting principle Inform. 
The 5 CE principles are introduced in IDEATION, Unit 2: Circular Economy and Unit 4: Circular Business Models. The involvement of stakeholders in a circular value chain is covered in INTEGRATION by Unit 6</t>
        </r>
      </text>
    </comment>
    <comment ref="C19" authorId="0" shapeId="0">
      <text>
        <r>
          <rPr>
            <sz val="11"/>
            <color indexed="81"/>
            <rFont val="Segoe UI"/>
            <family val="2"/>
          </rPr>
          <t xml:space="preserve">* </t>
        </r>
        <r>
          <rPr>
            <b/>
            <sz val="11"/>
            <color indexed="81"/>
            <rFont val="Segoe UI"/>
            <family val="2"/>
          </rPr>
          <t>Repairability:</t>
        </r>
        <r>
          <rPr>
            <sz val="11"/>
            <color indexed="81"/>
            <rFont val="Segoe UI"/>
            <family val="2"/>
          </rPr>
          <t xml:space="preserve"> Designed for repair that uses existing systems for repair (e.g. network of repair shops, your own repair service). Modular design / built in predictive maintenance sensors, repair diagnostics etc. / Designed with right to repair by third parties / Using standardised components across a sector
* </t>
        </r>
        <r>
          <rPr>
            <b/>
            <sz val="11"/>
            <color indexed="81"/>
            <rFont val="Segoe UI"/>
            <family val="2"/>
          </rPr>
          <t>Reusability:</t>
        </r>
        <r>
          <rPr>
            <sz val="11"/>
            <color indexed="81"/>
            <rFont val="Segoe UI"/>
            <family val="2"/>
          </rPr>
          <t xml:space="preserve"> Designed for multiple uses that ensures actual reuse in practice and at scale (e.g. secondary markets, packaging reuse systems, standardised design)
* </t>
        </r>
        <r>
          <rPr>
            <b/>
            <sz val="11"/>
            <color indexed="81"/>
            <rFont val="Segoe UI"/>
            <family val="2"/>
          </rPr>
          <t>Longevity:</t>
        </r>
        <r>
          <rPr>
            <sz val="11"/>
            <color indexed="81"/>
            <rFont val="Segoe UI"/>
            <family val="2"/>
          </rPr>
          <t xml:space="preserve"> Designed for maintenance, longevity, durability  (e.g. designed for repair rather than replacement, timeless design with durable material choices) AND in such a way that does not compromise circular treatment and end of functional life</t>
        </r>
        <r>
          <rPr>
            <b/>
            <sz val="9"/>
            <color indexed="81"/>
            <rFont val="Segoe UI"/>
            <family val="2"/>
          </rPr>
          <t xml:space="preserve">
</t>
        </r>
        <r>
          <rPr>
            <sz val="9"/>
            <color indexed="81"/>
            <rFont val="Segoe UI"/>
            <family val="2"/>
          </rPr>
          <t xml:space="preserve">
</t>
        </r>
      </text>
    </comment>
    <comment ref="C22" authorId="0" shapeId="0">
      <text>
        <r>
          <rPr>
            <sz val="11"/>
            <color indexed="81"/>
            <rFont val="Segoe UI"/>
            <family val="2"/>
          </rPr>
          <t>The life cycle of products or services comprises of:
- Raw material extration
- Production
- Distribution
- Use phase
- End of life
In IDEATION, Unit 2: Circular Economy and Unit 7: Circular Performance you hear more about the life cycle of products or services.</t>
        </r>
      </text>
    </comment>
    <comment ref="C23" authorId="0" shapeId="0">
      <text>
        <r>
          <rPr>
            <sz val="11"/>
            <color indexed="81"/>
            <rFont val="Segoe UI"/>
            <family val="2"/>
          </rPr>
          <t>Consider the total annual mass of inflow products and materials [kg/metric tonnes].
• include all materials inflows (including packaging).
• include plant, property, and equipment assets owned by your company but used by customers (e.g. reusable pallets in a product-as-a-service business model).</t>
        </r>
      </text>
    </comment>
    <comment ref="C27" authorId="0" shapeId="0">
      <text>
        <r>
          <rPr>
            <sz val="11"/>
            <color indexed="81"/>
            <rFont val="Segoe UI"/>
            <family val="2"/>
          </rPr>
          <t xml:space="preserve">Include all waste and by-products that are lost while the products and materials are in your processes. </t>
        </r>
        <r>
          <rPr>
            <b/>
            <sz val="9"/>
            <color indexed="81"/>
            <rFont val="Segoe UI"/>
            <family val="2"/>
          </rPr>
          <t xml:space="preserve">
</t>
        </r>
      </text>
    </comment>
    <comment ref="C29" authorId="0" shapeId="0">
      <text>
        <r>
          <rPr>
            <sz val="11"/>
            <color indexed="81"/>
            <rFont val="Segoe UI"/>
            <family val="2"/>
          </rPr>
          <t>How much greenhousegas emissions (GHG) do you emit from sources you own or sources under your control?
Note: A GHG source is any physical unit or process that releases GHG into the atmosphere (PPEs, vehicles...) but excluding energy, electricity, heating or cooling.</t>
        </r>
      </text>
    </comment>
    <comment ref="C30" authorId="0" shapeId="0">
      <text>
        <r>
          <rPr>
            <sz val="11"/>
            <color indexed="81"/>
            <rFont val="Segoe UI"/>
            <family val="2"/>
          </rPr>
          <t>How much greenhousegas emissions (GHG) do you emit per year with your purchased energy, electricity, heating or cooling? How much GHG-emissions result from the generation of purchased or acquired electricity, heating, cooling, and steam?</t>
        </r>
      </text>
    </comment>
    <comment ref="C31" authorId="0" shapeId="0">
      <text>
        <r>
          <rPr>
            <sz val="11"/>
            <color indexed="81"/>
            <rFont val="Segoe UI"/>
            <family val="2"/>
          </rPr>
          <t xml:space="preserve">Do you emit noise, temperature or radiation to the surroundings? Are neighbours affected in a negative manner? </t>
        </r>
      </text>
    </comment>
    <comment ref="C32" authorId="0" shapeId="0">
      <text>
        <r>
          <rPr>
            <sz val="11"/>
            <color indexed="81"/>
            <rFont val="Segoe UI"/>
            <family val="2"/>
          </rPr>
          <t>Do your material outflows contain any restricted or critical substances in quantities above the maximum allowable concentration (ppm)? (Y/N)</t>
        </r>
        <r>
          <rPr>
            <b/>
            <sz val="9"/>
            <color indexed="81"/>
            <rFont val="Segoe UI"/>
            <family val="2"/>
          </rPr>
          <t xml:space="preserve">
</t>
        </r>
      </text>
    </comment>
    <comment ref="C35" authorId="0" shapeId="0">
      <text>
        <r>
          <rPr>
            <sz val="11"/>
            <color indexed="81"/>
            <rFont val="Segoe UI"/>
            <family val="2"/>
          </rPr>
          <t>Please consider
- 1 Consultancy services and business support 
- 2 Software services
- 3 Services using products 
- 4 Recirculation services
- 5 Services for eliminating waste and pollution
- 6 Services for keeping products and materials in use 
- 7  Services for the regeneration of natural systems
(For further information and examples for the single services categories see the following questions.)</t>
        </r>
      </text>
    </comment>
    <comment ref="C36" authorId="0" shapeId="0">
      <text>
        <r>
          <rPr>
            <sz val="11"/>
            <color indexed="81"/>
            <rFont val="Segoe UI"/>
            <family val="2"/>
          </rPr>
          <t>Please consider
- Advisory services on helping companies transition to a circular way of doing business
- Facilitating collaboration between organizations
- Consumer/user education on Circular Economy (e.g. campaigns to explain the value of refurbished products)
- Design services for Circular Economy (e.g. product design to increase lifetime, modular design for refurbishing and repair, etc.)
- Regenerative production certification (e.g. Regenerative Organic Certified)
- Financial advisory services in the context of Circular Economy</t>
        </r>
        <r>
          <rPr>
            <b/>
            <sz val="11"/>
            <color indexed="81"/>
            <rFont val="Segoe UI"/>
            <family val="2"/>
          </rPr>
          <t xml:space="preserve">
</t>
        </r>
      </text>
    </comment>
    <comment ref="C37" authorId="0" shapeId="0">
      <text>
        <r>
          <rPr>
            <sz val="11"/>
            <color indexed="81"/>
            <rFont val="Segoe UI"/>
            <family val="2"/>
          </rPr>
          <t xml:space="preserve">Please consider
-  Sharing, pooling and leasing platforms
- Virtualisation and digitisation where all material use is avoided
- Predictive maintenance systems
- Materials or product utilisation tracking
- Any other digital infrastructure or software that enables circular business models </t>
        </r>
        <r>
          <rPr>
            <sz val="9"/>
            <color indexed="81"/>
            <rFont val="Segoe UI"/>
            <family val="2"/>
          </rPr>
          <t xml:space="preserve">
</t>
        </r>
      </text>
    </comment>
    <comment ref="C38" authorId="0" shapeId="0">
      <text>
        <r>
          <rPr>
            <b/>
            <sz val="9"/>
            <color indexed="81"/>
            <rFont val="Segoe UI"/>
            <family val="2"/>
          </rPr>
          <t xml:space="preserve">
</t>
        </r>
        <r>
          <rPr>
            <sz val="11"/>
            <color indexed="81"/>
            <rFont val="Segoe UI"/>
            <family val="2"/>
          </rPr>
          <t>Please consider
- Product as a service (e.g. furniture leasing)
- Pay per service unit (e.g. per kilometer of transportation)
- Regenerative agriculture related service (e.g. service that connects local regenerative farmers directly with restaurants and consumers)
- Renewable energy utility providers who do not produce the energy themselves (e.g. renewable energy broker)
- (Packaging) reuse service</t>
        </r>
      </text>
    </comment>
    <comment ref="C40" authorId="0" shapeId="0">
      <text>
        <r>
          <rPr>
            <sz val="11"/>
            <color indexed="81"/>
            <rFont val="Segoe UI"/>
            <family val="2"/>
          </rPr>
          <t>Please consicer 
- Designing (as a service) products with longer use life and repairability in mind
- Addressing material supply/demand imbalances or enabling others to do so (e.g. software for real time manufacturing)
- Preventing or reducing product waste accumulation (e.g. business support for industrial symbiosis schemes)</t>
        </r>
      </text>
    </comment>
    <comment ref="C41" authorId="0" shapeId="0">
      <text>
        <r>
          <rPr>
            <sz val="11"/>
            <color indexed="81"/>
            <rFont val="Segoe UI"/>
            <family val="2"/>
          </rPr>
          <t>Please consider
- Recirculation and valorisation of products and materials that are waste for others (e.g. marketplace for construction waste)
- New recirculation options for existing products (e.g. secondary markets)
- Sharing materials and/or products (e.g. product as a service)
- Accessing durable, repairable products
- Increasing the intensity of use of assets (e.g. utilisation tracking software, asset sharing platforms)
- Encouraging product maintenance / repair in preference to change in ownership
- Product / material information accessibility or fidelity in support of Circular Economy
- Financial incentives for recirculation of products and materials (e.g. buy-back schemes)</t>
        </r>
      </text>
    </comment>
    <comment ref="C42" authorId="0" shapeId="0">
      <text>
        <r>
          <rPr>
            <sz val="11"/>
            <color indexed="81"/>
            <rFont val="Segoe UI"/>
            <family val="2"/>
          </rPr>
          <t>All services that enable keeping nutrients in the (bio)economy, and enhance the health of agricultural and other biological systems the economy relies on. 
Please consider service activities that offer, enable or facilitate:
- Sourcing regeneratively and renewably grown material over materials that are not regeneratively grown or finite (e.g. supply chain consultancy)
- Increasing organic nutrient flow in a defined ecosystem (e.g. organic waste management service)
- Supporting natural ecosystem processes through improved soil health, biodiversity etc.
- Reversing degradation of natural ecosystem process in a defined locality (e.g. conservation management, land management)
- The promotion of regeneratively sourced renewable energy (e.g. improving the flexibility of the electricity grid, energy storage solutions)</t>
        </r>
      </text>
    </comment>
    <comment ref="C45" authorId="0" shapeId="0">
      <text>
        <r>
          <rPr>
            <sz val="11"/>
            <color indexed="81"/>
            <rFont val="Segoe UI"/>
            <family val="2"/>
          </rPr>
          <t>Please consider
* Regeneratively grown materials of biological origin
* Repairability: Designed for repair that uses existing systems for repair (e.g. network of repair shops, your own repair service). Modular design / built in predictive maintenance sensors, repair diagnostics etc. / Designed with right to repair by third parties / Using standardised components across a sector
* Reusability: Designed for multiple uses that ensures actual reuse in practice and at scale (e.g. secondary markets, packaging reuse systems, standardised design)
* Longevity: Designed for maintenance, longevity, durability  (e.g. designed for repair rather than replacement, timeless design with durable material choices) AND in such a way that does not compromise circular treatment and end of functional life</t>
        </r>
      </text>
    </comment>
    <comment ref="C46" authorId="0" shapeId="0">
      <text>
        <r>
          <rPr>
            <sz val="11"/>
            <color indexed="81"/>
            <rFont val="Segoe UI"/>
            <family val="2"/>
          </rPr>
          <t>Please consider
* Designed for nutrient recirculation that meets the qualifying conditions (e.g. composting and anaerobic digestion) 
* Design for recycling (e.g. low materials complexity, low toxicity, ease of separating materials), prioritising tighter loops (reuse/redistribute, refurbish/remanufacture, and repair), uses existing recycling systems that operate in practice and at scale
◦ Designed for remanufacturing / refurbishment (e.g. modular design)
* Design for disassembly (e.g. Product-component passports, modular design, reversible connections)
* Leasing model (e.g. assets can be returned at end of use)</t>
        </r>
      </text>
    </comment>
    <comment ref="C48" authorId="0" shapeId="0">
      <text>
        <r>
          <rPr>
            <sz val="11"/>
            <color indexed="81"/>
            <rFont val="Segoe UI"/>
            <family val="2"/>
          </rPr>
          <t>Please consider all life cycle stages of your product or service: raw material extraction, production, distribution, use and end of life</t>
        </r>
      </text>
    </comment>
    <comment ref="C51" authorId="0" shapeId="0">
      <text>
        <r>
          <rPr>
            <sz val="11"/>
            <color indexed="81"/>
            <rFont val="Segoe UI"/>
            <family val="2"/>
          </rPr>
          <t xml:space="preserve">Reduction targets should be SMART:
Specific/significant - as precise as possible
Measurable/Meaningful 
Achievable/Activating - motivating to reach
Reasonable/relevant - possible and realistic to reach
Timebound - achievable within a certain time
</t>
        </r>
      </text>
    </comment>
    <comment ref="C56" authorId="0" shapeId="0">
      <text>
        <r>
          <rPr>
            <sz val="11"/>
            <color indexed="81"/>
            <rFont val="Segoe UI"/>
            <family val="2"/>
          </rPr>
          <t>Please consider all life cycle stages of your product or service: raw material extraction, production, distribution, use and end of life</t>
        </r>
      </text>
    </comment>
    <comment ref="C59" authorId="0" shapeId="0">
      <text>
        <r>
          <rPr>
            <sz val="11"/>
            <color indexed="81"/>
            <rFont val="Segoe UI"/>
            <family val="2"/>
          </rPr>
          <t>Reduction targets should be SMART:
Specific/significant - as precise as possible
Measurable/Meaningful 
Achievable/Activating - motivating to reach
Reasonable/relevant - possible and realistic to reach
Timebound - achievable within a certain time</t>
        </r>
      </text>
    </comment>
  </commentList>
</comments>
</file>

<file path=xl/sharedStrings.xml><?xml version="1.0" encoding="utf-8"?>
<sst xmlns="http://schemas.openxmlformats.org/spreadsheetml/2006/main" count="1845" uniqueCount="1116">
  <si>
    <t>What % (by mass) of your materials (renewable and non- renewable) suitable for the technical cycle are in products that have a programme in place to prolong their initial use or increase the intensity of use?</t>
  </si>
  <si>
    <t>IDEATION</t>
  </si>
  <si>
    <t>INTEGRATION</t>
  </si>
  <si>
    <t>IMPLEMENTATION</t>
  </si>
  <si>
    <t>VALIDATION</t>
  </si>
  <si>
    <t>OUT</t>
  </si>
  <si>
    <t>?????? OUT</t>
  </si>
  <si>
    <t>???</t>
  </si>
  <si>
    <t>1b</t>
  </si>
  <si>
    <t>3a</t>
  </si>
  <si>
    <t>3b</t>
  </si>
  <si>
    <t>3c</t>
  </si>
  <si>
    <t>5d</t>
  </si>
  <si>
    <t>Outcomes</t>
  </si>
  <si>
    <t>OUT?</t>
  </si>
  <si>
    <t>mass (kg/t)</t>
  </si>
  <si>
    <t>11a</t>
  </si>
  <si>
    <t>11b</t>
  </si>
  <si>
    <t>11c</t>
  </si>
  <si>
    <t>Quantitative indicators</t>
  </si>
  <si>
    <t xml:space="preserve">- 0 % - not relevant (I have not considered it at the moment); 
- 33 % - somewhat relevant (I am starting to consider it); 
-67 % - relevant (considered, but not top priority; 
- 100 % - highly relevant (core of my business); </t>
  </si>
  <si>
    <t xml:space="preserve"> - 0 % - NO; 
- 33 % - CE delivers some opportunities;
- 67 % - CE supports my business;
- 100 % - Yes, CE is the core</t>
  </si>
  <si>
    <t xml:space="preserve"> - 0 % - not yet 
- 33 % - not yet, we are working on it;
- 67 % - identified barriers, but we will overcome them;
- 100 % - No barriers identified</t>
  </si>
  <si>
    <t>options to choose</t>
  </si>
  <si>
    <r>
      <rPr>
        <b/>
        <sz val="11"/>
        <color theme="1"/>
        <rFont val="Calibri"/>
        <family val="2"/>
        <scheme val="minor"/>
      </rPr>
      <t>channels</t>
    </r>
    <r>
      <rPr>
        <sz val="11"/>
        <color theme="1"/>
        <rFont val="Calibri"/>
        <family val="2"/>
        <scheme val="minor"/>
      </rPr>
      <t xml:space="preserve">, communication </t>
    </r>
  </si>
  <si>
    <t>- 0 % - No team member; 
- 33 % - one person partly responsible
- 67 % - two persons partly responsible or one person fully responsible
- 100 % - more than one person fully responsible/all team members</t>
  </si>
  <si>
    <t xml:space="preserve"> - 0 % - no actions yet 
- 25 % - CE will be included in requirements;
- 50 % - CE agreements with some suppliers;
- 75 % - CE agreements program with most of suppliers
- 100 % - CE is a core requirement for suppliers</t>
  </si>
  <si>
    <t xml:space="preserve"> - 0 % - no actions yet 
- 25 % - CE will be included in actions;
- 50 % - Actions are taken with some customers;
- 75 % - Actions are taken with most of costumers (less than 50 %)
- 100 % - CE is a core, actions are taken with more than 50 % of our customers</t>
  </si>
  <si>
    <t>Weight/ Score</t>
  </si>
  <si>
    <t xml:space="preserve"> - 0 % - no actions yet 
- 33 % - CE will be included in engagements;
- 67 % - Some engagement on CE topic
- 100 % - Regular engagement to accelerate CE</t>
  </si>
  <si>
    <t xml:space="preserve"> - 0 % - no talks yet 
- 33 % - CE will be included in talks;
- 67 % - Some talks on CE topic
- 100 % - CE is a core, integral part of talks </t>
  </si>
  <si>
    <t>- 0 % - No, not yet 
- 50 % - Yes, but not very actively
- 100 % - Yes, actively</t>
  </si>
  <si>
    <t xml:space="preserve">Category 1: During use 
- XY % Longevity
- % Reusability
- % Repairability
- % Regeneratively grown materials of biological origin
Category 2: End of functional life
- % Designed for disassembly
- % Designed for remanufacturing / refurbishment
- % Designed for recycling
- % Designed for nutrient recirculation </t>
  </si>
  <si>
    <t xml:space="preserve"> - %  Designed to prevent waste and pollution (e.g. smart waste collection system)
- % Designed to increase the longevity of other products in such a way that does not compromise circular treatment at the end of functional life (e.g. replacement parts, repair tools, repair manuals)
- % Designed to increase recycling yield (quantity and quality) (e.g. materials that separate adhesives from cardboard)
- % Designed to enable safe return of nutrients to the bioeconomy (e.g. nutrient recovery technology)
- % Designed to increase the use of regeneratively sourced renewable energy (e.g. energy storage solutions) </t>
  </si>
  <si>
    <t xml:space="preserve">- 0 % - No data available
- 0 % - None
- 40 % - Nutrient recirculation that meets the qualifying conditions (e.g. composting and anaerobic digestion)
- 40 % - Recycling
- 80 % - Refurbishment/remanufacture
-100 % - Reuse/redistribution 
</t>
  </si>
  <si>
    <t>- 0 % Yes
- 0 % No data available
- 100 % No</t>
  </si>
  <si>
    <t>- IT equipment
- Textiles
- Furniture
- Buildings
- Heavy machinery
- Mid-weight machinery
- Light machinery
- Heavy transport
- Mid-weight transport
- Light transport
- Warehousing equipment</t>
  </si>
  <si>
    <t>Weight</t>
  </si>
  <si>
    <t>1
0.01
0.1
5
200
100
10
1000
500
50
0.05</t>
  </si>
  <si>
    <t>absolute mass per asset group = number of items * weighing factor</t>
  </si>
  <si>
    <t>- 100 %  Reuse/redistribution
- 80% Refurbishment/remanufacture
- 40% Recycling
- 40% Nutrient recirculation that meets the qualifying conditions (e.g. composting and anaerobic digestion)
- 0% None of the above (e.g. landfill, incineration, unintentional loss)/Data not available</t>
  </si>
  <si>
    <t>% by mass</t>
  </si>
  <si>
    <t>nº of uses before end of life</t>
  </si>
  <si>
    <t>NEW</t>
  </si>
  <si>
    <t>part of 8c</t>
  </si>
  <si>
    <t>1 - Not communicated
2 - Yes  to  heads of business units
3 - Yes,  to all collaborators, managers, etc (periodically)</t>
  </si>
  <si>
    <t>NA (it should be integrated in the begining of the process)</t>
  </si>
  <si>
    <t xml:space="preserve">- 0 % - No IT and digital systems available to support the business
- 0 % -Existing systems are available but not oriented to CE business models
- 25% - Existing systems are currently being reviewed to prepare the shift to circular business models, products or services 
- 50% - Existing systems have been reviewed and/or new systems are being designed to prepare the shift to CE 
- 75% - Reconfiguration of existing systems or development of new systems has started in order to support CE; Existing systems available and oriented to CE business 
- 100% - IT and digital systems are available and reconfigured to circular business models </t>
  </si>
  <si>
    <r>
      <t xml:space="preserve">What was the total size of each of the following categories at the end of the fiscal year (in USD)? </t>
    </r>
    <r>
      <rPr>
        <sz val="11"/>
        <color theme="4" tint="-0.499984740745262"/>
        <rFont val="Calibri"/>
        <family val="2"/>
        <scheme val="minor"/>
      </rPr>
      <t>Nor for start-up/How are you going to finance your business??? What amount of financing for the area of circular ecolomy?</t>
    </r>
    <r>
      <rPr>
        <sz val="11"/>
        <rFont val="Calibri"/>
        <family val="2"/>
        <scheme val="minor"/>
      </rPr>
      <t xml:space="preserve">
</t>
    </r>
    <r>
      <rPr>
        <sz val="11"/>
        <color theme="5" tint="-0.499984740745262"/>
        <rFont val="Calibri"/>
        <family val="2"/>
        <scheme val="minor"/>
      </rPr>
      <t>- Lending
- Fixed Income
- Private Equity
- Listed Equity
- Other (specify)</t>
    </r>
  </si>
  <si>
    <t>€/ %</t>
  </si>
  <si>
    <t>What amount of financing for the area of circular ecolomy?</t>
  </si>
  <si>
    <t>included in 7a2 CE Principles</t>
  </si>
  <si>
    <t>not for ideation</t>
  </si>
  <si>
    <t>To what extent are suitable IT and digital systems in place to support the circularity of your circular business model, products or services?
(e.g. platforms, waste or asset utilisation tracking…)</t>
  </si>
  <si>
    <t xml:space="preserve">To what extent are suitable plant, property, and equipment assets (PPE) in place to support the circularity of your business?
(e.g. reverse logistics infrastructure, factory assets that collect by-products/waste…) </t>
  </si>
  <si>
    <t>1 - Our value proposition does not consider the regeneration of ecosystems
2 - We are planning to integrate the regeneration of ecosystems as part of our value proposition
3 - Our value proposition supports somehow the regeneration of ecosystems
4 - The regeneration of ecosystems is the core of our value proposition</t>
  </si>
  <si>
    <t>Do you intend to create value and opportunities for partners and communities in your region? 
(`Local` can include the surrounding community, a region within a country or a country)</t>
  </si>
  <si>
    <t xml:space="preserve">Do you create value and opportunities for partners and communities in your region? 
(`Local` can include the surrounding community, a region within a country or a country)
</t>
  </si>
  <si>
    <t>1 - Creating value and opportunities for partners and communities in our region is not important for us.
2 - Yes, we intend to create some value and opportunities for partners and communities in our region.
3 - Creating value and opportunities for partners and communities in our region is the core of our value proposition.</t>
  </si>
  <si>
    <t>To what extent do you communicate and interact with your surroundings in a positive manner?</t>
  </si>
  <si>
    <t xml:space="preserve">1 - We have not thought of that yet
2 - No, they do not get economically benefited from our product or service.
3 - Yes, they get economically benefited from our product or service. </t>
  </si>
  <si>
    <t xml:space="preserve">1 - No, they do not get economically benefited from our product or service.
2 - Yes, they get economically benefited from our product or service. </t>
  </si>
  <si>
    <t>Have you identified potential customer privacy issues and have you thought about how to solve them?
(e.g. regarding protection of data; the use of information or data for their original intended purpose only, unless specifically agreed otherwise; the obligation to observe confidentiality; and the protection of information or data from misuse or theft)</t>
  </si>
  <si>
    <t>To what extent do you deal with potential customer privacy issues?
(e.g. regarding protection of data; the use of information or data for their original intended purpose only, unless specifically agreed otherwise; the obligation to observe confidentiality; and the protection of information or data from misuse or theft)</t>
  </si>
  <si>
    <t>1 - We have not thought of that yet
2 - No, we have not identified potential customer privacy issues
3 - Yes, we have identified potential customer privacy issues but we do not know how to solve them
4 - Yes, we have identified potential customer privacy issues and we know how to solve them</t>
  </si>
  <si>
    <t>1 - Customer privacy issues is not a topic we are willing  with.
2 - Customer privacy issues is a topic we have to deal with but we have not defined any procedure for that yet.
3 - Customer privacy issues is a topic we are dealing with; we have a clear procedure for that.</t>
  </si>
  <si>
    <t>1 - We have not thought of that
2 - No
3 - No, but we intend to do it
4 - Yes, but not very actively
5 - Yes, actively</t>
  </si>
  <si>
    <t>1 - No
2 - No, but we plan to do it
3 - Yes, but not very actively
4 - Yes, actively</t>
  </si>
  <si>
    <t>Qualitative indicators - Circulytics</t>
  </si>
  <si>
    <t>What % of new PPE assets have circular design approaches (per category)?</t>
  </si>
  <si>
    <t>- IT equipment
- Textiles
- Furniture
- Buildings
- Heavy machinery
- Mid-weight machinery
- Light machinery
- Heavy transport
- Mid-weight transport
- Light transport</t>
  </si>
  <si>
    <t>- Reuse/redistribution
- Refurbishment/ remanufacture
- Recycling
- Nutrient recirculation that meets the qualifying conditions (e.g. composting and anaerobic digestion)</t>
  </si>
  <si>
    <t xml:space="preserve">To what extent is CE relevant in your values/mission/vision? </t>
  </si>
  <si>
    <t>To what extent is CE  relevant for the success of your business?</t>
  </si>
  <si>
    <t>1 - not considered
2 - somewhat relevant (I am starting to consider it)
3 - relevant (considered, but not top priority) 
4 - highly relevant (core of my business)</t>
  </si>
  <si>
    <t>1 - not considered
2 - somewhat relevant (I and stakeholders in the value chain are starting to consider it)
3 - relevant (considered, but not top priority) 
4 - highly relevant (core of my business and stakeholders in the value chain's business)</t>
  </si>
  <si>
    <t>1 - no 
2 - CE delivers some opportunities;
3 - CE supports my business idea;
4 - Yes, CE is the core of my value proposition</t>
  </si>
  <si>
    <t>1 - no 
2 - CE delivers some opportunities;
3 - CE supports my value chain
4 - Yes, my value chain is fully circular</t>
  </si>
  <si>
    <t>1 - no 
2 - CE delivers some opportunities
3 - CE supports my business
4 - Yes, CE is the core pf my business</t>
  </si>
  <si>
    <t>1 - no 
2 - CE delivers some opportunities
3 - CE supports my business communication
4 - Yes, CE is core to our business communication</t>
  </si>
  <si>
    <t>1 - not at all - innovations are not aligned with CE principles
2 - partly - some innovations are aligned with CE principles
3 - CE ist the basis of my innovations - all innovation elements of my business idea are aligned with CE principles</t>
  </si>
  <si>
    <t xml:space="preserve">Will you reward your staff's effort, motivation and good spirits in a fair and good manner (including fair remuneration), and do you consider fair remuneration in your value chain? 
</t>
  </si>
  <si>
    <t xml:space="preserve">Do you reward your staff's effort, motivation and good spirits in a fair and good manner (including fair remuneration), and do you consider fair remuneration in your value chain? 
</t>
  </si>
  <si>
    <t>1 - This is not a priority at the moment 
2 - I have thought about this
3 - Yes, it is an important priority for our staff and will be included in our partners' agreements</t>
  </si>
  <si>
    <t>1 - This is not a priority at the moment 
2 - I have thought about this
3 - Yes, it is an important priority for our staff and has been included in our partners' agreements</t>
  </si>
  <si>
    <t xml:space="preserve">Do you plan to reward your staff's effort, motivation and good spirits in a fair and good manner (including a fair remuneration) and will you consider fair remuneration in your value chain? </t>
  </si>
  <si>
    <t>1 - fundamental needs have not been considered in our value proposition
2 - 1-2 fundamental needs will be satisfied
3 - 3-4 fundamental needs will be satisfied
4 - more than 4 fundamental needs will be satisfied</t>
  </si>
  <si>
    <t>To what extent has your business model created economic benefits in your local/regional context? E.g. creation of new jobs, economic opportunities…</t>
  </si>
  <si>
    <t>Have you identified risks for a circular business idea in comparison to a linear solution?</t>
  </si>
  <si>
    <t>Have you identified risks for your (more) circular business in comparison to a linear solution?</t>
  </si>
  <si>
    <t>Have you identified risks related to communicating your (more) circular business in comparison to a linear solution?</t>
  </si>
  <si>
    <t>Evaluate the idea</t>
  </si>
  <si>
    <t>Evaluate the integration of the idea in to the business</t>
  </si>
  <si>
    <t>Validate the business</t>
  </si>
  <si>
    <t>Focus on communication</t>
  </si>
  <si>
    <t xml:space="preserve"> - 0 % - No, I need/start to define them; 
- 25 % - I do have qualitative ones on concept/organizational/start-up level;
- 50 % - I do have some qualitative ones on business model level;
- 75 % - I do have quantitative and qualitative ones on start-up level
- 100 % - I do have quantitative and qualitative ones on business model level</t>
  </si>
  <si>
    <t>NA? start-ups are small teams, if CE is an issue it must me part of the internal communication?</t>
  </si>
  <si>
    <t>1 - not yet 
2 - we are working on it;
3 - we identified risks, and have a plan to manage them;
4 - there are no identified risks</t>
  </si>
  <si>
    <t xml:space="preserve">How do your services create a positive impact, in terms of resources/materials flows?
</t>
  </si>
  <si>
    <t>(MULTIPLE CHOICE)
1.  Narrowing (Using fewer products, components, materials and energy during design and production, and during delivery, use and recovery)
2. Slowing (Using products, components and materials longer)
3. Closing (bring post-consumer waste back into the economic cycle)
4. Regenerating (manage and sustain natural ecosystem services, use renewable and nontoxic materials, and is powered by renewable energy)</t>
  </si>
  <si>
    <t xml:space="preserve">Do you know the origin of the material used?
</t>
  </si>
  <si>
    <t xml:space="preserve">Specify the origin of the material used [% by mass]:
</t>
  </si>
  <si>
    <t>- 0 % - No data available
- 0 % - Virgin material and not sustainably or regeneratively sourced 
- 40 % Virgin but renewable and sustainably sourced (sustainably sourced products and materials that fall short of being regenerative)
- 50 % - Virgin but renewable and regeneratively sourced (evidence required)
- 100 % Non-virgin (including reused and recycled products and materials)</t>
  </si>
  <si>
    <t xml:space="preserve">
</t>
  </si>
  <si>
    <t xml:space="preserve">Please specify what and how much material output you are creating with providing your product/service? 
Can you estimate how much material output you are creating? 
</t>
  </si>
  <si>
    <t xml:space="preserve">`- No
- Yes, primary material
- Yes, renewable material 
- secondary material (reuse, recycled)
</t>
  </si>
  <si>
    <t>`0% / 25%-50% / 50%-75% - 75%-100%</t>
  </si>
  <si>
    <t xml:space="preserve">Do you know the CO2 emissions of your activities/business?
</t>
  </si>
  <si>
    <t xml:space="preserve">Do you know the CO2 emissions of your purchased energy, electricity, heating or cooling?
</t>
  </si>
  <si>
    <t>Can you quantify the amount of CO2 emissions of your purchased energy, electricity, heating or cooling?</t>
  </si>
  <si>
    <t>Can you estimate the range of CO2 emissions of your purchased energy, electricity, heating or cooling?</t>
  </si>
  <si>
    <t>Can you estimate the range of noise, radiation ... emissions you are producing with your product/service?</t>
  </si>
  <si>
    <t>Do your material outflows contain any restricted or critical substances? (Y/N)</t>
  </si>
  <si>
    <t>`- I don`t know yet
- No
- Yes, I think so.</t>
  </si>
  <si>
    <t>Do your material outflows contain any restricted or critical substances?</t>
  </si>
  <si>
    <t xml:space="preserve">- 0 % - No data available
- 0 % - None
- 40 % - Nutrient recirculation that meets the qualifying conditions (e.g. composting and anaerobic digestion)
- 40 % - Recycling
- 80 % - Refurbishment/remanufacture
-100 % - Reuse/redistribution </t>
  </si>
  <si>
    <t xml:space="preserve">Can you estimate what % (by mass) of your products and materials are recirculated in practice after their initial use?
</t>
  </si>
  <si>
    <t>Quantitative, number of cycles; nº of uses before end of life</t>
  </si>
  <si>
    <t>nº of uses before end of life (estimation)</t>
  </si>
  <si>
    <t>`- I don`t know yet
- No
- Yes, I have a rough idea.</t>
  </si>
  <si>
    <t xml:space="preserve">Do you emit noise, temperature or radiation to the surroundings? </t>
  </si>
  <si>
    <t>1: No; 
2: Yes, but circular design is not central to the value proposition;
3: Circular design is central to the value proposition</t>
  </si>
  <si>
    <t xml:space="preserve">Can your products be recirculated in some way (reuse, refurbishment, recycling…)?
</t>
  </si>
  <si>
    <t>Do you know the average number of reuse cycles of your products before reaching end of use?</t>
  </si>
  <si>
    <t>Can you estimate the average number of reuse cycles your product has before it reaches end of use?</t>
  </si>
  <si>
    <t>How many average reuse cycles do your products have before reaching end of use?</t>
  </si>
  <si>
    <t>How relevant are water flows in your producto or service life cycle?
Could you indicate how you perceive the water related to of your product or service with respect to the average (competitors)?</t>
  </si>
  <si>
    <t xml:space="preserve">- We have not thought about that yet
'- No, but we will consider them
'- Yes, we are totally aware. Water is part of the value of our proposal or water is part of the mission, vision and values of our company
</t>
  </si>
  <si>
    <t>- No
'- Yes, but some of them
`- Yes, we can</t>
  </si>
  <si>
    <t>- My product or service performs worse than average 
- My product or service behaves like the average
- My product or service performs better than average, but I don't think it's worth highlighting for the launch of my product or service
- My product or service performs much better than average, so I think it is worth highlighting this advantage for the launch of my product or service</t>
  </si>
  <si>
    <t>Water inflow</t>
  </si>
  <si>
    <t>Do you know how much water input is needed in each life cycle stage of your product or service?</t>
  </si>
  <si>
    <t xml:space="preserve">Can you estimate how much water consumption is needed in each life cycle stage of your product or service?
</t>
  </si>
  <si>
    <t>How much water consumption is needed in each life cycle of your product or service?</t>
  </si>
  <si>
    <t>- We have not thought about that yet
'- No, but we will consider them/find out
'- Yes, we already know</t>
  </si>
  <si>
    <t>Do you know the origin of the input water needed in each life cycle stage of your product or service?</t>
  </si>
  <si>
    <t>Specify the origin of the input water needed in each life cycle stage of your product or service?</t>
  </si>
  <si>
    <t>- We have not thought about that yet
'- No, but we will find out
'- Yes, we already know</t>
  </si>
  <si>
    <t>- Data not available yet
'- Virgin water
'- Recycled water or rainwater</t>
  </si>
  <si>
    <t xml:space="preserve">- Data not available yet
'- % of potable water (tap or groundwater)
'- % Non-potable water from areas that are not classified as water-stressed
'- % Recycled (from other industries or internally recirculated)
'- % Precipitation harvesting
</t>
  </si>
  <si>
    <t>Have you evaluated the need for water reduction target at any stage of your product or service life cycle?</t>
  </si>
  <si>
    <t xml:space="preserve">Do you plan to have water reduction targets at any stage of your product or service life cycle?
</t>
  </si>
  <si>
    <t>For which % (by volume) of your water demand have you evaluated the need for SMART reduction targets?</t>
  </si>
  <si>
    <t>- We have not thought about that yet
'- No, but we will consider it
'- Yes, we already know</t>
  </si>
  <si>
    <t>Specify the reduction target in %, indicating the lide cycle stage of your product or service</t>
  </si>
  <si>
    <t>Water outflows</t>
  </si>
  <si>
    <t>do you know how much wastewater (water output) your product or service generates at each stage of the life cycle</t>
  </si>
  <si>
    <t xml:space="preserve">Can you estimate how much wastewater (water output)  your product or service generates at each stage of the life cycle?
</t>
  </si>
  <si>
    <t>How much wastewater (water output) does you product or service generate in each life cycle?</t>
  </si>
  <si>
    <t>Closing water cycle</t>
  </si>
  <si>
    <t xml:space="preserve">What is your level of awareness regarding closing water cycle ?
</t>
  </si>
  <si>
    <t xml:space="preserve">Do you plan to include measures or operations to close the water cycle at some life cycle stage?
</t>
  </si>
  <si>
    <t xml:space="preserve">- We have not thought about that yet
'- No, but we will consider them
'- Yes, we are totally aware
</t>
  </si>
  <si>
    <t>To what extent do you have plans in place to extract surplus nutrients, metals, chemicals, heat and similar valuable resources before discharging the water used in some of the life cycle of your product or service?</t>
  </si>
  <si>
    <t>With processes in place to extract surplus nutrients, metals, chemicals, heat and similar valuable resources from water used in operations, are the majority of the extracted resources subsequently recirculated (e.g. as fertiliser, through heat exchange)?</t>
  </si>
  <si>
    <t>Please, indicate which ones and estimates quanity</t>
  </si>
  <si>
    <t>Do you know what is the destination of the wastewater coming out of your infrastructure?</t>
  </si>
  <si>
    <t xml:space="preserve">- We have not thought about that yet
'- No, but we will find out
'- Yes, absolutely
</t>
  </si>
  <si>
    <t>% by volume; % of water left</t>
  </si>
  <si>
    <t>Could you identify energy flows in each life cycle stage?</t>
  </si>
  <si>
    <t>How relevant are energy flows in your producto or service life cycle?
Could you indicate how you perceive the energy related to of your product or service with respect to the average (competitors)?</t>
  </si>
  <si>
    <t xml:space="preserve">- We have not thought about that yet
'- No, but we will consider them
'- Yes, we are totally aware. Energy is part of the value of our proposal or energyr is part of the mission, vision and values of our company
</t>
  </si>
  <si>
    <t>Energy input</t>
  </si>
  <si>
    <t>How much energy consumption is needed in each life cycle of your product or service?</t>
  </si>
  <si>
    <t xml:space="preserve">- We have not thought about that yet
'- No, but we will find out
'- Yes, we do
</t>
  </si>
  <si>
    <t>Renewable energy input</t>
  </si>
  <si>
    <t xml:space="preserve">What is your level of awareness regarding renewable energy?
</t>
  </si>
  <si>
    <t>Do you know the energy sources of your operations?</t>
  </si>
  <si>
    <t>Do you know the fraction of primary energy your product consumes that comes from renewable sources?</t>
  </si>
  <si>
    <t>Please, indicate % of demand in the different life cycle stages</t>
  </si>
  <si>
    <t>Have you evaluated the need for energy reduction target at any stage of your product or service life cycle?</t>
  </si>
  <si>
    <t xml:space="preserve">Do you plan to have energy reduction targets at any stage of your product or service life cycle?
</t>
  </si>
  <si>
    <t>For which %  of your energy demand have you evaluated the need for SMART reduction targets?</t>
  </si>
  <si>
    <t>Specify the reduction target in %, indicating the life cycle stage of your product or service</t>
  </si>
  <si>
    <t>Energy production</t>
  </si>
  <si>
    <t>Is your product or service involved, in any way, in the generation or management of energy production?</t>
  </si>
  <si>
    <t>What is the total energy production (KWh) of your product or service?</t>
  </si>
  <si>
    <t>YES
NO (if not, discard this indicator)</t>
  </si>
  <si>
    <t>Renewable energy production</t>
  </si>
  <si>
    <t>Is your product or service involved, in any way, in the generation or management of renewable energy production?</t>
  </si>
  <si>
    <t>What is the total renewable energy production of your product or service?</t>
  </si>
  <si>
    <t>What is the total  renewable energy production (KWh) of your product or service?</t>
  </si>
  <si>
    <t>Have you identified risks in the value chain for a circular business idea in comparison to a linear solution?</t>
  </si>
  <si>
    <t xml:space="preserve">Do you have plans for good working conditions (health and safety, job security, working hours, family &amp; work) for your staff and supply chain?
</t>
  </si>
  <si>
    <t xml:space="preserve">Will you promote good working conditions (health and safety, job security, working hours, family &amp; work) for your staff and supply chain?
</t>
  </si>
  <si>
    <t xml:space="preserve">Do you promote good working conditions (health and safety, job security, working hours, family &amp; work) for your staff and supply chain?
</t>
  </si>
  <si>
    <t>2 - fundamental needs have not been considered in our activities
2 - 1-2 fundamental needs will be satisfied
3 - 3-4 fundamental needs will be satisfied
4 - more than 4 fundamental needs will be satisfied</t>
  </si>
  <si>
    <t>To what extent are processes set up to support the circularity of your business? 
(e.g. manufacturing process, procurement process, repair programme…)</t>
  </si>
  <si>
    <t>1 - No plans to integrate processes to support the circularity of the business model
2 - We are starting to consider the integration of processes to support the circularity of the business model 
3 - Specific processes are integrated somehow to support the circularity of the  business
4- Specific processes are fully integrated  to support the circularity of the  business</t>
  </si>
  <si>
    <t>1 - Our business model does not consider the regeneration of ecosystems
2 - We are planning to integrate the regeneration of ecosystems as part of our business model
3 - Our business model supports somehow the regeneration of ecosystems
4 - The regeneration of ecosystems is the core of our business</t>
  </si>
  <si>
    <t>1 - We have not thought of that yet
2 - Creating value and opportunities for partners and communities in our region is not a priority at the moment.
3 - Yes, we intend to create some value and opportunities for partners and communities in our region.
4 - Creating value and opportunities for partners and communities in our region is the core of our value proposition.</t>
  </si>
  <si>
    <t>Have you thought about the possibility of extracting surplus nutrients, metals, chemicals, heat and similar valuable resources before discharging the water used in some of the life cycle of your product or service?</t>
  </si>
  <si>
    <t>Which surplus nutrients, metals, chemicals, heat and similar valuable resources can be recovered before discharging the water used in some of the life cycle of your product or service?</t>
  </si>
  <si>
    <t>1 % - no team member
33% - one person engaged
66% - more than on person engaged in CE
100 % - all team members are involved. CE is something transversal to our business</t>
  </si>
  <si>
    <t xml:space="preserve">How many team members are engaged in developing circular solutions in your start-up?  
</t>
  </si>
  <si>
    <t>Integrate references e.g. from ILO into Units and place link</t>
  </si>
  <si>
    <r>
      <t xml:space="preserve">To what extent does your business model promote the satisfaction of fundamental needs </t>
    </r>
    <r>
      <rPr>
        <b/>
        <sz val="11"/>
        <rFont val="Calibri"/>
        <family val="2"/>
        <scheme val="minor"/>
      </rPr>
      <t>(subsistence, protection, participation, understanding, affection, idleness, creation, identity and freedom)</t>
    </r>
    <r>
      <rPr>
        <sz val="11"/>
        <rFont val="Calibri"/>
        <family val="2"/>
        <scheme val="minor"/>
      </rPr>
      <t xml:space="preserve"> of your customers?
</t>
    </r>
  </si>
  <si>
    <t>Does your business idea promote the shift from non renewable to renewable resources?</t>
  </si>
  <si>
    <t>To what extent does your business idea promote the shift from non renewable to renewable resources along  your value chain?</t>
  </si>
  <si>
    <t>To what extent does your business model promote the shift from non renewable to renewable resources?</t>
  </si>
  <si>
    <t>1 - No
2 - No, but we intend to promote renewables
3 - Yes, we try to promote renewables
4 - Yes, the shift to renewables is our core</t>
  </si>
  <si>
    <t>0 % - no promotion of renewables
33% - partly shift to renewables
66% - main materials are substituted
100 % - all materials are substituted with renewables</t>
  </si>
  <si>
    <t>Have you thought about the energy flows in the different life cycle stages of your product or service?</t>
  </si>
  <si>
    <r>
      <rPr>
        <b/>
        <sz val="11"/>
        <color theme="4" tint="-0.249977111117893"/>
        <rFont val="Calibri"/>
        <family val="2"/>
        <scheme val="minor"/>
      </rPr>
      <t>Water origin/source</t>
    </r>
    <r>
      <rPr>
        <sz val="11"/>
        <color rgb="FF7030A0"/>
        <rFont val="Calibri"/>
        <family val="2"/>
        <scheme val="minor"/>
      </rPr>
      <t xml:space="preserve">
</t>
    </r>
  </si>
  <si>
    <t xml:space="preserve">What is the destination of the wastewater coming out of your infrastructure?
</t>
  </si>
  <si>
    <t>Have you achieved the CE targets for you business and are you willing to communicate them?
Consider all elements of the BMC and your internal and external communication strategy.</t>
  </si>
  <si>
    <t>1- Not yet
2 - We have qualitative goals e.g. use renewables
3 - We have some specific quantitative targets 
4 - We have various quantitative targets defined</t>
  </si>
  <si>
    <t>1- Not yet
2 - We have qualitative goals e.g. create local jobs
3 - We have some specific quantitative targets 
4 - We have various quantitative targets defined</t>
  </si>
  <si>
    <r>
      <rPr>
        <b/>
        <sz val="11"/>
        <color theme="4" tint="-0.249977111117893"/>
        <rFont val="Calibri"/>
        <family val="2"/>
        <scheme val="minor"/>
      </rPr>
      <t>CE related opportunities</t>
    </r>
    <r>
      <rPr>
        <sz val="11"/>
        <color theme="4" tint="-0.249977111117893"/>
        <rFont val="Calibri"/>
        <family val="2"/>
        <scheme val="minor"/>
      </rPr>
      <t xml:space="preserve">
</t>
    </r>
    <r>
      <rPr>
        <sz val="11"/>
        <color rgb="FFFF0000"/>
        <rFont val="Calibri"/>
        <family val="2"/>
        <scheme val="minor"/>
      </rPr>
      <t xml:space="preserve"> </t>
    </r>
  </si>
  <si>
    <t>1 - No IT and digital systems in place to support the business
2 -  IT and digital systems are integrated but not oriented to CE business models
3 -  IT and digital systems are integrated and oriented to support the circularity of my business
4 - IT and digital systems are integrated as the core of my circular business model</t>
  </si>
  <si>
    <t>1 - No plans to integrate suitable PPE assets to support the circularity of the business model
2 - We are starting to consider the integration of PPE assets to support the circularity of the business model 
3 - Specific PPE assets are integrated somehow to support the circularity of the business
4 - Specific PPE assets are fully integrated to support the circularity of the business</t>
  </si>
  <si>
    <t>Regeneration of ecosystems</t>
  </si>
  <si>
    <t>1 - Communicating and interacting  with our surroundings in a positive manner is not a priority for us
2 - Communicating and interacting  with our surroundings in a positive manner is important for us but we do it without following a strategy or some clear guidelines
3 -  Communicating and interacting  with our surroundings in a positive manner is important for us and we have a communication strategy in place to do it following some  clear guidelines.</t>
  </si>
  <si>
    <t>Image and communication</t>
  </si>
  <si>
    <r>
      <rPr>
        <b/>
        <sz val="11"/>
        <color theme="4" tint="-0.249977111117893"/>
        <rFont val="Calibri"/>
        <family val="2"/>
        <scheme val="minor"/>
      </rPr>
      <t>Policymakers</t>
    </r>
    <r>
      <rPr>
        <sz val="11"/>
        <rFont val="Calibri"/>
        <family val="2"/>
        <scheme val="minor"/>
      </rPr>
      <t xml:space="preserve">
</t>
    </r>
  </si>
  <si>
    <r>
      <rPr>
        <b/>
        <sz val="11"/>
        <color theme="4" tint="-0.249977111117893"/>
        <rFont val="Calibri"/>
        <family val="2"/>
        <scheme val="minor"/>
      </rPr>
      <t>External investors/financiers</t>
    </r>
    <r>
      <rPr>
        <sz val="11"/>
        <rFont val="Calibri"/>
        <family val="2"/>
        <scheme val="minor"/>
      </rPr>
      <t xml:space="preserve">
</t>
    </r>
  </si>
  <si>
    <t>Have you thought about the water flows in the different life cycle stages of your product or service?</t>
  </si>
  <si>
    <t>l/product or service unit</t>
  </si>
  <si>
    <t>kWh/product or 
(indicate whether  electric or thermal KWh)</t>
  </si>
  <si>
    <t>kWh/product or ; (indicate whether  electric or thermal KWh)
indicate % of the total</t>
  </si>
  <si>
    <t xml:space="preserve">Specify the life cycle stage,  % of water recovered 
</t>
  </si>
  <si>
    <t>Please estimate how much you can close the water cycle in the different life cycle stages</t>
  </si>
  <si>
    <r>
      <t>Recovering valuable products from wastewater</t>
    </r>
    <r>
      <rPr>
        <sz val="11"/>
        <color theme="4" tint="-0.249977111117893"/>
        <rFont val="Calibri"/>
        <family val="2"/>
        <scheme val="minor"/>
      </rPr>
      <t xml:space="preserve">
</t>
    </r>
  </si>
  <si>
    <t xml:space="preserve">`- Data not available
- Have no plans yet
- Have identified possibilites, currently developing plans
- Processes in place for some of the water used in operations, or for some of the relevant resources
- Processes in place for majority of the water used in operations and for majority of the relevant resources
</t>
  </si>
  <si>
    <t xml:space="preserve">`- Data not available
- wastewater is discharged to a treatment plant
- wastewater is discharged into public waterways (e.g. recharge of local aquifers/rivers/lakes/wetlands) ensuring quality equal to or higher than that of the surrounding (healthy) ecosystem.
- Part of the wastewater is recycled or reused elsewhere (part of symbiosis or cascading) and part is discharged
- All wastewater is recycled or reused elsewhere (part of symbiosis or cascading)
</t>
  </si>
  <si>
    <t xml:space="preserve">Wastewater - destination and treatment 
</t>
  </si>
  <si>
    <r>
      <t xml:space="preserve">Energy reduction targets
</t>
    </r>
    <r>
      <rPr>
        <sz val="11"/>
        <rFont val="Calibri"/>
        <family val="2"/>
        <scheme val="minor"/>
      </rPr>
      <t xml:space="preserve">Reduction targets should be </t>
    </r>
    <r>
      <rPr>
        <b/>
        <sz val="11"/>
        <rFont val="Calibri"/>
        <family val="2"/>
        <scheme val="minor"/>
      </rPr>
      <t>SMART</t>
    </r>
    <r>
      <rPr>
        <sz val="11"/>
        <rFont val="Calibri"/>
        <family val="2"/>
        <scheme val="minor"/>
      </rPr>
      <t xml:space="preserve">:
</t>
    </r>
    <r>
      <rPr>
        <b/>
        <sz val="11"/>
        <rFont val="Calibri"/>
        <family val="2"/>
        <scheme val="minor"/>
      </rPr>
      <t>S</t>
    </r>
    <r>
      <rPr>
        <sz val="11"/>
        <rFont val="Calibri"/>
        <family val="2"/>
        <scheme val="minor"/>
      </rPr>
      <t xml:space="preserve">pecific/significant - as precise as possible
</t>
    </r>
    <r>
      <rPr>
        <b/>
        <sz val="11"/>
        <rFont val="Calibri"/>
        <family val="2"/>
        <scheme val="minor"/>
      </rPr>
      <t>M</t>
    </r>
    <r>
      <rPr>
        <sz val="11"/>
        <rFont val="Calibri"/>
        <family val="2"/>
        <scheme val="minor"/>
      </rPr>
      <t xml:space="preserve">easurable/Meaningful 
</t>
    </r>
    <r>
      <rPr>
        <b/>
        <sz val="11"/>
        <rFont val="Calibri"/>
        <family val="2"/>
        <scheme val="minor"/>
      </rPr>
      <t>A</t>
    </r>
    <r>
      <rPr>
        <sz val="11"/>
        <rFont val="Calibri"/>
        <family val="2"/>
        <scheme val="minor"/>
      </rPr>
      <t xml:space="preserve">chievable/Activating - motivating to reach
</t>
    </r>
    <r>
      <rPr>
        <b/>
        <sz val="11"/>
        <rFont val="Calibri"/>
        <family val="2"/>
        <scheme val="minor"/>
      </rPr>
      <t>R</t>
    </r>
    <r>
      <rPr>
        <sz val="11"/>
        <rFont val="Calibri"/>
        <family val="2"/>
        <scheme val="minor"/>
      </rPr>
      <t xml:space="preserve">easonable/relevant - possible and realistic to reach
</t>
    </r>
    <r>
      <rPr>
        <b/>
        <sz val="11"/>
        <rFont val="Calibri"/>
        <family val="2"/>
        <scheme val="minor"/>
      </rPr>
      <t>T</t>
    </r>
    <r>
      <rPr>
        <sz val="11"/>
        <rFont val="Calibri"/>
        <family val="2"/>
        <scheme val="minor"/>
      </rPr>
      <t>imebound - achievable within a certain time</t>
    </r>
  </si>
  <si>
    <r>
      <t xml:space="preserve">Reduction of water demand
</t>
    </r>
    <r>
      <rPr>
        <sz val="11"/>
        <rFont val="Calibri"/>
        <family val="2"/>
        <scheme val="minor"/>
      </rPr>
      <t xml:space="preserve">Reduction targets should be </t>
    </r>
    <r>
      <rPr>
        <b/>
        <sz val="11"/>
        <rFont val="Calibri"/>
        <family val="2"/>
        <scheme val="minor"/>
      </rPr>
      <t>SMART</t>
    </r>
    <r>
      <rPr>
        <sz val="11"/>
        <rFont val="Calibri"/>
        <family val="2"/>
        <scheme val="minor"/>
      </rPr>
      <t xml:space="preserve">:
</t>
    </r>
    <r>
      <rPr>
        <b/>
        <sz val="11"/>
        <rFont val="Calibri"/>
        <family val="2"/>
        <scheme val="minor"/>
      </rPr>
      <t>S</t>
    </r>
    <r>
      <rPr>
        <sz val="11"/>
        <rFont val="Calibri"/>
        <family val="2"/>
        <scheme val="minor"/>
      </rPr>
      <t xml:space="preserve">pecific/significant - as precise as possible
</t>
    </r>
    <r>
      <rPr>
        <b/>
        <sz val="11"/>
        <rFont val="Calibri"/>
        <family val="2"/>
        <scheme val="minor"/>
      </rPr>
      <t>M</t>
    </r>
    <r>
      <rPr>
        <sz val="11"/>
        <rFont val="Calibri"/>
        <family val="2"/>
        <scheme val="minor"/>
      </rPr>
      <t xml:space="preserve">easurable/Meaningful 
</t>
    </r>
    <r>
      <rPr>
        <b/>
        <sz val="11"/>
        <rFont val="Calibri"/>
        <family val="2"/>
        <scheme val="minor"/>
      </rPr>
      <t>A</t>
    </r>
    <r>
      <rPr>
        <sz val="11"/>
        <rFont val="Calibri"/>
        <family val="2"/>
        <scheme val="minor"/>
      </rPr>
      <t xml:space="preserve">chievable/Activating - motivating to reach
</t>
    </r>
    <r>
      <rPr>
        <b/>
        <sz val="11"/>
        <rFont val="Calibri"/>
        <family val="2"/>
        <scheme val="minor"/>
      </rPr>
      <t>R</t>
    </r>
    <r>
      <rPr>
        <sz val="11"/>
        <rFont val="Calibri"/>
        <family val="2"/>
        <scheme val="minor"/>
      </rPr>
      <t xml:space="preserve">easonable/relevant - possible and realistic to reach
</t>
    </r>
    <r>
      <rPr>
        <b/>
        <sz val="11"/>
        <rFont val="Calibri"/>
        <family val="2"/>
        <scheme val="minor"/>
      </rPr>
      <t>T</t>
    </r>
    <r>
      <rPr>
        <sz val="11"/>
        <rFont val="Calibri"/>
        <family val="2"/>
        <scheme val="minor"/>
      </rPr>
      <t xml:space="preserve">imebound - achievable within a certain time
</t>
    </r>
  </si>
  <si>
    <r>
      <t xml:space="preserve">Water flows
</t>
    </r>
    <r>
      <rPr>
        <sz val="11"/>
        <rFont val="Calibri"/>
        <family val="2"/>
        <scheme val="minor"/>
      </rPr>
      <t>Please consider all life cycle stages of your product or service: raw material extraction, production, distribution, use and end of life</t>
    </r>
  </si>
  <si>
    <r>
      <t xml:space="preserve">Energy flows 
</t>
    </r>
    <r>
      <rPr>
        <sz val="11"/>
        <rFont val="Calibri"/>
        <family val="2"/>
        <scheme val="minor"/>
      </rPr>
      <t>Please consider all life cycle stages of your product or service: raw material extraction, production, distribution, use and end of life</t>
    </r>
  </si>
  <si>
    <t>Is your contribution to the production of energy more efficient than the commercial energy suppliers?</t>
  </si>
  <si>
    <t>How much more efficient is your contribution to the/production of energy compared to the commercial energy suppliers?
What is the total energy production (KWh) of your product or service?</t>
  </si>
  <si>
    <t xml:space="preserve">To what extent is CE relevant along your value chain? </t>
  </si>
  <si>
    <t>1 - no new jobs created, low economic opportunities
2 - low job creation, medium economic opportunities
3 - medium job creation, medium economic opportunities 
4 - high job creation, high economic opportunities</t>
  </si>
  <si>
    <t>1 - This is not a priority now 
2 - I have thought about this
3 - Yes, it is an important priority and will be included in the agreements and relationships with our partners</t>
  </si>
  <si>
    <t xml:space="preserve">Do you consider design strategies to make your product more circular? 
</t>
  </si>
  <si>
    <t>CE performance indicators</t>
  </si>
  <si>
    <t xml:space="preserve">Enablers </t>
  </si>
  <si>
    <t xml:space="preserve">Do you have plans for fair contracts and financial conditions with your partners/suppliers?
</t>
  </si>
  <si>
    <t>Will you establish fair contracts and financial conditions with partners/suppliers?</t>
  </si>
  <si>
    <t>2 - We have not established any business relationship yet
2 - We started to make fair agreements with our suppliers/partners
3 - Yes, partly included in the agreements and relationships with our partners
4 - Yes, included in the agreements and relationships with our partners</t>
  </si>
  <si>
    <t>- Not relevant for us.
- We have not thought about that yet
'- No, but we will consider it
'- Yes, we already know</t>
  </si>
  <si>
    <t>- Not relevant for us.
- Small reduction targets
`- Medium reduction targets
´- High reduction targets</t>
  </si>
  <si>
    <t>What percentage of the business' revenues come from consultancy and business support services? (% by service revenue from single categories; % of total revenue)</t>
  </si>
  <si>
    <t>(% by service revenue from single categories; % of total revenue)</t>
  </si>
  <si>
    <t>Do you plan to offer any software service?</t>
  </si>
  <si>
    <t>What kind of software service are you planning to offer?</t>
  </si>
  <si>
    <t>What percentage of the business' revenues come from software services? (% by service revenue from single categories; % of total revenue)</t>
  </si>
  <si>
    <t>What product oriented services are you planning to offer?</t>
  </si>
  <si>
    <t>What percentage of the business' revenues come from product oriented service models? (% by service revenue from single categories; % of total revenue)</t>
  </si>
  <si>
    <t>What recirculation services are you planning to offer?</t>
  </si>
  <si>
    <t>What percentage of the business' revenues come from recirculation services? (% by service revenue from single categories; % of total revenue)</t>
  </si>
  <si>
    <t xml:space="preserve">1. Not applying any circular service strategy
2. Yes, the following (MULTIPLE CHOICE)
-  Sharing, pooling and leasing platforms
- Virtualisation and digitisation where all material use is avoided
- Predictive maintenance systems
- Materials or product utilisation tracking
- Any other digital infrastructure or software that enables circular business models </t>
  </si>
  <si>
    <t>1. Not applying any circular service strategy
2. Yes, the following (MULTIPLE CHOICE)
- Refurbishing and maintenance (where product ownership does not change)
- Buy-back and take-back management
- Waste management service
- Secondary product/material market places</t>
  </si>
  <si>
    <t>(MULTIPLE CHOICE)
- Designing (as a service) products with longer use life and repairability in mind
- Addressing material supply/demand imbalances or enabling others to do so (e.g. software for real time manufacturing)
- Preventing or reducing product waste accumulation (e.g. business support for industrial symbiosis schemes)</t>
  </si>
  <si>
    <t xml:space="preserve">How do your services create a positive impact, in terms of regenerating natural systems?
</t>
  </si>
  <si>
    <t>(MULTIPLE CHOICE)
- Sourcing regeneratively and renewably grown material over materials that are not regeneratively grown or finite (e.g. supply chain consultancy)
- Increasing organic nutrient flow in a defined ecosystem (e.g. organic waste management service)
- Supporting natural ecosystem processes through improved soil health, biodiversity etc.
- Reversing degradation of natural ecosystem process in a defined locality (e.g. conservation management, land management)
- The promotion of regeneratively sourced renewable energy (e.g. improving the flexibility of the electricity grid, energy storage solutions)</t>
  </si>
  <si>
    <t xml:space="preserve">Check for Information:
-  Ideation Stage (Unit 2) Circular Economy and Ideation Stage (Unit 4)
</t>
  </si>
  <si>
    <t>`- % IT equipment
- % Textiles
- % Furniture
- % Buildings
- % Heavy machinery
- % Mid-weight machinery
- % Light machinery
- % Heavy transport
- % Mid-weight transport
- % Light transport
- % Warehousing equipment</t>
  </si>
  <si>
    <t>What % of second-hand PPE assets do you have (by units: #items or m2 for buildings; per category)?</t>
  </si>
  <si>
    <t>What % of new PPE assets have considered circular strategies for the end of functional life (per category)?</t>
  </si>
  <si>
    <t>same categories as above</t>
  </si>
  <si>
    <t>Do you have or make use of assets that could be recirculated in practice at their end-of-use? What % (by units: #items or ㎡ for buildings) of your PPE assets have policies or agreements in place to enable recirculation in practice at their end-of-use in the following ways?</t>
  </si>
  <si>
    <t>How relevant are material flows in your product or service life cycle?
Could you indicate how you perceive the material related to of your product or service with respect to the average (competitors)?</t>
  </si>
  <si>
    <t xml:space="preserve">`- We have not thought about that yet
'- No, but we will consider them
'- Yes, we are totally aware. Materials are part of our value proposition.
</t>
  </si>
  <si>
    <t>How much material input is needed  for your product/service (mass [kg/t])?
`- kg/t of all material inflows per product or service unit
`- kg/t PPE used by your customers</t>
  </si>
  <si>
    <t>`- We have not thought about that yet
- Yes, we already know</t>
  </si>
  <si>
    <t xml:space="preserve">mass (kg of inflow per product or service unit) per type and life cycle
</t>
  </si>
  <si>
    <r>
      <t xml:space="preserve">Do you know what material inputs are needed in the different stages of the life cycle of your product or service? </t>
    </r>
    <r>
      <rPr>
        <i/>
        <sz val="11"/>
        <rFont val="Calibri"/>
        <family val="2"/>
        <scheme val="minor"/>
      </rPr>
      <t>Please consider: Raw material extraction, Production, Distribution, Use, End of life</t>
    </r>
    <r>
      <rPr>
        <sz val="11"/>
        <rFont val="Calibri"/>
        <family val="2"/>
        <scheme val="minor"/>
      </rPr>
      <t xml:space="preserve">
</t>
    </r>
  </si>
  <si>
    <t xml:space="preserve">
Please consider all life cycle stages of your product or service: raw material extraction, production, distribution, use and end of life and try to quantify per reference unit (product/service unit).</t>
  </si>
  <si>
    <r>
      <t xml:space="preserve">Do you know what outputs  you are creating? 
</t>
    </r>
    <r>
      <rPr>
        <i/>
        <sz val="11"/>
        <rFont val="Calibri"/>
        <family val="2"/>
        <scheme val="minor"/>
      </rPr>
      <t xml:space="preserve">Please consider: Raw material extraction, Production, Distribution, Use, End of life
</t>
    </r>
  </si>
  <si>
    <t xml:space="preserve">How much material output is created (mass [kg/t] per product or service unit for each life cycle stage)? 
</t>
  </si>
  <si>
    <t>`- We have not thought about that yet
- No, but we will consider them
- Yes, we already know</t>
  </si>
  <si>
    <t>mass (kg/t) of outflow per product or service unit, type and life stage
mass (kg/t) of packaging
mass (kg/t) PPE used by your customers</t>
  </si>
  <si>
    <t xml:space="preserve">Do you know what happens with your waste streams and by-products? 
</t>
  </si>
  <si>
    <r>
      <t xml:space="preserve">What percentage of your waste streams  or by-products go to  landfill or incineration? (% by mass; </t>
    </r>
    <r>
      <rPr>
        <sz val="11"/>
        <rFont val="Calibri"/>
        <family val="2"/>
        <scheme val="minor"/>
      </rPr>
      <t xml:space="preserve">% of total outflow)
</t>
    </r>
  </si>
  <si>
    <t xml:space="preserve">Do your waste streams or by-products go to  landfill or incineration?
</t>
  </si>
  <si>
    <t>Emissions to air/water/soil</t>
  </si>
  <si>
    <r>
      <rPr>
        <sz val="11"/>
        <rFont val="Calibri"/>
        <family val="2"/>
        <scheme val="minor"/>
      </rPr>
      <t xml:space="preserve">Can you quantify the total amount of emissions you are producing per product/service unit? </t>
    </r>
    <r>
      <rPr>
        <sz val="11"/>
        <color rgb="FFFF0000"/>
        <rFont val="Calibri"/>
        <family val="2"/>
        <scheme val="minor"/>
      </rPr>
      <t xml:space="preserve">E.g. NOx, CO2, SO2, VOCs, particles..
</t>
    </r>
    <r>
      <rPr>
        <sz val="11"/>
        <color theme="1"/>
        <rFont val="Calibri"/>
        <family val="2"/>
        <scheme val="minor"/>
      </rPr>
      <t xml:space="preserve">
</t>
    </r>
  </si>
  <si>
    <t>`- I don`t know
- No, but we will find out
- Yes, I have a rough idea</t>
  </si>
  <si>
    <t xml:space="preserve">Can you estimate the amount of CO2 emissions you are producing with your business model in comparison to existing solutions/competitors?
</t>
  </si>
  <si>
    <t>`- greenhousegas emissions [CO2-eq] per reference unit</t>
  </si>
  <si>
    <t>Renewable materials</t>
  </si>
  <si>
    <t>Recirculation</t>
  </si>
  <si>
    <t>What % (by mass) of your products and materials are recirculated in practice after their initial use? [% by mass]; % of products and materiales recirculated</t>
  </si>
  <si>
    <r>
      <rPr>
        <b/>
        <sz val="11"/>
        <color theme="1"/>
        <rFont val="Calibri"/>
        <family val="2"/>
        <scheme val="minor"/>
      </rPr>
      <t>Indicator set based on CIRCULYTICS - adapted to the needs of start-ups and extended by social indicators</t>
    </r>
    <r>
      <rPr>
        <sz val="11"/>
        <color theme="1"/>
        <rFont val="Calibri"/>
        <family val="2"/>
        <scheme val="minor"/>
      </rPr>
      <t xml:space="preserve">
https://www.ellenmacarthurfoundation.org/resources/apply/circulytics-measuring-circularity</t>
    </r>
  </si>
  <si>
    <r>
      <rPr>
        <sz val="11"/>
        <rFont val="Calibri"/>
        <family val="2"/>
        <scheme val="minor"/>
      </rPr>
      <t xml:space="preserve">`- not yet
- identified, but not quantified
- yes, partly quantified
- yes, all quantified
</t>
    </r>
    <r>
      <rPr>
        <sz val="11"/>
        <color rgb="FF7030A0"/>
        <rFont val="Calibri"/>
        <family val="2"/>
        <scheme val="minor"/>
      </rPr>
      <t xml:space="preserve">'- 100%
- 75%
- 50%
- 25%
-&lt;25%
</t>
    </r>
    <r>
      <rPr>
        <sz val="11"/>
        <color rgb="FFFF0000"/>
        <rFont val="Calibri"/>
        <family val="2"/>
        <scheme val="minor"/>
      </rPr>
      <t xml:space="preserve">
</t>
    </r>
  </si>
  <si>
    <r>
      <t xml:space="preserve">Can you quantify the amount of noise, radiation ... emissions you are producing with your product/service?
</t>
    </r>
    <r>
      <rPr>
        <b/>
        <sz val="11"/>
        <color rgb="FF7030A0"/>
        <rFont val="Calibri"/>
        <family val="2"/>
        <scheme val="minor"/>
      </rPr>
      <t>OR</t>
    </r>
    <r>
      <rPr>
        <sz val="11"/>
        <color rgb="FF7030A0"/>
        <rFont val="Calibri"/>
        <family val="2"/>
        <scheme val="minor"/>
      </rPr>
      <t>: Can you quantify the reduction potential of noise, radiation ... emissions you are producing with your product/service?</t>
    </r>
  </si>
  <si>
    <t xml:space="preserve">Services </t>
  </si>
  <si>
    <r>
      <t xml:space="preserve">Water - ONLY for water intensive industries </t>
    </r>
    <r>
      <rPr>
        <sz val="11"/>
        <color rgb="FF7030A0"/>
        <rFont val="Calibri"/>
        <family val="2"/>
        <scheme val="minor"/>
      </rPr>
      <t xml:space="preserve">or products with water consumption in the use stage of the product or service </t>
    </r>
  </si>
  <si>
    <t xml:space="preserve">Energy </t>
  </si>
  <si>
    <r>
      <rPr>
        <sz val="11"/>
        <color theme="1"/>
        <rFont val="Calibri"/>
        <family val="2"/>
        <scheme val="minor"/>
      </rPr>
      <t>1 - fundamental needs have not been considered in our products and service</t>
    </r>
    <r>
      <rPr>
        <sz val="11"/>
        <rFont val="Calibri"/>
        <family val="2"/>
        <scheme val="minor"/>
      </rPr>
      <t>s
2 - 1-2 fundamental needs are satisfied
3 - 3-4 fundamental needs are satisfied
4 - more than 4 fundamental needs are satisfied</t>
    </r>
  </si>
  <si>
    <t>To what extent does your business model support the regeneration of ecosystems? 
(e.g. fostering humus building in soils/preventing soil loss through combatting erosion or raising/conservation of biodiversity or regeneration of natural resources)</t>
  </si>
  <si>
    <t xml:space="preserve">Do your customers benefit in an economic way from your products or service? 
(e.g. reduced costs due to lower need of maintenance….)   </t>
  </si>
  <si>
    <t xml:space="preserve">Fair customer relationships
</t>
  </si>
  <si>
    <t>Which assets have considerations/obligations for reciculation at the end-of-use?</t>
  </si>
  <si>
    <r>
      <t xml:space="preserve">Can you quantify the total amount of CO2 emissions you are producing per product/service unit? 
</t>
    </r>
    <r>
      <rPr>
        <b/>
        <sz val="11"/>
        <color rgb="FF00B050"/>
        <rFont val="Calibri"/>
        <family val="2"/>
        <scheme val="minor"/>
      </rPr>
      <t xml:space="preserve">OR </t>
    </r>
    <r>
      <rPr>
        <b/>
        <sz val="11"/>
        <color rgb="FFFF0000"/>
        <rFont val="Calibri"/>
        <family val="2"/>
        <scheme val="minor"/>
      </rPr>
      <t>(TUV)</t>
    </r>
    <r>
      <rPr>
        <b/>
        <sz val="11"/>
        <color rgb="FF00B050"/>
        <rFont val="Calibri"/>
        <family val="2"/>
        <scheme val="minor"/>
      </rPr>
      <t>:</t>
    </r>
    <r>
      <rPr>
        <sz val="11"/>
        <color rgb="FF00B050"/>
        <rFont val="Calibri"/>
        <family val="2"/>
        <scheme val="minor"/>
      </rPr>
      <t xml:space="preserve">
Does your communication strategy consider your performances in terms of CO2 emissions?</t>
    </r>
  </si>
  <si>
    <r>
      <rPr>
        <sz val="11"/>
        <rFont val="Calibri"/>
        <family val="2"/>
        <scheme val="minor"/>
      </rPr>
      <t>Do you perform better than industry average? Does your communication strategy transport this?</t>
    </r>
    <r>
      <rPr>
        <sz val="11"/>
        <color theme="1"/>
        <rFont val="Calibri"/>
        <family val="2"/>
        <scheme val="minor"/>
      </rPr>
      <t xml:space="preserve">
</t>
    </r>
    <r>
      <rPr>
        <sz val="11"/>
        <color rgb="FF00B050"/>
        <rFont val="Calibri"/>
        <family val="2"/>
        <scheme val="minor"/>
      </rPr>
      <t>`- greenhousegas emissions [CO2-eq] per reference unit (per product/service unit)</t>
    </r>
    <r>
      <rPr>
        <sz val="11"/>
        <color rgb="FFFF0000"/>
        <rFont val="Calibri"/>
        <family val="2"/>
        <scheme val="minor"/>
      </rPr>
      <t xml:space="preserve">
</t>
    </r>
    <r>
      <rPr>
        <b/>
        <sz val="11"/>
        <color rgb="FFFF0000"/>
        <rFont val="Calibri"/>
        <family val="2"/>
        <scheme val="minor"/>
      </rPr>
      <t>OR (see question above):</t>
    </r>
    <r>
      <rPr>
        <sz val="11"/>
        <color rgb="FFFF0000"/>
        <rFont val="Calibri"/>
        <family val="2"/>
        <scheme val="minor"/>
      </rPr>
      <t xml:space="preserve">
</t>
    </r>
    <r>
      <rPr>
        <sz val="11"/>
        <color rgb="FF00B050"/>
        <rFont val="Calibri"/>
        <family val="2"/>
        <scheme val="minor"/>
      </rPr>
      <t>- no, but we are working on this.
- yes.</t>
    </r>
  </si>
  <si>
    <t xml:space="preserve"> - 0 % - Not at all - Innovations  not aligned with CE; 
- 33 % - to a small part - Some inovation functions are aligned with the support of CE;
- 67 % - to a big part - many inovation functions are aligned with the support of CE;
- 100 % - CE ist the basis of my innovations - All aspects of innovation work have CE principles</t>
  </si>
  <si>
    <t>x</t>
  </si>
  <si>
    <t>(x)</t>
  </si>
  <si>
    <r>
      <t xml:space="preserve">Customer privacy </t>
    </r>
    <r>
      <rPr>
        <b/>
        <sz val="11"/>
        <rFont val="Calibri"/>
        <family val="2"/>
        <scheme val="minor"/>
      </rPr>
      <t>- too general? Delete?</t>
    </r>
  </si>
  <si>
    <t>Do you have measurable CE targets for your value chain? 
Consider your key partners (e.g. increase share of local partners up to xy % next year), key resources (e.g. raise the share of renewable materials for your product up to 100 % within the next 2 years), key activites (e.g. reduce waste production to xy kg/year), channels (e.g. introduce reverse logistics for 50 % of your products in 2022), customer relationships (e.g. establish a take back system till the end of next year).</t>
  </si>
  <si>
    <t xml:space="preserve">Have you identified Circular Economy-related opportunities to attract new customers, enter new, unexploited markets and strengthen your value proposition? </t>
  </si>
  <si>
    <t xml:space="preserve">Have you identified Circular Economy-related opportunities along your value chain? 
</t>
  </si>
  <si>
    <t>Have you identified Circular Economy-related opportunities for your entire business?</t>
  </si>
  <si>
    <t>Have you identified Circular Economy-related opportunities for communicating your business?</t>
  </si>
  <si>
    <t>To what extent do you integrate Circular Economy principles into your innovations along your value chain? You may consider: design out waste, build up resilience through diversity and be ready for changes, shift to renewable sources or think in cascades.</t>
  </si>
  <si>
    <t>To what extent do you integrate Circular Economy principles in the whole business model? You may consider: design out waste, build up resilience through diversity and be ready for changes, shift to renewable sources or think in cascades.</t>
  </si>
  <si>
    <t xml:space="preserve">To what extent are your Circular Economy strategy and implementation plans communicated internally? To what extend are you communicating CE issues in your team? </t>
  </si>
  <si>
    <t>To what extent do you offer Circular Economy related training within your company? When are you  expanding/maturing? Too early?</t>
  </si>
  <si>
    <t xml:space="preserve">To what extent do you intend to engage with suppliers to increase sourcing based on Circular Economy principles? 
(including suppliers of materials/products/plant, property, and equipment assets)
</t>
  </si>
  <si>
    <t>To what extent do you engage with suppliers to increase sourcing based on Circular Economy principles? 
(including suppliers of materials/products/plant, property, and equipment assets)</t>
  </si>
  <si>
    <t>1 - We have not thought of that yet
2 - We do not intend to engage with suppliers to increase sourcing based on Circular Economy principles 
3 - CE principles will be included somehow in requirements for suppliers
4 - CE will be a core requirement for suppliers</t>
  </si>
  <si>
    <t>1 - We do not intend to engage with suppliers to increase sourcing based on Circular Economy principles 
2 -  CE principles are included in requirements
3 - We have already established CE agreements with some suppliers
4 - CE is a core requirement for suppliers</t>
  </si>
  <si>
    <t>To what extent do you intend to engage with potential customers on introducing Circular Economy topics? 
(e.g.  take-back programme, repair programme, product as a service, refill scheme, collection and composting service)</t>
  </si>
  <si>
    <t>To what extent do you engage with potential customers on introducing Circular Economy topics? 
(e.g.  take-back programme, repair programme, product as a service, refill scheme, collection and composting service)</t>
  </si>
  <si>
    <t>1 - We have not thought of that yet
2 - We do not intend to engage with customers on introducing Circular Economy topics
3 - We intend to engage with customers on introducing Circular Economy topics in some cases
4 - Engaging with customers on introducing Circular Economy topics is a core aspect of our value proposition</t>
  </si>
  <si>
    <t>1 - We do not engage with customers on introducing Circular Economy topics
2 -  We engage with customers on introducing Circular Economy topics in some few cases
3 -  We engage with customers on introducing Circular Economy topics in many cases
4 - Engaging with customers on introducing Circular Economy topics is core to make our business circular</t>
  </si>
  <si>
    <t>To what extent do you intend to engage with relevant policymakers on Circular Economy topics?</t>
  </si>
  <si>
    <t>To what extent do you plan to engage with relevant policymakers on Circular Economy topics?</t>
  </si>
  <si>
    <t>To what extent do you engage with relevant policymakers on Circular Economy topics?</t>
  </si>
  <si>
    <t xml:space="preserve">1 - We have not thought of that yet
2 - We do not intend to engage with policymakers on Circular Economy topics
3 - We intend to engage with policymakers on Circular Economy topics as it is important for our value proposition </t>
  </si>
  <si>
    <t>1 - We do not plan to engage with policymakers on Circular Economy topics
2 - We plan to engage with policymakers on Circular Economy topics at some specific cases
3 - Regular engagement. Engaging with policymakers on Circular Economy topics is core to make our value chain circular</t>
  </si>
  <si>
    <t>1 - We do not engage with policymakers on Circular Economy topics
2 -  We engage with policymakers on Circular Economy topics at some specific cases
3 - Regular engagement. Engaging with policymakers on Circular Economy topics is core to make our business circular</t>
  </si>
  <si>
    <t>To what extent do you intend to engage with potential investors or financers on Circular Economy topics?</t>
  </si>
  <si>
    <t>To what extent do you plan to engage with potential investors or financiers on Circular Economy topics?</t>
  </si>
  <si>
    <t>To what extent do you engage with potential investors or financiers on Circular Economy topics?</t>
  </si>
  <si>
    <t xml:space="preserve">1 - We have not thought of that yet
2 - We do not intend to engage with investors or financers on Circular Economy topics
3 - We intend to engage with investors or financers on Circular Economy topics as it is important for our value proposition </t>
  </si>
  <si>
    <t>1 - We do not plan to engage with investors or financers on Circular Economy topics
2 - We plan to engage with investors or financers on Circular Economy topics at some specific cases
3 - Regular engagement. Engaging with investors or financers on Circular Economy topics is core to make our value chain circular</t>
  </si>
  <si>
    <t>1 - We do not engage with investors or financers on Circular Economy topics
2 - We engage with investors or financers on Circular Economy topics at some specific cases
3 - Regular engagement. Engaging with investors or financers on Circular Economy topics is core to make our business circular</t>
  </si>
  <si>
    <t>Do you actively engage with Circular Economy related initiatives?</t>
  </si>
  <si>
    <t>What % (by mass) of your physical products are designed along Circular Economy principles? 
Select all that apply and insert the percentage (% by mass) in the field below. Count each product only once even if multiple principles apply.</t>
  </si>
  <si>
    <t>Can you estimate what % of your products (by mass) are designed to enable your customers to improve their product’s Circular Economy performance? 
quantitative: % by mass per sub-indicator (principles), in total (sum)</t>
  </si>
  <si>
    <t>(MULTIPLE CHOICE)
- Recirculation and valorisation of products and materials that are waste for others (e.g. marketplace for construction waste)
- New recirculation options for existing products / services (e.g. secondary markets)
- Sharing materials and/or products (e.g. product as a service)
- Accessing durable, repairable products
- Increasing the intensity of use of assets (e.g. utilisation tracking software, asset sharing platforms)
- Encouraging product maintenance / repair in preference to change in ownership
- Product / material information accessibility or fidelity in support of Circular Economy
- Financial incentives for recirculation of products and materials (e.g. buy-back schemes)</t>
  </si>
  <si>
    <t xml:space="preserve"> What % of the following categories do you screen positively for Circular Economy alignment?
- Lending
- Fixed Income
- Private Equity
- Listed Equity
- Other (specify)</t>
  </si>
  <si>
    <t>What amount in each of the following categories goes toward financing the Circular Economy (in USD)?
- Lending
- Fixed Income
- Private Equity
- Listed Equity
- Other (specify)</t>
  </si>
  <si>
    <t xml:space="preserve"> Do you have a plan in place for the end of life of your PPE assets (property, plant, and equipment: physical assets with a use period of one year or more) that adheres to Circular Economy principles?</t>
  </si>
  <si>
    <r>
      <t xml:space="preserve">Risks in comparison to linear/existing solution </t>
    </r>
    <r>
      <rPr>
        <b/>
        <sz val="11"/>
        <color rgb="FFFF0000"/>
        <rFont val="Calibri"/>
        <family val="2"/>
        <scheme val="minor"/>
      </rPr>
      <t>- for established companies which want to shift from linear to ciruclar solution?</t>
    </r>
  </si>
  <si>
    <r>
      <rPr>
        <b/>
        <sz val="11"/>
        <color theme="4" tint="-0.249977111117893"/>
        <rFont val="Calibri"/>
        <family val="2"/>
        <scheme val="minor"/>
      </rPr>
      <t xml:space="preserve">Fair income/Rewarding </t>
    </r>
    <r>
      <rPr>
        <b/>
        <sz val="11"/>
        <color rgb="FFFF0000"/>
        <rFont val="Calibri"/>
        <family val="2"/>
        <scheme val="minor"/>
      </rPr>
      <t>- included in 3d?</t>
    </r>
    <r>
      <rPr>
        <sz val="11"/>
        <rFont val="Calibri"/>
        <family val="2"/>
        <scheme val="minor"/>
      </rPr>
      <t xml:space="preserve">
</t>
    </r>
    <r>
      <rPr>
        <sz val="11"/>
        <color rgb="FFFF0000"/>
        <rFont val="Calibri"/>
        <family val="2"/>
        <scheme val="minor"/>
      </rPr>
      <t xml:space="preserve">
</t>
    </r>
    <r>
      <rPr>
        <b/>
        <sz val="11"/>
        <color rgb="FF660066"/>
        <rFont val="Calibri"/>
        <family val="2"/>
        <scheme val="minor"/>
      </rPr>
      <t xml:space="preserve"> </t>
    </r>
  </si>
  <si>
    <r>
      <t xml:space="preserve">Good working conditions </t>
    </r>
    <r>
      <rPr>
        <b/>
        <sz val="11"/>
        <color rgb="FFFF0000"/>
        <rFont val="Calibri"/>
        <family val="2"/>
        <scheme val="minor"/>
      </rPr>
      <t>- included in 3d?</t>
    </r>
  </si>
  <si>
    <r>
      <t xml:space="preserve">Innovation </t>
    </r>
    <r>
      <rPr>
        <b/>
        <sz val="11"/>
        <color rgb="FFFF0000"/>
        <rFont val="Calibri"/>
        <family val="2"/>
        <scheme val="minor"/>
      </rPr>
      <t>- to 1, because only 1 indicator in this theme</t>
    </r>
  </si>
  <si>
    <r>
      <t xml:space="preserve">Have you thought about the material flows in the life cycle of your value proposition?  </t>
    </r>
    <r>
      <rPr>
        <i/>
        <sz val="11"/>
        <rFont val="Calibri"/>
        <family val="2"/>
        <scheme val="minor"/>
      </rPr>
      <t>Please consider:</t>
    </r>
    <r>
      <rPr>
        <sz val="11"/>
        <rFont val="Calibri"/>
        <family val="2"/>
        <scheme val="minor"/>
      </rPr>
      <t xml:space="preserve"> </t>
    </r>
    <r>
      <rPr>
        <i/>
        <sz val="11"/>
        <rFont val="Calibri"/>
        <family val="2"/>
        <scheme val="minor"/>
      </rPr>
      <t>Raw material extraction, Production, Distribution, Use phase, End of life</t>
    </r>
  </si>
  <si>
    <t xml:space="preserve">Local partners and suppliers
</t>
  </si>
  <si>
    <t xml:space="preserve">Category 1: During use 
- XY % Longevity
- % Reusability
- % Repairability
- % Regeneratively grown materials of biological origin
</t>
  </si>
  <si>
    <t xml:space="preserve">% -&gt; points </t>
  </si>
  <si>
    <r>
      <t xml:space="preserve">Category 1: During use 
- XY % Longevity
- % Reusability
- % Repairability
</t>
    </r>
    <r>
      <rPr>
        <sz val="11"/>
        <color rgb="FFFF0000"/>
        <rFont val="Calibri"/>
        <family val="2"/>
        <scheme val="minor"/>
      </rPr>
      <t>- % Regeneratively grown materials of biological origin</t>
    </r>
    <r>
      <rPr>
        <sz val="11"/>
        <color theme="1"/>
        <rFont val="Calibri"/>
        <family val="2"/>
        <scheme val="minor"/>
      </rPr>
      <t xml:space="preserve">
</t>
    </r>
  </si>
  <si>
    <t xml:space="preserve">Category 2: End of functional life
- % Designed for disassembly
- % Designed for remanufacturing / refurbishment
- % Designed for recycling
- % Designed for nutrient recirculation </t>
  </si>
  <si>
    <t>Sum of Services</t>
  </si>
  <si>
    <t>Sum of PPE</t>
  </si>
  <si>
    <t>Sum of Energy</t>
  </si>
  <si>
    <t>Sum of Water</t>
  </si>
  <si>
    <t>1 - not considered</t>
  </si>
  <si>
    <t>2 - somewhat relevant (I am starting to consider it)</t>
  </si>
  <si>
    <t xml:space="preserve">3 - relevant (considered, but not top priority) </t>
  </si>
  <si>
    <t>4 - highly relevant (core of my business)</t>
  </si>
  <si>
    <t>Assessment Question</t>
  </si>
  <si>
    <t>Assessment Category</t>
  </si>
  <si>
    <t>Mission / Vision / Values</t>
  </si>
  <si>
    <t>Topic</t>
  </si>
  <si>
    <t xml:space="preserve">Answer </t>
  </si>
  <si>
    <t>CE related opportunities</t>
  </si>
  <si>
    <t>1.1</t>
  </si>
  <si>
    <t>1.2</t>
  </si>
  <si>
    <t>Numbering</t>
  </si>
  <si>
    <t xml:space="preserve">1 - no </t>
  </si>
  <si>
    <t>2 - CE delivers some opportunities;</t>
  </si>
  <si>
    <t>3 - CE supports my business idea;</t>
  </si>
  <si>
    <t>4 - Yes, CE is the core of my value proposition</t>
  </si>
  <si>
    <t xml:space="preserve">1- Not yet
</t>
  </si>
  <si>
    <t>2 - We have qualitative goals e.g. use renewables</t>
  </si>
  <si>
    <t xml:space="preserve">3 - We have some specific quantitative targets </t>
  </si>
  <si>
    <t>4 - We have various quantitative targets defined</t>
  </si>
  <si>
    <t>1.3</t>
  </si>
  <si>
    <t>Points</t>
  </si>
  <si>
    <t>2.2</t>
  </si>
  <si>
    <t>1.4</t>
  </si>
  <si>
    <t xml:space="preserve">Do you have competences in developing circular solutions in your start-up?
</t>
  </si>
  <si>
    <t>0% - no competence
33% - beginner in CE
67% - intermediate competence in CE
100% - advanced competence in CE</t>
  </si>
  <si>
    <t>To what extent is Circular Economy relevant for the success of your business?</t>
  </si>
  <si>
    <t>Mission/Vision/Values</t>
  </si>
  <si>
    <t>2.1</t>
  </si>
  <si>
    <r>
      <rPr>
        <b/>
        <sz val="11"/>
        <color theme="4" tint="-0.249977111117893"/>
        <rFont val="Calibri"/>
        <family val="2"/>
        <scheme val="minor"/>
      </rPr>
      <t xml:space="preserve">Human well being/fundamental needs
</t>
    </r>
    <r>
      <rPr>
        <sz val="11"/>
        <color rgb="FFFF0000"/>
        <rFont val="Calibri"/>
        <family val="2"/>
        <scheme val="minor"/>
      </rPr>
      <t xml:space="preserve">
</t>
    </r>
    <r>
      <rPr>
        <i/>
        <sz val="11"/>
        <color theme="1"/>
        <rFont val="Calibri"/>
        <family val="2"/>
        <scheme val="minor"/>
      </rPr>
      <t>In IDEATION, Unit 1: Sustainable Development there is a video explaining the fundamental needs.</t>
    </r>
    <r>
      <rPr>
        <sz val="11"/>
        <color rgb="FFFF0000"/>
        <rFont val="Calibri"/>
        <family val="2"/>
        <scheme val="minor"/>
      </rPr>
      <t xml:space="preserve">
</t>
    </r>
  </si>
  <si>
    <t>2.3</t>
  </si>
  <si>
    <t xml:space="preserve">Processes to support CE
</t>
  </si>
  <si>
    <t>3.1</t>
  </si>
  <si>
    <t>3.2</t>
  </si>
  <si>
    <t xml:space="preserve">Plant, property and equipment assets
</t>
  </si>
  <si>
    <t>3.3</t>
  </si>
  <si>
    <t>3.4</t>
  </si>
  <si>
    <t xml:space="preserve">Strategy &amp; Innovation </t>
  </si>
  <si>
    <r>
      <rPr>
        <b/>
        <sz val="11"/>
        <rFont val="Calibri"/>
        <family val="2"/>
        <scheme val="minor"/>
      </rPr>
      <t>People &amp; Skills</t>
    </r>
    <r>
      <rPr>
        <sz val="11"/>
        <rFont val="Calibri"/>
        <family val="2"/>
        <scheme val="minor"/>
      </rPr>
      <t xml:space="preserve"> </t>
    </r>
  </si>
  <si>
    <t xml:space="preserve">Operations </t>
  </si>
  <si>
    <t>4.1</t>
  </si>
  <si>
    <t>To what extent do you plan to engage with suppliers to increase sourcing based on Circular Economy principles? 
(including suppliers of materials/products/plant, property, and equipment assets)</t>
  </si>
  <si>
    <t xml:space="preserve">Fair business relationships </t>
  </si>
  <si>
    <t>4.2</t>
  </si>
  <si>
    <t>4.3</t>
  </si>
  <si>
    <t>4.4</t>
  </si>
  <si>
    <t>4.5</t>
  </si>
  <si>
    <t>Sum of 3+4 Operations and Engagement of stakeholders</t>
  </si>
  <si>
    <t>Sum of all questions of 1+2 (Strategy &amp; Innovation, People and Skills)</t>
  </si>
  <si>
    <t>5.1</t>
  </si>
  <si>
    <r>
      <rPr>
        <b/>
        <sz val="11"/>
        <color theme="4" tint="-0.249977111117893"/>
        <rFont val="Calibri"/>
        <family val="2"/>
        <scheme val="minor"/>
      </rPr>
      <t xml:space="preserve">Circular Economy initiatives </t>
    </r>
    <r>
      <rPr>
        <sz val="11"/>
        <rFont val="Calibri"/>
        <family val="2"/>
        <scheme val="minor"/>
      </rPr>
      <t xml:space="preserve">
</t>
    </r>
  </si>
  <si>
    <t>5.2</t>
  </si>
  <si>
    <r>
      <rPr>
        <b/>
        <sz val="11"/>
        <color theme="4" tint="-0.249977111117893"/>
        <rFont val="Calibri"/>
        <family val="2"/>
        <scheme val="minor"/>
      </rPr>
      <t xml:space="preserve">Customer engagement </t>
    </r>
    <r>
      <rPr>
        <b/>
        <sz val="11"/>
        <color rgb="FFC00000"/>
        <rFont val="Calibri"/>
        <family val="2"/>
        <scheme val="minor"/>
      </rPr>
      <t xml:space="preserve">- I think this is not only about communicating CE topics, but more about integrating the customers in order to make more circular solutions work.  Of course you need to inform them, but for the given examples the engagement of customers is nessessary for the success of the BM. </t>
    </r>
    <r>
      <rPr>
        <sz val="11"/>
        <rFont val="Calibri"/>
        <family val="2"/>
        <scheme val="minor"/>
      </rPr>
      <t xml:space="preserve">
</t>
    </r>
  </si>
  <si>
    <t>5.3</t>
  </si>
  <si>
    <t>5.4</t>
  </si>
  <si>
    <t>- My product or service performs worse than average 
- My product or service behaves like the average
- My product or service performs better than average
- My product or service performs much better than average</t>
  </si>
  <si>
    <t>5.5</t>
  </si>
  <si>
    <t>5.6</t>
  </si>
  <si>
    <t>5.7</t>
  </si>
  <si>
    <t>5.8</t>
  </si>
  <si>
    <t>5.9</t>
  </si>
  <si>
    <r>
      <rPr>
        <b/>
        <sz val="11"/>
        <color theme="4" tint="-0.249977111117893"/>
        <rFont val="Calibri"/>
        <family val="2"/>
        <scheme val="minor"/>
      </rPr>
      <t xml:space="preserve">Material output
</t>
    </r>
    <r>
      <rPr>
        <sz val="11"/>
        <color rgb="FFFF0000"/>
        <rFont val="Calibri"/>
        <family val="2"/>
        <scheme val="minor"/>
      </rPr>
      <t>Consider</t>
    </r>
    <r>
      <rPr>
        <b/>
        <sz val="11"/>
        <color theme="4" tint="-0.249977111117893"/>
        <rFont val="Calibri"/>
        <family val="2"/>
        <scheme val="minor"/>
      </rPr>
      <t xml:space="preserve"> </t>
    </r>
    <r>
      <rPr>
        <sz val="11"/>
        <color theme="1"/>
        <rFont val="Calibri"/>
        <family val="2"/>
        <scheme val="minor"/>
      </rPr>
      <t xml:space="preserve">the total annual mass of </t>
    </r>
    <r>
      <rPr>
        <b/>
        <sz val="11"/>
        <color theme="1"/>
        <rFont val="Calibri"/>
        <family val="2"/>
        <scheme val="minor"/>
      </rPr>
      <t xml:space="preserve">outflow </t>
    </r>
    <r>
      <rPr>
        <sz val="11"/>
        <color theme="1"/>
        <rFont val="Calibri"/>
        <family val="2"/>
        <scheme val="minor"/>
      </rPr>
      <t xml:space="preserve">products and materials [kg/tonnes].
' • </t>
    </r>
    <r>
      <rPr>
        <b/>
        <sz val="11"/>
        <color theme="1"/>
        <rFont val="Calibri"/>
        <family val="2"/>
        <scheme val="minor"/>
      </rPr>
      <t>include all materials outflows from products, packaging, by-products, and waste.</t>
    </r>
    <r>
      <rPr>
        <sz val="11"/>
        <color theme="1"/>
        <rFont val="Calibri"/>
        <family val="2"/>
        <scheme val="minor"/>
      </rPr>
      <t xml:space="preserve">
• </t>
    </r>
    <r>
      <rPr>
        <b/>
        <sz val="11"/>
        <color theme="1"/>
        <rFont val="Calibri"/>
        <family val="2"/>
        <scheme val="minor"/>
      </rPr>
      <t>include plant, property, and equipment assets owned by your company but used by customers</t>
    </r>
    <r>
      <rPr>
        <sz val="11"/>
        <color theme="1"/>
        <rFont val="Calibri"/>
        <family val="2"/>
        <scheme val="minor"/>
      </rPr>
      <t xml:space="preserve"> (e.g. reusable pallets in a product-as-a-service business model).</t>
    </r>
  </si>
  <si>
    <t>5.10</t>
  </si>
  <si>
    <t>5.11</t>
  </si>
  <si>
    <r>
      <rPr>
        <b/>
        <sz val="11"/>
        <color theme="4" tint="-0.249977111117893"/>
        <rFont val="Calibri"/>
        <family val="2"/>
        <scheme val="minor"/>
      </rPr>
      <t xml:space="preserve">Waste/By-products not recirculated
</t>
    </r>
    <r>
      <rPr>
        <sz val="11"/>
        <rFont val="Calibri"/>
        <family val="2"/>
        <scheme val="minor"/>
      </rPr>
      <t xml:space="preserve">
Include all waste and by-products that are lost while the products and materials are in your processes. 
</t>
    </r>
  </si>
  <si>
    <r>
      <rPr>
        <b/>
        <sz val="11"/>
        <color theme="8"/>
        <rFont val="Calibri"/>
        <family val="2"/>
        <scheme val="minor"/>
      </rPr>
      <t xml:space="preserve">Direct GHG emission
</t>
    </r>
    <r>
      <rPr>
        <sz val="11"/>
        <rFont val="Calibri"/>
        <family val="2"/>
        <scheme val="minor"/>
      </rPr>
      <t>How much greenhousegas emissions (GHG) do you emit from sources you own or sources under your control?</t>
    </r>
    <r>
      <rPr>
        <sz val="11"/>
        <color rgb="FFFF0000"/>
        <rFont val="Calibri"/>
        <family val="2"/>
        <scheme val="minor"/>
      </rPr>
      <t xml:space="preserve">
</t>
    </r>
    <r>
      <rPr>
        <sz val="11"/>
        <rFont val="Calibri"/>
        <family val="2"/>
        <scheme val="minor"/>
      </rPr>
      <t>Note: A GHG source is any physical unit or process that releases GHG into the atmosphere (PPEs, vehicles...) but excluding energy, electricity, heating or cooling.</t>
    </r>
  </si>
  <si>
    <t xml:space="preserve">Can you quantify the total amount of CO2 emissions [CO2-eq] you are producing per product/service unit?
</t>
  </si>
  <si>
    <t>5.12</t>
  </si>
  <si>
    <t>5.13</t>
  </si>
  <si>
    <r>
      <rPr>
        <b/>
        <sz val="11"/>
        <color theme="8"/>
        <rFont val="Calibri"/>
        <family val="2"/>
        <scheme val="minor"/>
      </rPr>
      <t xml:space="preserve">Indirect GHG emission
</t>
    </r>
    <r>
      <rPr>
        <sz val="11"/>
        <rFont val="Calibri"/>
        <family val="2"/>
        <scheme val="minor"/>
      </rPr>
      <t>How much greenhousegas emissions (GHG) do you emit per year with your purchased energy, electricity, heating or cooling?</t>
    </r>
    <r>
      <rPr>
        <sz val="11"/>
        <color rgb="FFFF0000"/>
        <rFont val="Calibri"/>
        <family val="2"/>
        <scheme val="minor"/>
      </rPr>
      <t xml:space="preserve"> </t>
    </r>
    <r>
      <rPr>
        <sz val="11"/>
        <rFont val="Calibri"/>
        <family val="2"/>
        <scheme val="minor"/>
      </rPr>
      <t>How much GHG-emissions result from the generation of purchased or acquired electricity, heating, cooling, and steam?</t>
    </r>
  </si>
  <si>
    <t>Can you quantify the amount of CO2 emissions [CO2-eq] of your purchased energy, electricity, heating or cooling?</t>
  </si>
  <si>
    <t xml:space="preserve">Can you quantify the amount of noise, radiation ... emissions you are producing with your product/service?
</t>
  </si>
  <si>
    <t>5.14</t>
  </si>
  <si>
    <t>5.15</t>
  </si>
  <si>
    <t>What % of your products and materials are recirculated in practice after their initial use? [% by mass]</t>
  </si>
  <si>
    <t>5.16</t>
  </si>
  <si>
    <t>Sum of Products and Materials in 5</t>
  </si>
  <si>
    <t>6.1</t>
  </si>
  <si>
    <t>6.2</t>
  </si>
  <si>
    <t>6.3</t>
  </si>
  <si>
    <t>6.4</t>
  </si>
  <si>
    <t>6.5</t>
  </si>
  <si>
    <t>6.6</t>
  </si>
  <si>
    <t>6.7</t>
  </si>
  <si>
    <t xml:space="preserve">Plant, Property &amp; Equipment (PPE) </t>
  </si>
  <si>
    <t>7.1</t>
  </si>
  <si>
    <t>7.2</t>
  </si>
  <si>
    <t>7.3</t>
  </si>
  <si>
    <t>7.4</t>
  </si>
  <si>
    <t>7.5</t>
  </si>
  <si>
    <t>Circular Procurement - Second hand assets</t>
  </si>
  <si>
    <r>
      <t xml:space="preserve">`- No, not exactly
`- higher amount of emissions than industry average
- medium/same amount of emissions
- lower amount of emissions
- beyond binding legal requirements
</t>
    </r>
    <r>
      <rPr>
        <sz val="11"/>
        <color rgb="FF7030A0"/>
        <rFont val="Calibri"/>
        <family val="2"/>
        <scheme val="minor"/>
      </rPr>
      <t>'-&lt;25%,  25%,  50%, 75%, 100%</t>
    </r>
  </si>
  <si>
    <t xml:space="preserve">-  % Designed for nutrient recirculation 
- % Designed for recycling
- % Designed for remanufacturing / refurbishment
- % Designed for disassembly
- % Leasing model
</t>
  </si>
  <si>
    <t>-  % Designed for nutrient recirculation 
- % Designed for recycling
- % Designed for remanufacturing / refurbishment
- % Designed for disassembly
- % Leasing model</t>
  </si>
  <si>
    <t>- 100 % No
- 0 % No data available
- 0 % Yes</t>
  </si>
  <si>
    <t xml:space="preserve">% of own or leased plants, property, and equipment (PPE)? % of PPE  from partners? 
</t>
  </si>
  <si>
    <r>
      <rPr>
        <b/>
        <sz val="11"/>
        <color theme="4" tint="-0.249977111117893"/>
        <rFont val="Calibri"/>
        <family val="2"/>
        <scheme val="minor"/>
      </rPr>
      <t>Plant, Property and Equipment (PPE) assets</t>
    </r>
    <r>
      <rPr>
        <sz val="11"/>
        <color rgb="FFFF0000"/>
        <rFont val="Calibri"/>
        <family val="2"/>
        <scheme val="minor"/>
      </rPr>
      <t xml:space="preserve">
</t>
    </r>
    <r>
      <rPr>
        <sz val="11"/>
        <color theme="9" tint="-0.499984740745262"/>
        <rFont val="Calibri"/>
        <family val="2"/>
        <scheme val="minor"/>
      </rPr>
      <t xml:space="preserve">
</t>
    </r>
  </si>
  <si>
    <t>What % of second-hand PPE assets do you have (by units: #items or m2 for buildings)?</t>
  </si>
  <si>
    <r>
      <t xml:space="preserve">* </t>
    </r>
    <r>
      <rPr>
        <b/>
        <sz val="11"/>
        <rFont val="Calibri"/>
        <family val="2"/>
        <scheme val="minor"/>
      </rPr>
      <t>Designed for nutrient recirculation that meets the qualifying conditions</t>
    </r>
    <r>
      <rPr>
        <sz val="11"/>
        <rFont val="Calibri"/>
        <family val="2"/>
        <scheme val="minor"/>
      </rPr>
      <t xml:space="preserve"> (e.g. composting and anaerobic digestion)
* </t>
    </r>
    <r>
      <rPr>
        <b/>
        <sz val="11"/>
        <rFont val="Calibri"/>
        <family val="2"/>
        <scheme val="minor"/>
      </rPr>
      <t>Design for recycling</t>
    </r>
    <r>
      <rPr>
        <sz val="11"/>
        <rFont val="Calibri"/>
        <family val="2"/>
        <scheme val="minor"/>
      </rPr>
      <t xml:space="preserve"> (e.g. low materials complexity, low toxicity, ease of separating materials), prioritising tighter loops (reuse/redistribute, refurbish/remanufacture, and repair), uses existing recycling systems that operate in practice and at scale
◦ </t>
    </r>
    <r>
      <rPr>
        <b/>
        <sz val="11"/>
        <rFont val="Calibri"/>
        <family val="2"/>
        <scheme val="minor"/>
      </rPr>
      <t>Designed for remanufacturing / refurbishment</t>
    </r>
    <r>
      <rPr>
        <sz val="11"/>
        <rFont val="Calibri"/>
        <family val="2"/>
        <scheme val="minor"/>
      </rPr>
      <t xml:space="preserve"> (e.g. modular design)
* </t>
    </r>
    <r>
      <rPr>
        <b/>
        <sz val="11"/>
        <rFont val="Calibri"/>
        <family val="2"/>
        <scheme val="minor"/>
      </rPr>
      <t>Design for disassembly</t>
    </r>
    <r>
      <rPr>
        <sz val="11"/>
        <rFont val="Calibri"/>
        <family val="2"/>
        <scheme val="minor"/>
      </rPr>
      <t xml:space="preserve"> (e.g. Product-component passports, modular design, reversible connections)
* </t>
    </r>
    <r>
      <rPr>
        <b/>
        <sz val="11"/>
        <rFont val="Calibri"/>
        <family val="2"/>
        <scheme val="minor"/>
      </rPr>
      <t xml:space="preserve">Leasing model </t>
    </r>
    <r>
      <rPr>
        <sz val="11"/>
        <rFont val="Calibri"/>
        <family val="2"/>
        <scheme val="minor"/>
      </rPr>
      <t>(e.g. products can be returned at end of use)</t>
    </r>
  </si>
  <si>
    <r>
      <rPr>
        <b/>
        <sz val="11"/>
        <color theme="4" tint="-0.249977111117893"/>
        <rFont val="Calibri"/>
        <family val="2"/>
        <scheme val="minor"/>
      </rPr>
      <t>Recirculation of PPE</t>
    </r>
    <r>
      <rPr>
        <sz val="11"/>
        <color theme="4" tint="0.39997558519241921"/>
        <rFont val="Calibri"/>
        <family val="2"/>
        <scheme val="minor"/>
      </rPr>
      <t xml:space="preserve">
</t>
    </r>
  </si>
  <si>
    <t xml:space="preserve">`- % Nutrient recirculation that meets the qualifying conditions (e.g. composting and anaerobic digestion)
- % Recycling
- % Refurbishment/ remanufacture
- % Reuse/redistribution
</t>
  </si>
  <si>
    <t>`- % Nutrient recirculation that meets the qualifying conditions (e.g. composting and anaerobic digestion)
- % Recycling
- % Refurbishment/ remanufacture
- % Reuse/redistribution</t>
  </si>
  <si>
    <t>8.1</t>
  </si>
  <si>
    <t>8.2</t>
  </si>
  <si>
    <t>8.3</t>
  </si>
  <si>
    <t>8.4</t>
  </si>
  <si>
    <t>8.5</t>
  </si>
  <si>
    <t>8.6</t>
  </si>
  <si>
    <t>8.7</t>
  </si>
  <si>
    <t>8.8</t>
  </si>
  <si>
    <t>Specify the life cycle stage,  % of water recovered 
'- % in raw material extraction
- % in production
- % in distribution
- % in use and 
- % in end of life</t>
  </si>
  <si>
    <t>% by volume; % of water left
`- Data not available
- % wastewater is discharged to a treatment plant
- % wastewater is discharged into public waterways (e.g. recharge of local aquifers/rivers/lakes/wetlands) ensuring quality equal to or higher than that of the surrounding (healthy) ecosystem.
- % of the wastewater is recycled or reused elsewhere (part of symbiosis or cascading) 
- All wastewater is recycled or reused elsewhere (part of symbiosis or cascading)</t>
  </si>
  <si>
    <t>number of indicators per stage</t>
  </si>
  <si>
    <t>Do energy flows (inputs or outputs) involve relevant economic and environmental costs? How relevant are energy flows in your product or service life cycle?</t>
  </si>
  <si>
    <t>How much energy consumption is needed in each life cycle of your product or service? (kWh/product or service)</t>
  </si>
  <si>
    <t>Do you know the energy demand of the different life cycle stages?</t>
  </si>
  <si>
    <t xml:space="preserve">- We have not thought about that 
- No, but we will find out
'- Yes, we do
</t>
  </si>
  <si>
    <t>Have you established fair business relationships with your partners/suppliers?
(e.g. fair financial conditions, contracts)</t>
  </si>
  <si>
    <t>Reuse of products</t>
  </si>
  <si>
    <t xml:space="preserve">ID3
IN1
IN2
</t>
  </si>
  <si>
    <t>IN6</t>
  </si>
  <si>
    <t>ID3</t>
  </si>
  <si>
    <t>IN4</t>
  </si>
  <si>
    <t>IN3</t>
  </si>
  <si>
    <t>IN3
IN5</t>
  </si>
  <si>
    <t>IN1
IN6</t>
  </si>
  <si>
    <t>IM1</t>
  </si>
  <si>
    <t>IN2</t>
  </si>
  <si>
    <t>ID3
ID4</t>
  </si>
  <si>
    <t xml:space="preserve">ID7
IN2
</t>
  </si>
  <si>
    <t>ID2
ID4
IN2
IN4</t>
  </si>
  <si>
    <t>ID1</t>
  </si>
  <si>
    <t>?</t>
  </si>
  <si>
    <t>1 - No plans to integrate processes to support the circularity of the business model
2 - We are starting to consider the integration of processes to support the circularity of the BM
3 - Specific processes are integrated to support the circularity of the BM
4 - Specific processes are fully integrated  to support the circularity of the BM</t>
  </si>
  <si>
    <t>1 - No plans to integrate suitable PPE assets to support the circularity of the business model
2 - We are starting to consider the integration of PPE assets to support the circularity of the business model 
3 - Specific PPE assets are integrated to support the circularity of the business
4 - Specific PPE assets are fully integrated to support the circularity of the business</t>
  </si>
  <si>
    <t>IN6
ID2</t>
  </si>
  <si>
    <t xml:space="preserve">  - We have not established any business relationship yet
 - We started to make fair agreements with our suppliers/partners
 - Yes, partly included in the agreements and relationships with our partners
 - Yes, included in the agreements and relationships with our partners</t>
  </si>
  <si>
    <r>
      <t xml:space="preserve">* </t>
    </r>
    <r>
      <rPr>
        <b/>
        <sz val="11"/>
        <rFont val="Calibri"/>
        <family val="2"/>
        <scheme val="minor"/>
      </rPr>
      <t xml:space="preserve">Repairability: </t>
    </r>
    <r>
      <rPr>
        <sz val="11"/>
        <rFont val="Calibri"/>
        <family val="2"/>
        <scheme val="minor"/>
      </rPr>
      <t xml:space="preserve">Designed for repair that uses existing systems for repair (e.g. network of repair shops, your own repair service). Modular design / built in predictive maintenance sensors, repair diagnostics etc. / Designed with right to repair by third parties / Using standardised components across a sector
* </t>
    </r>
    <r>
      <rPr>
        <b/>
        <sz val="11"/>
        <rFont val="Calibri"/>
        <family val="2"/>
        <scheme val="minor"/>
      </rPr>
      <t>Reusability</t>
    </r>
    <r>
      <rPr>
        <sz val="11"/>
        <rFont val="Calibri"/>
        <family val="2"/>
        <scheme val="minor"/>
      </rPr>
      <t>: Designed for multiple uses that ensures actual reuse in practice and at scale (e.g. secondary markets, packaging reuse systems, standardised design)
*</t>
    </r>
    <r>
      <rPr>
        <b/>
        <sz val="11"/>
        <rFont val="Calibri"/>
        <family val="2"/>
        <scheme val="minor"/>
      </rPr>
      <t xml:space="preserve"> Longevity</t>
    </r>
    <r>
      <rPr>
        <sz val="11"/>
        <rFont val="Calibri"/>
        <family val="2"/>
        <scheme val="minor"/>
      </rPr>
      <t xml:space="preserve">: Designed for maintenance, longevity, durability  (e.g. designed for repair rather than replacement, timeless design with durable material choices) AND in such a way that does not compromise circular treatment and end of functional life
</t>
    </r>
  </si>
  <si>
    <t xml:space="preserve"> - No design strategies for a second life considered
- 1-2 design strategies for a second life considered
- 3-4 design strategies for a second life considered
- 5-6 design strategies for a second life considered
OR
'- 0 % of our products are designed for a second life
- less 25 % of our products are designed for a second life
- 25-50 % of our products are designed for a second life
- 50-75 % of our products are designed for a second life
- 75-100 % of our products are designed for a second life</t>
  </si>
  <si>
    <r>
      <t xml:space="preserve"> Please consider:
'- </t>
    </r>
    <r>
      <rPr>
        <b/>
        <sz val="11"/>
        <rFont val="Calibri"/>
        <family val="2"/>
        <scheme val="minor"/>
      </rPr>
      <t>Designed to prevent waste and pollution</t>
    </r>
    <r>
      <rPr>
        <sz val="11"/>
        <rFont val="Calibri"/>
        <family val="2"/>
        <scheme val="minor"/>
      </rPr>
      <t xml:space="preserve"> (e.g. smart waste collection system)
- </t>
    </r>
    <r>
      <rPr>
        <b/>
        <sz val="11"/>
        <rFont val="Calibri"/>
        <family val="2"/>
        <scheme val="minor"/>
      </rPr>
      <t>Designed to increase the longevity of other products</t>
    </r>
    <r>
      <rPr>
        <sz val="11"/>
        <rFont val="Calibri"/>
        <family val="2"/>
        <scheme val="minor"/>
      </rPr>
      <t xml:space="preserve"> in such a way that does not compromise circular treatment at the end of functional life (e.g. replacement parts, repair tools, repair manuals)
- </t>
    </r>
    <r>
      <rPr>
        <b/>
        <sz val="11"/>
        <rFont val="Calibri"/>
        <family val="2"/>
        <scheme val="minor"/>
      </rPr>
      <t>Designed to increase recycling yield</t>
    </r>
    <r>
      <rPr>
        <sz val="11"/>
        <rFont val="Calibri"/>
        <family val="2"/>
        <scheme val="minor"/>
      </rPr>
      <t xml:space="preserve"> (quantity and quality) (e.g. materials that separate adhesives from cardboard)
- </t>
    </r>
    <r>
      <rPr>
        <b/>
        <sz val="11"/>
        <rFont val="Calibri"/>
        <family val="2"/>
        <scheme val="minor"/>
      </rPr>
      <t>Designed to enable safe return of nutrients</t>
    </r>
    <r>
      <rPr>
        <sz val="11"/>
        <rFont val="Calibri"/>
        <family val="2"/>
        <scheme val="minor"/>
      </rPr>
      <t xml:space="preserve"> to the bioeconomy (e.g. nutrient recovery technology)
- </t>
    </r>
    <r>
      <rPr>
        <b/>
        <sz val="11"/>
        <rFont val="Calibri"/>
        <family val="2"/>
        <scheme val="minor"/>
      </rPr>
      <t>Designed to increase the use of regeneratively sourced renewable energy</t>
    </r>
    <r>
      <rPr>
        <sz val="11"/>
        <rFont val="Calibri"/>
        <family val="2"/>
        <scheme val="minor"/>
      </rPr>
      <t xml:space="preserve"> (e.g. energy storage solutions) </t>
    </r>
  </si>
  <si>
    <t>1- No; 
2 - There are some supporting elements in our business model to support customers in improving the CE performance of their products
3 - Yes, supporting our customers in improving the CE performance of their products is part of our business;
4 - Supporting our customers in improving the CE performance of their products is central to our business</t>
  </si>
  <si>
    <r>
      <t xml:space="preserve">For products that do not meet the requirements of circular product design in either of the two categories above: Do you support your potential customers in improving the CE performance of their products? </t>
    </r>
    <r>
      <rPr>
        <i/>
        <sz val="11"/>
        <rFont val="Calibri"/>
        <family val="2"/>
        <scheme val="minor"/>
      </rPr>
      <t xml:space="preserve">Please consider the examples given. </t>
    </r>
  </si>
  <si>
    <t>1- No; 
2 - No, but we are thinking about it
3 - Yes, supporting our customers in improving the CE performance of their products is part of our value proposition
4 - Supporting our customers in improving the CE performance of their products is central to the value proposition</t>
  </si>
  <si>
    <t>1- No; 
2 - No, but we are thinking about it
3 - Yes, supporting our customers in improving the CE performance of their products is part of our business;
4 - Supporting our customers in improving the CE performance of their products is central to our business</t>
  </si>
  <si>
    <t>1 - No IT and digital systems in place to support circularity
2 -  IT and digital systems are integrated but not oriented to CE business models
3 -  IT and digital systems are integrated and oriented to support the circularity of my business
4 - IT and digital systems are integrated as the core of my circular business model</t>
  </si>
  <si>
    <t xml:space="preserve">Can you estimate the share of materials used in your products?
</t>
  </si>
  <si>
    <t>`- No, no data available
- % primary material (virgin material)
- % secondary material (reuse, recycled) 
- % fossil based materials 
- % renewable material 
- % not sustainably sourced (scarce materials, high negative impact like carbon footprint...)
- % sustainably sourced (fairtrade, regenerative, low negative impact…)</t>
  </si>
  <si>
    <r>
      <rPr>
        <b/>
        <sz val="11"/>
        <color theme="4" tint="-0.249977111117893"/>
        <rFont val="Calibri"/>
        <family val="2"/>
        <scheme val="minor"/>
      </rPr>
      <t xml:space="preserve">Material origin </t>
    </r>
    <r>
      <rPr>
        <sz val="11"/>
        <rFont val="Calibri"/>
        <family val="2"/>
        <scheme val="minor"/>
      </rPr>
      <t xml:space="preserve">
</t>
    </r>
  </si>
  <si>
    <t>`- I know what but not how much yet
- high input of products/materials
- medium input of products/materials
- low  input of products/materials
- very low input of products/materials
- high input of packaging
- medium input of packaging
- low input of packaging
- very low input of packaging
- high input of PPE used by customers
- medium input of PPE used by customers
- low input of PPE used by customers
- very low input of PPE used by customers</t>
  </si>
  <si>
    <t>`- I know what but not how much yet
- high output of products/materials
- medium output of products/materials
- low output of products/materials
- very low output of products/materials
- high output of packaging
- medium output of packaging
- low output of packaging
- very low output of packaging
- high output of PPE used by customers
- medium output of PPE used by customers
- low output of PPE used by customers
- very low output of PPE used by customers</t>
  </si>
  <si>
    <t>Please consider 
- mass (kg/t) of outflow per product or service unit, type and life stage
- mass (kg/t) of packaging
- mass (kg/t) PPE used by your customers</t>
  </si>
  <si>
    <t>1 - No promotion of renewables
2 - low extend
3 - medium extend
4 - high extend</t>
  </si>
  <si>
    <t>- I do not know, no data available
- High percentage
- Medium percentage
- Low percentage</t>
  </si>
  <si>
    <t>The life cycle of products or services comprises of:
'- Raw material extration
'- Production
'- Distribution
' Use phase
' End of life</t>
  </si>
  <si>
    <t>`- No, not exactly
`- higher amount than products/services providing the same functionality
- same amount than products/services providing the same functionality
- lower amount than products/services providing the same functionalityof emissions
- much lower amount than products/services providing the same functionalityof emissions</t>
  </si>
  <si>
    <t>`- No, not exactly
- higher amount of emissions 
- same amount of emissions
- lower amount of emissions
- much lower amount of emissions</t>
  </si>
  <si>
    <t xml:space="preserve">`- No, not exactly
`- higher amount of emissions than industry average
- same amount of emissions
- lower amount of emissions
- much lower amount of emissions
</t>
  </si>
  <si>
    <t>- No data available
- No
- Yes</t>
  </si>
  <si>
    <t>`- low, %
- medium, %
- high %
- full %</t>
  </si>
  <si>
    <t xml:space="preserve">`- lower number of uses than average
- same number of uses than average 
- higher number of uses than average
- much higher number of uses than average
- higher number of uses than average
</t>
  </si>
  <si>
    <t xml:space="preserve">- 0 % - No data available
- 0 % - None
 - % Nutrient recirculation that meets the qualifying conditions (e.g. composting and anaerobic digestion)
- % Recycling
- % Refurbishment/remanufacture
- % Reuse/redistribution </t>
  </si>
  <si>
    <t>Check Summe ideation plus Integration</t>
  </si>
  <si>
    <t>MKH: I suggest to let the SU answer the first 2 questions of water consumption and if not relvant skip the following questions for them.</t>
  </si>
  <si>
    <t>`- higher input of water in some of the stages
- same input of water in some of the stages
- lower  input of water in some of the stages
- much lower input in some of the stages</t>
  </si>
  <si>
    <t>`- higher input of water in some of the stages
- same input of water in some of the stages
- lower  input of water in some of the stages
- much lower output in some of the stages</t>
  </si>
  <si>
    <t>`- higher input of water in some of the stages
- same input of water in some of the stages
- lower  input of water in some of the stages
- much lower input or no input in some of the stages</t>
  </si>
  <si>
    <r>
      <rPr>
        <b/>
        <sz val="11"/>
        <color theme="4" tint="-0.249977111117893"/>
        <rFont val="Calibri"/>
        <family val="2"/>
        <scheme val="minor"/>
      </rPr>
      <t>Circular Services</t>
    </r>
    <r>
      <rPr>
        <sz val="11"/>
        <rFont val="Calibri"/>
        <family val="2"/>
        <scheme val="minor"/>
      </rPr>
      <t xml:space="preserve"> </t>
    </r>
    <r>
      <rPr>
        <b/>
        <sz val="11"/>
        <color theme="4" tint="-0.249977111117893"/>
        <rFont val="Calibri"/>
        <family val="2"/>
        <scheme val="minor"/>
      </rPr>
      <t xml:space="preserve">- Consultancy and business support </t>
    </r>
    <r>
      <rPr>
        <sz val="11"/>
        <rFont val="Calibri"/>
        <family val="2"/>
        <scheme val="minor"/>
      </rPr>
      <t xml:space="preserve">
</t>
    </r>
    <r>
      <rPr>
        <b/>
        <sz val="11"/>
        <rFont val="Calibri"/>
        <family val="2"/>
        <scheme val="minor"/>
      </rPr>
      <t xml:space="preserve">
Please consider</t>
    </r>
    <r>
      <rPr>
        <sz val="11"/>
        <rFont val="Calibri"/>
        <family val="2"/>
        <scheme val="minor"/>
      </rPr>
      <t xml:space="preserve">
- </t>
    </r>
    <r>
      <rPr>
        <b/>
        <sz val="11"/>
        <rFont val="Calibri"/>
        <family val="2"/>
        <scheme val="minor"/>
      </rPr>
      <t>Advisory services</t>
    </r>
    <r>
      <rPr>
        <sz val="11"/>
        <rFont val="Calibri"/>
        <family val="2"/>
        <scheme val="minor"/>
      </rPr>
      <t xml:space="preserve"> on helping companies transition to a circular way of doing business
- </t>
    </r>
    <r>
      <rPr>
        <b/>
        <sz val="11"/>
        <rFont val="Calibri"/>
        <family val="2"/>
        <scheme val="minor"/>
      </rPr>
      <t>Facilitating collaboration</t>
    </r>
    <r>
      <rPr>
        <sz val="11"/>
        <rFont val="Calibri"/>
        <family val="2"/>
        <scheme val="minor"/>
      </rPr>
      <t xml:space="preserve"> between organizations
- </t>
    </r>
    <r>
      <rPr>
        <b/>
        <sz val="11"/>
        <rFont val="Calibri"/>
        <family val="2"/>
        <scheme val="minor"/>
      </rPr>
      <t>Consumer/user education on Circular Economy</t>
    </r>
    <r>
      <rPr>
        <sz val="11"/>
        <rFont val="Calibri"/>
        <family val="2"/>
        <scheme val="minor"/>
      </rPr>
      <t xml:space="preserve"> (e.g. campaigns to explain the value of refurbished products)
- </t>
    </r>
    <r>
      <rPr>
        <b/>
        <sz val="11"/>
        <rFont val="Calibri"/>
        <family val="2"/>
        <scheme val="minor"/>
      </rPr>
      <t>Design services for Circular Economy</t>
    </r>
    <r>
      <rPr>
        <sz val="11"/>
        <rFont val="Calibri"/>
        <family val="2"/>
        <scheme val="minor"/>
      </rPr>
      <t xml:space="preserve"> (e.g. product design to increase lifetime, modular design for refurbishing and repair, etc.)
- </t>
    </r>
    <r>
      <rPr>
        <b/>
        <sz val="11"/>
        <rFont val="Calibri"/>
        <family val="2"/>
        <scheme val="minor"/>
      </rPr>
      <t>Regenerative production certification</t>
    </r>
    <r>
      <rPr>
        <sz val="11"/>
        <rFont val="Calibri"/>
        <family val="2"/>
        <scheme val="minor"/>
      </rPr>
      <t xml:space="preserve"> (e.g. Regenerative Organic Certified)
- </t>
    </r>
    <r>
      <rPr>
        <b/>
        <sz val="11"/>
        <rFont val="Calibri"/>
        <family val="2"/>
        <scheme val="minor"/>
      </rPr>
      <t>Financial advisory services</t>
    </r>
    <r>
      <rPr>
        <sz val="11"/>
        <rFont val="Calibri"/>
        <family val="2"/>
        <scheme val="minor"/>
      </rPr>
      <t xml:space="preserve"> in the context of Circular Economy</t>
    </r>
  </si>
  <si>
    <r>
      <rPr>
        <b/>
        <sz val="11"/>
        <color theme="4" tint="-0.249977111117893"/>
        <rFont val="Calibri"/>
        <family val="2"/>
        <scheme val="minor"/>
      </rPr>
      <t>Circular Services -  Services using products</t>
    </r>
    <r>
      <rPr>
        <sz val="11"/>
        <color rgb="FFFF0000"/>
        <rFont val="Calibri"/>
        <family val="2"/>
        <scheme val="minor"/>
      </rPr>
      <t xml:space="preserve"> 
</t>
    </r>
    <r>
      <rPr>
        <b/>
        <sz val="11"/>
        <color theme="1"/>
        <rFont val="Calibri"/>
        <family val="2"/>
        <scheme val="minor"/>
      </rPr>
      <t>Please consider</t>
    </r>
    <r>
      <rPr>
        <sz val="11"/>
        <color rgb="FFFF0000"/>
        <rFont val="Calibri"/>
        <family val="2"/>
        <scheme val="minor"/>
      </rPr>
      <t xml:space="preserve">
</t>
    </r>
    <r>
      <rPr>
        <sz val="11"/>
        <rFont val="Calibri"/>
        <family val="2"/>
        <scheme val="minor"/>
      </rPr>
      <t>- Product as a service (e.g. furniture leasing)
- Pay per service unit (e.g. per kilometer of transportation)
- Regenerative agriculture related service (e.g. service that connects local regenerative farmers directly with restaurants and consumers)
- Renewable energy utility providers who do not produce the energy themselves (e.g. renewable energy broker)
- (Packaging) reuse service</t>
    </r>
  </si>
  <si>
    <t>Do you offer any product oriented services?</t>
  </si>
  <si>
    <t xml:space="preserve">Do you offer any consultancy and business support service?
</t>
  </si>
  <si>
    <t xml:space="preserve">Do you offer any consultancy and business support services? </t>
  </si>
  <si>
    <t>What percentage of the business' revenues come from services? (% by service revenue, including all categories mentioned; % of total revenue)</t>
  </si>
  <si>
    <t>Do you offer any services and support for the transition towards a more Circular Economy?</t>
  </si>
  <si>
    <t>MKH: If services do not apply, the following questions do not need to be answered.</t>
  </si>
  <si>
    <t xml:space="preserve"> ' - I do not know yet
- No, we offer physical products only
- Yes, combination of products and services 
- Yes, services are the core of our business</t>
  </si>
  <si>
    <t>% by service revenue, including all categories mentioned; % of total revenue</t>
  </si>
  <si>
    <r>
      <rPr>
        <b/>
        <sz val="11"/>
        <color theme="4" tint="-0.249977111117893"/>
        <rFont val="Calibri"/>
        <family val="2"/>
        <scheme val="minor"/>
      </rPr>
      <t>Circular Services - Software</t>
    </r>
    <r>
      <rPr>
        <sz val="11"/>
        <color rgb="FFFF0000"/>
        <rFont val="Calibri"/>
        <family val="2"/>
        <scheme val="minor"/>
      </rPr>
      <t xml:space="preserve"> 
</t>
    </r>
    <r>
      <rPr>
        <b/>
        <sz val="11"/>
        <rFont val="Calibri"/>
        <family val="2"/>
        <scheme val="minor"/>
      </rPr>
      <t>Please consider</t>
    </r>
    <r>
      <rPr>
        <sz val="11"/>
        <color rgb="FFFF0000"/>
        <rFont val="Calibri"/>
        <family val="2"/>
        <scheme val="minor"/>
      </rPr>
      <t xml:space="preserve">
</t>
    </r>
    <r>
      <rPr>
        <sz val="11"/>
        <rFont val="Calibri"/>
        <family val="2"/>
        <scheme val="minor"/>
      </rPr>
      <t>-  Sharing, pooling and leasing platforms
- Virtualisation and digitisation where all material use is avoided
- Predictive maintenance systems
- Materials or product utilisation tracking
- Any other digital infrastructure or software that enables circular business models</t>
    </r>
    <r>
      <rPr>
        <sz val="11"/>
        <color rgb="FFFF0000"/>
        <rFont val="Calibri"/>
        <family val="2"/>
        <scheme val="minor"/>
      </rPr>
      <t xml:space="preserve"> </t>
    </r>
  </si>
  <si>
    <t>1. Not applying any circular service strategy
2. Yes, the following (MULTIPLE CHOICE)
- Product as a service e.g. furniture leasing
- Pay per service unit e.g. per km of transport
- Regenerative agriculture related service e.g. connecting local regenerative farmers with restaurants
- Renewable energy utility providers who do not produce the energy themselves (e.g. energy broker)
- (Packaging) reuse service</t>
  </si>
  <si>
    <r>
      <t xml:space="preserve">
</t>
    </r>
    <r>
      <rPr>
        <i/>
        <sz val="11"/>
        <rFont val="Calibri"/>
        <family val="2"/>
        <scheme val="minor"/>
      </rPr>
      <t xml:space="preserve">Check for Information:
-  Ideation Stage (Unit 4) regarding Circular Business Models and Business Strategies
</t>
    </r>
  </si>
  <si>
    <t>Check for Information:
-  Ideation Stage (Unit 4) regarding Circular Business Models and Business Strategies</t>
  </si>
  <si>
    <r>
      <rPr>
        <b/>
        <sz val="11"/>
        <color theme="4" tint="-0.249977111117893"/>
        <rFont val="Calibri"/>
        <family val="2"/>
        <scheme val="minor"/>
      </rPr>
      <t>Circular Services - Recirculation</t>
    </r>
    <r>
      <rPr>
        <sz val="11"/>
        <color rgb="FFFF0000"/>
        <rFont val="Calibri"/>
        <family val="2"/>
        <scheme val="minor"/>
      </rPr>
      <t xml:space="preserve"> 
</t>
    </r>
    <r>
      <rPr>
        <b/>
        <sz val="11"/>
        <rFont val="Calibri"/>
        <family val="2"/>
        <scheme val="minor"/>
      </rPr>
      <t>Please consider</t>
    </r>
    <r>
      <rPr>
        <sz val="11"/>
        <color rgb="FFFF0000"/>
        <rFont val="Calibri"/>
        <family val="2"/>
        <scheme val="minor"/>
      </rPr>
      <t xml:space="preserve">
</t>
    </r>
    <r>
      <rPr>
        <sz val="11"/>
        <rFont val="Calibri"/>
        <family val="2"/>
        <scheme val="minor"/>
      </rPr>
      <t>- Refurbishing and maintenance (where product ownership does not change)
- Buy-back and take-back management
- Waste management service
- Secondary product/material market places</t>
    </r>
  </si>
  <si>
    <t>Do you offer any recirculation service?</t>
  </si>
  <si>
    <t xml:space="preserve">What kind of software service do you offer? 
</t>
  </si>
  <si>
    <r>
      <rPr>
        <b/>
        <sz val="11"/>
        <color rgb="FFFF0000"/>
        <rFont val="Calibri"/>
        <family val="2"/>
        <scheme val="minor"/>
      </rPr>
      <t xml:space="preserve"> </t>
    </r>
    <r>
      <rPr>
        <i/>
        <sz val="11"/>
        <rFont val="Calibri"/>
        <family val="2"/>
        <scheme val="minor"/>
      </rPr>
      <t>Check for Information:
-  Ideation Stage (Unit 4) regarding Circular Business Models and Business Strategies</t>
    </r>
  </si>
  <si>
    <r>
      <rPr>
        <b/>
        <sz val="11"/>
        <color theme="4" tint="-0.249977111117893"/>
        <rFont val="Calibri"/>
        <family val="2"/>
        <scheme val="minor"/>
      </rPr>
      <t xml:space="preserve">Circular Services - </t>
    </r>
    <r>
      <rPr>
        <b/>
        <sz val="11"/>
        <color rgb="FFFF0000"/>
        <rFont val="Calibri"/>
        <family val="2"/>
        <scheme val="minor"/>
      </rPr>
      <t xml:space="preserve"> Eliminate</t>
    </r>
    <r>
      <rPr>
        <b/>
        <sz val="11"/>
        <color theme="4" tint="-0.249977111117893"/>
        <rFont val="Calibri"/>
        <family val="2"/>
        <scheme val="minor"/>
      </rPr>
      <t xml:space="preserve"> waste and pollution 
</t>
    </r>
    <r>
      <rPr>
        <sz val="11"/>
        <rFont val="Calibri"/>
        <family val="2"/>
        <scheme val="minor"/>
      </rPr>
      <t xml:space="preserve">
</t>
    </r>
    <r>
      <rPr>
        <b/>
        <sz val="11"/>
        <rFont val="Calibri"/>
        <family val="2"/>
        <scheme val="minor"/>
      </rPr>
      <t xml:space="preserve">Please consicer </t>
    </r>
    <r>
      <rPr>
        <sz val="11"/>
        <rFont val="Calibri"/>
        <family val="2"/>
        <scheme val="minor"/>
      </rPr>
      <t xml:space="preserve">
- Designing (as a service) products with longer use life and repairability in mind
- Addressing material supply/demand imbalances or enabling others to do so (e.g. software for real time manufacturing)
- Preventing or reducing product waste accumulation (e.g. business support for industrial symbiosis schemes)</t>
    </r>
  </si>
  <si>
    <t xml:space="preserve">Do you offer any services that facilitate or support the elimination of waste and pollution (CE principle Design out waste and pollution)?
</t>
  </si>
  <si>
    <t xml:space="preserve">Do you offer any services for slowing resource flows by keeping products and materials in use?
</t>
  </si>
  <si>
    <r>
      <rPr>
        <i/>
        <sz val="11"/>
        <rFont val="Calibri"/>
        <family val="2"/>
        <scheme val="minor"/>
      </rPr>
      <t xml:space="preserve">Check for Information:
-  Ideation Stage (Unit 2) Circular Economy and Ideation Stage (Unit 4)
</t>
    </r>
    <r>
      <rPr>
        <sz val="11"/>
        <rFont val="Calibri"/>
        <family val="2"/>
        <scheme val="minor"/>
      </rPr>
      <t xml:space="preserve">
</t>
    </r>
  </si>
  <si>
    <t xml:space="preserve">What kind of services for keeping products and materials in use do you offer?
</t>
  </si>
  <si>
    <r>
      <rPr>
        <i/>
        <sz val="11"/>
        <rFont val="Calibri"/>
        <family val="2"/>
        <scheme val="minor"/>
      </rPr>
      <t xml:space="preserve">Check for Information:
-  Ideation Stage (Unit 2) Circular Economy and Ideation Stage (Unit 4)
</t>
    </r>
    <r>
      <rPr>
        <sz val="11"/>
        <color rgb="FFFF0000"/>
        <rFont val="Calibri"/>
        <family val="2"/>
        <scheme val="minor"/>
      </rPr>
      <t xml:space="preserve">
</t>
    </r>
  </si>
  <si>
    <r>
      <rPr>
        <b/>
        <sz val="11"/>
        <color theme="4" tint="-0.249977111117893"/>
        <rFont val="Calibri"/>
        <family val="2"/>
        <scheme val="minor"/>
      </rPr>
      <t xml:space="preserve">Circular services -  Keep products and materials in use
</t>
    </r>
    <r>
      <rPr>
        <b/>
        <sz val="11"/>
        <rFont val="Calibri"/>
        <family val="2"/>
        <scheme val="minor"/>
      </rPr>
      <t xml:space="preserve">Please consider
</t>
    </r>
    <r>
      <rPr>
        <sz val="11"/>
        <rFont val="Calibri"/>
        <family val="2"/>
        <scheme val="minor"/>
      </rPr>
      <t xml:space="preserve">- </t>
    </r>
    <r>
      <rPr>
        <b/>
        <sz val="11"/>
        <rFont val="Calibri"/>
        <family val="2"/>
        <scheme val="minor"/>
      </rPr>
      <t>Recirculation and valorisation of products and materials that are waste for others</t>
    </r>
    <r>
      <rPr>
        <sz val="11"/>
        <rFont val="Calibri"/>
        <family val="2"/>
        <scheme val="minor"/>
      </rPr>
      <t xml:space="preserve"> (e.g. marketplace for construction waste)
- </t>
    </r>
    <r>
      <rPr>
        <b/>
        <sz val="11"/>
        <rFont val="Calibri"/>
        <family val="2"/>
        <scheme val="minor"/>
      </rPr>
      <t>New recirculation options for existing products</t>
    </r>
    <r>
      <rPr>
        <sz val="11"/>
        <rFont val="Calibri"/>
        <family val="2"/>
        <scheme val="minor"/>
      </rPr>
      <t xml:space="preserve"> (e.g. secondary markets)
- </t>
    </r>
    <r>
      <rPr>
        <b/>
        <sz val="11"/>
        <rFont val="Calibri"/>
        <family val="2"/>
        <scheme val="minor"/>
      </rPr>
      <t>Sharing materials and/or products</t>
    </r>
    <r>
      <rPr>
        <sz val="11"/>
        <rFont val="Calibri"/>
        <family val="2"/>
        <scheme val="minor"/>
      </rPr>
      <t xml:space="preserve"> (e.g. product as a service)
-</t>
    </r>
    <r>
      <rPr>
        <b/>
        <sz val="11"/>
        <rFont val="Calibri"/>
        <family val="2"/>
        <scheme val="minor"/>
      </rPr>
      <t xml:space="preserve"> Accessing durable, repairable products</t>
    </r>
    <r>
      <rPr>
        <sz val="11"/>
        <rFont val="Calibri"/>
        <family val="2"/>
        <scheme val="minor"/>
      </rPr>
      <t xml:space="preserve">
- </t>
    </r>
    <r>
      <rPr>
        <b/>
        <sz val="11"/>
        <rFont val="Calibri"/>
        <family val="2"/>
        <scheme val="minor"/>
      </rPr>
      <t>Increasing the intensity of use of assets</t>
    </r>
    <r>
      <rPr>
        <sz val="11"/>
        <rFont val="Calibri"/>
        <family val="2"/>
        <scheme val="minor"/>
      </rPr>
      <t xml:space="preserve"> (e.g. utilisation tracking software, asset sharing platforms)
- </t>
    </r>
    <r>
      <rPr>
        <b/>
        <sz val="11"/>
        <rFont val="Calibri"/>
        <family val="2"/>
        <scheme val="minor"/>
      </rPr>
      <t>Encouraging product maintenance / repair</t>
    </r>
    <r>
      <rPr>
        <sz val="11"/>
        <rFont val="Calibri"/>
        <family val="2"/>
        <scheme val="minor"/>
      </rPr>
      <t xml:space="preserve"> in preference to change in ownership
- </t>
    </r>
    <r>
      <rPr>
        <b/>
        <sz val="11"/>
        <rFont val="Calibri"/>
        <family val="2"/>
        <scheme val="minor"/>
      </rPr>
      <t>Product / material information accessibility</t>
    </r>
    <r>
      <rPr>
        <sz val="11"/>
        <rFont val="Calibri"/>
        <family val="2"/>
        <scheme val="minor"/>
      </rPr>
      <t xml:space="preserve"> or fidelity in support of Circular Economy
- </t>
    </r>
    <r>
      <rPr>
        <b/>
        <sz val="11"/>
        <rFont val="Calibri"/>
        <family val="2"/>
        <scheme val="minor"/>
      </rPr>
      <t>Financial incentives for recirculatio</t>
    </r>
    <r>
      <rPr>
        <sz val="11"/>
        <rFont val="Calibri"/>
        <family val="2"/>
        <scheme val="minor"/>
      </rPr>
      <t>n of products and materials (e.g. buy-back schemes)</t>
    </r>
  </si>
  <si>
    <r>
      <rPr>
        <b/>
        <sz val="11"/>
        <color theme="4" tint="-0.249977111117893"/>
        <rFont val="Calibri"/>
        <family val="2"/>
        <scheme val="minor"/>
      </rPr>
      <t>Circular Services -  Regenerate natural systems</t>
    </r>
    <r>
      <rPr>
        <sz val="11"/>
        <color rgb="FFFF0000"/>
        <rFont val="Calibri"/>
        <family val="2"/>
        <scheme val="minor"/>
      </rPr>
      <t xml:space="preserve"> 
</t>
    </r>
    <r>
      <rPr>
        <sz val="11"/>
        <rFont val="Calibri"/>
        <family val="2"/>
        <scheme val="minor"/>
      </rPr>
      <t>All</t>
    </r>
    <r>
      <rPr>
        <sz val="11"/>
        <color theme="1"/>
        <rFont val="Calibri"/>
        <family val="2"/>
        <scheme val="minor"/>
      </rPr>
      <t xml:space="preserve"> services that enable keeping nutrients in the (bio)</t>
    </r>
    <r>
      <rPr>
        <sz val="11"/>
        <rFont val="Calibri"/>
        <family val="2"/>
        <scheme val="minor"/>
      </rPr>
      <t xml:space="preserve">economy, and enhance the health of agricultural and other biological systems the economy relies on. 
</t>
    </r>
    <r>
      <rPr>
        <b/>
        <sz val="11"/>
        <rFont val="Calibri"/>
        <family val="2"/>
        <scheme val="minor"/>
      </rPr>
      <t>Please consider</t>
    </r>
    <r>
      <rPr>
        <sz val="11"/>
        <rFont val="Calibri"/>
        <family val="2"/>
        <scheme val="minor"/>
      </rPr>
      <t xml:space="preserve"> service activities that offer, enable or facilitate:
- </t>
    </r>
    <r>
      <rPr>
        <b/>
        <sz val="11"/>
        <rFont val="Calibri"/>
        <family val="2"/>
        <scheme val="minor"/>
      </rPr>
      <t>Sourcing regeneratively and renewably grown material</t>
    </r>
    <r>
      <rPr>
        <sz val="11"/>
        <rFont val="Calibri"/>
        <family val="2"/>
        <scheme val="minor"/>
      </rPr>
      <t xml:space="preserve"> over materials that are not regeneratively grown or finite (e.g. supply chain consultancy)
- </t>
    </r>
    <r>
      <rPr>
        <b/>
        <sz val="11"/>
        <rFont val="Calibri"/>
        <family val="2"/>
        <scheme val="minor"/>
      </rPr>
      <t>Increasing organic nutrient flow</t>
    </r>
    <r>
      <rPr>
        <sz val="11"/>
        <rFont val="Calibri"/>
        <family val="2"/>
        <scheme val="minor"/>
      </rPr>
      <t xml:space="preserve"> in a defined ecosystem (e.g. organic waste management service)
- </t>
    </r>
    <r>
      <rPr>
        <b/>
        <sz val="11"/>
        <rFont val="Calibri"/>
        <family val="2"/>
        <scheme val="minor"/>
      </rPr>
      <t>Supporting natural ecosystem processes</t>
    </r>
    <r>
      <rPr>
        <sz val="11"/>
        <rFont val="Calibri"/>
        <family val="2"/>
        <scheme val="minor"/>
      </rPr>
      <t xml:space="preserve"> through improved soil health, biodiversity etc.
- </t>
    </r>
    <r>
      <rPr>
        <b/>
        <sz val="11"/>
        <rFont val="Calibri"/>
        <family val="2"/>
        <scheme val="minor"/>
      </rPr>
      <t>Reversing degradation of natural ecosystem process</t>
    </r>
    <r>
      <rPr>
        <sz val="11"/>
        <rFont val="Calibri"/>
        <family val="2"/>
        <scheme val="minor"/>
      </rPr>
      <t xml:space="preserve"> in a defined locality (e.g. conservation management, land management)
- The </t>
    </r>
    <r>
      <rPr>
        <b/>
        <sz val="11"/>
        <rFont val="Calibri"/>
        <family val="2"/>
        <scheme val="minor"/>
      </rPr>
      <t>promotion of regeneratively sourced renewable energy</t>
    </r>
    <r>
      <rPr>
        <sz val="11"/>
        <rFont val="Calibri"/>
        <family val="2"/>
        <scheme val="minor"/>
      </rPr>
      <t xml:space="preserve"> (e.g. improving the flexibility of the electricity grid, energy storage solutions)</t>
    </r>
  </si>
  <si>
    <t xml:space="preserve">1. Not applying any service supporting the CE prinicple of keeping products and materials in use
- Yes, the following services that offer, enable or facilitate (MULTIPLE CHOICE): :
- Recirculation and valorisation of products and materials that are waste for others 
- New recirculation options for existing products 
- Sharing materials and/or products 
- Accessing durable, repairable products
- Increasing the intensity of use of assets 
- Encouraging product maintenance / repair in preference to change in ownership
- Product / material information accessibility or fidelity in support of Circular Economy
- Financial incentives for recirculation of products and materials </t>
  </si>
  <si>
    <t xml:space="preserve">Yes, a lot
- many
- some
- No
</t>
  </si>
  <si>
    <r>
      <rPr>
        <b/>
        <sz val="11"/>
        <rFont val="Calibri"/>
        <family val="2"/>
        <scheme val="minor"/>
      </rPr>
      <t>Please consider</t>
    </r>
    <r>
      <rPr>
        <b/>
        <sz val="11"/>
        <color rgb="FFC00000"/>
        <rFont val="Calibri"/>
        <family val="2"/>
        <scheme val="minor"/>
      </rPr>
      <t xml:space="preserve">
</t>
    </r>
    <r>
      <rPr>
        <sz val="11"/>
        <rFont val="Calibri"/>
        <family val="2"/>
        <scheme val="minor"/>
      </rPr>
      <t>`- IT equipment
- Textiles
- Furniture
- Buildings
- Heavy machinery
- Mid-weight machinery
- Light machinery
- Heavy transport
- Mid-weight transport
- Light transport
- Warehousing equipment</t>
    </r>
  </si>
  <si>
    <t>Yes, a lot. PPE assets are very important for my business
- Yes, many PPE assets are needed for my business
- some, PPE assets are only supportive to my business
- No, we don´t need PPE assets</t>
  </si>
  <si>
    <t>None
- less than 25 %
- 25 - 50 %
- 50 - 75 %
- 75-100 %</t>
  </si>
  <si>
    <r>
      <rPr>
        <b/>
        <sz val="11"/>
        <rFont val="Calibri"/>
        <family val="2"/>
        <scheme val="minor"/>
      </rPr>
      <t>Please consider
* Regeneratively grown materials of biological origin</t>
    </r>
    <r>
      <rPr>
        <sz val="11"/>
        <rFont val="Calibri"/>
        <family val="2"/>
        <scheme val="minor"/>
      </rPr>
      <t xml:space="preserve">
</t>
    </r>
    <r>
      <rPr>
        <b/>
        <sz val="11"/>
        <rFont val="Calibri"/>
        <family val="2"/>
        <scheme val="minor"/>
      </rPr>
      <t>* Repairability:</t>
    </r>
    <r>
      <rPr>
        <sz val="11"/>
        <rFont val="Calibri"/>
        <family val="2"/>
        <scheme val="minor"/>
      </rPr>
      <t xml:space="preserve"> Designed for repair that uses existing systems for repair (e.g. network of repair shops, your own repair service). Modular design / built in predictive maintenance sensors, repair diagnostics etc. / Designed with right to repair by third parties / Using standardised components across a sector
</t>
    </r>
    <r>
      <rPr>
        <b/>
        <sz val="11"/>
        <rFont val="Calibri"/>
        <family val="2"/>
        <scheme val="minor"/>
      </rPr>
      <t>* Reusability</t>
    </r>
    <r>
      <rPr>
        <sz val="11"/>
        <rFont val="Calibri"/>
        <family val="2"/>
        <scheme val="minor"/>
      </rPr>
      <t xml:space="preserve">: Designed for multiple uses that ensures actual reuse in practice and at scale (e.g. secondary markets, packaging reuse systems, standardised design)
</t>
    </r>
    <r>
      <rPr>
        <b/>
        <sz val="11"/>
        <rFont val="Calibri"/>
        <family val="2"/>
        <scheme val="minor"/>
      </rPr>
      <t>* Longevity</t>
    </r>
    <r>
      <rPr>
        <sz val="11"/>
        <rFont val="Calibri"/>
        <family val="2"/>
        <scheme val="minor"/>
      </rPr>
      <t>: Designed for maintenance, longevity, durability  (e.g. designed for repair rather than replacement, timeless design with durable material choices) AND in such a way that does not compromise circular treatment and end of functional life</t>
    </r>
  </si>
  <si>
    <r>
      <rPr>
        <b/>
        <sz val="11"/>
        <color theme="4" tint="-0.249977111117893"/>
        <rFont val="Calibri"/>
        <family val="2"/>
        <scheme val="minor"/>
      </rPr>
      <t xml:space="preserve">Measurable CE targets
</t>
    </r>
    <r>
      <rPr>
        <sz val="11"/>
        <color rgb="FFFF0000"/>
        <rFont val="Calibri"/>
        <family val="2"/>
        <scheme val="minor"/>
      </rPr>
      <t xml:space="preserve">
</t>
    </r>
  </si>
  <si>
    <r>
      <rPr>
        <b/>
        <sz val="11"/>
        <color theme="4" tint="-0.249977111117893"/>
        <rFont val="Calibri"/>
        <family val="2"/>
        <scheme val="minor"/>
      </rPr>
      <t xml:space="preserve">Innovative solutions
</t>
    </r>
    <r>
      <rPr>
        <i/>
        <sz val="11"/>
        <rFont val="Calibri"/>
        <family val="2"/>
        <scheme val="minor"/>
      </rPr>
      <t xml:space="preserve">. </t>
    </r>
    <r>
      <rPr>
        <sz val="11"/>
        <rFont val="Calibri"/>
        <family val="2"/>
        <scheme val="minor"/>
      </rPr>
      <t xml:space="preserve">
</t>
    </r>
  </si>
  <si>
    <r>
      <t xml:space="preserve">To what extent do you integrate Circular Economy principles in the whole business model? 
</t>
    </r>
    <r>
      <rPr>
        <i/>
        <sz val="11"/>
        <rFont val="Calibri"/>
        <family val="2"/>
        <scheme val="minor"/>
      </rPr>
      <t>You may consider: design out waste, build up resilience through diversity and be ready for changes, shift to renewable sources or think in cascades.</t>
    </r>
  </si>
  <si>
    <r>
      <t xml:space="preserve">To what extent are you offering an innovative value proposition in line with Circular Economy principles? 
</t>
    </r>
    <r>
      <rPr>
        <i/>
        <sz val="11"/>
        <rFont val="Calibri"/>
        <family val="2"/>
        <scheme val="minor"/>
      </rPr>
      <t>You may consider: design out waste, build up resilience through diversity and be ready for changes, shift to renewable sources or think in cascades.</t>
    </r>
    <r>
      <rPr>
        <sz val="11"/>
        <rFont val="Calibri"/>
        <family val="2"/>
        <scheme val="minor"/>
      </rPr>
      <t xml:space="preserve">
</t>
    </r>
  </si>
  <si>
    <r>
      <t xml:space="preserve">To what extent are processes set up to support the circularity of your business? 
</t>
    </r>
    <r>
      <rPr>
        <i/>
        <sz val="11"/>
        <rFont val="Calibri"/>
        <family val="2"/>
        <scheme val="minor"/>
      </rPr>
      <t>e.g. manufacturing process, procurement process, repair programme…</t>
    </r>
  </si>
  <si>
    <r>
      <t xml:space="preserve">To what extent are suitable plant, property, and equipment assets (PPE) integrated to support the circularity of your value chain?
</t>
    </r>
    <r>
      <rPr>
        <i/>
        <sz val="11"/>
        <rFont val="Calibri"/>
        <family val="2"/>
        <scheme val="minor"/>
      </rPr>
      <t>e.g. reverse logistics infrastructure, factory assets that collect by-products/waste…</t>
    </r>
  </si>
  <si>
    <r>
      <t xml:space="preserve">To what extent are suitable plant, property, and equipment assets (PPE) in place to support the circularity of your business?
</t>
    </r>
    <r>
      <rPr>
        <i/>
        <sz val="11"/>
        <rFont val="Calibri"/>
        <family val="2"/>
        <scheme val="minor"/>
      </rPr>
      <t>e.g. reverse logistics infrastructure, factory assets that collect by-products/waste…</t>
    </r>
  </si>
  <si>
    <r>
      <t xml:space="preserve">To what extend does your value proposition support the regeneration of ecosystems?
</t>
    </r>
    <r>
      <rPr>
        <i/>
        <sz val="11"/>
        <rFont val="Calibri"/>
        <family val="2"/>
        <scheme val="minor"/>
      </rPr>
      <t>e.g. fostering humus building in soils/preventing soil loss through combatting erosion or raising/conservation of biodiversity or regeneration of natural resources</t>
    </r>
  </si>
  <si>
    <r>
      <t xml:space="preserve">Do you create value and opportunities for partners and communities in your region? 
</t>
    </r>
    <r>
      <rPr>
        <i/>
        <sz val="11"/>
        <rFont val="Calibri"/>
        <family val="2"/>
        <scheme val="minor"/>
      </rPr>
      <t xml:space="preserve">`Local` can include the surrounding community, a region within a country or a country.
</t>
    </r>
  </si>
  <si>
    <r>
      <t xml:space="preserve">Do you create value and opportunities for partners and communities in your region? </t>
    </r>
    <r>
      <rPr>
        <i/>
        <sz val="11"/>
        <rFont val="Calibri"/>
        <family val="2"/>
        <scheme val="minor"/>
      </rPr>
      <t xml:space="preserve">
`Local` can include the surrounding community, a region within a country or a country.
</t>
    </r>
  </si>
  <si>
    <t xml:space="preserve">Do you apply design strategies to prolong the lifespan of your products during use? 
Please consider longevity, reusability and repairability.
What % (by mass) of your physical products are designed to prolong their life span? 
</t>
  </si>
  <si>
    <t xml:space="preserve">Please specify what and how much material input is needed in each life cycle stage (i.e. production, installation, use).Can you estimate how much material input  is needed? 
</t>
  </si>
  <si>
    <t>How many average reuse cycles do your products have before reaching end of use? 
Try to quantify and compare the number of cycles/uses.</t>
  </si>
  <si>
    <t>Innovative solutions</t>
  </si>
  <si>
    <t>Engage with suppliers for circular sourcing</t>
  </si>
  <si>
    <t>Customer Engagement</t>
  </si>
  <si>
    <t>Circular Design for a long use</t>
  </si>
  <si>
    <t>Circular Design for a second life</t>
  </si>
  <si>
    <t>Support customers to improve the CE performance</t>
  </si>
  <si>
    <t>Product and material flows along the life cycle</t>
  </si>
  <si>
    <t xml:space="preserve">Material input </t>
  </si>
  <si>
    <t>Waste/By-products not recirculated</t>
  </si>
  <si>
    <t>Do you expect your value proposition generates a reduction of emissions to the air/water/soil in some stages of the life cycle with respect to the current solutions in the market?</t>
  </si>
  <si>
    <t>Direct GHG emission</t>
  </si>
  <si>
    <t>Indirect GHG emission</t>
  </si>
  <si>
    <t>Other emissions</t>
  </si>
  <si>
    <t>Hazardous substances</t>
  </si>
  <si>
    <t>Service offer supporting the Circular Economy</t>
  </si>
  <si>
    <t xml:space="preserve">Circular Services - Consultancy and business support </t>
  </si>
  <si>
    <t>6.8</t>
  </si>
  <si>
    <t xml:space="preserve">Circular Services -  Services using products </t>
  </si>
  <si>
    <t xml:space="preserve">Circular Services - Software </t>
  </si>
  <si>
    <t xml:space="preserve">Circular Services - Recirculation </t>
  </si>
  <si>
    <t xml:space="preserve">Circular Services -  Eliminate waste and pollution </t>
  </si>
  <si>
    <t>Circular services -  Keep products and materials in use</t>
  </si>
  <si>
    <t xml:space="preserve">Circular Services -  Regenerate natural systems </t>
  </si>
  <si>
    <t>Plant, Property and Equipment (PPE) assets</t>
  </si>
  <si>
    <t xml:space="preserve">Circular Procurement - End of functional life </t>
  </si>
  <si>
    <t>Water flows</t>
  </si>
  <si>
    <t>Reduction of water demand</t>
  </si>
  <si>
    <t>9.1</t>
  </si>
  <si>
    <t>9.2</t>
  </si>
  <si>
    <t>9.3</t>
  </si>
  <si>
    <t>9.4</t>
  </si>
  <si>
    <t>9.5</t>
  </si>
  <si>
    <t>9.6</t>
  </si>
  <si>
    <t>Energy flows</t>
  </si>
  <si>
    <t>Energy reduction targets</t>
  </si>
  <si>
    <t>Local jobs/wealth</t>
  </si>
  <si>
    <r>
      <t xml:space="preserve">Do you consider design strategies to make your product more circular after the end of its functional life? 
</t>
    </r>
    <r>
      <rPr>
        <i/>
        <sz val="11"/>
        <rFont val="Calibri"/>
        <family val="2"/>
        <scheme val="minor"/>
      </rPr>
      <t xml:space="preserve">Please consider Leasing Model, Design for disassembly,  remanufacturing /refurbishment, recycling and nutrient recirculation. </t>
    </r>
  </si>
  <si>
    <t>Can you identify relevant material flows (inputs and output) in each life cycle stage?</t>
  </si>
  <si>
    <t>What % of your plant, property, and equipment assets are procured with second-hand assets? Can you estimate the % of second-hand PPE assets you have/you are planning to have (by units: #items or m2 for buildings; per category)?</t>
  </si>
  <si>
    <t xml:space="preserve">What % of your new PPE assets have circular design approaches for a long use? (% by units: #items or m2 for buildings, per category) Enter the % of PPE assets procured with at least one of the listed design approaches: </t>
  </si>
  <si>
    <t xml:space="preserve">What % of your new PPE assets have considered circular strategies for the end of functional life? Enter the % of PPE assets procured with at least one of the listed design approaches: </t>
  </si>
  <si>
    <t>Do you plan to enable the recirculation of your assets at their end-of-use ? What % (by units: #items or ㎡ for buildings) of your PPE assets have policies or agreements in place to enable recirculation in practice at their end-of-use in the following ways?</t>
  </si>
  <si>
    <t>Could you identify relevant water flows in each life cycle stage?</t>
  </si>
  <si>
    <t xml:space="preserve">CE competences of staff 
</t>
  </si>
  <si>
    <t xml:space="preserve">Circular Procurement  - Long Use
</t>
  </si>
  <si>
    <t xml:space="preserve">Recirculation of PPE
</t>
  </si>
  <si>
    <t xml:space="preserve">Water origin/source
</t>
  </si>
  <si>
    <t xml:space="preserve">Recovering valuable products from wastewater
</t>
  </si>
  <si>
    <t xml:space="preserve">To what extent does your value proposition promote the satisfaction of fundamental needs (subsistence, protection, participation, understanding, affection, idleness, creation, identity and freedom) of your customers?
</t>
  </si>
  <si>
    <t>Human well being/fundamental needs</t>
  </si>
  <si>
    <t>IT and digital systems to support CE</t>
  </si>
  <si>
    <t>Processes to support CE</t>
  </si>
  <si>
    <t>Plant, property and equipment assets</t>
  </si>
  <si>
    <t>Local partners and suppliers</t>
  </si>
  <si>
    <t xml:space="preserve">Circular Economy initiatives </t>
  </si>
  <si>
    <t xml:space="preserve">Material origin </t>
  </si>
  <si>
    <t>Material output</t>
  </si>
  <si>
    <r>
      <t xml:space="preserve">To what extent will your business model create economic benefits in your local/regional context? 
</t>
    </r>
    <r>
      <rPr>
        <i/>
        <sz val="11"/>
        <rFont val="Calibri"/>
        <family val="2"/>
        <scheme val="minor"/>
      </rPr>
      <t>E.g. creation of new jobs, economic opportunities…</t>
    </r>
  </si>
  <si>
    <r>
      <t>To what extent are suitable IT and digital systems in place to support the circularity of your business model, products or services? 
e</t>
    </r>
    <r>
      <rPr>
        <i/>
        <sz val="11"/>
        <rFont val="Calibri"/>
        <family val="2"/>
        <scheme val="minor"/>
      </rPr>
      <t>.g. platforms, waste or asset utilisation tracking…</t>
    </r>
  </si>
  <si>
    <r>
      <t>To what extent are processes set up to support the circularity of your business model? 
e</t>
    </r>
    <r>
      <rPr>
        <i/>
        <sz val="11"/>
        <rFont val="Calibri"/>
        <family val="2"/>
        <scheme val="minor"/>
      </rPr>
      <t>.g. manufacturing process, procurement process, repair programme…</t>
    </r>
  </si>
  <si>
    <r>
      <t xml:space="preserve">Do you have measurable CE targets for your business idea? 
</t>
    </r>
    <r>
      <rPr>
        <i/>
        <sz val="11"/>
        <rFont val="Calibri"/>
        <family val="2"/>
        <scheme val="minor"/>
      </rPr>
      <t xml:space="preserve">E.g. Key Resources: Raise the share of renewable materials for my product up to 100 % within the next 2 years.  Customer relationships: Establish a take back system till the end of next year. </t>
    </r>
  </si>
  <si>
    <r>
      <t xml:space="preserve">To what extent are suitable plant, property, and equipment assets (PPE) integrated to support the circularity of your value chain?
</t>
    </r>
    <r>
      <rPr>
        <i/>
        <sz val="11"/>
        <rFont val="Calibri"/>
        <family val="2"/>
        <scheme val="minor"/>
      </rPr>
      <t>e.g. reverse logistics infrastructure, factory assets that collect by-products/waste…</t>
    </r>
  </si>
  <si>
    <r>
      <t xml:space="preserve">To what extend does your value proposition support the regeneration of ecosystems?
</t>
    </r>
    <r>
      <rPr>
        <i/>
        <sz val="11"/>
        <rFont val="Calibri"/>
        <family val="2"/>
        <scheme val="minor"/>
      </rPr>
      <t>e.g. fostering humus building in soils/preventing soil loss through combatting erosion or raising/conservation of biodiversity or regeneration of natural resources</t>
    </r>
  </si>
  <si>
    <r>
      <t xml:space="preserve">Do you create value and opportunities for partners and communities in your region? 
</t>
    </r>
    <r>
      <rPr>
        <i/>
        <sz val="11"/>
        <rFont val="Calibri"/>
        <family val="2"/>
        <scheme val="minor"/>
      </rPr>
      <t xml:space="preserve">`Local` can include the surrounding community, a region within a country or a country.
</t>
    </r>
  </si>
  <si>
    <r>
      <t xml:space="preserve">To what extent do you plan to engage with potential customers on introducing circular solutions? 
</t>
    </r>
    <r>
      <rPr>
        <i/>
        <sz val="11"/>
        <rFont val="Calibri"/>
        <family val="2"/>
        <scheme val="minor"/>
      </rPr>
      <t>e.g.  take-back programme, repair programme, product as a service, refill scheme, collection and composting service</t>
    </r>
  </si>
  <si>
    <r>
      <t xml:space="preserve">Do you consider design strategies to prolong the lifespan of your physical product during use?
</t>
    </r>
    <r>
      <rPr>
        <i/>
        <sz val="11"/>
        <rFont val="Calibri"/>
        <family val="2"/>
        <scheme val="minor"/>
      </rPr>
      <t xml:space="preserve">Please consider longevity, reusability and repairability.
</t>
    </r>
  </si>
  <si>
    <t>Do your waste streams or by-products go to  landfill or incineration?</t>
  </si>
  <si>
    <t>Can you estimate the amount of CO2 emissions you are producing with your business model in comparison to existing solutions/competitors?</t>
  </si>
  <si>
    <t xml:space="preserve">Do you offer any services for slowing resource flows by keeping products and materials in use? 
</t>
  </si>
  <si>
    <t xml:space="preserve">Do you offer any services that facilitate or support the elimination of waste and pollution (CE principle Design out waste and pollution)? 
</t>
  </si>
  <si>
    <t>Do you offer any services for the regeneration of natural systems?</t>
  </si>
  <si>
    <t xml:space="preserve">Do you own or lease plant, property, and equipment assets? </t>
  </si>
  <si>
    <t>Can you estimate how much water consumption is needed in each life cycle stage of your product or service?</t>
  </si>
  <si>
    <t>Do you plan to have water reduction targets at any stage of your product or service life cycle?</t>
  </si>
  <si>
    <t>Can you estimate how much wastewater (water output)  your product or service generates at each stage of the life cycle?</t>
  </si>
  <si>
    <t>Do you plan to include measures or operations to close the water cycle at some life cycle stage?</t>
  </si>
  <si>
    <t>What is the destination of the wastewater coming out of your infrastructure?</t>
  </si>
  <si>
    <r>
      <t xml:space="preserve">To what extent are you offering an innovative value proposition in line with Circular Economy principles? 
</t>
    </r>
    <r>
      <rPr>
        <i/>
        <sz val="11"/>
        <rFont val="Calibri"/>
        <family val="2"/>
        <scheme val="minor"/>
      </rPr>
      <t>You may consider: design out waste, build up resilience through diversity and be ready for changes, shift to renewable sources or think in cascades.</t>
    </r>
  </si>
  <si>
    <t>1 - not at all - innovations are not aligned with CE principles</t>
  </si>
  <si>
    <t>2 - partly - some innovations are aligned with CE principles</t>
  </si>
  <si>
    <t>3 - CE principles are central to our innovations</t>
  </si>
  <si>
    <t>1 - fundamental needs have not been considered in our value proposition</t>
  </si>
  <si>
    <t>2 - 1-2 fundamental needs will be satisfied</t>
  </si>
  <si>
    <t>3 - 3-4 fundamental needs will be satisfied</t>
  </si>
  <si>
    <t>4 - more than 4 fundamental needs will be satisfied</t>
  </si>
  <si>
    <t>1 - no new jobs created, low economic opportunities</t>
  </si>
  <si>
    <t>2 - low job creation, medium economic opportunities</t>
  </si>
  <si>
    <t xml:space="preserve">3 - medium job creation, medium economic opportunities </t>
  </si>
  <si>
    <t>4 - high job creation, high economic opportunities</t>
  </si>
  <si>
    <t xml:space="preserve">1 - No IT and digital systems are considered </t>
  </si>
  <si>
    <t>2 - IT and digital systems are considered but they are not oriented to address CE</t>
  </si>
  <si>
    <t>3 - IT and digital systems are considered to support the circularity of my business</t>
  </si>
  <si>
    <t>4 - IT and digital systems are the core of my circular business offer</t>
  </si>
  <si>
    <t xml:space="preserve">1 - No plans to integrate processes to support the circularity of our business model </t>
  </si>
  <si>
    <t>2 - We are starting to consider the integration of processes to support the circularity of our BM</t>
  </si>
  <si>
    <t>3 - Specific processes are integrated to make our BM more circular</t>
  </si>
  <si>
    <t>4 - Specific processes are fully integrated to make our BM more circular</t>
  </si>
  <si>
    <t>1 - No plans to integrate suitable PPE assets to support the circularity of the BM</t>
  </si>
  <si>
    <t>2 - We are starting to consider the integration of PPE assets to support the circularity of the BM</t>
  </si>
  <si>
    <t>3 - Specific PPE assets are integrated to make our BM more circular</t>
  </si>
  <si>
    <t>4 - Specific PPE assets are fully integrated to make our BM more circular</t>
  </si>
  <si>
    <t>1 - Our business model does not consider the regeneration of ecosystems</t>
  </si>
  <si>
    <t>2 - We are planning to integrate the regeneration of ecosystems as part of our business model</t>
  </si>
  <si>
    <t>3 - Our business model supports somehow the regeneration of ecosystems</t>
  </si>
  <si>
    <t>4 - The regeneration of ecosystems is the core of our business model</t>
  </si>
  <si>
    <t xml:space="preserve">1 - We do not intend to engage with suppliers to increase sourcing based on Circular Economy principles </t>
  </si>
  <si>
    <t>2 - CE principles will be included in requirements</t>
  </si>
  <si>
    <t>3 - We will establish CE agreements with some suppliers</t>
  </si>
  <si>
    <t>4 - CE is a core requirement for suppliers</t>
  </si>
  <si>
    <t>1 - Creating value and opportunities for partners and communities in our region is not important for us at the moment.</t>
  </si>
  <si>
    <t>2 - Yes, we intend to create some value and opportunities for partners and communities in our region.</t>
  </si>
  <si>
    <t>3 - Creating value and opportunities for partners and communities in our region is a central part of our value proposition.</t>
  </si>
  <si>
    <t>4 - Creating value and opportunities for partners and communities in our region is the core of our value proposition.</t>
  </si>
  <si>
    <t>1 - We do not plan to engage with customers on introducing circular solutions</t>
  </si>
  <si>
    <t>2 - We plan to engage with customers on introducing circular solutions in some few cases</t>
  </si>
  <si>
    <t>3 - We plan to engage with customers on introducing circular solutions topics in many cases</t>
  </si>
  <si>
    <t>4 - Engaging with customers on introducing circular solutions is core of our business</t>
  </si>
  <si>
    <t>1 - No</t>
  </si>
  <si>
    <t>2 - No, but we plan to do it</t>
  </si>
  <si>
    <t>3 - Yes, but not very actively</t>
  </si>
  <si>
    <t>4 - Yes, actively</t>
  </si>
  <si>
    <t>2 - Yes, but Design for a long use is not central to our business</t>
  </si>
  <si>
    <t>3 - Design for a long use is a central part of our business</t>
  </si>
  <si>
    <t>4 - Design for a long use is the core of our business</t>
  </si>
  <si>
    <t>2 - Yes, but Design for a second life is not central to our business</t>
  </si>
  <si>
    <t>4 - Design for a second life is the core of our business</t>
  </si>
  <si>
    <t>3 - Design for a second life is a central part of our business</t>
  </si>
  <si>
    <t>2 - No, but we are thinking about it</t>
  </si>
  <si>
    <t>3 - Yes, supporting our customers in improving the CE performance of their products is part of our value proposition</t>
  </si>
  <si>
    <t>4 - Supporting our customers in improving the CE performance of their products is central to the value proposition</t>
  </si>
  <si>
    <t xml:space="preserve">1 - No </t>
  </si>
  <si>
    <t>2 - Yes, some material flows identified</t>
  </si>
  <si>
    <t>3 - Yes, most of material flows identified</t>
  </si>
  <si>
    <t>4 - Yes, all material flows identified</t>
  </si>
  <si>
    <t>1 - No promotion of renewables</t>
  </si>
  <si>
    <t>1 - No, not exactly</t>
  </si>
  <si>
    <t xml:space="preserve">2 - higher amount of emissions </t>
  </si>
  <si>
    <t>4 - lower amount of emissions</t>
  </si>
  <si>
    <t>5 - much lower amount of emissions</t>
  </si>
  <si>
    <t>no answer possibilities yet</t>
  </si>
  <si>
    <t>2 - Yes, but this is not central to the value proposition</t>
  </si>
  <si>
    <t>3 - Consultancy services are central to the value proposition</t>
  </si>
  <si>
    <t>4 - Consultancy services are the core of our value proposition</t>
  </si>
  <si>
    <t>3 - Software services are central to the value proposition</t>
  </si>
  <si>
    <t>4 - Software services are the core of our value proposition</t>
  </si>
  <si>
    <t>3 - Services using products are central to the value proposition</t>
  </si>
  <si>
    <t>4 - Services using products are the core of our value proposition</t>
  </si>
  <si>
    <t>3 - Recirculation services are central to the value proposition</t>
  </si>
  <si>
    <t>4 - Recirculation services are the core of our value proposition</t>
  </si>
  <si>
    <t>3 - Yes, services for the regeneration of natural systems are central to the value proposition</t>
  </si>
  <si>
    <t>4 - Yes, services for the regeneration of natural systems are the core of our value proposition</t>
  </si>
  <si>
    <t>4 - Services for keeping products and materials in use are the core of our value proposition</t>
  </si>
  <si>
    <t>3 - Yes, Services for keeping products and materials in use are central to the value proposition</t>
  </si>
  <si>
    <t>4 - Services for the elimination of waste and pollution are the core of our value proposition</t>
  </si>
  <si>
    <t>3 - Yes, the elimination of waste and pollution is central to the value proposition</t>
  </si>
  <si>
    <t>1 - Yes, a lot. PPE assets are very important for my business</t>
  </si>
  <si>
    <t>2 - Yes, many PPE assets are needed for my business</t>
  </si>
  <si>
    <t>3 - some, PPE assets are only supportive to my business</t>
  </si>
  <si>
    <t>4 - No, we don´t need PPE assets</t>
  </si>
  <si>
    <t>None</t>
  </si>
  <si>
    <t>1- No</t>
  </si>
  <si>
    <t>2 - Yes, but some of them</t>
  </si>
  <si>
    <t>3 - Yes, we can</t>
  </si>
  <si>
    <t>2 - Medium input in some of the stages</t>
  </si>
  <si>
    <t>1 - High input in some of the stages</t>
  </si>
  <si>
    <t>2 - Virgin water</t>
  </si>
  <si>
    <t>1 - Data not available yet</t>
  </si>
  <si>
    <t>3 -Recycled water or rainwater</t>
  </si>
  <si>
    <t>2 - Small reduction targets</t>
  </si>
  <si>
    <t>3 - Medium reduction targets</t>
  </si>
  <si>
    <t>4 - High reduction targets</t>
  </si>
  <si>
    <t>2 - Medium output in some of the stages</t>
  </si>
  <si>
    <t>1 - High output in some of the stages</t>
  </si>
  <si>
    <t>3 - Low output in some of the stages</t>
  </si>
  <si>
    <t>4 - much lower output in some of the stages</t>
  </si>
  <si>
    <t xml:space="preserve">1 - low or not considered </t>
  </si>
  <si>
    <t xml:space="preserve">2 - medium </t>
  </si>
  <si>
    <t>3 - high - most of the water flows are planned to be closed</t>
  </si>
  <si>
    <t>4 - all water flows are planned to be closed</t>
  </si>
  <si>
    <t>1 - Data not available</t>
  </si>
  <si>
    <t>2 - Have no plans yet</t>
  </si>
  <si>
    <t>3 - Have identified possibilites, currently developing plans</t>
  </si>
  <si>
    <t>4 - Processes in place for some of the water used in operations, or for some of the relevant resources</t>
  </si>
  <si>
    <t>5 - Processes in place for majority of the water used in operations and for majority of the relevant resources</t>
  </si>
  <si>
    <t>1 - High or not considered yet</t>
  </si>
  <si>
    <t>2 - medium</t>
  </si>
  <si>
    <t>3 - Low demand</t>
  </si>
  <si>
    <t>4- very low or no demand</t>
  </si>
  <si>
    <t>1 - Small reduction targets</t>
  </si>
  <si>
    <t>2 - Medium reduction targets</t>
  </si>
  <si>
    <t>3 - High reduction targets</t>
  </si>
  <si>
    <t>4 - very high reduction targets</t>
  </si>
  <si>
    <t>1 - less efficient</t>
  </si>
  <si>
    <t>2 - equally efficient</t>
  </si>
  <si>
    <t>3 - more efficient</t>
  </si>
  <si>
    <t>4 - much more efficient</t>
  </si>
  <si>
    <r>
      <t xml:space="preserve">Do you have measurable CE targets for your whole business? 
</t>
    </r>
    <r>
      <rPr>
        <i/>
        <sz val="11"/>
        <rFont val="Calibri"/>
        <family val="2"/>
        <scheme val="minor"/>
      </rPr>
      <t>Consider all elements of the BMC, not forgetting costs (reduce disposal costs to xy € in 2022) and benefits (environmental, social and economic e.g. create xy local jobs till 2025). Key partners (e.g. increase share of local partners up to xy % next year), key resources (e.g. raise the share of renewable materials for your product up to 100 % within the next 2 years)</t>
    </r>
  </si>
  <si>
    <r>
      <t xml:space="preserve">To what extent do you integrate Circular Economy principles in the whole business model? 
</t>
    </r>
    <r>
      <rPr>
        <i/>
        <sz val="11"/>
        <rFont val="Calibri"/>
        <family val="2"/>
        <scheme val="minor"/>
      </rPr>
      <t>You may consider: design out waste, build up resilience through diversity and be ready for changes, shift to renewable sources or think in cascades.</t>
    </r>
  </si>
  <si>
    <r>
      <t xml:space="preserve">For products that do not meet the requirements of circular product design in either of the two categories above: Do you support your customers in improving the CE performance of their products? </t>
    </r>
    <r>
      <rPr>
        <i/>
        <sz val="11"/>
        <rFont val="Calibri"/>
        <family val="2"/>
        <scheme val="minor"/>
      </rPr>
      <t xml:space="preserve">Please consider the examples given. </t>
    </r>
  </si>
  <si>
    <t xml:space="preserve">What % of new PPE assets have circular design approaches for a long use? (% by units: #items or m2 for buildings, per category) Enter the % of PPE assets procured with at least one of the listed design approaches: </t>
  </si>
  <si>
    <t>Do you enable the recirculation of your assets at their end-of-use ? What % (by units: #items or ㎡ for buildings) of your PPE assets have policies or agreements in place to enable recirculation in practice at their end-of-use in the following ways?</t>
  </si>
  <si>
    <t>How much water consumption is needed along the life cycle of your product or service (l/product or service unit)?</t>
  </si>
  <si>
    <t>Can you specify the origin of the input water needed in each life cycle stage of your product or service?</t>
  </si>
  <si>
    <t>How much wastewater does you product or service generate along the life cycle? l/product or service unit</t>
  </si>
  <si>
    <t>Please estimate to what extend you can close the water cycle in the different life cycle stages.</t>
  </si>
  <si>
    <t>Do you promote the use of energy from renewable sources for your product?</t>
  </si>
  <si>
    <t>For which % of your energy demand have you evaluated the need for SMART reduction targets?</t>
  </si>
  <si>
    <t>What is the share of renewable energy production (KWh) of your product or service?</t>
  </si>
  <si>
    <t xml:space="preserve">To what extent does your business model promote the satisfaction of fundamental needs (subsistence, protection, participation, understanding, affection, idleness, creation, identity and freedom) of your customers?
</t>
  </si>
  <si>
    <r>
      <t xml:space="preserve">To what extent will your business model create economic benefits in your local/regional context? 
</t>
    </r>
    <r>
      <rPr>
        <i/>
        <sz val="11"/>
        <rFont val="Calibri"/>
        <family val="2"/>
        <scheme val="minor"/>
      </rPr>
      <t>E.g. creation of new jobs or economic opportunities. (`Local` can include the surrounding community, a region within a country or a country.)</t>
    </r>
  </si>
  <si>
    <r>
      <t xml:space="preserve">To what extent are suitable IT and digital systems in place to support the circularity of your business model, products or services? </t>
    </r>
    <r>
      <rPr>
        <i/>
        <sz val="11"/>
        <rFont val="Calibri"/>
        <family val="2"/>
        <scheme val="minor"/>
      </rPr>
      <t xml:space="preserve">
e.g. platforms, waste or asset utilisation tracking…</t>
    </r>
  </si>
  <si>
    <r>
      <t xml:space="preserve">To what extent are processes set up to support the circularity of your business? 
</t>
    </r>
    <r>
      <rPr>
        <i/>
        <sz val="11"/>
        <rFont val="Calibri"/>
        <family val="2"/>
        <scheme val="minor"/>
      </rPr>
      <t>e.g. manufacturing process, procurement process, repair programme…</t>
    </r>
  </si>
  <si>
    <r>
      <t xml:space="preserve">To what extent are suitable plant, property, and equipment assets (PPE) in place to support the circularity of your business?
</t>
    </r>
    <r>
      <rPr>
        <i/>
        <sz val="11"/>
        <rFont val="Calibri"/>
        <family val="2"/>
        <scheme val="minor"/>
      </rPr>
      <t>e.g. reverse logistics infrastructure, factory assets that collect by-products/waste…</t>
    </r>
  </si>
  <si>
    <r>
      <t xml:space="preserve">To what extent does your business model support the regeneration of ecosystems? 
</t>
    </r>
    <r>
      <rPr>
        <i/>
        <sz val="11"/>
        <rFont val="Calibri"/>
        <family val="2"/>
        <scheme val="minor"/>
      </rPr>
      <t>e.g. fostering humus building in soils/preventing soil loss through combatting erosion or raising/conservation of biodiversity or regeneration of natural resources</t>
    </r>
  </si>
  <si>
    <r>
      <t xml:space="preserve">Do you create value and opportunities for partners and communities in your region? </t>
    </r>
    <r>
      <rPr>
        <i/>
        <sz val="11"/>
        <rFont val="Calibri"/>
        <family val="2"/>
        <scheme val="minor"/>
      </rPr>
      <t xml:space="preserve">
`Local` can include the surrounding community, a region within a country or a country.
</t>
    </r>
  </si>
  <si>
    <r>
      <t xml:space="preserve">To what extent do you engage with potential customers on introducing circular solutions?
</t>
    </r>
    <r>
      <rPr>
        <i/>
        <sz val="11"/>
        <rFont val="Calibri"/>
        <family val="2"/>
        <scheme val="minor"/>
      </rPr>
      <t>e.g.  take-back programme, repair programme, product as a service, refill scheme, collection and composting service</t>
    </r>
  </si>
  <si>
    <r>
      <t xml:space="preserve">Do you actively engage with Circular Economy related initiatives?  
</t>
    </r>
    <r>
      <rPr>
        <i/>
        <sz val="11"/>
        <rFont val="Calibri"/>
        <family val="2"/>
        <scheme val="minor"/>
      </rPr>
      <t>e.g. local initiatives, workshops, subscription of newsletters, commitment to active contribution…</t>
    </r>
  </si>
  <si>
    <t xml:space="preserve">Do you apply design strategies to prolong the lifespan of your products during use? 
Please consider longevity, reusability and repairability. What % (by mass) of your physical products are designed to prolong their life span? 
</t>
  </si>
  <si>
    <t>Do you apply design strategies to make your product more circular after the end of its functional life? 
Please consider Leasing Model, Design for disassembly,  remanufacturing /refurbishment, recycling and nutrient recirculation. 
Can you estimate the share of your physical products that are designed along the above mentioned circular design strategies? (% by mass)</t>
  </si>
  <si>
    <r>
      <t xml:space="preserve">How relevant are material flows (inputs and outputs) in your product or service life cycle? How do you perform in comparison to average solutions/your competitors? </t>
    </r>
    <r>
      <rPr>
        <i/>
        <sz val="11"/>
        <rFont val="Calibri"/>
        <family val="2"/>
        <scheme val="minor"/>
      </rPr>
      <t xml:space="preserve">
Please consider: Raw material extraction, Production, Distribution, Use phase, End of life</t>
    </r>
  </si>
  <si>
    <t>What sources for the physical material that
Specify the origin of the material used [% by mass, each pair should sum up to 100 %]:</t>
  </si>
  <si>
    <t xml:space="preserve">How much material output is created per product or service unit for each life cycle stage (mass [kg/t])? How do you perform in comparison to average solutions/your competitors? </t>
  </si>
  <si>
    <t>What percentage of your waste streams or by-products go to  landfill or incineration? (% by mass; % of total outflow)</t>
  </si>
  <si>
    <t>Do you expect your business model generating emissions along the life cycle? Try to compare with current solutions in the market providing the same functionality.</t>
  </si>
  <si>
    <t>Can you quantify the total amount of CO2 emissions [CO2-eq] you are producing per product/service unit?</t>
  </si>
  <si>
    <t>Can you quantify the amount of noise, radiation ... emissions you are producing with your product/service?</t>
  </si>
  <si>
    <r>
      <t xml:space="preserve">How many average reuse cycles do your products have before reaching end of use? 
</t>
    </r>
    <r>
      <rPr>
        <i/>
        <sz val="11"/>
        <rFont val="Calibri"/>
        <family val="2"/>
        <scheme val="minor"/>
      </rPr>
      <t>Try to quantify and compare the number of cycles/uses.</t>
    </r>
  </si>
  <si>
    <t xml:space="preserve">What kind of consultancy and business support service do you offer? </t>
  </si>
  <si>
    <t xml:space="preserve">What kind of software service do you offer? </t>
  </si>
  <si>
    <t xml:space="preserve">What kind of services using products do you offer? </t>
  </si>
  <si>
    <t>What kind of services supporting the recirculation of products or material do you offer?</t>
  </si>
  <si>
    <t>What kind of services for facilitating or suppporting the elimination of waste and pollution do you offer (CE principle Design out waste and pollution)?</t>
  </si>
  <si>
    <t>What kind of services for keeping products and materials in use do you offer?</t>
  </si>
  <si>
    <t>What kind of services  for the regeneration of natural systems do you offer?</t>
  </si>
  <si>
    <t xml:space="preserve">Which plant, property, and equipment assets does your company own and/or lease? </t>
  </si>
  <si>
    <t>What % of second-hand PPE assets do you have (by units: items or m2 for buildings)?</t>
  </si>
  <si>
    <t xml:space="preserve">Do water flows (inputs or outputs) involve relevant economic and environmental costs? How relevant are water flows in your product or service life cycle? How do you perform in comparison to average solutions/your competitors? </t>
  </si>
  <si>
    <t>How much material input is needed  for your product/service? How do you perform in comparison to average solutions/your competitors? 
Please consider kg/t of all material inflows per product or service unit</t>
  </si>
  <si>
    <t>2 - somewhat relevant (I and stakeholders in the value chain are starting to consider it)</t>
  </si>
  <si>
    <t>4 - highly relevant (core of my business and stakeholders in the value chain's business)</t>
  </si>
  <si>
    <t>2 - CE delivers some opportunities</t>
  </si>
  <si>
    <t>3 - CE supports my business</t>
  </si>
  <si>
    <t>4 - Yes, CE is the core pf my business</t>
  </si>
  <si>
    <t>2 - We have qualitative goals e.g. create local jobs</t>
  </si>
  <si>
    <t>1 - Not yet</t>
  </si>
  <si>
    <t>4 - CE ist the basis of my innovations - all innovation elements of my business idea are aligned with CE principles</t>
  </si>
  <si>
    <t>2 - 1-2 fundamental needs are satisfied</t>
  </si>
  <si>
    <t>3 - 3-4 fundamental needs are satisfied</t>
  </si>
  <si>
    <t>4 - more than 4 fundamental needs are satisfied</t>
  </si>
  <si>
    <t>1 - fundamental needs have not been considered in our products and services</t>
  </si>
  <si>
    <t>1 - No IT and digital systems in place to support circularity</t>
  </si>
  <si>
    <t>2 -  IT and digital systems are integrated but not oriented to CE business models</t>
  </si>
  <si>
    <t>3 -  IT and digital systems are integrated and oriented to support the circularity of my business</t>
  </si>
  <si>
    <t>4 - IT and digital systems are integrated as the core of my circular business model</t>
  </si>
  <si>
    <t>1 - No plans to integrate processes to support the circularity of the business model</t>
  </si>
  <si>
    <t>2 - We are starting to consider the integration of processes to support the circularity of the BM</t>
  </si>
  <si>
    <t>3 - Specific processes are integrated to support the circularity of the BM</t>
  </si>
  <si>
    <t>4 - Specific processes are fully integrated  to support the circularity of the BM</t>
  </si>
  <si>
    <t>1 - No plans to integrate suitable PPE assets to support the circularity of the business model</t>
  </si>
  <si>
    <t xml:space="preserve">2 - We are starting to consider the integration of PPE assets to support the circularity of the business model </t>
  </si>
  <si>
    <t>3 - Specific PPE assets are integrated to support the circularity of the business</t>
  </si>
  <si>
    <t>4 - Specific PPE assets are fully integrated to support the circularity of the business</t>
  </si>
  <si>
    <t>4 - The regeneration of ecosystems is the core of our business</t>
  </si>
  <si>
    <t>2 -  CE principles are included in requirements</t>
  </si>
  <si>
    <t>3 - We established CE agreements with some suppliers</t>
  </si>
  <si>
    <t xml:space="preserve">1 - Creating value and opportunities for partners and communities in our region is not important for us. </t>
  </si>
  <si>
    <t>1 - We do not engage with customers on introducing circular solutions</t>
  </si>
  <si>
    <t>2 -  We engage with customers on introducing circular solutions in some few cases</t>
  </si>
  <si>
    <t>3 -  We engage with customers on introducing circular solutions in many cases</t>
  </si>
  <si>
    <t>4 - Engaging with customers on introducing circular solutions is core to make our business circular</t>
  </si>
  <si>
    <t>1 - No design strategies for a long use considered</t>
  </si>
  <si>
    <t>2 - design strategy for a long use considered</t>
  </si>
  <si>
    <t>3 - design strategies for a long use considered</t>
  </si>
  <si>
    <t>4 - design strategies for a long use considered</t>
  </si>
  <si>
    <t>- No design strategies for a second life considered</t>
  </si>
  <si>
    <t>- 1-2 design strategies for a second life considered</t>
  </si>
  <si>
    <t>- 3-4 design strategies for a second life considered</t>
  </si>
  <si>
    <t>- 5-6 design strategies for a second life considered</t>
  </si>
  <si>
    <t>2 - There are some supporting elements in our business model to support customers in improving the CE performance of their products</t>
  </si>
  <si>
    <t>3 - Yes, supporting our customers in improving the CE performance of their products is part of our business;</t>
  </si>
  <si>
    <t>4 - Supporting our customers in improving the CE performance of their products is central to our business</t>
  </si>
  <si>
    <t>Circularity Indicators for the Validation phase</t>
  </si>
  <si>
    <r>
      <t xml:space="preserve">values/mission/vision
</t>
    </r>
    <r>
      <rPr>
        <b/>
        <sz val="11"/>
        <rFont val="Calibri"/>
        <family val="2"/>
        <scheme val="minor"/>
      </rPr>
      <t>value proposition
customer segments</t>
    </r>
    <r>
      <rPr>
        <sz val="11"/>
        <rFont val="Calibri"/>
        <family val="2"/>
        <scheme val="minor"/>
      </rPr>
      <t xml:space="preserve">
</t>
    </r>
    <r>
      <rPr>
        <b/>
        <sz val="11"/>
        <rFont val="Calibri"/>
        <family val="2"/>
        <scheme val="minor"/>
      </rPr>
      <t>customer relationship</t>
    </r>
  </si>
  <si>
    <t xml:space="preserve">How central is the Circular Economy to your start-up? To what extent is Circular Economy relevant in your values/mission/vision? 
</t>
  </si>
  <si>
    <r>
      <t xml:space="preserve">Do you have measurable CE targets for your business idea? </t>
    </r>
    <r>
      <rPr>
        <i/>
        <sz val="11"/>
        <rFont val="Calibri"/>
        <family val="2"/>
        <scheme val="minor"/>
      </rPr>
      <t>E.g. 
'Key Resources: Raise the share of renewable materials for my product up to 100 % within the next 2 years. 'Customer relationships: Establish a take back system till the end of next year. 
'Key partners (e.g. increase share of local partners up to xy % next year)</t>
    </r>
    <r>
      <rPr>
        <sz val="11"/>
        <rFont val="Calibri"/>
        <family val="2"/>
        <scheme val="minor"/>
      </rPr>
      <t xml:space="preserve">
</t>
    </r>
  </si>
  <si>
    <r>
      <t xml:space="preserve">To what extent does your value proposition promote the satisfaction of fundamental needs </t>
    </r>
    <r>
      <rPr>
        <b/>
        <sz val="11"/>
        <rFont val="Calibri"/>
        <family val="2"/>
        <scheme val="minor"/>
      </rPr>
      <t>(subsistence, protection, participation, understanding, affection, idleness, creation, identity and freedom</t>
    </r>
    <r>
      <rPr>
        <sz val="11"/>
        <rFont val="Calibri"/>
        <family val="2"/>
        <scheme val="minor"/>
      </rPr>
      <t xml:space="preserve">) of your customers?
</t>
    </r>
  </si>
  <si>
    <t>To what extent does your business model create economic benefits and jobs in your region?
(`Local` can include the surrounding community, a region within a country or a country.)</t>
  </si>
  <si>
    <t>To what extent are suitable IT and digital systems in place to support the circularity of your business model, products or services? 
(e.g. platforms, waste or asset utilisation tracking…)</t>
  </si>
  <si>
    <t>Do you intend to actively engage with Circular Economy related initiatives? (e.g. local initiatives, workshops, subscription of newsletters, commitment to active contribution…)</t>
  </si>
  <si>
    <r>
      <t xml:space="preserve">Do you know what emissions you are producing with your offer along the life cycle? </t>
    </r>
    <r>
      <rPr>
        <b/>
        <sz val="11"/>
        <rFont val="Calibri"/>
        <family val="2"/>
        <scheme val="minor"/>
      </rPr>
      <t>OR:</t>
    </r>
    <r>
      <rPr>
        <sz val="11"/>
        <rFont val="Calibri"/>
        <family val="2"/>
        <scheme val="minor"/>
      </rPr>
      <t xml:space="preserve"> Do you expect your value proposition generates a reduction of emissions to the air/water/soil in some stages of the life cycle with respect to the current solutions in the market?
</t>
    </r>
  </si>
  <si>
    <t>1. No, 
2. Yes, but this is not central to the value proposition
3. Consultancy services are central to the value proposition
4. Consultancy services are the core of our value proposition</t>
  </si>
  <si>
    <t>1. No, 
2. Yes, but this is not central to the value proposition
3. Software services are central to the value proposition
4. Software services are the core of our value proposition</t>
  </si>
  <si>
    <t>1. No, 
2. Yes, but this is not central to the value proposition
3. Services using products are central to the value proposition
4. Services using products are the core of our value proposition</t>
  </si>
  <si>
    <t>1. No, 
2. Yes, but this is not central to the value proposition
3. Recirculation services are central to the value proposition
4. Recirculation services are the core of our value proposition</t>
  </si>
  <si>
    <t>1. No
2. Yes, but this is not central to the value proposition
3. Yes, the elimination of waste and pollution is central to the value proposition
4. Services for the elimination of waste and pollution are the core of our value proposition</t>
  </si>
  <si>
    <t>1. No
2. Yes, but this is not central to the value proposition
3. Yes, Services for keeping products and materials in use are central to the value proposition
4. Services for keeping products and materials in use are the core of our value proposition</t>
  </si>
  <si>
    <t xml:space="preserve">Do you offer any services for the regeneration of natural systems?
</t>
  </si>
  <si>
    <t>1. No
2. Yes, but this is not central to the value proposition
3. Yes, services for the regeneration of natural systems are central to the value proposition
4. Yes, services for the regeneration of natural systems are the core of our value proposition</t>
  </si>
  <si>
    <t>Do you need PPE assets for your business model?</t>
  </si>
  <si>
    <r>
      <t xml:space="preserve">value chain:
</t>
    </r>
    <r>
      <rPr>
        <b/>
        <sz val="11"/>
        <rFont val="Calibri"/>
        <family val="2"/>
        <scheme val="minor"/>
      </rPr>
      <t>key partners, key resources, key activites</t>
    </r>
  </si>
  <si>
    <t>1 - not at all - innovations are not aligned with CE principles
2 - partly - some innovations are aligned with CE principles
3 - CE principles are central to our innovations
4 CE ist the basis of our innovations - all innovation elements of my business idea are aligned with CE principles</t>
  </si>
  <si>
    <r>
      <t xml:space="preserve">To what extent do your activities contribute to the satisfaction of fundamental needs </t>
    </r>
    <r>
      <rPr>
        <b/>
        <sz val="11"/>
        <rFont val="Calibri"/>
        <family val="2"/>
        <scheme val="minor"/>
      </rPr>
      <t>(subsistence, protection, participation, understanding, affection, idleness, creation, identity and freedom</t>
    </r>
    <r>
      <rPr>
        <sz val="11"/>
        <rFont val="Calibri"/>
        <family val="2"/>
        <scheme val="minor"/>
      </rPr>
      <t xml:space="preserve">) of your customers?
</t>
    </r>
  </si>
  <si>
    <r>
      <t xml:space="preserve">To what extent will your business model create economic benefits in your local/regional context? 
</t>
    </r>
    <r>
      <rPr>
        <i/>
        <sz val="11"/>
        <rFont val="Calibri"/>
        <family val="2"/>
        <scheme val="minor"/>
      </rPr>
      <t xml:space="preserve">
E.g. creation of new jobs, economic opportunities…</t>
    </r>
  </si>
  <si>
    <r>
      <t xml:space="preserve">To what extent are suitable IT and digital systems in place to support the circularity of your business model, products or services? 
</t>
    </r>
    <r>
      <rPr>
        <i/>
        <sz val="11"/>
        <rFont val="Calibri"/>
        <family val="2"/>
        <scheme val="minor"/>
      </rPr>
      <t>e.g. platforms, waste or asset utilisation tracking…</t>
    </r>
  </si>
  <si>
    <t>1 - No IT and digital systems are considered 
2 - IT and digital systems are considered but they are not oriented to address CE
3 - IT and digital systems are considered to support the circularity of my business
4 - IT and digital systems are the core of my circular business offer</t>
  </si>
  <si>
    <r>
      <t xml:space="preserve">To what extent are processes set up to support the circularity of your business model? 
</t>
    </r>
    <r>
      <rPr>
        <i/>
        <sz val="11"/>
        <rFont val="Calibri"/>
        <family val="2"/>
        <scheme val="minor"/>
      </rPr>
      <t>e.g. manufacturing process, procurement process, repair programme…</t>
    </r>
  </si>
  <si>
    <t>1 - No plans to integrate processes to support the circularity of our business model 
2 - We are starting to consider the integration of processes to support the circularity of our BM
3 - Specific processes are integrated to make our BM more circular
4 - Specific processes are fully integrated to make our BM more circular</t>
  </si>
  <si>
    <t>1 - No plans to integrate suitable PPE assets to support the circularity of the BM
2 - We are starting to consider the integration of PPE assets to support the circularity of the BM
3 - Specific PPE assets are integrated to make our BM more circular
4 - Specific PPE assets are fully integrated to make our BM more circular</t>
  </si>
  <si>
    <r>
      <t xml:space="preserve">To what extent does your business model support the regeneration of ecosystems? 
</t>
    </r>
    <r>
      <rPr>
        <i/>
        <sz val="11"/>
        <rFont val="Calibri"/>
        <family val="2"/>
        <scheme val="minor"/>
      </rPr>
      <t>e.g. fostering humus building in soils/preventing soil loss through combatting erosion or raising/conservation of biodiversity or regeneration of natural resources</t>
    </r>
  </si>
  <si>
    <t>1 - Our business model does not consider the regeneration of ecosystems
2 - We are planning to integrate the regeneration of ecosystems as part of our business model
3 - Our business model supports somehow the regeneration of ecosystems
4 - The regeneration of ecosystems is the core of our business model</t>
  </si>
  <si>
    <t>1 - We do not intend to engage with suppliers to increase sourcing based on Circular Economy principles 
2 - CE principles will be included in requirements
3 - We will establish CE agreements with some suppliers
4 - CE is a core requirement for suppliers</t>
  </si>
  <si>
    <t>- No
- This is not a priority now
 - We have thought about this
-  Yes, it is an important priority and will be included in the agreements and relationships with our partners</t>
  </si>
  <si>
    <t>1 - Creating value and opportunities for partners and communities in our region is not important for us at the moment.
2 - Yes, we intend to create some value and opportunities for partners and communities in our region.
3 - Creating value and opportunities for partners and communities in our region is a central part of our value proposition.
4 - Creating value and opportunities for partners and communities in our region is the core of our value proposition.</t>
  </si>
  <si>
    <r>
      <t xml:space="preserve">To what extent do you plan to engage with potential customers on introducing circular solutions? 
</t>
    </r>
    <r>
      <rPr>
        <i/>
        <sz val="11"/>
        <rFont val="Calibri"/>
        <family val="2"/>
        <scheme val="minor"/>
      </rPr>
      <t>e.g.  take-back programme, repair programme, product as a service, refill scheme, collection and composting service</t>
    </r>
  </si>
  <si>
    <t>1 - We do not plan to engage with customers on introducing circular solutions
2 - We plan to engage with customers on introducing circular solutions in some few cases
3 - We plan to engage with customers on introducing circular solutions topics in many cases
4 - Engaging with customers on introducing circular solutions is core of our business</t>
  </si>
  <si>
    <t xml:space="preserve">Do you consider design strategies to prolong the lifespan of your physical product during use?
Please consider longevity, reusability and repairability.
</t>
  </si>
  <si>
    <t xml:space="preserve">1: No
2: Yes, but Design for a long use is not central to our business
3: Design for a long use is a central part of our business
4: Design for a long use is the core of our business
</t>
  </si>
  <si>
    <t xml:space="preserve">Do you consider design strategies to make your product more circular after the end of its functional life? 
Please consider Leasing Model, Design for disassembly,  remanufacturing /refurbishment, recycling and nutrient recirculation. 
</t>
  </si>
  <si>
    <t xml:space="preserve">1: No
2: Yes, but Design for a second life is not central to our business
3: Design for a second life is a central part of our business
4: Design for a second life is the core of our business
</t>
  </si>
  <si>
    <r>
      <t xml:space="preserve">For products that do not meet the requirements of circular product design in either of the two categories above: Do you support your potential customers in improving the CE performance of their products? </t>
    </r>
    <r>
      <rPr>
        <i/>
        <sz val="11"/>
        <rFont val="Calibri"/>
        <family val="2"/>
        <scheme val="minor"/>
      </rPr>
      <t xml:space="preserve">Please consider the examples given. </t>
    </r>
    <r>
      <rPr>
        <sz val="11"/>
        <rFont val="Calibri"/>
        <family val="2"/>
        <scheme val="minor"/>
      </rPr>
      <t xml:space="preserve">
</t>
    </r>
  </si>
  <si>
    <t>- No
'- Yes, some material flows identified
'- Yes, most of material flows identified
`- Yes, all material flows identified</t>
  </si>
  <si>
    <r>
      <t xml:space="preserve">Can you estimate the kind and range of emissions you are producing with your business model in comparison to existing solutions/competitors? </t>
    </r>
    <r>
      <rPr>
        <b/>
        <sz val="11"/>
        <rFont val="Calibri"/>
        <family val="2"/>
        <scheme val="minor"/>
      </rPr>
      <t xml:space="preserve"> OR:</t>
    </r>
    <r>
      <rPr>
        <sz val="11"/>
        <rFont val="Calibri"/>
        <family val="2"/>
        <scheme val="minor"/>
      </rPr>
      <t xml:space="preserve">
'Do you expect your value proposition generates a reduction of emissions to the air/water/soil in some stages of the life cycle with respect to the current solutions in the market?
</t>
    </r>
  </si>
  <si>
    <r>
      <t xml:space="preserve">`-No, not exactly
- higher emissions than products/services providing the same functionality
- equal emissions than products/services providing the same functionality
- lower emissions than products/services providing the same functionality </t>
    </r>
    <r>
      <rPr>
        <b/>
        <sz val="11"/>
        <rFont val="Calibri"/>
        <family val="2"/>
        <scheme val="minor"/>
      </rPr>
      <t>OR:</t>
    </r>
    <r>
      <rPr>
        <sz val="11"/>
        <rFont val="Calibri"/>
        <family val="2"/>
        <scheme val="minor"/>
      </rPr>
      <t xml:space="preserve">
'- I don't now
- I expect an increase 
- I don't expect changes in this issue
- I expect a reduction</t>
    </r>
  </si>
  <si>
    <t xml:space="preserve">`- No, not exactly
`- higher amount than products/services providing the same functionality
- medium/same amount han products/services providing the same functionality
- lower amount than products/services providing the same functionality 
- much lower amount than products/services providing the same functionality 
</t>
  </si>
  <si>
    <t>`- No, not exactly
`- higher amount of emissions 
- medium/same amount of emissions
- lower amount of emissions
- much lower amount of emissions</t>
  </si>
  <si>
    <t xml:space="preserve">`- No, not exactly
- high amount of emissions 
- medium amount of emissions
- low amount of emissions
- much lower amount of emissions
</t>
  </si>
  <si>
    <t>1. Not offering any consultancy and business support 
2. Yes, the following (MULTIPLE CHOICE)
- Advisory services on helping companies transition to a circular way of doing business
- Facilitating collaboration between organisations 
- Consumer/user education on CE 
- Design services for CE 
- Regenerative production certification 
- Financial advisory services in the context of Circular Economy</t>
  </si>
  <si>
    <t>(MULTIPLE CHOICE)
- Not applying any circular service strategy
- Sourcing regeneratively and renewably grown material over materials that are not regeneratively grown or finite (e.g. supply chain consultancy)
- Increasing organic nutrient flow in a defined ecosystem (e.g. organic waste management service)
- Supporting natural ecosystem processes through improved soil health, biodiversity etc.
- Reversing degradation of natural ecosystem process in a defined locality (e.g. conservation management, land management)
- The promotion of regeneratively sourced renewable energy (e.g. improving the flexibility of the electricity grid, energy storage solutions)</t>
  </si>
  <si>
    <t xml:space="preserve">Do you own or lease plant, property, and equipment assets? 
</t>
  </si>
  <si>
    <t>- High input in some of the stages
`- Medium input in some of the stages
'- Low input in some of the stages
- very low input in some of the stages</t>
  </si>
  <si>
    <t>- High output in some of the stages
`- Medium output in some of the stages
'- Low output in some of the stages
- much lower output in some of the stages</t>
  </si>
  <si>
    <t>- low or not considered 
- medium; 
- high - most of the water flows are planned to be closed
- all water flows are planned to be closed</t>
  </si>
  <si>
    <t xml:space="preserve">1 - High or not considered yet
2 - medium
3 - Low demand
4- very lo or no demand
</t>
  </si>
  <si>
    <t>- low or not considered
- medium
- high - most of the energy involved
- all energy involved is planned to be renewable</t>
  </si>
  <si>
    <t>- Small reduction targets
`- Medium reduction targets
´- High reduction targets
- very high reduction targets</t>
  </si>
  <si>
    <t>`- less efficient
- equally efficient
- more efficient
- much more efficient</t>
  </si>
  <si>
    <t>- Low
- Medium
- High
- all energy produced based on renewables</t>
  </si>
  <si>
    <r>
      <t xml:space="preserve">the whole BMC
</t>
    </r>
    <r>
      <rPr>
        <b/>
        <sz val="11"/>
        <rFont val="Calibri"/>
        <family val="2"/>
        <scheme val="minor"/>
      </rPr>
      <t>cost structure, revenue streams</t>
    </r>
  </si>
  <si>
    <r>
      <t xml:space="preserve">Do you have measurable CE targets for your whole business? Consider all elements of the BMC, not forgetting costs (reduce disposal costs to xy € in 2022) and benefits (environmental, social and economic e.g. create xy local jobs till 2025).
</t>
    </r>
    <r>
      <rPr>
        <i/>
        <sz val="11"/>
        <rFont val="Calibri"/>
        <family val="2"/>
        <scheme val="minor"/>
      </rPr>
      <t>' Key partners (e.g. increase share of local partners up to xy % next year), key resources (e.g. raise the share of renewable materials for your product up to 100 % within the next 2 years), key activites (e.g. reduce waste production to xy kg/year), channels (e.g. introduce reverse logistics for 50 % of your products in 2022), customer relationships (e.g. establish a take back system till the end of next year).</t>
    </r>
  </si>
  <si>
    <t>1 - not at all - innovations are not aligned with CE principles
2 - partly - some innovations are aligned with CE principles
3 - CE principles are central to our innovations
4 - CE ist the basis of my innovations - all innovation elements of my business idea are aligned with CE principles</t>
  </si>
  <si>
    <t>1 - fundamental needs have not been considered in our products and services
2 - 1-2 fundamental needs are satisfied
3 - 3-4 fundamental needs are satisfied
4 - more than 4 fundamental needs are satisfied</t>
  </si>
  <si>
    <r>
      <t xml:space="preserve">To what extent will your business model create economic benefits in your local/regional context? 
</t>
    </r>
    <r>
      <rPr>
        <i/>
        <sz val="11"/>
        <rFont val="Calibri"/>
        <family val="2"/>
        <scheme val="minor"/>
      </rPr>
      <t>E.g. creation of new jobs or economic opportunities.
(`Local` can include the surrounding community, a region within a country or a country.)</t>
    </r>
  </si>
  <si>
    <r>
      <t xml:space="preserve">To what extent are suitable IT and digital systems in place to support the circularity of your business model, products or services? 
</t>
    </r>
    <r>
      <rPr>
        <i/>
        <sz val="11"/>
        <rFont val="Calibri"/>
        <family val="2"/>
        <scheme val="minor"/>
      </rPr>
      <t xml:space="preserve">
e.g. platforms, waste or asset utilisation tracking…</t>
    </r>
  </si>
  <si>
    <t>1 - We do not intend to engage with suppliers to increase sourcing based on Circular Economy principles 
2 -  CE principles are included in requirements
3 - We established CE agreements with some suppliers
4 - CE is a core requirement for suppliers</t>
  </si>
  <si>
    <t>1 - Creating value and opportunities for partners and communities in our region is not important for us. 
2 - Yes, we intend to create some value and opportunities for partners and communities in our region.
3 - Creating value and opportunities for partners and communities in our region is a central part of our value proposition.
4 - Creating value and opportunities for partners and communities in our region is the core of our value proposition.</t>
  </si>
  <si>
    <r>
      <t xml:space="preserve">To what extent do you engage with potential customers on introducing circular solutions?
</t>
    </r>
    <r>
      <rPr>
        <i/>
        <sz val="11"/>
        <rFont val="Calibri"/>
        <family val="2"/>
        <scheme val="minor"/>
      </rPr>
      <t>e.g.  take-back programme, repair programme, product as a service, refill scheme, collection and composting service</t>
    </r>
  </si>
  <si>
    <t>1 - We do not engage with customers on introducing circular solutions
2 -  We engage with customers on introducing circular solutions in some few cases
3 -  We engage with customers on introducing circular solutions in many cases
4 - Engaging with customers on introducing circular solutions is core to make our business circular</t>
  </si>
  <si>
    <r>
      <t xml:space="preserve">Do you actively engage with Circular Economy related initiatives?  
</t>
    </r>
    <r>
      <rPr>
        <i/>
        <sz val="11"/>
        <rFont val="Calibri"/>
        <family val="2"/>
        <scheme val="minor"/>
      </rPr>
      <t>e.g. local initiatives, workshops, subscription of newsletters, commitment to active contribution…</t>
    </r>
  </si>
  <si>
    <r>
      <t xml:space="preserve">1 - No design strategies for a long use considered
- 2 design strategy for a long use considered
- 3 design strategies for a long use considered
- 4 design strategies for a long use considered
</t>
    </r>
    <r>
      <rPr>
        <b/>
        <sz val="11"/>
        <rFont val="Calibri"/>
        <family val="2"/>
        <scheme val="minor"/>
      </rPr>
      <t>OR</t>
    </r>
    <r>
      <rPr>
        <sz val="11"/>
        <rFont val="Calibri"/>
        <family val="2"/>
        <scheme val="minor"/>
      </rPr>
      <t xml:space="preserve">
'- 0 % of our products are designed for a long use
- less 25 % of our products are designed for a long use
- 25-50 % of our products are designed for a long use
- 50-75 % of our products are designed for a long use
- 75-100 % of our products are designed for a long use</t>
    </r>
  </si>
  <si>
    <t xml:space="preserve">Do you apply design strategies to make your product more circular after the end of its functional life? 
Please consider Leasing Model, Design for disassembly,  remanufacturing /refurbishment, recycling and nutrient recirculation. 
Can you estimate the share of your physical products that are designed along the above mentioned circular design strategies? (% by mass)
</t>
  </si>
  <si>
    <r>
      <t xml:space="preserve">How relevant are material flows (inputs and outputs) in your product or service life cycle? How do you perform in comparison to average solutions/your competitors? 
</t>
    </r>
    <r>
      <rPr>
        <i/>
        <sz val="11"/>
        <rFont val="Calibri"/>
        <family val="2"/>
        <scheme val="minor"/>
      </rPr>
      <t xml:space="preserve">
Please consider: Raw material extraction, Production, Distribution, Use phase, End of life</t>
    </r>
  </si>
  <si>
    <r>
      <t xml:space="preserve">How much material input is needed  for your product/service? How do you perform in comparison to average solutions/your competitors? 
Please consider:
`- kg/t of all </t>
    </r>
    <r>
      <rPr>
        <b/>
        <sz val="11"/>
        <rFont val="Calibri"/>
        <family val="2"/>
        <scheme val="minor"/>
      </rPr>
      <t>material</t>
    </r>
    <r>
      <rPr>
        <sz val="11"/>
        <rFont val="Calibri"/>
        <family val="2"/>
        <scheme val="minor"/>
      </rPr>
      <t xml:space="preserve"> inflows per product or service unit
- kg/t of </t>
    </r>
    <r>
      <rPr>
        <b/>
        <sz val="11"/>
        <rFont val="Calibri"/>
        <family val="2"/>
        <scheme val="minor"/>
      </rPr>
      <t>packaging</t>
    </r>
    <r>
      <rPr>
        <sz val="11"/>
        <rFont val="Calibri"/>
        <family val="2"/>
        <scheme val="minor"/>
      </rPr>
      <t xml:space="preserve">
`- kg/t </t>
    </r>
    <r>
      <rPr>
        <b/>
        <sz val="11"/>
        <rFont val="Calibri"/>
        <family val="2"/>
        <scheme val="minor"/>
      </rPr>
      <t>PPE used by your customers</t>
    </r>
    <r>
      <rPr>
        <sz val="11"/>
        <rFont val="Calibri"/>
        <family val="2"/>
        <scheme val="minor"/>
      </rPr>
      <t xml:space="preserve">
</t>
    </r>
  </si>
  <si>
    <r>
      <t xml:space="preserve">`- higher input of </t>
    </r>
    <r>
      <rPr>
        <b/>
        <sz val="11"/>
        <rFont val="Calibri"/>
        <family val="2"/>
        <scheme val="minor"/>
      </rPr>
      <t>products/materials</t>
    </r>
    <r>
      <rPr>
        <sz val="11"/>
        <rFont val="Calibri"/>
        <family val="2"/>
        <scheme val="minor"/>
      </rPr>
      <t xml:space="preserve">
- same input of products/materials
- lower  input of products/materials
- much lower input of products/materials
- higher input of </t>
    </r>
    <r>
      <rPr>
        <b/>
        <sz val="11"/>
        <rFont val="Calibri"/>
        <family val="2"/>
        <scheme val="minor"/>
      </rPr>
      <t>packaging</t>
    </r>
    <r>
      <rPr>
        <sz val="11"/>
        <rFont val="Calibri"/>
        <family val="2"/>
        <scheme val="minor"/>
      </rPr>
      <t xml:space="preserve">
- same input of packaging
- lower input of packaging
- much lower input of packaging
- higher input of </t>
    </r>
    <r>
      <rPr>
        <b/>
        <sz val="11"/>
        <rFont val="Calibri"/>
        <family val="2"/>
        <scheme val="minor"/>
      </rPr>
      <t>PPE used by customers</t>
    </r>
    <r>
      <rPr>
        <sz val="11"/>
        <rFont val="Calibri"/>
        <family val="2"/>
        <scheme val="minor"/>
      </rPr>
      <t xml:space="preserve">
- same input of PPE used by customers
- lower input of PPE used by customers
- much lower input of PPE used by customers
</t>
    </r>
  </si>
  <si>
    <t xml:space="preserve">What sources for the physical material that comes into your manufacturing process do you use? 
Specify the origin of the material used [% by mass, each pair should sum up to 100 %]:
</t>
  </si>
  <si>
    <t xml:space="preserve">How much material output is created per product or service unit for each life cycle stage (mass [kg/t])? How do you perform in comparison to average solutions/your competitors? 
</t>
  </si>
  <si>
    <r>
      <t xml:space="preserve">`- higher output of </t>
    </r>
    <r>
      <rPr>
        <b/>
        <sz val="11"/>
        <rFont val="Calibri"/>
        <family val="2"/>
        <scheme val="minor"/>
      </rPr>
      <t>products/materials</t>
    </r>
    <r>
      <rPr>
        <sz val="11"/>
        <rFont val="Calibri"/>
        <family val="2"/>
        <scheme val="minor"/>
      </rPr>
      <t xml:space="preserve">
- same output of products/materials
- lower output of products/materials
- much lower output of products/materials
- higher output of </t>
    </r>
    <r>
      <rPr>
        <b/>
        <sz val="11"/>
        <rFont val="Calibri"/>
        <family val="2"/>
        <scheme val="minor"/>
      </rPr>
      <t>packaging</t>
    </r>
    <r>
      <rPr>
        <sz val="11"/>
        <rFont val="Calibri"/>
        <family val="2"/>
        <scheme val="minor"/>
      </rPr>
      <t xml:space="preserve">
- same output of packaging
- lower output of packaging
- much lower output of packaging
- higher </t>
    </r>
    <r>
      <rPr>
        <b/>
        <sz val="11"/>
        <rFont val="Calibri"/>
        <family val="2"/>
        <scheme val="minor"/>
      </rPr>
      <t>output of PPE used by customers</t>
    </r>
    <r>
      <rPr>
        <sz val="11"/>
        <rFont val="Calibri"/>
        <family val="2"/>
        <scheme val="minor"/>
      </rPr>
      <t xml:space="preserve">
- same output of PPE used by customers
- lower output of PPE used by customers
- much lower output of PPE used by customers</t>
    </r>
  </si>
  <si>
    <t xml:space="preserve">What percentage of your waste streams or by-products go to  landfill or incineration? (% by mass; % of total outflow)
</t>
  </si>
  <si>
    <t xml:space="preserve">- 75%-100% of our waste or by-products are lost
- 50%-75% of our waste or by-products are lost
- 25%-50% of our waste or by-products are lost
- 0% of our waste or by-products are lost
</t>
  </si>
  <si>
    <r>
      <t>Do you expect your business model generating emissions along the life cycle? Try to compare with current solutions in the market providing the same functionality.</t>
    </r>
    <r>
      <rPr>
        <b/>
        <sz val="11"/>
        <rFont val="Calibri"/>
        <family val="2"/>
        <scheme val="minor"/>
      </rPr>
      <t xml:space="preserve">
</t>
    </r>
    <r>
      <rPr>
        <sz val="11"/>
        <rFont val="Calibri"/>
        <family val="2"/>
        <scheme val="minor"/>
      </rPr>
      <t xml:space="preserve">
</t>
    </r>
  </si>
  <si>
    <t xml:space="preserve">`- higher emissions than products/services providing the same functionality
- equal emissions than products/services providing the same functionality
- lower emissions than products/services providing the same functionality 
- much lower emissions than products/services providing the same functionality 
</t>
  </si>
  <si>
    <t xml:space="preserve">What kind of consultancy and business support service do you offer? 
</t>
  </si>
  <si>
    <r>
      <t xml:space="preserve">1. Not offering any consultancy  and business support 
2. Yes, the following </t>
    </r>
    <r>
      <rPr>
        <b/>
        <sz val="11"/>
        <rFont val="Calibri"/>
        <family val="2"/>
        <scheme val="minor"/>
      </rPr>
      <t>(MULTIPLE CHOICE)</t>
    </r>
    <r>
      <rPr>
        <sz val="11"/>
        <rFont val="Calibri"/>
        <family val="2"/>
        <scheme val="minor"/>
      </rPr>
      <t xml:space="preserve">
- Advisory services on helping companies transition to a circular way of doing business
- Facilitating collaboration between organisations 
- Consumer/user education on CE 
- Design services for CE 
- Regenerative production certification 
- Financial advisory services in the context of Circular Economy</t>
    </r>
  </si>
  <si>
    <t xml:space="preserve">What kind of services using products do you offer? 
</t>
  </si>
  <si>
    <t xml:space="preserve">What kind of services supporting the recirculation of products or material do you offer?
</t>
  </si>
  <si>
    <t xml:space="preserve">What kind of services for facilitating or suppporting the elimination of waste and pollution do you offer (CE principle Design out waste and pollution)?
</t>
  </si>
  <si>
    <t xml:space="preserve">1. Not applying services supporting the CE principle of designing out waste and pollution
2.  Yes, services that offer, enable or facilitate: (MULTIPLE CHOICE)
- Designing (as a service) products with longer use life and repairability in mind
- Addressing material supply/demand imbalances or enabling others to do so 
- Reducing product waste accumulation 
- Reducing product emissions
- Preventing product waste accumulation 
- Preventing product emissions </t>
  </si>
  <si>
    <t xml:space="preserve">What kind of services  for the regeneration of natural systems do you offer?
</t>
  </si>
  <si>
    <t xml:space="preserve">1. Not applying any service supporting the CE prinicple of regenerating natural systems.
- Yes, we offer services that enable or facilitate: (MULTIPLE CHOICE)
- Sourcing regeneratively and renewably grown material over materials that are not regeneratively grown or finite
- Increasing organic nutrient flow in a defined ecosystem 
- Supporting natural ecosystem processes through improved soil health, biodiversity etc.
- Reversing degradation of natural ecosystem process in a defined locality 
- The promotion of regeneratively sourced renewable energy </t>
  </si>
  <si>
    <t xml:space="preserve">Which plant, property, and equipment assets does your company own and/or lease? 
</t>
  </si>
  <si>
    <t xml:space="preserve">Do water flows (inputs or outputs) involve relevant economic and environmental costs? How relevant are water flows in your product or service life cycle? How do you perform in comparison to average solutions/your competitors? 
</t>
  </si>
  <si>
    <t>Please, indicate % of demand in the different life cycle stages
0 % - no promotion of renewable energy
33% - partly shift to renewable energy
66% - main energy demand is substituted
100 % - all energy demand is substituted with renewables</t>
  </si>
  <si>
    <t xml:space="preserve">kWh/product or service
- not applicable
`- less efficient
- equally efficient
- more efficient
- much more efficient
</t>
  </si>
  <si>
    <t>kWh/product or service
indicate % of the total energy produced</t>
  </si>
  <si>
    <r>
      <rPr>
        <b/>
        <sz val="11"/>
        <color theme="4" tint="-0.249977111117893"/>
        <rFont val="Calibri"/>
        <family val="2"/>
        <scheme val="minor"/>
      </rPr>
      <t xml:space="preserve">CE competences of staff </t>
    </r>
    <r>
      <rPr>
        <sz val="11"/>
        <rFont val="Calibri"/>
        <family val="2"/>
        <scheme val="minor"/>
      </rPr>
      <t xml:space="preserve">
</t>
    </r>
  </si>
  <si>
    <r>
      <rPr>
        <b/>
        <sz val="11"/>
        <color theme="4" tint="-0.249977111117893"/>
        <rFont val="Calibri"/>
        <family val="2"/>
        <scheme val="minor"/>
      </rPr>
      <t xml:space="preserve">IT and digital systems to support CE
</t>
    </r>
    <r>
      <rPr>
        <sz val="11"/>
        <color theme="4" tint="-0.249977111117893"/>
        <rFont val="Calibri"/>
        <family val="2"/>
        <scheme val="minor"/>
      </rPr>
      <t xml:space="preserve">
 </t>
    </r>
  </si>
  <si>
    <r>
      <rPr>
        <b/>
        <sz val="11"/>
        <color theme="4" tint="-0.249977111117893"/>
        <rFont val="Calibri"/>
        <family val="2"/>
        <scheme val="minor"/>
      </rPr>
      <t>Engage with suppliers for circular sourcing</t>
    </r>
    <r>
      <rPr>
        <b/>
        <sz val="11"/>
        <color rgb="FFFF0000"/>
        <rFont val="Calibri"/>
        <family val="2"/>
        <scheme val="minor"/>
      </rPr>
      <t xml:space="preserve">
</t>
    </r>
    <r>
      <rPr>
        <i/>
        <sz val="11"/>
        <rFont val="Calibri"/>
        <family val="2"/>
        <scheme val="minor"/>
      </rPr>
      <t xml:space="preserve">CE principles are: </t>
    </r>
    <r>
      <rPr>
        <b/>
        <i/>
        <sz val="11"/>
        <rFont val="Calibri"/>
        <family val="2"/>
        <scheme val="minor"/>
      </rPr>
      <t>Narrow, Slow, Close</t>
    </r>
    <r>
      <rPr>
        <i/>
        <sz val="11"/>
        <rFont val="Calibri"/>
        <family val="2"/>
        <scheme val="minor"/>
      </rPr>
      <t xml:space="preserve"> and </t>
    </r>
    <r>
      <rPr>
        <b/>
        <i/>
        <sz val="11"/>
        <rFont val="Calibri"/>
        <family val="2"/>
        <scheme val="minor"/>
      </rPr>
      <t>Regenerate</t>
    </r>
    <r>
      <rPr>
        <i/>
        <sz val="11"/>
        <rFont val="Calibri"/>
        <family val="2"/>
        <scheme val="minor"/>
      </rPr>
      <t xml:space="preserve"> resource flows plus the supporting principle Inform. 
The 5 CE principles are introduced in IDEATION, Unit 2: Circular Economy and Unit 4: Circular Business Models. The involvement of stakeholders in a circular value chain is covered in INTEGRATION by Unit 6.
</t>
    </r>
  </si>
  <si>
    <t>External engagement with stakeholders</t>
  </si>
  <si>
    <t xml:space="preserve">Products and Materials </t>
  </si>
  <si>
    <r>
      <rPr>
        <b/>
        <sz val="11"/>
        <color rgb="FF0070C0"/>
        <rFont val="Calibri"/>
        <family val="2"/>
        <scheme val="minor"/>
      </rPr>
      <t xml:space="preserve">Circular Design for a long use </t>
    </r>
    <r>
      <rPr>
        <b/>
        <sz val="11"/>
        <color rgb="FFFF0000"/>
        <rFont val="Calibri"/>
        <family val="2"/>
        <scheme val="minor"/>
      </rPr>
      <t xml:space="preserve">
</t>
    </r>
    <r>
      <rPr>
        <sz val="11"/>
        <rFont val="Calibri"/>
        <family val="2"/>
        <scheme val="minor"/>
      </rPr>
      <t xml:space="preserve">
</t>
    </r>
    <r>
      <rPr>
        <b/>
        <sz val="11"/>
        <color rgb="FFC00000"/>
        <rFont val="Calibri"/>
        <family val="2"/>
        <scheme val="minor"/>
      </rPr>
      <t xml:space="preserve">(Used to be: </t>
    </r>
    <r>
      <rPr>
        <sz val="11"/>
        <color rgb="FFC00000"/>
        <rFont val="Calibri"/>
        <family val="2"/>
        <scheme val="minor"/>
      </rPr>
      <t>Circular Design</t>
    </r>
    <r>
      <rPr>
        <b/>
        <sz val="11"/>
        <color rgb="FFC00000"/>
        <rFont val="Calibri"/>
        <family val="2"/>
        <scheme val="minor"/>
      </rPr>
      <t xml:space="preserve">
</t>
    </r>
    <r>
      <rPr>
        <sz val="11"/>
        <color rgb="FFC00000"/>
        <rFont val="Calibri"/>
        <family val="2"/>
        <scheme val="minor"/>
      </rPr>
      <t xml:space="preserve">'Category 1: During use </t>
    </r>
    <r>
      <rPr>
        <b/>
        <sz val="11"/>
        <color rgb="FFC00000"/>
        <rFont val="Calibri"/>
        <family val="2"/>
        <scheme val="minor"/>
      </rPr>
      <t xml:space="preserve">-&gt; Circular Design for a long use
</t>
    </r>
    <r>
      <rPr>
        <sz val="11"/>
        <color rgb="FFC00000"/>
        <rFont val="Calibri"/>
        <family val="2"/>
        <scheme val="minor"/>
      </rPr>
      <t>Category 2: End of functional life</t>
    </r>
    <r>
      <rPr>
        <b/>
        <sz val="11"/>
        <color rgb="FFC00000"/>
        <rFont val="Calibri"/>
        <family val="2"/>
        <scheme val="minor"/>
      </rPr>
      <t xml:space="preserve"> -&gt; Design for a second life
'split questions so they are easier to answer and gain more weight)</t>
    </r>
  </si>
  <si>
    <r>
      <rPr>
        <b/>
        <sz val="11"/>
        <color theme="4" tint="-0.249977111117893"/>
        <rFont val="Calibri"/>
        <family val="2"/>
        <scheme val="minor"/>
      </rPr>
      <t>Circular</t>
    </r>
    <r>
      <rPr>
        <b/>
        <sz val="11"/>
        <color rgb="FF0070C0"/>
        <rFont val="Calibri"/>
        <family val="2"/>
        <scheme val="minor"/>
      </rPr>
      <t xml:space="preserve"> Design for a second life</t>
    </r>
    <r>
      <rPr>
        <b/>
        <sz val="11"/>
        <color rgb="FFFF0000"/>
        <rFont val="Calibri"/>
        <family val="2"/>
        <scheme val="minor"/>
      </rPr>
      <t xml:space="preserve">
</t>
    </r>
    <r>
      <rPr>
        <sz val="11"/>
        <rFont val="Calibri"/>
        <family val="2"/>
        <scheme val="minor"/>
      </rPr>
      <t xml:space="preserve">
</t>
    </r>
    <r>
      <rPr>
        <sz val="11"/>
        <color rgb="FFC00000"/>
        <rFont val="Calibri"/>
        <family val="2"/>
        <scheme val="minor"/>
      </rPr>
      <t xml:space="preserve">Used to be: </t>
    </r>
    <r>
      <rPr>
        <sz val="11"/>
        <rFont val="Calibri"/>
        <family val="2"/>
        <scheme val="minor"/>
      </rPr>
      <t>Circular Design</t>
    </r>
    <r>
      <rPr>
        <sz val="11"/>
        <color rgb="FFC00000"/>
        <rFont val="Calibri"/>
        <family val="2"/>
        <scheme val="minor"/>
      </rPr>
      <t xml:space="preserve">
'Category 1: During use -&gt; Circular Design for a long life
Category 2: End of functional life -&gt; Design for a second life</t>
    </r>
  </si>
  <si>
    <r>
      <rPr>
        <b/>
        <sz val="11"/>
        <color theme="4" tint="-0.249977111117893"/>
        <rFont val="Calibri"/>
        <family val="2"/>
        <scheme val="minor"/>
      </rPr>
      <t>Support cus</t>
    </r>
    <r>
      <rPr>
        <b/>
        <sz val="11"/>
        <color rgb="FF0070C0"/>
        <rFont val="Calibri"/>
        <family val="2"/>
        <scheme val="minor"/>
      </rPr>
      <t>tomers to improve the CE performance</t>
    </r>
    <r>
      <rPr>
        <sz val="11"/>
        <rFont val="Calibri"/>
        <family val="2"/>
        <scheme val="minor"/>
      </rPr>
      <t xml:space="preserve">
</t>
    </r>
  </si>
  <si>
    <r>
      <t>Product and mate</t>
    </r>
    <r>
      <rPr>
        <b/>
        <sz val="11"/>
        <color rgb="FF0070C0"/>
        <rFont val="Calibri"/>
        <family val="2"/>
        <scheme val="minor"/>
      </rPr>
      <t>rial flows along the life cycle</t>
    </r>
    <r>
      <rPr>
        <b/>
        <sz val="11"/>
        <color rgb="FFFF0000"/>
        <rFont val="Calibri"/>
        <family val="2"/>
        <scheme val="minor"/>
      </rPr>
      <t xml:space="preserve">
</t>
    </r>
    <r>
      <rPr>
        <sz val="11"/>
        <rFont val="Calibri"/>
        <family val="2"/>
        <scheme val="minor"/>
      </rPr>
      <t>The life cycle of products or services comprises of:
'- Raw material extration
'- Production
'- Distribution
' Use phase
' End of life</t>
    </r>
    <r>
      <rPr>
        <b/>
        <sz val="11"/>
        <rFont val="Calibri"/>
        <family val="2"/>
        <scheme val="minor"/>
      </rPr>
      <t xml:space="preserve">
</t>
    </r>
    <r>
      <rPr>
        <sz val="11"/>
        <rFont val="Calibri"/>
        <family val="2"/>
        <scheme val="minor"/>
      </rPr>
      <t>In IDEATION, Unit 2: Circular Economy and Unit 7: Circular Performance you hear more about the life cycle of products or services.</t>
    </r>
  </si>
  <si>
    <r>
      <rPr>
        <b/>
        <sz val="11"/>
        <color theme="4" tint="-0.249977111117893"/>
        <rFont val="Calibri"/>
        <family val="2"/>
        <scheme val="minor"/>
      </rPr>
      <t>Material input</t>
    </r>
    <r>
      <rPr>
        <sz val="11"/>
        <color theme="1"/>
        <rFont val="Calibri"/>
        <family val="2"/>
        <scheme val="minor"/>
      </rPr>
      <t xml:space="preserve"> 
</t>
    </r>
    <r>
      <rPr>
        <sz val="11"/>
        <rFont val="Calibri"/>
        <family val="2"/>
        <scheme val="minor"/>
      </rPr>
      <t xml:space="preserve">Consider </t>
    </r>
    <r>
      <rPr>
        <sz val="11"/>
        <color theme="1"/>
        <rFont val="Calibri"/>
        <family val="2"/>
        <scheme val="minor"/>
      </rPr>
      <t>the total annual mass of</t>
    </r>
    <r>
      <rPr>
        <b/>
        <sz val="11"/>
        <color theme="1"/>
        <rFont val="Calibri"/>
        <family val="2"/>
        <scheme val="minor"/>
      </rPr>
      <t xml:space="preserve"> inflow </t>
    </r>
    <r>
      <rPr>
        <sz val="11"/>
        <color theme="1"/>
        <rFont val="Calibri"/>
        <family val="2"/>
        <scheme val="minor"/>
      </rPr>
      <t xml:space="preserve">products and materials [kg/metric tonnes].
• </t>
    </r>
    <r>
      <rPr>
        <b/>
        <sz val="11"/>
        <color theme="1"/>
        <rFont val="Calibri"/>
        <family val="2"/>
        <scheme val="minor"/>
      </rPr>
      <t>include all materials inflows (including packaging</t>
    </r>
    <r>
      <rPr>
        <sz val="11"/>
        <color theme="1"/>
        <rFont val="Calibri"/>
        <family val="2"/>
        <scheme val="minor"/>
      </rPr>
      <t>).
•</t>
    </r>
    <r>
      <rPr>
        <b/>
        <sz val="11"/>
        <color theme="1"/>
        <rFont val="Calibri"/>
        <family val="2"/>
        <scheme val="minor"/>
      </rPr>
      <t xml:space="preserve"> include plant, property, and equipment assets owned by your company but used by customers</t>
    </r>
    <r>
      <rPr>
        <sz val="11"/>
        <color theme="1"/>
        <rFont val="Calibri"/>
        <family val="2"/>
        <scheme val="minor"/>
      </rPr>
      <t xml:space="preserve"> (e.g. reusable pallets in a product-as-a-service business model).</t>
    </r>
  </si>
  <si>
    <r>
      <rPr>
        <b/>
        <sz val="11"/>
        <color rgb="FF0070C0"/>
        <rFont val="Calibri"/>
        <family val="2"/>
        <scheme val="minor"/>
      </rPr>
      <t>Other emissions</t>
    </r>
    <r>
      <rPr>
        <b/>
        <sz val="11"/>
        <color theme="4" tint="-0.249977111117893"/>
        <rFont val="Calibri"/>
        <family val="2"/>
        <scheme val="minor"/>
      </rPr>
      <t xml:space="preserve">
</t>
    </r>
  </si>
  <si>
    <r>
      <rPr>
        <b/>
        <sz val="11"/>
        <color theme="4" tint="-0.249977111117893"/>
        <rFont val="Calibri"/>
        <family val="2"/>
        <scheme val="minor"/>
      </rPr>
      <t xml:space="preserve">Hazardous substances
</t>
    </r>
    <r>
      <rPr>
        <sz val="11"/>
        <rFont val="Calibri"/>
        <family val="2"/>
        <scheme val="minor"/>
      </rPr>
      <t xml:space="preserve">Do your material outflows contain any restricted or critical substances in quantities above the maximum allowable concentration (ppm)? (Y/N)
</t>
    </r>
    <r>
      <rPr>
        <b/>
        <sz val="11"/>
        <color rgb="FFC00000"/>
        <rFont val="Calibri"/>
        <family val="2"/>
        <scheme val="minor"/>
      </rPr>
      <t>GIVE HINTS</t>
    </r>
    <r>
      <rPr>
        <sz val="11"/>
        <color rgb="FFC00000"/>
        <rFont val="Calibri"/>
        <family val="2"/>
        <scheme val="minor"/>
      </rPr>
      <t xml:space="preserve"> E.g. from the Cradle to Cradle Certified Products Program, Restricted Substances List (RSL) 
Note: Outputs are all products, by-products, waste/emissions and materials used in processes.
</t>
    </r>
  </si>
  <si>
    <r>
      <rPr>
        <b/>
        <sz val="11"/>
        <color rgb="FF0070C0"/>
        <rFont val="Calibri"/>
        <family val="2"/>
        <scheme val="minor"/>
      </rPr>
      <t>Service offer supporting the Circular Economy</t>
    </r>
    <r>
      <rPr>
        <sz val="11"/>
        <rFont val="Calibri"/>
        <family val="2"/>
        <scheme val="minor"/>
      </rPr>
      <t xml:space="preserve">
Please consider
- 1 Consultancy services and business support 
- 2 Software services
- 3 Services using products 
- 4 Recirculation services
- 5 Services for eliminating waste and pollution
- 6 Services for keeping products and materials in use 
- 7  Services for the regeneration of natural systems
</t>
    </r>
    <r>
      <rPr>
        <i/>
        <sz val="11"/>
        <rFont val="Calibri"/>
        <family val="2"/>
        <scheme val="minor"/>
      </rPr>
      <t>(For further information and examples for the single services categories see the following questions.)</t>
    </r>
  </si>
  <si>
    <r>
      <rPr>
        <b/>
        <sz val="11"/>
        <color theme="4" tint="-0.249977111117893"/>
        <rFont val="Calibri"/>
        <family val="2"/>
        <scheme val="minor"/>
      </rPr>
      <t>Circular Procur</t>
    </r>
    <r>
      <rPr>
        <b/>
        <sz val="11"/>
        <color rgb="FF0070C0"/>
        <rFont val="Calibri"/>
        <family val="2"/>
        <scheme val="minor"/>
      </rPr>
      <t>ement  - Long Use</t>
    </r>
    <r>
      <rPr>
        <sz val="11"/>
        <rFont val="Calibri"/>
        <family val="2"/>
        <scheme val="minor"/>
      </rPr>
      <t xml:space="preserve">
</t>
    </r>
  </si>
  <si>
    <r>
      <rPr>
        <b/>
        <sz val="11"/>
        <color theme="4" tint="-0.249977111117893"/>
        <rFont val="Calibri"/>
        <family val="2"/>
        <scheme val="minor"/>
      </rPr>
      <t>Circular Procur</t>
    </r>
    <r>
      <rPr>
        <b/>
        <sz val="11"/>
        <color rgb="FF0070C0"/>
        <rFont val="Calibri"/>
        <family val="2"/>
        <scheme val="minor"/>
      </rPr>
      <t xml:space="preserve">ement - End of functional life </t>
    </r>
    <r>
      <rPr>
        <b/>
        <sz val="11"/>
        <color rgb="FFFF0000"/>
        <rFont val="Calibri"/>
        <family val="2"/>
        <scheme val="minor"/>
      </rPr>
      <t xml:space="preserve">
</t>
    </r>
    <r>
      <rPr>
        <b/>
        <sz val="11"/>
        <rFont val="Calibri"/>
        <family val="2"/>
        <scheme val="minor"/>
      </rPr>
      <t>Please consider</t>
    </r>
    <r>
      <rPr>
        <sz val="11"/>
        <rFont val="Calibri"/>
        <family val="2"/>
        <scheme val="minor"/>
      </rPr>
      <t xml:space="preserve">
</t>
    </r>
    <r>
      <rPr>
        <b/>
        <sz val="11"/>
        <rFont val="Calibri"/>
        <family val="2"/>
        <scheme val="minor"/>
      </rPr>
      <t>* Designed for nutrient recirculation that meets the qualifying conditions</t>
    </r>
    <r>
      <rPr>
        <sz val="11"/>
        <rFont val="Calibri"/>
        <family val="2"/>
        <scheme val="minor"/>
      </rPr>
      <t xml:space="preserve"> (e.g. composting and anaerobic digestion) 
* </t>
    </r>
    <r>
      <rPr>
        <b/>
        <sz val="11"/>
        <rFont val="Calibri"/>
        <family val="2"/>
        <scheme val="minor"/>
      </rPr>
      <t>Design for recycling</t>
    </r>
    <r>
      <rPr>
        <sz val="11"/>
        <rFont val="Calibri"/>
        <family val="2"/>
        <scheme val="minor"/>
      </rPr>
      <t xml:space="preserve"> (e.g. low materials complexity, low toxicity, ease of separating materials), prioritising tighter loops (reuse/redistribute, refurbish/remanufacture, and repair), uses existing recycling systems that operate in practice and at scale
◦ </t>
    </r>
    <r>
      <rPr>
        <b/>
        <sz val="11"/>
        <rFont val="Calibri"/>
        <family val="2"/>
        <scheme val="minor"/>
      </rPr>
      <t>Designed for remanufacturing / refurbishment</t>
    </r>
    <r>
      <rPr>
        <sz val="11"/>
        <rFont val="Calibri"/>
        <family val="2"/>
        <scheme val="minor"/>
      </rPr>
      <t xml:space="preserve"> (e.g. modular design)
* </t>
    </r>
    <r>
      <rPr>
        <b/>
        <sz val="11"/>
        <rFont val="Calibri"/>
        <family val="2"/>
        <scheme val="minor"/>
      </rPr>
      <t>Design for disassembly</t>
    </r>
    <r>
      <rPr>
        <sz val="11"/>
        <rFont val="Calibri"/>
        <family val="2"/>
        <scheme val="minor"/>
      </rPr>
      <t xml:space="preserve"> (e.g. Product-component passports, modular design, reversible connections)
</t>
    </r>
    <r>
      <rPr>
        <b/>
        <sz val="11"/>
        <rFont val="Calibri"/>
        <family val="2"/>
        <scheme val="minor"/>
      </rPr>
      <t>* Leasing model</t>
    </r>
    <r>
      <rPr>
        <sz val="11"/>
        <rFont val="Calibri"/>
        <family val="2"/>
        <scheme val="minor"/>
      </rPr>
      <t xml:space="preserve"> (e.g. assets can be returned at end of use)</t>
    </r>
  </si>
  <si>
    <t>Comments</t>
  </si>
  <si>
    <t>What % of your new PPE assets have circular design approaches for a long use? (% by units: #items or m2 for buildings, per category) Enter the % of PPE assets procured with at least one of the listed design approaches: 
- Regeneratively grown materials of biological origin
- Repairability
- Reusability
- Longevity</t>
  </si>
  <si>
    <t xml:space="preserve">What % of your new PPE assets have considered circular strategies for the end of functional life? Enter the % of PPE assets procured with at least one of the listed design approaches: 
* Designed for nutrient recirculation that meets the qualifying conditions
* Design for recycling 
* Designed for remanufacturing / refurbishment 
* Design for disassembly 
* Leasing model </t>
  </si>
  <si>
    <t>1 - no competence</t>
  </si>
  <si>
    <t>2 - beginner in CE</t>
  </si>
  <si>
    <t>3 - intermediate competence in CE</t>
  </si>
  <si>
    <t>4 - advanced competence in CE</t>
  </si>
  <si>
    <t>2 - This is not a priority now</t>
  </si>
  <si>
    <t>3 - We have thought about this</t>
  </si>
  <si>
    <t>4 - Yes, it is an important priority and will be included in the agreements and relationships with our partners</t>
  </si>
  <si>
    <t>5 - very low input of products/materials</t>
  </si>
  <si>
    <t>1 - High percentage</t>
  </si>
  <si>
    <t>2 - Medium percentage</t>
  </si>
  <si>
    <t>3- Low percentage</t>
  </si>
  <si>
    <t>I do not know, no data available</t>
  </si>
  <si>
    <t>I don't now</t>
  </si>
  <si>
    <t>2 - higher amount than products/services providing the same functionality</t>
  </si>
  <si>
    <t xml:space="preserve">1 - high amount of emissions </t>
  </si>
  <si>
    <t>2 - medium amount of emissions</t>
  </si>
  <si>
    <t>3 - low amount of emissions</t>
  </si>
  <si>
    <t>4 - much lower amount of emissions</t>
  </si>
  <si>
    <t>No, not exactly</t>
  </si>
  <si>
    <t>No data available</t>
  </si>
  <si>
    <t>2 - Yes</t>
  </si>
  <si>
    <t>1 - low, %</t>
  </si>
  <si>
    <t>2 - medium, %</t>
  </si>
  <si>
    <t>3 - high %</t>
  </si>
  <si>
    <t>4 - full %</t>
  </si>
  <si>
    <t>I do not know yet</t>
  </si>
  <si>
    <t>1 - No, we offer physical products only</t>
  </si>
  <si>
    <t xml:space="preserve">2 - Yes, combination of products and services </t>
  </si>
  <si>
    <t>3 - Yes, services are the core of our business</t>
  </si>
  <si>
    <t>1 - less than 25 %</t>
  </si>
  <si>
    <t>2 - 25 - 50 %</t>
  </si>
  <si>
    <t>3 - 50 - 75 %</t>
  </si>
  <si>
    <t>4 - 75-100 %</t>
  </si>
  <si>
    <t>1 - None</t>
  </si>
  <si>
    <t>2 - less than 25 %</t>
  </si>
  <si>
    <t>3 - 25 - 50 %</t>
  </si>
  <si>
    <t>4 - 50 - 75 %</t>
  </si>
  <si>
    <t>5 - 75-100 %</t>
  </si>
  <si>
    <t>Data not available</t>
  </si>
  <si>
    <t>1 - wastewater is discharged to a treatment plant</t>
  </si>
  <si>
    <t>2 - wastewater is discharged into public waterways (e.g. recharge of local aquifers/rivers/lakes/wetlands) ensuring quality equal to or higher than that of the surrounding (healthy) ecosystem.</t>
  </si>
  <si>
    <t>3 - Part of the wastewater is recycled or reused elsewhere (part of symbiosis or cascading) and part is discharged</t>
  </si>
  <si>
    <t>4 - All wastewater is recycled or reused elsewhere (part of symbiosis or cascading)</t>
  </si>
  <si>
    <t>1 - low or not considered</t>
  </si>
  <si>
    <t>3 - high - most of the energy involved</t>
  </si>
  <si>
    <t>4 - all energy involved is planned to be renewable</t>
  </si>
  <si>
    <t>1 - Low</t>
  </si>
  <si>
    <t>2 - Medium</t>
  </si>
  <si>
    <t>3 - High</t>
  </si>
  <si>
    <t>4 - all energy produced based on renewables</t>
  </si>
  <si>
    <t>1 - We have not established any business relationship yet</t>
  </si>
  <si>
    <t>2 - We started to make fair agreements with our suppliers/partners</t>
  </si>
  <si>
    <t>3 - Yes, partly included in the agreements and relationships with our partners</t>
  </si>
  <si>
    <t>4  - Yes, included in the agreements and relationships with our partners</t>
  </si>
  <si>
    <t xml:space="preserve">1 - My product or service performs worse than average </t>
  </si>
  <si>
    <t>2 - My product or service behaves like the average</t>
  </si>
  <si>
    <t>3 - My product or service performs better than average</t>
  </si>
  <si>
    <t>4 - My product or service performs much better than average</t>
  </si>
  <si>
    <t>1 - higher input of products/materials</t>
  </si>
  <si>
    <t>2 - same input of products/materials</t>
  </si>
  <si>
    <t>3 - lower  input of products/materials</t>
  </si>
  <si>
    <t>4 - much lower input of products/materials</t>
  </si>
  <si>
    <t>1 - higher output of products/materials</t>
  </si>
  <si>
    <t>2 - same output of products/materials</t>
  </si>
  <si>
    <t>3 - lower output of products/materials</t>
  </si>
  <si>
    <t>4 - much lower output of products/materials</t>
  </si>
  <si>
    <t>1  - no promotion of renewables</t>
  </si>
  <si>
    <t>2 - partly shift to renewables</t>
  </si>
  <si>
    <t>3 - main materials are substituted</t>
  </si>
  <si>
    <t>4 - all materials are substituted with renewables</t>
  </si>
  <si>
    <t>1 - 75%-100% of our waste or by-products are lost</t>
  </si>
  <si>
    <t>2 - 50%-75% of our waste or by-products are lost</t>
  </si>
  <si>
    <t>3 - 25%-50% of our waste or by-products are lost</t>
  </si>
  <si>
    <t>4 - 0% of our waste or by-products are lost</t>
  </si>
  <si>
    <t>1 - higher emissions than products/services providing the same functionality</t>
  </si>
  <si>
    <t>2 - equal emissions than products/services providing the same functionality</t>
  </si>
  <si>
    <t xml:space="preserve">3 - lower emissions than products/services providing the same functionality </t>
  </si>
  <si>
    <t xml:space="preserve">4 - much lower emissions than products/services providing the same functionality </t>
  </si>
  <si>
    <t>3 - same amount than products/services providing the same functionality</t>
  </si>
  <si>
    <t>4 - lower amount than products/services providing the same functionalityof emissions</t>
  </si>
  <si>
    <t>5 - much lower amount than products/services providing the same functionalityof emissions</t>
  </si>
  <si>
    <t>3 - same amount of emissions</t>
  </si>
  <si>
    <t>2 - higher amount of emissions than industry average</t>
  </si>
  <si>
    <t>1 - higher input of water in some of the stages</t>
  </si>
  <si>
    <t>2 - same input of water in some of the stages</t>
  </si>
  <si>
    <t>3 - lower  input of water in some of the stages</t>
  </si>
  <si>
    <t>4 - much lower input in some of the stages</t>
  </si>
  <si>
    <t>4 - much lower input or no input in some of the stages</t>
  </si>
  <si>
    <t>1 - no promotion of renewable energy</t>
  </si>
  <si>
    <t>2 - partly shift to renewable energy</t>
  </si>
  <si>
    <t>3  - main energy demand is substituted</t>
  </si>
  <si>
    <t>4 - all energy demand is substituted with renewables</t>
  </si>
  <si>
    <t>not applicable</t>
  </si>
  <si>
    <t>Water flows are generally not relevant in my business model</t>
  </si>
  <si>
    <t>Water flows are generally not relevant for my business model</t>
  </si>
  <si>
    <t>Enablers</t>
  </si>
  <si>
    <t>Enablers / Outcomes</t>
  </si>
  <si>
    <t>No.</t>
  </si>
  <si>
    <t>What kind of materials do you use (primary vs. recycled; fossil based vs. renewable materials) compared to your competitors?</t>
  </si>
  <si>
    <t>1 - high input of fossil and/or primary materials in relation to our competitors</t>
  </si>
  <si>
    <t>2 - medium input of fossil and/or primary materials in relation to our competitors</t>
  </si>
  <si>
    <t>3 - mostly input of renewable and/or recycled materials in relation to our competitors</t>
  </si>
  <si>
    <t>4 - only input from renewable and/or recycled materials in relation to our competitors</t>
  </si>
  <si>
    <t>Do you plan to enable the reuse of your products?</t>
  </si>
  <si>
    <t>Reuse is not an applicable strategy in our business model</t>
  </si>
  <si>
    <t>We don't (plan to) offer any reuse possibilities in our business model</t>
  </si>
  <si>
    <t xml:space="preserve">We (plan to) offer some reuse possibilities in our business model </t>
  </si>
  <si>
    <t>We (plan to) encourage the reuse of products, both through design and the business model (e.g. product takeback)</t>
  </si>
  <si>
    <t xml:space="preserve">in total more up to 25% </t>
  </si>
  <si>
    <t xml:space="preserve">in total between 25% and 50% </t>
  </si>
  <si>
    <t>in total between 50% and 75%</t>
  </si>
  <si>
    <t>in total more than 75%</t>
  </si>
  <si>
    <t>4 CE is the basis of our innovations - all innovation elements of my business idea are aligned with CE principles</t>
  </si>
  <si>
    <t>1 - high input of materials to provide the same functionality (compared to our competitors)</t>
  </si>
  <si>
    <t>2 - medium input of materials to provide the same functionality (compared to our competitors)</t>
  </si>
  <si>
    <t xml:space="preserve">3 - low  input of materials to provide the same functionality (compared to our competitors) </t>
  </si>
  <si>
    <t>4 - very low input of materials to provide the same functionality (compared to our competitors)</t>
  </si>
  <si>
    <t>1 - high output of materials to provide the same functionality (compared to our competitors)</t>
  </si>
  <si>
    <t>2 - medium output of materials to provide the same functionality (compared to our competitors)</t>
  </si>
  <si>
    <t xml:space="preserve">3 - low  output of materials to provide the same functionality (compared to our competitors) </t>
  </si>
  <si>
    <t>4 - very low output of materials to provide the same functionality (compared to our competitors)</t>
  </si>
  <si>
    <t>How much material input is needed to provide your product/service in the different life cycle stages (production, transportation, installation, use)?  Compare that to the material inputs of your competitors/industry to deliver the same functionality.</t>
  </si>
  <si>
    <t>How much material output is generated  to provide your product/service in the different life cycle stages (production, transportation, installation, use)? Compare that to the material inputs of your competitors/industry to deliver the same functionality.</t>
  </si>
  <si>
    <t>2 - low extent</t>
  </si>
  <si>
    <t>3 - medium extent</t>
  </si>
  <si>
    <t>4 - high extent</t>
  </si>
  <si>
    <t>higher amount than products/services providing the same functionality</t>
  </si>
  <si>
    <t>medium/same amount han products/services providing the same functionality</t>
  </si>
  <si>
    <t xml:space="preserve">lower amount than products/services providing the same functionality </t>
  </si>
  <si>
    <t xml:space="preserve">much lower amount than products/services providing the same functionality </t>
  </si>
  <si>
    <t xml:space="preserve">higher amount of emissions </t>
  </si>
  <si>
    <t>medium/same amount of emissions</t>
  </si>
  <si>
    <t>lower amount of emissions</t>
  </si>
  <si>
    <t>much lower amount of emissions</t>
  </si>
  <si>
    <t>4 - very low input in all of the stages</t>
  </si>
  <si>
    <t>3 - Low input in all of the stages</t>
  </si>
  <si>
    <t>I don't expect changes in this issue</t>
  </si>
  <si>
    <t>I expect a reduction</t>
  </si>
  <si>
    <t xml:space="preserve">I expect an increase </t>
  </si>
  <si>
    <t>1 - Not relevant for us</t>
  </si>
  <si>
    <t>Circular Start Assessment Tool</t>
  </si>
  <si>
    <r>
      <t xml:space="preserve">Do you offer any services and support for the transition towards a more Circular Economy?
</t>
    </r>
    <r>
      <rPr>
        <b/>
        <sz val="11"/>
        <rFont val="Calibri"/>
        <family val="2"/>
        <scheme val="minor"/>
      </rPr>
      <t xml:space="preserve">
If you choose the answer "No, we only offer physical products only" the following subquestions can be skipped.</t>
    </r>
  </si>
  <si>
    <r>
      <t xml:space="preserve">Could you identify relevant water flows in each life cycle stage?
</t>
    </r>
    <r>
      <rPr>
        <b/>
        <sz val="11"/>
        <rFont val="Calibri"/>
        <family val="2"/>
        <scheme val="minor"/>
      </rPr>
      <t>If you choose the answer "Water flows are generally not relevant in my business model" the following subquestions in category 8 can be skipped</t>
    </r>
    <r>
      <rPr>
        <sz val="11"/>
        <rFont val="Calibri"/>
        <family val="2"/>
        <scheme val="minor"/>
      </rPr>
      <t>.</t>
    </r>
  </si>
  <si>
    <t xml:space="preserve">Assessment per answer </t>
  </si>
  <si>
    <t>Circularity Assessment per category</t>
  </si>
  <si>
    <t>Strategy &amp; Innovation</t>
  </si>
  <si>
    <t>People &amp; Skills</t>
  </si>
  <si>
    <t>Operations</t>
  </si>
  <si>
    <t>External Engagement with Stakeholders</t>
  </si>
  <si>
    <t>Products &amp; Materials</t>
  </si>
  <si>
    <t>Services</t>
  </si>
  <si>
    <t>Plant, Property &amp; Equipment</t>
  </si>
  <si>
    <t>Water</t>
  </si>
  <si>
    <t>Energy</t>
  </si>
  <si>
    <t>Bevor starting the assessment we kindly ask you to read the short introduction.</t>
  </si>
  <si>
    <t xml:space="preserve">For more information visit our website on https://www.circularstart.eu/. </t>
  </si>
  <si>
    <r>
      <t xml:space="preserve">The Circular Start Assessmet Tool - CSAT - supports you in assessing the circularity &amp; sustainability performance of your business model. You can do so in the various phases of your business model development, e.g. in the Ideation, Integration or Validation phase. Between the phases we highly recommend to consult the 4 Modules on the </t>
    </r>
    <r>
      <rPr>
        <b/>
        <sz val="12"/>
        <color rgb="FF4D4D4D"/>
        <rFont val="Calibri"/>
        <family val="2"/>
        <scheme val="minor"/>
      </rPr>
      <t>Circular Start Learning platform</t>
    </r>
    <r>
      <rPr>
        <sz val="12"/>
        <color rgb="FF4D4D4D"/>
        <rFont val="Calibri"/>
        <family val="2"/>
        <scheme val="minor"/>
      </rPr>
      <t xml:space="preserve"> (https://learn.circularstart.eu/) for getting inspiration and knowledge on how to implement circularity and sustainability strategies into your BM. The core of Circular Start is to create value not only for you and your customers but also for others in the value chain or the society and environment as such. 
</t>
    </r>
    <r>
      <rPr>
        <b/>
        <sz val="12"/>
        <color rgb="FFF0517F"/>
        <rFont val="Calibri"/>
        <family val="2"/>
        <scheme val="minor"/>
      </rPr>
      <t>In Module 3: VALIDATION, the Circular Start Assessement Tool is introduced. Unit 2 explains how to work with it.</t>
    </r>
    <r>
      <rPr>
        <sz val="12"/>
        <color rgb="FF4D4D4D"/>
        <rFont val="Calibri"/>
        <family val="2"/>
        <scheme val="minor"/>
      </rPr>
      <t xml:space="preserve">
We also like to recommend to work with the Business Model Canvas (template available on the platform). After filling/adapting the elements of your business model you can repeat the assessement and see how the adaptions lead to the improvement of the circularity &amp; sustainability performance of your business model.</t>
    </r>
  </si>
  <si>
    <t>The Circular Start team</t>
  </si>
  <si>
    <t>Human well being/ fundamental needs</t>
  </si>
  <si>
    <t>Welcome to the Circular Start Assessment Tool!</t>
  </si>
  <si>
    <t xml:space="preserve">We would be very happy to get feedback from your experience working with the CircularStart materials.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</si>
</sst>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2" x14ac:knownFonts="1">
    <font>
      <sz val="11"/>
      <color theme="1"/>
      <name val="Calibri"/>
      <family val="2"/>
      <scheme val="minor"/>
    </font>
    <font>
      <sz val="11"/>
      <color rgb="FFFF0000"/>
      <name val="Calibri"/>
      <family val="2"/>
      <scheme val="minor"/>
    </font>
    <font>
      <sz val="11"/>
      <name val="Calibri"/>
      <family val="2"/>
      <scheme val="minor"/>
    </font>
    <font>
      <i/>
      <sz val="11"/>
      <name val="Calibri"/>
      <family val="2"/>
      <scheme val="minor"/>
    </font>
    <font>
      <sz val="11"/>
      <color theme="4" tint="0.39997558519241921"/>
      <name val="Calibri"/>
      <family val="2"/>
      <scheme val="minor"/>
    </font>
    <font>
      <sz val="8"/>
      <name val="Calibri"/>
      <family val="2"/>
      <scheme val="minor"/>
    </font>
    <font>
      <sz val="11"/>
      <color theme="9" tint="-0.499984740745262"/>
      <name val="Calibri"/>
      <family val="2"/>
      <scheme val="minor"/>
    </font>
    <font>
      <sz val="11"/>
      <color theme="4" tint="-0.499984740745262"/>
      <name val="Calibri"/>
      <family val="2"/>
      <scheme val="minor"/>
    </font>
    <font>
      <sz val="11"/>
      <color theme="4" tint="-0.249977111117893"/>
      <name val="Calibri"/>
      <family val="2"/>
      <scheme val="minor"/>
    </font>
    <font>
      <b/>
      <sz val="11"/>
      <color theme="1"/>
      <name val="Calibri"/>
      <family val="2"/>
      <scheme val="minor"/>
    </font>
    <font>
      <b/>
      <sz val="11"/>
      <name val="Calibri"/>
      <family val="2"/>
      <scheme val="minor"/>
    </font>
    <font>
      <b/>
      <sz val="11"/>
      <color theme="4" tint="-0.249977111117893"/>
      <name val="Calibri"/>
      <family val="2"/>
      <scheme val="minor"/>
    </font>
    <font>
      <sz val="11"/>
      <color theme="5" tint="-0.499984740745262"/>
      <name val="Calibri"/>
      <family val="2"/>
      <scheme val="minor"/>
    </font>
    <font>
      <b/>
      <sz val="11"/>
      <color theme="5" tint="-0.499984740745262"/>
      <name val="Calibri"/>
      <family val="2"/>
      <scheme val="minor"/>
    </font>
    <font>
      <b/>
      <sz val="11"/>
      <color rgb="FFFF0000"/>
      <name val="Calibri"/>
      <family val="2"/>
      <scheme val="minor"/>
    </font>
    <font>
      <b/>
      <sz val="11"/>
      <color theme="8"/>
      <name val="Calibri"/>
      <family val="2"/>
      <scheme val="minor"/>
    </font>
    <font>
      <sz val="9"/>
      <color indexed="81"/>
      <name val="Tahoma"/>
      <family val="2"/>
    </font>
    <font>
      <b/>
      <sz val="9"/>
      <color indexed="81"/>
      <name val="Tahoma"/>
      <family val="2"/>
    </font>
    <font>
      <sz val="11"/>
      <color theme="5" tint="-0.249977111117893"/>
      <name val="Calibri"/>
      <family val="2"/>
      <scheme val="minor"/>
    </font>
    <font>
      <b/>
      <sz val="11"/>
      <color rgb="FF660066"/>
      <name val="Calibri"/>
      <family val="2"/>
      <scheme val="minor"/>
    </font>
    <font>
      <sz val="11"/>
      <color rgb="FF7030A0"/>
      <name val="Calibri"/>
      <family val="2"/>
      <scheme val="minor"/>
    </font>
    <font>
      <b/>
      <sz val="16"/>
      <color theme="1"/>
      <name val="Calibri"/>
      <family val="2"/>
      <scheme val="minor"/>
    </font>
    <font>
      <b/>
      <sz val="22"/>
      <name val="Calibri"/>
      <family val="2"/>
      <scheme val="minor"/>
    </font>
    <font>
      <b/>
      <sz val="11"/>
      <color rgb="FF7030A0"/>
      <name val="Calibri"/>
      <family val="2"/>
      <scheme val="minor"/>
    </font>
    <font>
      <b/>
      <sz val="11"/>
      <color rgb="FF00B050"/>
      <name val="Calibri"/>
      <family val="2"/>
      <scheme val="minor"/>
    </font>
    <font>
      <sz val="11"/>
      <color rgb="FF00B050"/>
      <name val="Calibri"/>
      <family val="2"/>
      <scheme val="minor"/>
    </font>
    <font>
      <i/>
      <sz val="11"/>
      <color rgb="FFFF0000"/>
      <name val="Calibri"/>
      <family val="2"/>
      <scheme val="minor"/>
    </font>
    <font>
      <b/>
      <sz val="12"/>
      <color theme="1"/>
      <name val="Calibri"/>
      <family val="2"/>
      <scheme val="minor"/>
    </font>
    <font>
      <i/>
      <sz val="11"/>
      <color theme="1"/>
      <name val="Calibri"/>
      <family val="2"/>
      <scheme val="minor"/>
    </font>
    <font>
      <sz val="11"/>
      <color rgb="FFC00000"/>
      <name val="Calibri"/>
      <family val="2"/>
      <scheme val="minor"/>
    </font>
    <font>
      <b/>
      <sz val="11"/>
      <color rgb="FFC00000"/>
      <name val="Calibri"/>
      <family val="2"/>
      <scheme val="minor"/>
    </font>
    <font>
      <b/>
      <i/>
      <sz val="11"/>
      <name val="Calibri"/>
      <family val="2"/>
      <scheme val="minor"/>
    </font>
    <font>
      <b/>
      <sz val="11"/>
      <color theme="0"/>
      <name val="Calibri"/>
      <family val="2"/>
      <scheme val="minor"/>
    </font>
    <font>
      <sz val="11"/>
      <color theme="0"/>
      <name val="Calibri"/>
      <family val="2"/>
      <scheme val="minor"/>
    </font>
    <font>
      <sz val="9"/>
      <color indexed="81"/>
      <name val="Segoe UI"/>
      <family val="2"/>
    </font>
    <font>
      <b/>
      <sz val="9"/>
      <color indexed="81"/>
      <name val="Segoe UI"/>
      <family val="2"/>
    </font>
    <font>
      <b/>
      <sz val="11"/>
      <color indexed="81"/>
      <name val="Segoe UI"/>
      <family val="2"/>
    </font>
    <font>
      <sz val="11"/>
      <color indexed="81"/>
      <name val="Segoe UI"/>
      <family val="2"/>
    </font>
    <font>
      <b/>
      <sz val="12"/>
      <name val="Calibri"/>
      <family val="2"/>
      <scheme val="minor"/>
    </font>
    <font>
      <b/>
      <sz val="18"/>
      <color theme="1"/>
      <name val="Calibri"/>
      <family val="2"/>
      <scheme val="minor"/>
    </font>
    <font>
      <b/>
      <sz val="16"/>
      <name val="Calibri"/>
      <family val="2"/>
      <scheme val="minor"/>
    </font>
    <font>
      <b/>
      <sz val="11"/>
      <color rgb="FF0070C0"/>
      <name val="Calibri"/>
      <family val="2"/>
      <scheme val="minor"/>
    </font>
    <font>
      <b/>
      <sz val="28"/>
      <color theme="0"/>
      <name val="Calibri"/>
      <family val="2"/>
      <scheme val="minor"/>
    </font>
    <font>
      <sz val="11"/>
      <color theme="1"/>
      <name val="Calibri"/>
      <family val="2"/>
      <scheme val="minor"/>
    </font>
    <font>
      <sz val="11"/>
      <color rgb="FF4D4D4D"/>
      <name val="Calibri"/>
      <family val="2"/>
      <scheme val="minor"/>
    </font>
    <font>
      <sz val="14"/>
      <color rgb="FF4D4D4D"/>
      <name val="Calibri"/>
      <family val="2"/>
      <scheme val="minor"/>
    </font>
    <font>
      <sz val="12"/>
      <color rgb="FF4D4D4D"/>
      <name val="Calibri"/>
      <family val="2"/>
      <scheme val="minor"/>
    </font>
    <font>
      <b/>
      <sz val="12"/>
      <color rgb="FF4D4D4D"/>
      <name val="Calibri"/>
      <family val="2"/>
      <scheme val="minor"/>
    </font>
    <font>
      <b/>
      <sz val="12"/>
      <color rgb="FFF0517F"/>
      <name val="Calibri"/>
      <family val="2"/>
      <scheme val="minor"/>
    </font>
    <font>
      <b/>
      <sz val="14"/>
      <color rgb="FF4D4D4D"/>
      <name val="Calibri"/>
      <family val="2"/>
      <scheme val="minor"/>
    </font>
    <font>
      <b/>
      <sz val="24"/>
      <color theme="1"/>
      <name val="Calibri"/>
      <family val="2"/>
      <scheme val="minor"/>
    </font>
    <font>
      <b/>
      <sz val="22"/>
      <color theme="1"/>
      <name val="Calibri"/>
      <family val="2"/>
      <scheme val="minor"/>
    </font>
  </fonts>
  <fills count="40">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2"/>
        <bgColor indexed="64"/>
      </patternFill>
    </fill>
    <fill>
      <patternFill patternType="solid">
        <fgColor theme="0"/>
        <bgColor indexed="64"/>
      </patternFill>
    </fill>
    <fill>
      <patternFill patternType="solid">
        <fgColor theme="2" tint="-0.249977111117893"/>
        <bgColor indexed="64"/>
      </patternFill>
    </fill>
    <fill>
      <patternFill patternType="solid">
        <fgColor rgb="FFFFC000"/>
        <bgColor indexed="64"/>
      </patternFill>
    </fill>
    <fill>
      <patternFill patternType="solid">
        <fgColor theme="7" tint="0.79998168889431442"/>
        <bgColor indexed="64"/>
      </patternFill>
    </fill>
    <fill>
      <patternFill patternType="solid">
        <fgColor rgb="FFFF000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theme="6" tint="0.39997558519241921"/>
        <bgColor indexed="64"/>
      </patternFill>
    </fill>
    <fill>
      <patternFill patternType="solid">
        <fgColor rgb="FF92D050"/>
        <bgColor indexed="64"/>
      </patternFill>
    </fill>
    <fill>
      <patternFill patternType="solid">
        <fgColor rgb="FFF8F8F8"/>
        <bgColor indexed="64"/>
      </patternFill>
    </fill>
    <fill>
      <patternFill patternType="solid">
        <fgColor rgb="FFEAEAEA"/>
        <bgColor indexed="64"/>
      </patternFill>
    </fill>
    <fill>
      <patternFill patternType="solid">
        <fgColor rgb="FFDDDDDD"/>
        <bgColor indexed="64"/>
      </patternFill>
    </fill>
    <fill>
      <patternFill patternType="solid">
        <fgColor rgb="FFC0C0C0"/>
        <bgColor indexed="64"/>
      </patternFill>
    </fill>
    <fill>
      <patternFill patternType="solid">
        <fgColor rgb="FFB2B2B2"/>
        <bgColor indexed="64"/>
      </patternFill>
    </fill>
    <fill>
      <patternFill patternType="solid">
        <fgColor rgb="FF969696"/>
        <bgColor indexed="64"/>
      </patternFill>
    </fill>
    <fill>
      <patternFill patternType="solid">
        <fgColor rgb="FF777777"/>
        <bgColor indexed="64"/>
      </patternFill>
    </fill>
    <fill>
      <patternFill patternType="solid">
        <fgColor rgb="FF5F5F5F"/>
        <bgColor indexed="64"/>
      </patternFill>
    </fill>
    <fill>
      <patternFill patternType="solid">
        <fgColor rgb="FF4D4D4D"/>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7" tint="-0.499984740745262"/>
        <bgColor indexed="64"/>
      </patternFill>
    </fill>
    <fill>
      <patternFill patternType="solid">
        <fgColor theme="9" tint="-0.499984740745262"/>
        <bgColor indexed="64"/>
      </patternFill>
    </fill>
    <fill>
      <patternFill patternType="solid">
        <fgColor theme="9" tint="0.39997558519241921"/>
        <bgColor indexed="64"/>
      </patternFill>
    </fill>
    <fill>
      <patternFill patternType="solid">
        <fgColor theme="9"/>
        <bgColor indexed="64"/>
      </patternFill>
    </fill>
    <fill>
      <patternFill patternType="solid">
        <fgColor theme="9" tint="-0.249977111117893"/>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style="thin">
        <color indexed="64"/>
      </right>
      <top style="medium">
        <color indexed="64"/>
      </top>
      <bottom style="thin">
        <color indexed="64"/>
      </bottom>
      <diagonal/>
    </border>
    <border>
      <left/>
      <right/>
      <top style="medium">
        <color indexed="64"/>
      </top>
      <bottom/>
      <diagonal/>
    </border>
    <border>
      <left/>
      <right style="thin">
        <color indexed="64"/>
      </right>
      <top style="thin">
        <color indexed="64"/>
      </top>
      <bottom style="medium">
        <color indexed="64"/>
      </bottom>
      <diagonal/>
    </border>
    <border>
      <left/>
      <right/>
      <top/>
      <bottom style="medium">
        <color indexed="64"/>
      </bottom>
      <diagonal/>
    </border>
  </borders>
  <cellStyleXfs count="2">
    <xf numFmtId="0" fontId="0" fillId="0" borderId="0"/>
    <xf numFmtId="9" fontId="43" fillId="0" borderId="0" applyFont="0" applyFill="0" applyBorder="0" applyAlignment="0" applyProtection="0"/>
  </cellStyleXfs>
  <cellXfs count="405">
    <xf numFmtId="0" fontId="0" fillId="0" borderId="0" xfId="0"/>
    <xf numFmtId="0" fontId="0" fillId="10" borderId="1" xfId="0" applyFill="1" applyBorder="1" applyAlignment="1">
      <alignment horizontal="left" vertical="top" wrapText="1"/>
    </xf>
    <xf numFmtId="0" fontId="2" fillId="13" borderId="1" xfId="0" applyFont="1" applyFill="1" applyBorder="1" applyAlignment="1">
      <alignment horizontal="left" vertical="top" wrapText="1"/>
    </xf>
    <xf numFmtId="0" fontId="0" fillId="7" borderId="1" xfId="0" applyFill="1" applyBorder="1" applyAlignment="1">
      <alignment horizontal="left" vertical="top" wrapText="1"/>
    </xf>
    <xf numFmtId="0" fontId="0" fillId="5" borderId="1" xfId="0" applyFill="1" applyBorder="1" applyAlignment="1">
      <alignment horizontal="left" vertical="top" wrapText="1"/>
    </xf>
    <xf numFmtId="0" fontId="0" fillId="6" borderId="1" xfId="0" applyFill="1" applyBorder="1" applyAlignment="1">
      <alignment horizontal="left" vertical="top" wrapText="1"/>
    </xf>
    <xf numFmtId="0" fontId="1" fillId="6" borderId="1" xfId="0" applyFont="1" applyFill="1" applyBorder="1" applyAlignment="1">
      <alignment horizontal="left" vertical="top" wrapText="1"/>
    </xf>
    <xf numFmtId="0" fontId="0" fillId="0" borderId="0" xfId="0" applyAlignment="1">
      <alignment horizontal="left" vertical="top"/>
    </xf>
    <xf numFmtId="0" fontId="2" fillId="14"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2" fillId="5" borderId="1" xfId="0" applyFont="1" applyFill="1" applyBorder="1" applyAlignment="1">
      <alignment horizontal="left" vertical="top" wrapText="1"/>
    </xf>
    <xf numFmtId="0" fontId="2" fillId="12" borderId="1" xfId="0" applyFont="1" applyFill="1" applyBorder="1" applyAlignment="1">
      <alignment horizontal="left" vertical="top" wrapText="1"/>
    </xf>
    <xf numFmtId="0" fontId="0" fillId="0" borderId="0" xfId="0" applyAlignment="1">
      <alignment horizontal="left" vertical="top" wrapText="1"/>
    </xf>
    <xf numFmtId="0" fontId="0" fillId="0" borderId="0" xfId="0" applyFill="1" applyAlignment="1">
      <alignment horizontal="left" vertical="top"/>
    </xf>
    <xf numFmtId="0" fontId="1" fillId="0" borderId="0" xfId="0" applyFont="1" applyFill="1" applyAlignment="1">
      <alignment horizontal="left" vertical="top"/>
    </xf>
    <xf numFmtId="0" fontId="9" fillId="9" borderId="1" xfId="0" applyFont="1" applyFill="1" applyBorder="1" applyAlignment="1">
      <alignment horizontal="left" vertical="top"/>
    </xf>
    <xf numFmtId="0" fontId="0" fillId="12" borderId="1" xfId="0" applyFill="1" applyBorder="1" applyAlignment="1">
      <alignment horizontal="left" vertical="top" wrapText="1"/>
    </xf>
    <xf numFmtId="0" fontId="0" fillId="7" borderId="1" xfId="0" applyFill="1" applyBorder="1" applyAlignment="1">
      <alignment horizontal="left" vertical="top"/>
    </xf>
    <xf numFmtId="0" fontId="0" fillId="7" borderId="1" xfId="0" applyFont="1" applyFill="1" applyBorder="1" applyAlignment="1">
      <alignment horizontal="left" vertical="top"/>
    </xf>
    <xf numFmtId="0" fontId="0" fillId="7" borderId="0" xfId="0" applyFill="1" applyAlignment="1">
      <alignment horizontal="left" vertical="top"/>
    </xf>
    <xf numFmtId="0" fontId="0" fillId="5" borderId="1" xfId="0" applyFill="1" applyBorder="1" applyAlignment="1">
      <alignment horizontal="left" vertical="top"/>
    </xf>
    <xf numFmtId="0" fontId="0" fillId="5" borderId="0" xfId="0" applyFill="1" applyAlignment="1">
      <alignment horizontal="left" vertical="top"/>
    </xf>
    <xf numFmtId="0" fontId="0" fillId="0" borderId="1" xfId="0" applyBorder="1" applyAlignment="1">
      <alignment horizontal="left" vertical="top"/>
    </xf>
    <xf numFmtId="0" fontId="2" fillId="0" borderId="2" xfId="0" applyFont="1" applyFill="1" applyBorder="1" applyAlignment="1">
      <alignment horizontal="left" vertical="top" wrapText="1"/>
    </xf>
    <xf numFmtId="0" fontId="0" fillId="0" borderId="2" xfId="0" quotePrefix="1" applyBorder="1" applyAlignment="1">
      <alignment horizontal="left" vertical="top" wrapText="1"/>
    </xf>
    <xf numFmtId="0" fontId="2" fillId="4" borderId="2" xfId="0" applyFont="1" applyFill="1" applyBorder="1" applyAlignment="1">
      <alignment horizontal="left" vertical="top" wrapText="1"/>
    </xf>
    <xf numFmtId="0" fontId="2" fillId="3" borderId="2" xfId="0" applyFont="1" applyFill="1" applyBorder="1" applyAlignment="1">
      <alignment horizontal="left" vertical="top" wrapText="1"/>
    </xf>
    <xf numFmtId="0" fontId="2" fillId="11" borderId="2" xfId="0" applyFont="1" applyFill="1" applyBorder="1" applyAlignment="1">
      <alignment horizontal="left" vertical="top" wrapText="1"/>
    </xf>
    <xf numFmtId="0" fontId="2" fillId="12" borderId="2" xfId="0" applyFont="1" applyFill="1" applyBorder="1" applyAlignment="1">
      <alignment horizontal="left" vertical="top" wrapText="1"/>
    </xf>
    <xf numFmtId="0" fontId="0" fillId="0" borderId="1" xfId="0" quotePrefix="1" applyBorder="1" applyAlignment="1">
      <alignment horizontal="left" vertical="top" wrapText="1"/>
    </xf>
    <xf numFmtId="0" fontId="2" fillId="11"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0" fillId="6" borderId="1" xfId="0" applyFill="1" applyBorder="1" applyAlignment="1">
      <alignment horizontal="left" vertical="top"/>
    </xf>
    <xf numFmtId="0" fontId="2" fillId="0" borderId="1" xfId="0" applyFont="1" applyBorder="1" applyAlignment="1">
      <alignment horizontal="left" vertical="top" wrapText="1"/>
    </xf>
    <xf numFmtId="0" fontId="2" fillId="3" borderId="1" xfId="0" applyFont="1" applyFill="1" applyBorder="1" applyAlignment="1">
      <alignment horizontal="left" vertical="top" wrapText="1"/>
    </xf>
    <xf numFmtId="0" fontId="2" fillId="10" borderId="1" xfId="0" applyFont="1" applyFill="1" applyBorder="1" applyAlignment="1">
      <alignment horizontal="left" vertical="top" wrapText="1"/>
    </xf>
    <xf numFmtId="0" fontId="0" fillId="2" borderId="1" xfId="0" applyFill="1" applyBorder="1" applyAlignment="1">
      <alignment horizontal="left" vertical="top"/>
    </xf>
    <xf numFmtId="0" fontId="0" fillId="0" borderId="1" xfId="0" applyBorder="1" applyAlignment="1">
      <alignment horizontal="left" vertical="top" wrapText="1"/>
    </xf>
    <xf numFmtId="0" fontId="1" fillId="0" borderId="1" xfId="0" applyFont="1" applyFill="1" applyBorder="1" applyAlignment="1">
      <alignment horizontal="left" vertical="top" wrapText="1"/>
    </xf>
    <xf numFmtId="0" fontId="1" fillId="0" borderId="1" xfId="0" quotePrefix="1" applyFont="1" applyBorder="1" applyAlignment="1">
      <alignment horizontal="left" vertical="top" wrapText="1"/>
    </xf>
    <xf numFmtId="0" fontId="0" fillId="10" borderId="1" xfId="0" applyFill="1" applyBorder="1" applyAlignment="1">
      <alignment horizontal="left" vertical="top"/>
    </xf>
    <xf numFmtId="0" fontId="2" fillId="6" borderId="1" xfId="0" applyFont="1" applyFill="1" applyBorder="1" applyAlignment="1">
      <alignment horizontal="left" vertical="top" wrapText="1"/>
    </xf>
    <xf numFmtId="0" fontId="0" fillId="10" borderId="0" xfId="0" applyFill="1" applyAlignment="1">
      <alignment horizontal="left" vertical="top"/>
    </xf>
    <xf numFmtId="0" fontId="2" fillId="0" borderId="1" xfId="0" applyFont="1" applyFill="1" applyBorder="1" applyAlignment="1">
      <alignment horizontal="left" vertical="top" wrapText="1"/>
    </xf>
    <xf numFmtId="0" fontId="2" fillId="11" borderId="1" xfId="0" quotePrefix="1" applyFont="1" applyFill="1" applyBorder="1" applyAlignment="1">
      <alignment horizontal="left" vertical="top" wrapText="1"/>
    </xf>
    <xf numFmtId="0" fontId="2" fillId="12" borderId="1" xfId="0" quotePrefix="1" applyFont="1" applyFill="1" applyBorder="1" applyAlignment="1">
      <alignment horizontal="left" vertical="top" wrapText="1"/>
    </xf>
    <xf numFmtId="0" fontId="1" fillId="0" borderId="1" xfId="0" applyFont="1" applyBorder="1" applyAlignment="1">
      <alignment horizontal="left" vertical="top" wrapText="1"/>
    </xf>
    <xf numFmtId="0" fontId="10" fillId="5" borderId="1" xfId="0" applyFont="1" applyFill="1" applyBorder="1" applyAlignment="1">
      <alignment horizontal="left" vertical="top" wrapText="1"/>
    </xf>
    <xf numFmtId="0" fontId="9" fillId="6" borderId="1" xfId="0" applyFont="1" applyFill="1" applyBorder="1" applyAlignment="1">
      <alignment horizontal="left" vertical="top"/>
    </xf>
    <xf numFmtId="0" fontId="9" fillId="0" borderId="1" xfId="0" applyFont="1" applyFill="1" applyBorder="1" applyAlignment="1">
      <alignment horizontal="left" vertical="top"/>
    </xf>
    <xf numFmtId="9" fontId="0" fillId="0" borderId="1" xfId="0" applyNumberFormat="1" applyBorder="1" applyAlignment="1">
      <alignment horizontal="left" vertical="top"/>
    </xf>
    <xf numFmtId="0" fontId="2" fillId="14" borderId="1" xfId="0" quotePrefix="1" applyFont="1" applyFill="1" applyBorder="1" applyAlignment="1">
      <alignment horizontal="left" vertical="top" wrapText="1"/>
    </xf>
    <xf numFmtId="0" fontId="2" fillId="7" borderId="1" xfId="0" applyFont="1" applyFill="1" applyBorder="1" applyAlignment="1">
      <alignment horizontal="left" vertical="top" wrapText="1"/>
    </xf>
    <xf numFmtId="0" fontId="18" fillId="6" borderId="1" xfId="0" applyFont="1" applyFill="1" applyBorder="1" applyAlignment="1">
      <alignment horizontal="left" vertical="top"/>
    </xf>
    <xf numFmtId="0" fontId="0" fillId="6" borderId="1" xfId="0" quotePrefix="1" applyFill="1" applyBorder="1" applyAlignment="1">
      <alignment horizontal="left" vertical="top" wrapText="1"/>
    </xf>
    <xf numFmtId="0" fontId="14" fillId="6" borderId="1" xfId="0" applyFont="1" applyFill="1" applyBorder="1" applyAlignment="1">
      <alignment horizontal="left" vertical="top" wrapText="1"/>
    </xf>
    <xf numFmtId="0" fontId="9"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12" fillId="10" borderId="1" xfId="0" applyFont="1" applyFill="1" applyBorder="1" applyAlignment="1">
      <alignment horizontal="left" vertical="top" wrapText="1"/>
    </xf>
    <xf numFmtId="0" fontId="10" fillId="0" borderId="1" xfId="0" applyFont="1" applyFill="1" applyBorder="1" applyAlignment="1">
      <alignment horizontal="left" vertical="top"/>
    </xf>
    <xf numFmtId="0" fontId="4" fillId="0" borderId="1" xfId="0" applyFont="1" applyBorder="1" applyAlignment="1">
      <alignment horizontal="left" vertical="top" wrapText="1"/>
    </xf>
    <xf numFmtId="0" fontId="0" fillId="6" borderId="0" xfId="0" applyFill="1" applyAlignment="1">
      <alignment horizontal="left" vertical="top"/>
    </xf>
    <xf numFmtId="0" fontId="6" fillId="0" borderId="1" xfId="0" applyFont="1" applyBorder="1" applyAlignment="1">
      <alignment horizontal="left" vertical="top" wrapText="1"/>
    </xf>
    <xf numFmtId="0" fontId="4" fillId="10" borderId="1" xfId="0" applyFont="1" applyFill="1" applyBorder="1" applyAlignment="1">
      <alignment horizontal="left" vertical="top" wrapText="1"/>
    </xf>
    <xf numFmtId="0" fontId="0" fillId="8" borderId="1" xfId="0" applyFill="1" applyBorder="1" applyAlignment="1">
      <alignment horizontal="left" vertical="top"/>
    </xf>
    <xf numFmtId="0" fontId="9" fillId="0" borderId="0" xfId="0" applyFont="1" applyAlignment="1">
      <alignment horizontal="left" vertical="top"/>
    </xf>
    <xf numFmtId="0" fontId="13" fillId="0" borderId="0" xfId="0" applyFont="1" applyAlignment="1">
      <alignment horizontal="left" vertical="top"/>
    </xf>
    <xf numFmtId="0" fontId="11" fillId="0" borderId="0" xfId="0" applyFont="1" applyAlignment="1">
      <alignment horizontal="left" vertical="top"/>
    </xf>
    <xf numFmtId="0" fontId="0" fillId="12" borderId="1" xfId="0" quotePrefix="1" applyFill="1" applyBorder="1" applyAlignment="1">
      <alignment horizontal="left" vertical="top" wrapText="1"/>
    </xf>
    <xf numFmtId="0" fontId="20" fillId="6" borderId="1" xfId="0" applyFont="1" applyFill="1" applyBorder="1" applyAlignment="1">
      <alignment horizontal="left" vertical="top"/>
    </xf>
    <xf numFmtId="0" fontId="20" fillId="6" borderId="1" xfId="0" applyFont="1" applyFill="1" applyBorder="1" applyAlignment="1">
      <alignment vertical="top"/>
    </xf>
    <xf numFmtId="0" fontId="20" fillId="6" borderId="1" xfId="0" applyFont="1" applyFill="1" applyBorder="1" applyAlignment="1">
      <alignment horizontal="left" vertical="top" wrapText="1"/>
    </xf>
    <xf numFmtId="0" fontId="20" fillId="6" borderId="0" xfId="0" applyFont="1" applyFill="1" applyAlignment="1">
      <alignment horizontal="left" vertical="top"/>
    </xf>
    <xf numFmtId="0" fontId="20" fillId="0" borderId="1" xfId="0" applyFont="1" applyBorder="1" applyAlignment="1">
      <alignment horizontal="left" vertical="top" wrapText="1"/>
    </xf>
    <xf numFmtId="0" fontId="20" fillId="0" borderId="1" xfId="0" applyFont="1" applyBorder="1" applyAlignment="1">
      <alignment horizontal="left" vertical="top"/>
    </xf>
    <xf numFmtId="0" fontId="20" fillId="0" borderId="1" xfId="0" applyFont="1" applyBorder="1" applyAlignment="1">
      <alignment vertical="top"/>
    </xf>
    <xf numFmtId="0" fontId="20" fillId="0" borderId="0" xfId="0" applyFont="1" applyAlignment="1">
      <alignment horizontal="left" vertical="top"/>
    </xf>
    <xf numFmtId="0" fontId="20" fillId="0" borderId="1" xfId="0" quotePrefix="1" applyFont="1" applyBorder="1" applyAlignment="1">
      <alignment horizontal="left" vertical="top" wrapText="1"/>
    </xf>
    <xf numFmtId="0" fontId="18" fillId="0" borderId="1" xfId="0" applyFont="1" applyFill="1" applyBorder="1" applyAlignment="1">
      <alignment horizontal="left" vertical="top"/>
    </xf>
    <xf numFmtId="0" fontId="0" fillId="0" borderId="0" xfId="0" quotePrefix="1" applyFill="1" applyBorder="1" applyAlignment="1">
      <alignment horizontal="left" vertical="top" wrapText="1"/>
    </xf>
    <xf numFmtId="0" fontId="0" fillId="0" borderId="1" xfId="0" applyFill="1" applyBorder="1" applyAlignment="1">
      <alignment horizontal="left" vertical="top" wrapText="1"/>
    </xf>
    <xf numFmtId="0" fontId="14" fillId="0" borderId="1" xfId="0" applyFont="1" applyBorder="1" applyAlignment="1">
      <alignment horizontal="left" vertical="top" wrapText="1"/>
    </xf>
    <xf numFmtId="0" fontId="11" fillId="0" borderId="2" xfId="0" applyFont="1" applyBorder="1" applyAlignment="1">
      <alignment horizontal="left" vertical="top" wrapText="1"/>
    </xf>
    <xf numFmtId="0" fontId="11" fillId="0" borderId="1" xfId="0" applyFont="1" applyBorder="1" applyAlignment="1">
      <alignment horizontal="left" vertical="top" wrapText="1"/>
    </xf>
    <xf numFmtId="0" fontId="11" fillId="0" borderId="1" xfId="0" applyFont="1" applyFill="1" applyBorder="1" applyAlignment="1">
      <alignment horizontal="left" vertical="top" wrapText="1"/>
    </xf>
    <xf numFmtId="0" fontId="0" fillId="0" borderId="1" xfId="0" applyFont="1" applyFill="1" applyBorder="1" applyAlignment="1">
      <alignment horizontal="left" vertical="top"/>
    </xf>
    <xf numFmtId="0" fontId="11" fillId="6" borderId="1" xfId="0" applyFont="1" applyFill="1" applyBorder="1" applyAlignment="1">
      <alignment horizontal="left" vertical="top" wrapText="1"/>
    </xf>
    <xf numFmtId="0" fontId="15" fillId="0" borderId="1" xfId="0" applyFont="1" applyFill="1" applyBorder="1" applyAlignment="1">
      <alignment horizontal="left" vertical="top" wrapText="1"/>
    </xf>
    <xf numFmtId="0" fontId="11" fillId="0" borderId="1" xfId="0" applyFont="1" applyBorder="1" applyAlignment="1">
      <alignment vertical="top"/>
    </xf>
    <xf numFmtId="0" fontId="11" fillId="0" borderId="1" xfId="0" applyFont="1" applyBorder="1" applyAlignment="1">
      <alignment vertical="top" wrapText="1"/>
    </xf>
    <xf numFmtId="0" fontId="1" fillId="6" borderId="1" xfId="0" applyFont="1" applyFill="1" applyBorder="1" applyAlignment="1">
      <alignment horizontal="left" vertical="top"/>
    </xf>
    <xf numFmtId="0" fontId="0" fillId="0" borderId="0" xfId="0" applyFont="1" applyAlignment="1">
      <alignment horizontal="left" vertical="top" wrapText="1"/>
    </xf>
    <xf numFmtId="0" fontId="21" fillId="12" borderId="1" xfId="0" applyFont="1" applyFill="1" applyBorder="1" applyAlignment="1">
      <alignment horizontal="left" vertical="top" wrapText="1"/>
    </xf>
    <xf numFmtId="0" fontId="22" fillId="0" borderId="0" xfId="0" applyFont="1" applyAlignment="1">
      <alignment horizontal="left" vertical="top"/>
    </xf>
    <xf numFmtId="0" fontId="10" fillId="7" borderId="1" xfId="0" applyFont="1" applyFill="1" applyBorder="1" applyAlignment="1">
      <alignment horizontal="left" vertical="top"/>
    </xf>
    <xf numFmtId="0" fontId="2" fillId="4" borderId="1" xfId="0" quotePrefix="1" applyFont="1" applyFill="1" applyBorder="1" applyAlignment="1">
      <alignment horizontal="left" vertical="top" wrapText="1"/>
    </xf>
    <xf numFmtId="0" fontId="2" fillId="13" borderId="1" xfId="0" quotePrefix="1" applyFont="1" applyFill="1" applyBorder="1" applyAlignment="1">
      <alignment horizontal="left" vertical="top" wrapText="1"/>
    </xf>
    <xf numFmtId="0" fontId="25" fillId="12"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9" fillId="0" borderId="1" xfId="0" applyFont="1" applyFill="1" applyBorder="1" applyAlignment="1">
      <alignment horizontal="center" vertical="top"/>
    </xf>
    <xf numFmtId="0" fontId="21" fillId="0" borderId="1" xfId="0" applyFont="1" applyFill="1" applyBorder="1" applyAlignment="1">
      <alignment horizontal="center" vertical="top" wrapText="1"/>
    </xf>
    <xf numFmtId="0" fontId="24" fillId="0" borderId="1" xfId="0" applyFont="1" applyFill="1" applyBorder="1" applyAlignment="1">
      <alignment horizontal="center" vertical="top" wrapText="1"/>
    </xf>
    <xf numFmtId="0" fontId="9" fillId="0" borderId="0" xfId="0" applyFont="1" applyFill="1" applyAlignment="1">
      <alignment horizontal="center" vertical="top"/>
    </xf>
    <xf numFmtId="0" fontId="9" fillId="0" borderId="1" xfId="0" applyFont="1" applyFill="1" applyBorder="1" applyAlignment="1">
      <alignment horizontal="center" vertical="top" wrapText="1"/>
    </xf>
    <xf numFmtId="0" fontId="9" fillId="7" borderId="1" xfId="0" applyFont="1" applyFill="1" applyBorder="1" applyAlignment="1">
      <alignment horizontal="center" vertical="top" wrapText="1"/>
    </xf>
    <xf numFmtId="0" fontId="9" fillId="5" borderId="1" xfId="0" applyFont="1" applyFill="1" applyBorder="1" applyAlignment="1">
      <alignment horizontal="center" vertical="top" wrapText="1"/>
    </xf>
    <xf numFmtId="0" fontId="10" fillId="17" borderId="2" xfId="0" applyFont="1" applyFill="1" applyBorder="1" applyAlignment="1">
      <alignment horizontal="center" vertical="top" wrapText="1"/>
    </xf>
    <xf numFmtId="0" fontId="10" fillId="0" borderId="2" xfId="0" applyFont="1" applyFill="1" applyBorder="1" applyAlignment="1">
      <alignment horizontal="center" vertical="top" wrapText="1"/>
    </xf>
    <xf numFmtId="0" fontId="10" fillId="0" borderId="1" xfId="0" applyFont="1" applyFill="1" applyBorder="1" applyAlignment="1">
      <alignment horizontal="center" vertical="top" wrapText="1"/>
    </xf>
    <xf numFmtId="0" fontId="10" fillId="0" borderId="1" xfId="0" quotePrefix="1" applyFont="1" applyFill="1" applyBorder="1" applyAlignment="1">
      <alignment horizontal="center" vertical="top" wrapText="1"/>
    </xf>
    <xf numFmtId="0" fontId="9" fillId="0" borderId="1" xfId="0" quotePrefix="1" applyFont="1" applyFill="1" applyBorder="1" applyAlignment="1">
      <alignment horizontal="center" vertical="top" wrapText="1"/>
    </xf>
    <xf numFmtId="0" fontId="9" fillId="0" borderId="0" xfId="0" applyFont="1" applyFill="1" applyAlignment="1">
      <alignment horizontal="center" vertical="top" wrapText="1"/>
    </xf>
    <xf numFmtId="0" fontId="10" fillId="17" borderId="1" xfId="0" applyFont="1" applyFill="1" applyBorder="1" applyAlignment="1">
      <alignment horizontal="center" vertical="top" wrapText="1"/>
    </xf>
    <xf numFmtId="0" fontId="10" fillId="6" borderId="2" xfId="0" applyFont="1" applyFill="1" applyBorder="1" applyAlignment="1">
      <alignment horizontal="center" vertical="top" wrapText="1"/>
    </xf>
    <xf numFmtId="0" fontId="10" fillId="6" borderId="1" xfId="0" applyFont="1" applyFill="1" applyBorder="1" applyAlignment="1">
      <alignment horizontal="center" vertical="top" wrapText="1"/>
    </xf>
    <xf numFmtId="0" fontId="9" fillId="6" borderId="1" xfId="0" applyFont="1" applyFill="1" applyBorder="1" applyAlignment="1">
      <alignment horizontal="left" vertical="top" wrapText="1"/>
    </xf>
    <xf numFmtId="0" fontId="10" fillId="3" borderId="1" xfId="0" applyFont="1" applyFill="1" applyBorder="1" applyAlignment="1">
      <alignment horizontal="center" vertical="top" wrapText="1"/>
    </xf>
    <xf numFmtId="0" fontId="10" fillId="18" borderId="1" xfId="0" applyFont="1" applyFill="1" applyBorder="1" applyAlignment="1">
      <alignment horizontal="center" vertical="top" wrapText="1"/>
    </xf>
    <xf numFmtId="0" fontId="10" fillId="18" borderId="1" xfId="0" quotePrefix="1" applyFont="1" applyFill="1" applyBorder="1" applyAlignment="1">
      <alignment horizontal="center" vertical="top" wrapText="1"/>
    </xf>
    <xf numFmtId="0" fontId="9" fillId="18" borderId="1" xfId="0" applyFont="1" applyFill="1" applyBorder="1" applyAlignment="1">
      <alignment horizontal="center" vertical="top" wrapText="1"/>
    </xf>
    <xf numFmtId="0" fontId="9" fillId="17" borderId="1" xfId="0" applyFont="1" applyFill="1" applyBorder="1" applyAlignment="1">
      <alignment horizontal="center" vertical="top" wrapText="1"/>
    </xf>
    <xf numFmtId="0" fontId="18" fillId="6" borderId="1" xfId="0" applyFont="1" applyFill="1" applyBorder="1" applyAlignment="1">
      <alignment horizontal="left" vertical="top" wrapText="1"/>
    </xf>
    <xf numFmtId="0" fontId="9" fillId="6" borderId="1" xfId="0" applyFont="1" applyFill="1" applyBorder="1" applyAlignment="1">
      <alignment horizontal="center" vertical="top"/>
    </xf>
    <xf numFmtId="0" fontId="10" fillId="2" borderId="1" xfId="0" applyFont="1" applyFill="1" applyBorder="1" applyAlignment="1">
      <alignment horizontal="center" vertical="top" wrapText="1"/>
    </xf>
    <xf numFmtId="0" fontId="9" fillId="3" borderId="1" xfId="0" applyFont="1" applyFill="1" applyBorder="1" applyAlignment="1">
      <alignment horizontal="center" vertical="top"/>
    </xf>
    <xf numFmtId="0" fontId="9" fillId="18" borderId="1" xfId="0" quotePrefix="1" applyFont="1" applyFill="1" applyBorder="1" applyAlignment="1">
      <alignment horizontal="center" vertical="top" wrapText="1"/>
    </xf>
    <xf numFmtId="0" fontId="0" fillId="2" borderId="1" xfId="0" applyFill="1" applyBorder="1" applyAlignment="1">
      <alignment horizontal="left" vertical="top" wrapText="1"/>
    </xf>
    <xf numFmtId="0" fontId="14" fillId="0" borderId="1" xfId="0" quotePrefix="1" applyFont="1" applyBorder="1" applyAlignment="1">
      <alignment horizontal="left" vertical="top" wrapText="1"/>
    </xf>
    <xf numFmtId="0" fontId="0" fillId="12" borderId="1" xfId="0" applyFont="1" applyFill="1" applyBorder="1" applyAlignment="1">
      <alignment horizontal="left" vertical="top" wrapText="1"/>
    </xf>
    <xf numFmtId="0" fontId="0" fillId="2" borderId="1" xfId="0" applyFill="1" applyBorder="1" applyAlignment="1">
      <alignment vertical="top"/>
    </xf>
    <xf numFmtId="0" fontId="0" fillId="19" borderId="1" xfId="0" applyFill="1" applyBorder="1" applyAlignment="1">
      <alignment horizontal="left" vertical="top" wrapText="1"/>
    </xf>
    <xf numFmtId="0" fontId="1" fillId="19" borderId="1" xfId="0" applyFont="1" applyFill="1" applyBorder="1" applyAlignment="1">
      <alignment horizontal="left" vertical="top" wrapText="1"/>
    </xf>
    <xf numFmtId="0" fontId="2" fillId="19" borderId="1" xfId="0" applyFont="1" applyFill="1" applyBorder="1" applyAlignment="1">
      <alignment horizontal="left" vertical="top" wrapText="1"/>
    </xf>
    <xf numFmtId="0" fontId="9" fillId="19" borderId="0" xfId="0" applyFont="1" applyFill="1" applyAlignment="1">
      <alignment horizontal="center" vertical="top"/>
    </xf>
    <xf numFmtId="0" fontId="2" fillId="19" borderId="1" xfId="0" quotePrefix="1" applyFont="1" applyFill="1" applyBorder="1" applyAlignment="1">
      <alignment horizontal="left" vertical="top" wrapText="1"/>
    </xf>
    <xf numFmtId="0" fontId="0" fillId="19" borderId="1" xfId="0" applyFill="1" applyBorder="1" applyAlignment="1">
      <alignment horizontal="left" vertical="top"/>
    </xf>
    <xf numFmtId="0" fontId="9" fillId="19" borderId="1" xfId="0" applyFont="1" applyFill="1" applyBorder="1" applyAlignment="1">
      <alignment horizontal="left" vertical="top"/>
    </xf>
    <xf numFmtId="0" fontId="0" fillId="19" borderId="1" xfId="0" quotePrefix="1" applyFill="1" applyBorder="1" applyAlignment="1">
      <alignment horizontal="left" vertical="top" wrapText="1"/>
    </xf>
    <xf numFmtId="9" fontId="0" fillId="19" borderId="1" xfId="0" applyNumberFormat="1" applyFill="1" applyBorder="1" applyAlignment="1">
      <alignment horizontal="left" vertical="top"/>
    </xf>
    <xf numFmtId="0" fontId="14" fillId="19" borderId="1" xfId="0" applyFont="1" applyFill="1" applyBorder="1" applyAlignment="1">
      <alignment horizontal="left" vertical="top" wrapText="1"/>
    </xf>
    <xf numFmtId="0" fontId="0" fillId="12" borderId="1" xfId="0" applyFill="1" applyBorder="1"/>
    <xf numFmtId="0" fontId="0" fillId="0" borderId="0" xfId="0" applyAlignment="1">
      <alignment horizontal="center" vertical="center"/>
    </xf>
    <xf numFmtId="49" fontId="0" fillId="0" borderId="0" xfId="0" applyNumberFormat="1"/>
    <xf numFmtId="0" fontId="0" fillId="0" borderId="1" xfId="0" applyFill="1" applyBorder="1"/>
    <xf numFmtId="0" fontId="27" fillId="18" borderId="1" xfId="0" applyFont="1" applyFill="1" applyBorder="1" applyAlignment="1">
      <alignment vertical="center" wrapText="1"/>
    </xf>
    <xf numFmtId="0" fontId="27" fillId="20" borderId="1" xfId="0" applyFont="1" applyFill="1" applyBorder="1" applyAlignment="1">
      <alignment vertical="center"/>
    </xf>
    <xf numFmtId="49" fontId="0" fillId="17" borderId="0" xfId="0" applyNumberFormat="1" applyFont="1" applyFill="1" applyAlignment="1">
      <alignment horizontal="center" vertical="center"/>
    </xf>
    <xf numFmtId="0" fontId="11" fillId="0" borderId="2" xfId="0" applyFont="1" applyFill="1" applyBorder="1" applyAlignment="1">
      <alignment horizontal="left" vertical="top" wrapText="1"/>
    </xf>
    <xf numFmtId="49" fontId="0" fillId="3" borderId="0" xfId="0" applyNumberFormat="1" applyFont="1" applyFill="1" applyAlignment="1">
      <alignment horizontal="center" vertical="center"/>
    </xf>
    <xf numFmtId="0" fontId="29" fillId="19" borderId="1" xfId="0" applyFont="1" applyFill="1" applyBorder="1" applyAlignment="1">
      <alignment horizontal="left" vertical="top" wrapText="1"/>
    </xf>
    <xf numFmtId="0" fontId="30" fillId="6" borderId="1" xfId="0" quotePrefix="1" applyFont="1" applyFill="1" applyBorder="1" applyAlignment="1">
      <alignment horizontal="left" vertical="top" wrapText="1"/>
    </xf>
    <xf numFmtId="49" fontId="0" fillId="18" borderId="0" xfId="0" applyNumberFormat="1" applyFont="1" applyFill="1" applyAlignment="1">
      <alignment horizontal="center" vertical="center"/>
    </xf>
    <xf numFmtId="0" fontId="30" fillId="6" borderId="1" xfId="0" applyFont="1" applyFill="1" applyBorder="1" applyAlignment="1">
      <alignment horizontal="left" vertical="top" wrapText="1"/>
    </xf>
    <xf numFmtId="0" fontId="9" fillId="3" borderId="1" xfId="0" applyFont="1" applyFill="1" applyBorder="1" applyAlignment="1">
      <alignment horizontal="center" vertical="top" wrapText="1"/>
    </xf>
    <xf numFmtId="0" fontId="9" fillId="2" borderId="1" xfId="0" applyFont="1" applyFill="1" applyBorder="1" applyAlignment="1">
      <alignment horizontal="left" vertical="top"/>
    </xf>
    <xf numFmtId="0" fontId="29" fillId="0" borderId="0" xfId="0" applyFont="1" applyAlignment="1">
      <alignment horizontal="left" vertical="top"/>
    </xf>
    <xf numFmtId="0" fontId="30" fillId="0" borderId="1" xfId="0" applyFont="1" applyBorder="1" applyAlignment="1">
      <alignment vertical="top" wrapText="1"/>
    </xf>
    <xf numFmtId="0" fontId="0" fillId="0" borderId="0" xfId="0" applyFill="1" applyAlignment="1">
      <alignment horizontal="left" vertical="top" wrapText="1"/>
    </xf>
    <xf numFmtId="0" fontId="20" fillId="0" borderId="0" xfId="0" applyFont="1" applyFill="1" applyAlignment="1">
      <alignment horizontal="left" vertical="top"/>
    </xf>
    <xf numFmtId="0" fontId="0" fillId="21" borderId="0" xfId="0" applyFill="1" applyAlignment="1">
      <alignment horizontal="left" vertical="top"/>
    </xf>
    <xf numFmtId="0" fontId="0" fillId="6" borderId="0" xfId="0" applyFill="1" applyAlignment="1">
      <alignment horizontal="left" vertical="top" wrapText="1"/>
    </xf>
    <xf numFmtId="0" fontId="10" fillId="9" borderId="1" xfId="0" applyFont="1" applyFill="1" applyBorder="1" applyAlignment="1">
      <alignment horizontal="center" vertical="top" wrapText="1"/>
    </xf>
    <xf numFmtId="0" fontId="10" fillId="17" borderId="0" xfId="0" applyFont="1" applyFill="1" applyBorder="1" applyAlignment="1">
      <alignment horizontal="center" vertical="top" wrapText="1"/>
    </xf>
    <xf numFmtId="0" fontId="10" fillId="0" borderId="0" xfId="0" applyFont="1" applyFill="1" applyBorder="1" applyAlignment="1">
      <alignment horizontal="center" vertical="top" wrapText="1"/>
    </xf>
    <xf numFmtId="0" fontId="9" fillId="6" borderId="1" xfId="0" applyFont="1" applyFill="1" applyBorder="1" applyAlignment="1">
      <alignment horizontal="center" vertical="top" wrapText="1"/>
    </xf>
    <xf numFmtId="49" fontId="0" fillId="17" borderId="1" xfId="0" applyNumberFormat="1" applyFont="1" applyFill="1" applyBorder="1" applyAlignment="1">
      <alignment horizontal="center" vertical="center"/>
    </xf>
    <xf numFmtId="0" fontId="26" fillId="0" borderId="1" xfId="0" applyFont="1" applyBorder="1" applyAlignment="1">
      <alignment horizontal="left" vertical="top" wrapText="1"/>
    </xf>
    <xf numFmtId="0" fontId="3" fillId="0" borderId="1" xfId="0" applyFont="1" applyBorder="1" applyAlignment="1">
      <alignment horizontal="left" vertical="top" wrapText="1"/>
    </xf>
    <xf numFmtId="49" fontId="0" fillId="0" borderId="1" xfId="0" applyNumberFormat="1" applyBorder="1" applyAlignment="1">
      <alignment horizontal="left" vertical="top"/>
    </xf>
    <xf numFmtId="49" fontId="0" fillId="6" borderId="1" xfId="0" applyNumberFormat="1" applyFill="1" applyBorder="1" applyAlignment="1">
      <alignment horizontal="left" vertical="top"/>
    </xf>
    <xf numFmtId="0" fontId="2" fillId="0" borderId="0" xfId="0" applyFont="1"/>
    <xf numFmtId="0" fontId="38" fillId="18" borderId="1" xfId="0" applyFont="1" applyFill="1" applyBorder="1" applyAlignment="1">
      <alignment vertical="center" wrapText="1"/>
    </xf>
    <xf numFmtId="0" fontId="2" fillId="0" borderId="0" xfId="0" applyFont="1" applyFill="1" applyBorder="1" applyAlignment="1">
      <alignment vertical="center" wrapText="1"/>
    </xf>
    <xf numFmtId="0" fontId="2" fillId="0" borderId="0" xfId="0" quotePrefix="1" applyFont="1" applyFill="1" applyBorder="1" applyAlignment="1">
      <alignment vertical="center" wrapText="1"/>
    </xf>
    <xf numFmtId="49" fontId="0" fillId="0" borderId="0" xfId="0" applyNumberFormat="1" applyAlignment="1">
      <alignment horizontal="center" vertical="center"/>
    </xf>
    <xf numFmtId="49" fontId="27" fillId="18" borderId="1" xfId="0" applyNumberFormat="1" applyFont="1" applyFill="1" applyBorder="1" applyAlignment="1">
      <alignment horizontal="left" vertical="center" wrapText="1"/>
    </xf>
    <xf numFmtId="0" fontId="0" fillId="22" borderId="1" xfId="0" applyFont="1" applyFill="1" applyBorder="1" applyAlignment="1">
      <alignment horizontal="center" vertical="center"/>
    </xf>
    <xf numFmtId="49" fontId="0" fillId="22" borderId="1" xfId="0" applyNumberFormat="1" applyFont="1" applyFill="1" applyBorder="1" applyAlignment="1">
      <alignment horizontal="center" vertical="center"/>
    </xf>
    <xf numFmtId="0" fontId="10" fillId="22" borderId="1" xfId="0" applyFont="1" applyFill="1" applyBorder="1" applyAlignment="1">
      <alignment horizontal="left" vertical="center"/>
    </xf>
    <xf numFmtId="0" fontId="0" fillId="23" borderId="1" xfId="0" applyFont="1" applyFill="1" applyBorder="1" applyAlignment="1">
      <alignment horizontal="center" vertical="center"/>
    </xf>
    <xf numFmtId="49" fontId="0" fillId="23" borderId="1" xfId="0" applyNumberFormat="1" applyFont="1" applyFill="1" applyBorder="1" applyAlignment="1">
      <alignment horizontal="center" vertical="center"/>
    </xf>
    <xf numFmtId="0" fontId="10" fillId="23" borderId="1" xfId="0" applyFont="1" applyFill="1" applyBorder="1" applyAlignment="1">
      <alignment horizontal="left" vertical="center" wrapText="1"/>
    </xf>
    <xf numFmtId="0" fontId="0" fillId="24" borderId="1" xfId="0" applyFont="1" applyFill="1" applyBorder="1" applyAlignment="1">
      <alignment horizontal="center" vertical="center"/>
    </xf>
    <xf numFmtId="49" fontId="0" fillId="24" borderId="1" xfId="0" applyNumberFormat="1" applyFont="1" applyFill="1" applyBorder="1" applyAlignment="1">
      <alignment horizontal="center" vertical="center"/>
    </xf>
    <xf numFmtId="0" fontId="10" fillId="24" borderId="1" xfId="0" applyFont="1" applyFill="1" applyBorder="1" applyAlignment="1">
      <alignment horizontal="left" vertical="center" wrapText="1"/>
    </xf>
    <xf numFmtId="0" fontId="0" fillId="25" borderId="1" xfId="0" applyFont="1" applyFill="1" applyBorder="1" applyAlignment="1">
      <alignment horizontal="center" vertical="center"/>
    </xf>
    <xf numFmtId="49" fontId="0" fillId="25" borderId="1" xfId="0" applyNumberFormat="1" applyFont="1" applyFill="1" applyBorder="1" applyAlignment="1">
      <alignment horizontal="center" vertical="center"/>
    </xf>
    <xf numFmtId="0" fontId="10" fillId="25" borderId="1" xfId="0" applyFont="1" applyFill="1" applyBorder="1" applyAlignment="1">
      <alignment horizontal="left" vertical="center" wrapText="1"/>
    </xf>
    <xf numFmtId="0" fontId="0" fillId="26" borderId="1" xfId="0" applyFont="1" applyFill="1" applyBorder="1" applyAlignment="1">
      <alignment horizontal="center" vertical="center"/>
    </xf>
    <xf numFmtId="49" fontId="0" fillId="26" borderId="1" xfId="0" applyNumberFormat="1" applyFont="1" applyFill="1" applyBorder="1" applyAlignment="1">
      <alignment horizontal="center" vertical="center"/>
    </xf>
    <xf numFmtId="0" fontId="10" fillId="26" borderId="1" xfId="0" applyFont="1" applyFill="1" applyBorder="1" applyAlignment="1">
      <alignment horizontal="left" vertical="center" wrapText="1"/>
    </xf>
    <xf numFmtId="0" fontId="0" fillId="27" borderId="1" xfId="0" applyFont="1" applyFill="1" applyBorder="1" applyAlignment="1">
      <alignment horizontal="center" vertical="center"/>
    </xf>
    <xf numFmtId="49" fontId="0" fillId="27" borderId="1" xfId="0" applyNumberFormat="1" applyFill="1" applyBorder="1" applyAlignment="1">
      <alignment horizontal="center" vertical="center"/>
    </xf>
    <xf numFmtId="0" fontId="10" fillId="27" borderId="1" xfId="0" applyFont="1" applyFill="1" applyBorder="1" applyAlignment="1">
      <alignment horizontal="left" vertical="center" wrapText="1"/>
    </xf>
    <xf numFmtId="0" fontId="33" fillId="28" borderId="1" xfId="0" applyFont="1" applyFill="1" applyBorder="1" applyAlignment="1">
      <alignment horizontal="center" vertical="center"/>
    </xf>
    <xf numFmtId="49" fontId="33" fillId="28" borderId="1" xfId="0" applyNumberFormat="1" applyFont="1" applyFill="1" applyBorder="1" applyAlignment="1">
      <alignment horizontal="center" vertical="center"/>
    </xf>
    <xf numFmtId="0" fontId="32" fillId="28" borderId="1" xfId="0" applyFont="1" applyFill="1" applyBorder="1" applyAlignment="1">
      <alignment horizontal="left" vertical="center" wrapText="1"/>
    </xf>
    <xf numFmtId="0" fontId="33" fillId="29" borderId="1" xfId="0" applyFont="1" applyFill="1" applyBorder="1" applyAlignment="1">
      <alignment horizontal="center" vertical="center"/>
    </xf>
    <xf numFmtId="49" fontId="33" fillId="29" borderId="1" xfId="0" applyNumberFormat="1" applyFont="1" applyFill="1" applyBorder="1" applyAlignment="1">
      <alignment horizontal="center" vertical="center"/>
    </xf>
    <xf numFmtId="0" fontId="32" fillId="29" borderId="1" xfId="0" applyFont="1" applyFill="1" applyBorder="1" applyAlignment="1">
      <alignment horizontal="left" vertical="center" wrapText="1"/>
    </xf>
    <xf numFmtId="0" fontId="32" fillId="29" borderId="1" xfId="0" applyFont="1" applyFill="1" applyBorder="1" applyAlignment="1">
      <alignment horizontal="left" vertical="center"/>
    </xf>
    <xf numFmtId="0" fontId="33" fillId="30" borderId="1" xfId="0" applyFont="1" applyFill="1" applyBorder="1" applyAlignment="1">
      <alignment horizontal="center" vertical="center"/>
    </xf>
    <xf numFmtId="49" fontId="33" fillId="30" borderId="1" xfId="0" applyNumberFormat="1" applyFont="1" applyFill="1" applyBorder="1" applyAlignment="1">
      <alignment horizontal="center" vertical="center"/>
    </xf>
    <xf numFmtId="0" fontId="32" fillId="30" borderId="1" xfId="0" applyFont="1" applyFill="1" applyBorder="1" applyAlignment="1">
      <alignment horizontal="left" vertical="center" wrapText="1"/>
    </xf>
    <xf numFmtId="49" fontId="0" fillId="0" borderId="0" xfId="0" applyNumberFormat="1" applyAlignment="1">
      <alignment wrapText="1"/>
    </xf>
    <xf numFmtId="0" fontId="0" fillId="4" borderId="4" xfId="0" applyFill="1" applyBorder="1"/>
    <xf numFmtId="0" fontId="0" fillId="0" borderId="4" xfId="0" applyFill="1" applyBorder="1"/>
    <xf numFmtId="0" fontId="0" fillId="0" borderId="4" xfId="0" applyBorder="1"/>
    <xf numFmtId="0" fontId="27" fillId="18" borderId="5" xfId="0" applyFont="1" applyFill="1" applyBorder="1" applyAlignment="1">
      <alignment vertical="center"/>
    </xf>
    <xf numFmtId="0" fontId="38" fillId="18" borderId="5" xfId="0" applyFont="1" applyFill="1" applyBorder="1" applyAlignment="1">
      <alignment vertical="center"/>
    </xf>
    <xf numFmtId="0" fontId="2" fillId="0" borderId="0" xfId="0" applyFont="1" applyAlignment="1">
      <alignment horizontal="left" vertical="top"/>
    </xf>
    <xf numFmtId="0" fontId="10" fillId="9" borderId="1" xfId="0" applyFont="1" applyFill="1" applyBorder="1" applyAlignment="1">
      <alignment horizontal="left" vertical="top"/>
    </xf>
    <xf numFmtId="0" fontId="40" fillId="4" borderId="1" xfId="0" applyFont="1" applyFill="1" applyBorder="1" applyAlignment="1">
      <alignment horizontal="left" vertical="top" wrapText="1"/>
    </xf>
    <xf numFmtId="0" fontId="2" fillId="5" borderId="1" xfId="0" applyFont="1" applyFill="1" applyBorder="1" applyAlignment="1">
      <alignment horizontal="left" vertical="top"/>
    </xf>
    <xf numFmtId="0" fontId="10" fillId="4" borderId="1" xfId="0" applyFont="1" applyFill="1" applyBorder="1" applyAlignment="1">
      <alignment horizontal="left" vertical="top" wrapText="1"/>
    </xf>
    <xf numFmtId="0" fontId="2" fillId="4" borderId="1" xfId="0" applyFont="1" applyFill="1" applyBorder="1" applyAlignment="1">
      <alignment horizontal="left" vertical="top"/>
    </xf>
    <xf numFmtId="0" fontId="2" fillId="10" borderId="1" xfId="0" applyFont="1" applyFill="1" applyBorder="1" applyAlignment="1">
      <alignment horizontal="left" vertical="top"/>
    </xf>
    <xf numFmtId="0" fontId="2" fillId="16" borderId="1" xfId="0" applyFont="1" applyFill="1" applyBorder="1" applyAlignment="1">
      <alignment horizontal="left" vertical="top"/>
    </xf>
    <xf numFmtId="0" fontId="2" fillId="0" borderId="0" xfId="0" applyFont="1" applyAlignment="1">
      <alignment horizontal="left" vertical="top" wrapText="1"/>
    </xf>
    <xf numFmtId="0" fontId="40" fillId="3" borderId="1" xfId="0" applyFont="1" applyFill="1" applyBorder="1" applyAlignment="1">
      <alignment horizontal="left" vertical="top" wrapText="1"/>
    </xf>
    <xf numFmtId="0" fontId="2" fillId="5" borderId="1" xfId="0" quotePrefix="1" applyFont="1" applyFill="1" applyBorder="1" applyAlignment="1">
      <alignment horizontal="left" vertical="top" wrapText="1"/>
    </xf>
    <xf numFmtId="0" fontId="2" fillId="3" borderId="0" xfId="0" applyFont="1" applyFill="1" applyAlignment="1">
      <alignment horizontal="left" vertical="top" wrapText="1"/>
    </xf>
    <xf numFmtId="0" fontId="2" fillId="15" borderId="1" xfId="0" applyFont="1" applyFill="1" applyBorder="1" applyAlignment="1">
      <alignment horizontal="left" vertical="top" wrapText="1"/>
    </xf>
    <xf numFmtId="0" fontId="40" fillId="5" borderId="1" xfId="0" applyFont="1" applyFill="1" applyBorder="1" applyAlignment="1">
      <alignment horizontal="left" vertical="top" wrapText="1"/>
    </xf>
    <xf numFmtId="0" fontId="2" fillId="4" borderId="0" xfId="0" applyFont="1" applyFill="1" applyAlignment="1">
      <alignment horizontal="left" vertical="top"/>
    </xf>
    <xf numFmtId="0" fontId="2" fillId="14" borderId="1" xfId="0" applyFont="1" applyFill="1" applyBorder="1" applyAlignment="1">
      <alignment horizontal="left" vertical="top"/>
    </xf>
    <xf numFmtId="0" fontId="2" fillId="15" borderId="1" xfId="0" applyFont="1" applyFill="1" applyBorder="1" applyAlignment="1">
      <alignment horizontal="left" vertical="top"/>
    </xf>
    <xf numFmtId="0" fontId="2" fillId="8" borderId="1" xfId="0" applyFont="1" applyFill="1" applyBorder="1" applyAlignment="1">
      <alignment horizontal="left" vertical="top"/>
    </xf>
    <xf numFmtId="0" fontId="10" fillId="0" borderId="0" xfId="0" applyFont="1" applyAlignment="1">
      <alignment horizontal="left" vertical="top"/>
    </xf>
    <xf numFmtId="0" fontId="2" fillId="6" borderId="0" xfId="0" applyFont="1" applyFill="1" applyAlignment="1">
      <alignment horizontal="left" vertical="top"/>
    </xf>
    <xf numFmtId="0" fontId="8" fillId="0" borderId="1" xfId="0" applyFont="1" applyBorder="1" applyAlignment="1">
      <alignment horizontal="left" vertical="top" wrapText="1"/>
    </xf>
    <xf numFmtId="0" fontId="10" fillId="5" borderId="1" xfId="0" applyFont="1" applyFill="1" applyBorder="1" applyAlignment="1">
      <alignment horizontal="left" vertical="top"/>
    </xf>
    <xf numFmtId="0" fontId="10" fillId="3" borderId="1" xfId="0" quotePrefix="1" applyFont="1" applyFill="1" applyBorder="1" applyAlignment="1">
      <alignment horizontal="center" vertical="top" wrapText="1"/>
    </xf>
    <xf numFmtId="0" fontId="9" fillId="3" borderId="0" xfId="0" applyFont="1" applyFill="1" applyAlignment="1">
      <alignment horizontal="center" vertical="top"/>
    </xf>
    <xf numFmtId="0" fontId="9" fillId="3" borderId="1" xfId="0" quotePrefix="1" applyFont="1" applyFill="1" applyBorder="1" applyAlignment="1">
      <alignment horizontal="center" vertical="top" wrapText="1"/>
    </xf>
    <xf numFmtId="0" fontId="9" fillId="0" borderId="0" xfId="0" applyFont="1"/>
    <xf numFmtId="49" fontId="0" fillId="0" borderId="0" xfId="0" applyNumberFormat="1" applyFont="1"/>
    <xf numFmtId="0" fontId="0" fillId="31" borderId="6" xfId="0" applyFill="1" applyBorder="1" applyAlignment="1">
      <alignment horizontal="left" vertical="center"/>
    </xf>
    <xf numFmtId="0" fontId="0" fillId="31" borderId="7" xfId="0" applyFill="1" applyBorder="1" applyAlignment="1">
      <alignment horizontal="left" vertical="center"/>
    </xf>
    <xf numFmtId="0" fontId="0" fillId="31" borderId="7" xfId="0" applyFill="1" applyBorder="1" applyAlignment="1">
      <alignment horizontal="left" vertical="center" wrapText="1"/>
    </xf>
    <xf numFmtId="0" fontId="0" fillId="31" borderId="7" xfId="0" applyFill="1" applyBorder="1"/>
    <xf numFmtId="0" fontId="0" fillId="31" borderId="8" xfId="0" applyFill="1" applyBorder="1"/>
    <xf numFmtId="0" fontId="0" fillId="0" borderId="0" xfId="0"/>
    <xf numFmtId="0" fontId="0" fillId="12" borderId="1" xfId="0" applyFill="1" applyBorder="1"/>
    <xf numFmtId="0" fontId="0" fillId="0" borderId="0" xfId="0" applyAlignment="1">
      <alignment horizontal="center" vertical="center"/>
    </xf>
    <xf numFmtId="0" fontId="0" fillId="0" borderId="1" xfId="0" applyFill="1" applyBorder="1"/>
    <xf numFmtId="0" fontId="0" fillId="0" borderId="1" xfId="0" applyBorder="1"/>
    <xf numFmtId="0" fontId="0" fillId="4" borderId="4" xfId="0" applyFill="1" applyBorder="1"/>
    <xf numFmtId="0" fontId="0" fillId="0" borderId="4" xfId="0" applyFill="1" applyBorder="1"/>
    <xf numFmtId="0" fontId="0" fillId="0" borderId="4" xfId="0" applyBorder="1"/>
    <xf numFmtId="49" fontId="0" fillId="9" borderId="1" xfId="0" applyNumberFormat="1" applyFont="1" applyFill="1" applyBorder="1" applyAlignment="1">
      <alignment horizontal="center" vertical="center"/>
    </xf>
    <xf numFmtId="0" fontId="10" fillId="9" borderId="1" xfId="0" applyFont="1" applyFill="1" applyBorder="1" applyAlignment="1">
      <alignment horizontal="left" vertical="center"/>
    </xf>
    <xf numFmtId="49" fontId="0" fillId="32" borderId="1" xfId="0" applyNumberFormat="1" applyFont="1" applyFill="1" applyBorder="1" applyAlignment="1">
      <alignment horizontal="center" vertical="center"/>
    </xf>
    <xf numFmtId="0" fontId="10" fillId="32" borderId="1" xfId="0" applyFont="1" applyFill="1" applyBorder="1" applyAlignment="1">
      <alignment horizontal="left" vertical="center" wrapText="1"/>
    </xf>
    <xf numFmtId="49" fontId="0" fillId="33" borderId="1" xfId="0" applyNumberFormat="1" applyFont="1" applyFill="1" applyBorder="1" applyAlignment="1">
      <alignment horizontal="center" vertical="center"/>
    </xf>
    <xf numFmtId="0" fontId="10" fillId="33" borderId="1" xfId="0" applyFont="1" applyFill="1" applyBorder="1" applyAlignment="1">
      <alignment horizontal="left" vertical="center" wrapText="1"/>
    </xf>
    <xf numFmtId="49" fontId="0" fillId="34" borderId="1" xfId="0" applyNumberFormat="1" applyFont="1" applyFill="1" applyBorder="1" applyAlignment="1">
      <alignment horizontal="center" vertical="center"/>
    </xf>
    <xf numFmtId="0" fontId="10" fillId="34" borderId="1" xfId="0" applyFont="1" applyFill="1" applyBorder="1" applyAlignment="1">
      <alignment horizontal="left" vertical="center" wrapText="1"/>
    </xf>
    <xf numFmtId="49" fontId="0" fillId="13" borderId="1" xfId="0" applyNumberFormat="1" applyFont="1" applyFill="1" applyBorder="1" applyAlignment="1">
      <alignment horizontal="center" vertical="center"/>
    </xf>
    <xf numFmtId="0" fontId="10" fillId="13" borderId="1" xfId="0" applyFont="1" applyFill="1" applyBorder="1" applyAlignment="1">
      <alignment horizontal="left" vertical="center" wrapText="1"/>
    </xf>
    <xf numFmtId="49" fontId="0" fillId="3" borderId="1" xfId="0" applyNumberFormat="1" applyFill="1" applyBorder="1" applyAlignment="1">
      <alignment horizontal="center" vertical="center"/>
    </xf>
    <xf numFmtId="0" fontId="10" fillId="3" borderId="1" xfId="0" applyFont="1" applyFill="1" applyBorder="1" applyAlignment="1">
      <alignment horizontal="left" vertical="center" wrapText="1"/>
    </xf>
    <xf numFmtId="49" fontId="33" fillId="37" borderId="1" xfId="0" applyNumberFormat="1" applyFont="1" applyFill="1" applyBorder="1" applyAlignment="1">
      <alignment horizontal="center" vertical="center"/>
    </xf>
    <xf numFmtId="0" fontId="32" fillId="37" borderId="1" xfId="0" applyFont="1" applyFill="1" applyBorder="1" applyAlignment="1">
      <alignment horizontal="left" vertical="center" wrapText="1"/>
    </xf>
    <xf numFmtId="49" fontId="33" fillId="38" borderId="1" xfId="0" applyNumberFormat="1" applyFont="1" applyFill="1" applyBorder="1" applyAlignment="1">
      <alignment horizontal="center" vertical="center"/>
    </xf>
    <xf numFmtId="0" fontId="32" fillId="38" borderId="1" xfId="0" applyFont="1" applyFill="1" applyBorder="1" applyAlignment="1">
      <alignment horizontal="left" vertical="center" wrapText="1"/>
    </xf>
    <xf numFmtId="0" fontId="32" fillId="38" borderId="1" xfId="0" applyFont="1" applyFill="1" applyBorder="1" applyAlignment="1">
      <alignment horizontal="left" vertical="center"/>
    </xf>
    <xf numFmtId="49" fontId="33" fillId="39" borderId="1" xfId="0" applyNumberFormat="1" applyFont="1" applyFill="1" applyBorder="1" applyAlignment="1">
      <alignment horizontal="center" vertical="center"/>
    </xf>
    <xf numFmtId="0" fontId="32" fillId="39" borderId="1" xfId="0" applyFont="1" applyFill="1" applyBorder="1" applyAlignment="1">
      <alignment horizontal="left" vertical="center" wrapText="1"/>
    </xf>
    <xf numFmtId="49" fontId="0" fillId="9" borderId="11" xfId="0" applyNumberFormat="1" applyFont="1" applyFill="1" applyBorder="1" applyAlignment="1">
      <alignment horizontal="center" vertical="center"/>
    </xf>
    <xf numFmtId="0" fontId="2" fillId="0" borderId="12" xfId="0" applyFont="1" applyBorder="1" applyAlignment="1">
      <alignment horizontal="left" vertical="center" wrapText="1"/>
    </xf>
    <xf numFmtId="0" fontId="2" fillId="0" borderId="14" xfId="0" applyFont="1" applyBorder="1" applyAlignment="1">
      <alignment horizontal="left" vertical="center" wrapText="1"/>
    </xf>
    <xf numFmtId="49" fontId="0" fillId="32" borderId="16" xfId="0" applyNumberFormat="1" applyFont="1" applyFill="1" applyBorder="1" applyAlignment="1">
      <alignment horizontal="center" vertical="center"/>
    </xf>
    <xf numFmtId="0" fontId="10" fillId="32" borderId="16" xfId="0" applyFont="1" applyFill="1" applyBorder="1" applyAlignment="1">
      <alignment horizontal="left" vertical="center" wrapText="1"/>
    </xf>
    <xf numFmtId="0" fontId="2" fillId="0" borderId="17" xfId="0" applyFont="1" applyFill="1" applyBorder="1" applyAlignment="1">
      <alignment vertical="center" wrapText="1"/>
    </xf>
    <xf numFmtId="49" fontId="0" fillId="9" borderId="16" xfId="0" applyNumberFormat="1" applyFont="1" applyFill="1" applyBorder="1" applyAlignment="1">
      <alignment horizontal="center" vertical="center"/>
    </xf>
    <xf numFmtId="0" fontId="10" fillId="9" borderId="16" xfId="0" applyFont="1" applyFill="1" applyBorder="1" applyAlignment="1">
      <alignment horizontal="left" vertical="center"/>
    </xf>
    <xf numFmtId="0" fontId="2" fillId="0" borderId="17" xfId="0" applyFont="1" applyBorder="1" applyAlignment="1">
      <alignment horizontal="left" vertical="center" wrapText="1"/>
    </xf>
    <xf numFmtId="49" fontId="0" fillId="32" borderId="11" xfId="0" applyNumberFormat="1" applyFont="1" applyFill="1" applyBorder="1" applyAlignment="1">
      <alignment horizontal="center" vertical="center"/>
    </xf>
    <xf numFmtId="0" fontId="10" fillId="32" borderId="11" xfId="0" applyFont="1" applyFill="1" applyBorder="1" applyAlignment="1">
      <alignment horizontal="left" vertical="center" wrapText="1"/>
    </xf>
    <xf numFmtId="0" fontId="2" fillId="0" borderId="12" xfId="0" applyFont="1" applyFill="1" applyBorder="1" applyAlignment="1">
      <alignment vertical="center" wrapText="1"/>
    </xf>
    <xf numFmtId="0" fontId="2" fillId="0" borderId="14" xfId="0" applyFont="1" applyFill="1" applyBorder="1" applyAlignment="1">
      <alignment vertical="center" wrapText="1"/>
    </xf>
    <xf numFmtId="49" fontId="0" fillId="33" borderId="11" xfId="0" applyNumberFormat="1" applyFont="1" applyFill="1" applyBorder="1" applyAlignment="1">
      <alignment horizontal="center" vertical="center"/>
    </xf>
    <xf numFmtId="0" fontId="10" fillId="33" borderId="11" xfId="0" applyFont="1" applyFill="1" applyBorder="1" applyAlignment="1">
      <alignment horizontal="left" vertical="center" wrapText="1"/>
    </xf>
    <xf numFmtId="49" fontId="0" fillId="33" borderId="16" xfId="0" applyNumberFormat="1" applyFont="1" applyFill="1" applyBorder="1" applyAlignment="1">
      <alignment horizontal="center" vertical="center"/>
    </xf>
    <xf numFmtId="0" fontId="10" fillId="33" borderId="16" xfId="0" applyFont="1" applyFill="1" applyBorder="1" applyAlignment="1">
      <alignment horizontal="left" vertical="center" wrapText="1"/>
    </xf>
    <xf numFmtId="0" fontId="0" fillId="9" borderId="19" xfId="0" applyFont="1" applyFill="1" applyBorder="1" applyAlignment="1">
      <alignment vertical="center"/>
    </xf>
    <xf numFmtId="0" fontId="0" fillId="9" borderId="9" xfId="0" applyFont="1" applyFill="1" applyBorder="1" applyAlignment="1">
      <alignment vertical="center"/>
    </xf>
    <xf numFmtId="0" fontId="0" fillId="9" borderId="20" xfId="0" applyFont="1" applyFill="1" applyBorder="1" applyAlignment="1">
      <alignment vertical="center"/>
    </xf>
    <xf numFmtId="0" fontId="0" fillId="32" borderId="19" xfId="0" applyFont="1" applyFill="1" applyBorder="1" applyAlignment="1">
      <alignment vertical="center"/>
    </xf>
    <xf numFmtId="0" fontId="0" fillId="32" borderId="9" xfId="0" applyFont="1" applyFill="1" applyBorder="1" applyAlignment="1">
      <alignment vertical="center"/>
    </xf>
    <xf numFmtId="0" fontId="0" fillId="32" borderId="20" xfId="0" applyFont="1" applyFill="1" applyBorder="1" applyAlignment="1">
      <alignment vertical="center"/>
    </xf>
    <xf numFmtId="0" fontId="0" fillId="33" borderId="19" xfId="0" applyFont="1" applyFill="1" applyBorder="1" applyAlignment="1">
      <alignment vertical="center"/>
    </xf>
    <xf numFmtId="0" fontId="0" fillId="33" borderId="9" xfId="0" applyFont="1" applyFill="1" applyBorder="1" applyAlignment="1">
      <alignment vertical="center"/>
    </xf>
    <xf numFmtId="0" fontId="0" fillId="33" borderId="20" xfId="0" applyFont="1" applyFill="1" applyBorder="1" applyAlignment="1">
      <alignment vertical="center"/>
    </xf>
    <xf numFmtId="0" fontId="0" fillId="34" borderId="10" xfId="0" applyFont="1" applyFill="1" applyBorder="1" applyAlignment="1">
      <alignment vertical="center"/>
    </xf>
    <xf numFmtId="49" fontId="0" fillId="34" borderId="11" xfId="0" applyNumberFormat="1" applyFont="1" applyFill="1" applyBorder="1" applyAlignment="1">
      <alignment horizontal="center" vertical="center"/>
    </xf>
    <xf numFmtId="0" fontId="10" fillId="34" borderId="11" xfId="0" applyFont="1" applyFill="1" applyBorder="1" applyAlignment="1">
      <alignment horizontal="left" vertical="center" wrapText="1"/>
    </xf>
    <xf numFmtId="0" fontId="0" fillId="34" borderId="13" xfId="0" applyFont="1" applyFill="1" applyBorder="1" applyAlignment="1">
      <alignment vertical="center"/>
    </xf>
    <xf numFmtId="0" fontId="0" fillId="34" borderId="18" xfId="0" applyFont="1" applyFill="1" applyBorder="1" applyAlignment="1">
      <alignment vertical="center"/>
    </xf>
    <xf numFmtId="49" fontId="0" fillId="34" borderId="16" xfId="0" applyNumberFormat="1" applyFont="1" applyFill="1" applyBorder="1" applyAlignment="1">
      <alignment horizontal="center" vertical="center"/>
    </xf>
    <xf numFmtId="0" fontId="10" fillId="34" borderId="16" xfId="0" applyFont="1" applyFill="1" applyBorder="1" applyAlignment="1">
      <alignment horizontal="left" vertical="center" wrapText="1"/>
    </xf>
    <xf numFmtId="0" fontId="0" fillId="13" borderId="10" xfId="0" applyFont="1" applyFill="1" applyBorder="1" applyAlignment="1">
      <alignment vertical="center"/>
    </xf>
    <xf numFmtId="49" fontId="0" fillId="13" borderId="11" xfId="0" applyNumberFormat="1" applyFont="1" applyFill="1" applyBorder="1" applyAlignment="1">
      <alignment horizontal="center" vertical="center"/>
    </xf>
    <xf numFmtId="0" fontId="10" fillId="13" borderId="11" xfId="0" applyFont="1" applyFill="1" applyBorder="1" applyAlignment="1">
      <alignment horizontal="left" vertical="center" wrapText="1"/>
    </xf>
    <xf numFmtId="0" fontId="0" fillId="13" borderId="13" xfId="0" applyFont="1" applyFill="1" applyBorder="1" applyAlignment="1">
      <alignment vertical="center"/>
    </xf>
    <xf numFmtId="0" fontId="0" fillId="13" borderId="15" xfId="0" applyFont="1" applyFill="1" applyBorder="1" applyAlignment="1">
      <alignment vertical="center"/>
    </xf>
    <xf numFmtId="0" fontId="0" fillId="13" borderId="26" xfId="0" applyFont="1" applyFill="1" applyBorder="1" applyAlignment="1">
      <alignment vertical="center"/>
    </xf>
    <xf numFmtId="0" fontId="0" fillId="13" borderId="18" xfId="0" applyFont="1" applyFill="1" applyBorder="1" applyAlignment="1">
      <alignment vertical="center"/>
    </xf>
    <xf numFmtId="49" fontId="0" fillId="13" borderId="16" xfId="0" applyNumberFormat="1" applyFont="1" applyFill="1" applyBorder="1" applyAlignment="1">
      <alignment horizontal="center" vertical="center"/>
    </xf>
    <xf numFmtId="0" fontId="10" fillId="13" borderId="16" xfId="0" applyFont="1" applyFill="1" applyBorder="1" applyAlignment="1">
      <alignment horizontal="left" vertical="center" wrapText="1"/>
    </xf>
    <xf numFmtId="49" fontId="0" fillId="3" borderId="11" xfId="0" applyNumberFormat="1" applyFill="1" applyBorder="1" applyAlignment="1">
      <alignment horizontal="center" vertical="center"/>
    </xf>
    <xf numFmtId="0" fontId="10" fillId="3" borderId="11" xfId="0" applyFont="1" applyFill="1" applyBorder="1" applyAlignment="1">
      <alignment horizontal="left" vertical="center" wrapText="1"/>
    </xf>
    <xf numFmtId="49" fontId="0" fillId="3" borderId="16" xfId="0" applyNumberFormat="1" applyFill="1" applyBorder="1" applyAlignment="1">
      <alignment horizontal="center" vertical="center"/>
    </xf>
    <xf numFmtId="0" fontId="10" fillId="3" borderId="16" xfId="0" applyFont="1" applyFill="1" applyBorder="1" applyAlignment="1">
      <alignment horizontal="left" vertical="center" wrapText="1"/>
    </xf>
    <xf numFmtId="49" fontId="33" fillId="37" borderId="11" xfId="0" applyNumberFormat="1" applyFont="1" applyFill="1" applyBorder="1" applyAlignment="1">
      <alignment horizontal="center" vertical="center"/>
    </xf>
    <xf numFmtId="0" fontId="32" fillId="37" borderId="11" xfId="0" applyFont="1" applyFill="1" applyBorder="1" applyAlignment="1">
      <alignment horizontal="left" vertical="center" wrapText="1"/>
    </xf>
    <xf numFmtId="0" fontId="2" fillId="0" borderId="12" xfId="0" quotePrefix="1" applyFont="1" applyFill="1" applyBorder="1" applyAlignment="1">
      <alignment vertical="center" wrapText="1"/>
    </xf>
    <xf numFmtId="49" fontId="33" fillId="37" borderId="16" xfId="0" applyNumberFormat="1" applyFont="1" applyFill="1" applyBorder="1" applyAlignment="1">
      <alignment horizontal="center" vertical="center"/>
    </xf>
    <xf numFmtId="0" fontId="32" fillId="37" borderId="16" xfId="0" applyFont="1" applyFill="1" applyBorder="1" applyAlignment="1">
      <alignment horizontal="left" vertical="center" wrapText="1"/>
    </xf>
    <xf numFmtId="0" fontId="33" fillId="38" borderId="10" xfId="0" applyFont="1" applyFill="1" applyBorder="1" applyAlignment="1">
      <alignment vertical="center"/>
    </xf>
    <xf numFmtId="49" fontId="33" fillId="38" borderId="11" xfId="0" applyNumberFormat="1" applyFont="1" applyFill="1" applyBorder="1" applyAlignment="1">
      <alignment horizontal="center" vertical="center"/>
    </xf>
    <xf numFmtId="0" fontId="32" fillId="38" borderId="11" xfId="0" applyFont="1" applyFill="1" applyBorder="1" applyAlignment="1">
      <alignment horizontal="left" vertical="center" wrapText="1"/>
    </xf>
    <xf numFmtId="0" fontId="33" fillId="38" borderId="13" xfId="0" applyFont="1" applyFill="1" applyBorder="1" applyAlignment="1">
      <alignment vertical="center"/>
    </xf>
    <xf numFmtId="0" fontId="33" fillId="38" borderId="18" xfId="0" applyFont="1" applyFill="1" applyBorder="1" applyAlignment="1">
      <alignment vertical="center"/>
    </xf>
    <xf numFmtId="49" fontId="33" fillId="38" borderId="16" xfId="0" applyNumberFormat="1" applyFont="1" applyFill="1" applyBorder="1" applyAlignment="1">
      <alignment horizontal="center" vertical="center"/>
    </xf>
    <xf numFmtId="0" fontId="32" fillId="38" borderId="16" xfId="0" applyFont="1" applyFill="1" applyBorder="1" applyAlignment="1">
      <alignment horizontal="left" vertical="center" wrapText="1"/>
    </xf>
    <xf numFmtId="49" fontId="33" fillId="39" borderId="11" xfId="0" applyNumberFormat="1" applyFont="1" applyFill="1" applyBorder="1" applyAlignment="1">
      <alignment horizontal="center" vertical="center"/>
    </xf>
    <xf numFmtId="0" fontId="32" fillId="39" borderId="11" xfId="0" applyFont="1" applyFill="1" applyBorder="1" applyAlignment="1">
      <alignment horizontal="left" vertical="center" wrapText="1"/>
    </xf>
    <xf numFmtId="0" fontId="0" fillId="0" borderId="12" xfId="0" applyFill="1" applyBorder="1" applyAlignment="1">
      <alignment vertical="center" wrapText="1"/>
    </xf>
    <xf numFmtId="0" fontId="0" fillId="0" borderId="14" xfId="0" applyFill="1" applyBorder="1" applyAlignment="1">
      <alignment vertical="center" wrapText="1"/>
    </xf>
    <xf numFmtId="49" fontId="33" fillId="39" borderId="16" xfId="0" applyNumberFormat="1" applyFont="1" applyFill="1" applyBorder="1" applyAlignment="1">
      <alignment horizontal="center" vertical="center"/>
    </xf>
    <xf numFmtId="0" fontId="32" fillId="39" borderId="16" xfId="0" applyFont="1" applyFill="1" applyBorder="1" applyAlignment="1">
      <alignment horizontal="left" vertical="center" wrapText="1"/>
    </xf>
    <xf numFmtId="0" fontId="0" fillId="0" borderId="17" xfId="0" applyFill="1" applyBorder="1" applyAlignment="1">
      <alignment vertical="center" wrapText="1"/>
    </xf>
    <xf numFmtId="0" fontId="0" fillId="4" borderId="25" xfId="0" applyFill="1" applyBorder="1"/>
    <xf numFmtId="0" fontId="0" fillId="0" borderId="5" xfId="0" applyFill="1" applyBorder="1"/>
    <xf numFmtId="0" fontId="0" fillId="0" borderId="21" xfId="0" applyFill="1" applyBorder="1"/>
    <xf numFmtId="0" fontId="0" fillId="12" borderId="2" xfId="0" applyFill="1" applyBorder="1"/>
    <xf numFmtId="0" fontId="0" fillId="0" borderId="30" xfId="0" applyFill="1" applyBorder="1"/>
    <xf numFmtId="0" fontId="0" fillId="12" borderId="11" xfId="0" applyFill="1" applyBorder="1"/>
    <xf numFmtId="0" fontId="0" fillId="0" borderId="31" xfId="0" applyBorder="1" applyAlignment="1">
      <alignment horizontal="center" vertical="center"/>
    </xf>
    <xf numFmtId="0" fontId="0" fillId="0" borderId="0" xfId="0" applyBorder="1" applyAlignment="1">
      <alignment horizontal="center" vertical="center"/>
    </xf>
    <xf numFmtId="0" fontId="0" fillId="0" borderId="32" xfId="0" applyFill="1" applyBorder="1"/>
    <xf numFmtId="0" fontId="0" fillId="12" borderId="16" xfId="0" applyFill="1" applyBorder="1"/>
    <xf numFmtId="0" fontId="0" fillId="0" borderId="33" xfId="0" applyBorder="1" applyAlignment="1">
      <alignment horizontal="center" vertical="center"/>
    </xf>
    <xf numFmtId="0" fontId="0" fillId="0" borderId="25" xfId="0" applyFill="1" applyBorder="1"/>
    <xf numFmtId="0" fontId="0" fillId="12" borderId="5" xfId="0" applyFill="1" applyBorder="1"/>
    <xf numFmtId="0" fontId="0" fillId="0" borderId="21" xfId="0" applyBorder="1"/>
    <xf numFmtId="0" fontId="0" fillId="4" borderId="30" xfId="0" applyFill="1" applyBorder="1"/>
    <xf numFmtId="0" fontId="0" fillId="0" borderId="11" xfId="0" applyFill="1" applyBorder="1"/>
    <xf numFmtId="0" fontId="0" fillId="4" borderId="32" xfId="0" applyFill="1" applyBorder="1"/>
    <xf numFmtId="0" fontId="0" fillId="0" borderId="16" xfId="0" applyBorder="1"/>
    <xf numFmtId="0" fontId="0" fillId="0" borderId="25" xfId="0" applyBorder="1"/>
    <xf numFmtId="0" fontId="0" fillId="0" borderId="30" xfId="0" applyBorder="1"/>
    <xf numFmtId="0" fontId="0" fillId="0" borderId="32" xfId="0" applyBorder="1"/>
    <xf numFmtId="0" fontId="0" fillId="0" borderId="16" xfId="0" applyFill="1" applyBorder="1"/>
    <xf numFmtId="0" fontId="27" fillId="7" borderId="5" xfId="0" applyFont="1" applyFill="1" applyBorder="1" applyAlignment="1">
      <alignment vertical="center" wrapText="1"/>
    </xf>
    <xf numFmtId="49" fontId="27" fillId="7" borderId="5" xfId="0" applyNumberFormat="1" applyFont="1" applyFill="1" applyBorder="1" applyAlignment="1">
      <alignment horizontal="left" vertical="center" wrapText="1"/>
    </xf>
    <xf numFmtId="0" fontId="38" fillId="7" borderId="5" xfId="0" applyFont="1" applyFill="1" applyBorder="1" applyAlignment="1">
      <alignment vertical="center" wrapText="1"/>
    </xf>
    <xf numFmtId="0" fontId="38" fillId="7" borderId="5" xfId="0" applyFont="1" applyFill="1" applyBorder="1" applyAlignment="1">
      <alignment vertical="center"/>
    </xf>
    <xf numFmtId="0" fontId="27" fillId="7" borderId="5" xfId="0" applyFont="1" applyFill="1" applyBorder="1" applyAlignment="1">
      <alignment vertical="center"/>
    </xf>
    <xf numFmtId="0" fontId="27" fillId="7" borderId="22" xfId="0" applyFont="1" applyFill="1" applyBorder="1" applyAlignment="1">
      <alignment vertical="center"/>
    </xf>
    <xf numFmtId="0" fontId="0" fillId="31" borderId="6" xfId="0" applyFill="1" applyBorder="1" applyAlignment="1" applyProtection="1">
      <alignment horizontal="left" vertical="center"/>
      <protection locked="0"/>
    </xf>
    <xf numFmtId="0" fontId="0" fillId="31" borderId="7" xfId="0" applyFill="1" applyBorder="1" applyAlignment="1" applyProtection="1">
      <alignment horizontal="left" vertical="center"/>
      <protection locked="0"/>
    </xf>
    <xf numFmtId="0" fontId="0" fillId="31" borderId="7" xfId="0" applyFill="1" applyBorder="1" applyAlignment="1" applyProtection="1">
      <alignment horizontal="left" vertical="center" wrapText="1"/>
      <protection locked="0"/>
    </xf>
    <xf numFmtId="0" fontId="0" fillId="31" borderId="8" xfId="0" applyFill="1" applyBorder="1" applyAlignment="1" applyProtection="1">
      <alignment horizontal="left" vertical="center" wrapText="1"/>
      <protection locked="0"/>
    </xf>
    <xf numFmtId="0" fontId="0" fillId="31" borderId="6" xfId="0" applyFill="1" applyBorder="1" applyAlignment="1" applyProtection="1">
      <alignment horizontal="left" vertical="center" wrapText="1"/>
      <protection locked="0"/>
    </xf>
    <xf numFmtId="0" fontId="0" fillId="31" borderId="29" xfId="0" applyFill="1" applyBorder="1" applyAlignment="1" applyProtection="1">
      <alignment horizontal="left" vertical="center" wrapText="1"/>
      <protection locked="0"/>
    </xf>
    <xf numFmtId="0" fontId="0" fillId="31" borderId="28" xfId="0" applyFill="1" applyBorder="1" applyAlignment="1" applyProtection="1">
      <alignment horizontal="left" vertical="center" wrapText="1"/>
      <protection locked="0"/>
    </xf>
    <xf numFmtId="0" fontId="0" fillId="31" borderId="7" xfId="0" applyFill="1" applyBorder="1" applyProtection="1">
      <protection locked="0"/>
    </xf>
    <xf numFmtId="0" fontId="0" fillId="31" borderId="28" xfId="0" applyFill="1" applyBorder="1" applyProtection="1">
      <protection locked="0"/>
    </xf>
    <xf numFmtId="0" fontId="27" fillId="7" borderId="27" xfId="0" applyFont="1" applyFill="1" applyBorder="1" applyAlignment="1">
      <alignment vertical="center" wrapText="1"/>
    </xf>
    <xf numFmtId="9" fontId="0" fillId="0" borderId="0" xfId="1" applyFont="1"/>
    <xf numFmtId="0" fontId="0" fillId="0" borderId="0" xfId="0" applyAlignment="1">
      <alignment wrapText="1"/>
    </xf>
    <xf numFmtId="0" fontId="44" fillId="0" borderId="0" xfId="0" applyFont="1"/>
    <xf numFmtId="0" fontId="45" fillId="0" borderId="0" xfId="0" applyFont="1"/>
    <xf numFmtId="0" fontId="46" fillId="0" borderId="0" xfId="0" applyFont="1" applyAlignment="1">
      <alignment horizontal="left" wrapText="1" readingOrder="1"/>
    </xf>
    <xf numFmtId="0" fontId="46" fillId="0" borderId="0" xfId="0" applyFont="1"/>
    <xf numFmtId="0" fontId="47" fillId="0" borderId="0" xfId="0" applyFont="1"/>
    <xf numFmtId="0" fontId="49" fillId="0" borderId="0" xfId="0" applyFont="1" applyAlignment="1">
      <alignment horizontal="center"/>
    </xf>
    <xf numFmtId="9" fontId="51" fillId="0" borderId="23" xfId="1" applyFont="1" applyBorder="1" applyAlignment="1">
      <alignment horizontal="center" vertical="center" wrapText="1"/>
    </xf>
    <xf numFmtId="9" fontId="51" fillId="0" borderId="23" xfId="1" applyFont="1" applyBorder="1" applyAlignment="1">
      <alignment horizontal="center" vertical="center" wrapText="1"/>
    </xf>
    <xf numFmtId="0" fontId="50" fillId="7" borderId="3" xfId="0" applyFont="1" applyFill="1" applyBorder="1" applyAlignment="1">
      <alignment horizontal="center" vertical="center" wrapText="1"/>
    </xf>
    <xf numFmtId="0" fontId="50" fillId="7" borderId="0" xfId="0" applyFont="1" applyFill="1" applyBorder="1" applyAlignment="1">
      <alignment horizontal="center" vertical="center" wrapText="1"/>
    </xf>
    <xf numFmtId="0" fontId="42" fillId="35" borderId="22" xfId="0" applyFont="1" applyFill="1" applyBorder="1" applyAlignment="1">
      <alignment horizontal="center" vertical="center" textRotation="90" wrapText="1"/>
    </xf>
    <xf numFmtId="0" fontId="42" fillId="35" borderId="23" xfId="0" applyFont="1" applyFill="1" applyBorder="1" applyAlignment="1">
      <alignment horizontal="center" vertical="center" textRotation="90" wrapText="1"/>
    </xf>
    <xf numFmtId="0" fontId="42" fillId="35" borderId="24" xfId="0" applyFont="1" applyFill="1" applyBorder="1" applyAlignment="1">
      <alignment horizontal="center" vertical="center" textRotation="90" wrapText="1"/>
    </xf>
    <xf numFmtId="0" fontId="42" fillId="36" borderId="22" xfId="0" applyFont="1" applyFill="1" applyBorder="1" applyAlignment="1">
      <alignment horizontal="center" vertical="center" textRotation="90"/>
    </xf>
    <xf numFmtId="0" fontId="42" fillId="36" borderId="23" xfId="0" applyFont="1" applyFill="1" applyBorder="1" applyAlignment="1">
      <alignment horizontal="center" vertical="center" textRotation="90"/>
    </xf>
    <xf numFmtId="0" fontId="42" fillId="36" borderId="24" xfId="0" applyFont="1" applyFill="1" applyBorder="1" applyAlignment="1">
      <alignment horizontal="center" vertical="center" textRotation="90"/>
    </xf>
    <xf numFmtId="0" fontId="33" fillId="37" borderId="10" xfId="0" applyFont="1" applyFill="1" applyBorder="1" applyAlignment="1">
      <alignment horizontal="center" vertical="center"/>
    </xf>
    <xf numFmtId="0" fontId="33" fillId="37" borderId="13" xfId="0" applyFont="1" applyFill="1" applyBorder="1" applyAlignment="1">
      <alignment horizontal="center" vertical="center"/>
    </xf>
    <xf numFmtId="0" fontId="33" fillId="37" borderId="18" xfId="0" applyFont="1" applyFill="1" applyBorder="1" applyAlignment="1">
      <alignment horizontal="center" vertical="center"/>
    </xf>
    <xf numFmtId="0" fontId="33" fillId="39" borderId="10" xfId="0" applyFont="1" applyFill="1" applyBorder="1" applyAlignment="1">
      <alignment horizontal="center" vertical="center"/>
    </xf>
    <xf numFmtId="0" fontId="33" fillId="39" borderId="13" xfId="0" applyFont="1" applyFill="1" applyBorder="1" applyAlignment="1">
      <alignment horizontal="center" vertical="center"/>
    </xf>
    <xf numFmtId="0" fontId="33" fillId="39" borderId="18" xfId="0" applyFont="1" applyFill="1" applyBorder="1" applyAlignment="1">
      <alignment horizontal="center" vertical="center"/>
    </xf>
    <xf numFmtId="0" fontId="0" fillId="3" borderId="10" xfId="0" applyFont="1" applyFill="1" applyBorder="1" applyAlignment="1">
      <alignment horizontal="center" vertical="center"/>
    </xf>
    <xf numFmtId="0" fontId="0" fillId="3" borderId="13" xfId="0" applyFont="1" applyFill="1" applyBorder="1" applyAlignment="1">
      <alignment horizontal="center" vertical="center"/>
    </xf>
    <xf numFmtId="0" fontId="0" fillId="3" borderId="18" xfId="0" applyFont="1" applyFill="1" applyBorder="1" applyAlignment="1">
      <alignment horizontal="center" vertical="center"/>
    </xf>
    <xf numFmtId="0" fontId="39" fillId="18" borderId="3" xfId="0" applyFont="1" applyFill="1" applyBorder="1" applyAlignment="1">
      <alignment horizontal="center" vertical="center" wrapText="1"/>
    </xf>
    <xf numFmtId="0" fontId="46" fillId="0" borderId="0" xfId="0" applyFont="1" applyAlignment="1">
      <alignment wrapText="1"/>
    </xf>
    <xf numFmtId="9" fontId="51" fillId="0" borderId="22" xfId="1" applyFont="1" applyBorder="1" applyAlignment="1">
      <alignment horizontal="center" vertical="center" wrapText="1"/>
    </xf>
    <xf numFmtId="9" fontId="51" fillId="0" borderId="24" xfId="1" applyFont="1" applyBorder="1" applyAlignment="1">
      <alignment horizontal="center" vertical="center" wrapText="1"/>
    </xf>
    <xf numFmtId="0" fontId="10" fillId="9" borderId="11" xfId="0" applyFont="1" applyFill="1" applyBorder="1" applyAlignment="1">
      <alignment horizontal="left" vertical="center" wrapText="1"/>
    </xf>
    <xf numFmtId="0" fontId="10" fillId="9" borderId="1" xfId="0" applyFont="1" applyFill="1" applyBorder="1" applyAlignment="1">
      <alignment horizontal="left" vertical="center" wrapText="1"/>
    </xf>
  </cellXfs>
  <cellStyles count="2">
    <cellStyle name="Prozent" xfId="1" builtinId="5"/>
    <cellStyle name="Standard" xfId="0" builtinId="0"/>
  </cellStyles>
  <dxfs count="0"/>
  <tableStyles count="0" defaultTableStyle="TableStyleMedium2" defaultPivotStyle="PivotStyleLight16"/>
  <colors>
    <mruColors>
      <color rgb="FFF0517F"/>
      <color rgb="FF4D4D4D"/>
      <color rgb="FF5F5F5F"/>
      <color rgb="FF777777"/>
      <color rgb="FF969696"/>
      <color rgb="FFB2B2B2"/>
      <color rgb="FFC0C0C0"/>
      <color rgb="FFF8F8F8"/>
      <color rgb="FFEAEAEA"/>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sharedStrings" Target="sharedStrings.xml"/><Relationship Id="rId5" Type="http://schemas.openxmlformats.org/officeDocument/2006/relationships/worksheet" Target="worksheets/sheet4.xml"/><Relationship Id="rId10" Type="http://schemas.openxmlformats.org/officeDocument/2006/relationships/styles" Target="styles.xml"/><Relationship Id="rId4" Type="http://schemas.openxmlformats.org/officeDocument/2006/relationships/chartsheet" Target="chartsheets/sheet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aseline="0"/>
              <a:t>Assessment Overview</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alpha val="85000"/>
              </a:schemeClr>
            </a:solidFill>
            <a:ln w="9525" cap="flat" cmpd="sng" algn="ctr">
              <a:solidFill>
                <a:sysClr val="windowText" lastClr="000000"/>
              </a:solidFill>
              <a:round/>
            </a:ln>
            <a:effectLst/>
          </c:spPr>
          <c:invertIfNegative val="0"/>
          <c:dPt>
            <c:idx val="0"/>
            <c:invertIfNegative val="0"/>
            <c:bubble3D val="0"/>
            <c:spPr>
              <a:solidFill>
                <a:schemeClr val="accent6">
                  <a:lumMod val="50000"/>
                </a:schemeClr>
              </a:solidFill>
              <a:ln w="9525" cap="flat" cmpd="sng" algn="ctr">
                <a:solidFill>
                  <a:schemeClr val="tx1"/>
                </a:solidFill>
                <a:round/>
              </a:ln>
              <a:effectLst/>
            </c:spPr>
            <c:extLst>
              <c:ext xmlns:c16="http://schemas.microsoft.com/office/drawing/2014/chart" uri="{C3380CC4-5D6E-409C-BE32-E72D297353CC}">
                <c16:uniqueId val="{00000009-3CD2-454F-B1D2-B636DACAB2CC}"/>
              </c:ext>
            </c:extLst>
          </c:dPt>
          <c:dPt>
            <c:idx val="1"/>
            <c:invertIfNegative val="0"/>
            <c:bubble3D val="0"/>
            <c:spPr>
              <a:solidFill>
                <a:schemeClr val="accent6">
                  <a:lumMod val="75000"/>
                </a:schemeClr>
              </a:solidFill>
              <a:ln w="9525" cap="flat" cmpd="sng" algn="ctr">
                <a:solidFill>
                  <a:schemeClr val="tx1"/>
                </a:solidFill>
                <a:round/>
              </a:ln>
              <a:effectLst/>
            </c:spPr>
            <c:extLst>
              <c:ext xmlns:c16="http://schemas.microsoft.com/office/drawing/2014/chart" uri="{C3380CC4-5D6E-409C-BE32-E72D297353CC}">
                <c16:uniqueId val="{00000008-3CD2-454F-B1D2-B636DACAB2CC}"/>
              </c:ext>
            </c:extLst>
          </c:dPt>
          <c:dPt>
            <c:idx val="2"/>
            <c:invertIfNegative val="0"/>
            <c:bubble3D val="0"/>
            <c:spPr>
              <a:solidFill>
                <a:schemeClr val="accent6">
                  <a:lumMod val="60000"/>
                  <a:lumOff val="40000"/>
                </a:schemeClr>
              </a:solidFill>
              <a:ln w="9525" cap="flat" cmpd="sng" algn="ctr">
                <a:solidFill>
                  <a:schemeClr val="tx1"/>
                </a:solidFill>
                <a:round/>
              </a:ln>
              <a:effectLst/>
            </c:spPr>
            <c:extLst>
              <c:ext xmlns:c16="http://schemas.microsoft.com/office/drawing/2014/chart" uri="{C3380CC4-5D6E-409C-BE32-E72D297353CC}">
                <c16:uniqueId val="{00000007-3CD2-454F-B1D2-B636DACAB2CC}"/>
              </c:ext>
            </c:extLst>
          </c:dPt>
          <c:dPt>
            <c:idx val="3"/>
            <c:invertIfNegative val="0"/>
            <c:bubble3D val="0"/>
            <c:spPr>
              <a:solidFill>
                <a:schemeClr val="accent6">
                  <a:lumMod val="40000"/>
                  <a:lumOff val="60000"/>
                </a:schemeClr>
              </a:solidFill>
              <a:ln w="9525" cap="flat" cmpd="sng" algn="ctr">
                <a:solidFill>
                  <a:sysClr val="windowText" lastClr="000000"/>
                </a:solidFill>
                <a:round/>
              </a:ln>
              <a:effectLst/>
            </c:spPr>
            <c:extLst>
              <c:ext xmlns:c16="http://schemas.microsoft.com/office/drawing/2014/chart" uri="{C3380CC4-5D6E-409C-BE32-E72D297353CC}">
                <c16:uniqueId val="{00000006-3CD2-454F-B1D2-B636DACAB2CC}"/>
              </c:ext>
            </c:extLst>
          </c:dPt>
          <c:dPt>
            <c:idx val="4"/>
            <c:invertIfNegative val="0"/>
            <c:bubble3D val="0"/>
            <c:spPr>
              <a:solidFill>
                <a:schemeClr val="accent6">
                  <a:lumMod val="20000"/>
                  <a:lumOff val="80000"/>
                </a:schemeClr>
              </a:solidFill>
              <a:ln w="9525" cap="flat" cmpd="sng" algn="ctr">
                <a:solidFill>
                  <a:sysClr val="windowText" lastClr="000000"/>
                </a:solidFill>
                <a:round/>
              </a:ln>
              <a:effectLst/>
            </c:spPr>
            <c:extLst>
              <c:ext xmlns:c16="http://schemas.microsoft.com/office/drawing/2014/chart" uri="{C3380CC4-5D6E-409C-BE32-E72D297353CC}">
                <c16:uniqueId val="{00000005-3CD2-454F-B1D2-B636DACAB2CC}"/>
              </c:ext>
            </c:extLst>
          </c:dPt>
          <c:dPt>
            <c:idx val="5"/>
            <c:invertIfNegative val="0"/>
            <c:bubble3D val="0"/>
            <c:spPr>
              <a:solidFill>
                <a:schemeClr val="accent4">
                  <a:lumMod val="75000"/>
                </a:schemeClr>
              </a:solidFill>
              <a:ln w="9525" cap="flat" cmpd="sng" algn="ctr">
                <a:solidFill>
                  <a:sysClr val="windowText" lastClr="000000"/>
                </a:solidFill>
                <a:round/>
              </a:ln>
              <a:effectLst/>
            </c:spPr>
            <c:extLst>
              <c:ext xmlns:c16="http://schemas.microsoft.com/office/drawing/2014/chart" uri="{C3380CC4-5D6E-409C-BE32-E72D297353CC}">
                <c16:uniqueId val="{00000004-3CD2-454F-B1D2-B636DACAB2CC}"/>
              </c:ext>
            </c:extLst>
          </c:dPt>
          <c:dPt>
            <c:idx val="6"/>
            <c:invertIfNegative val="0"/>
            <c:bubble3D val="0"/>
            <c:spPr>
              <a:solidFill>
                <a:schemeClr val="accent4">
                  <a:lumMod val="60000"/>
                  <a:lumOff val="40000"/>
                </a:schemeClr>
              </a:solidFill>
              <a:ln w="9525" cap="flat" cmpd="sng" algn="ctr">
                <a:solidFill>
                  <a:sysClr val="windowText" lastClr="000000"/>
                </a:solidFill>
                <a:round/>
              </a:ln>
              <a:effectLst/>
            </c:spPr>
            <c:extLst>
              <c:ext xmlns:c16="http://schemas.microsoft.com/office/drawing/2014/chart" uri="{C3380CC4-5D6E-409C-BE32-E72D297353CC}">
                <c16:uniqueId val="{00000003-3CD2-454F-B1D2-B636DACAB2CC}"/>
              </c:ext>
            </c:extLst>
          </c:dPt>
          <c:dPt>
            <c:idx val="7"/>
            <c:invertIfNegative val="0"/>
            <c:bubble3D val="0"/>
            <c:spPr>
              <a:solidFill>
                <a:schemeClr val="accent4">
                  <a:lumMod val="40000"/>
                  <a:lumOff val="60000"/>
                </a:schemeClr>
              </a:solidFill>
              <a:ln w="9525" cap="flat" cmpd="sng" algn="ctr">
                <a:solidFill>
                  <a:sysClr val="windowText" lastClr="000000"/>
                </a:solidFill>
                <a:round/>
              </a:ln>
              <a:effectLst/>
            </c:spPr>
            <c:extLst>
              <c:ext xmlns:c16="http://schemas.microsoft.com/office/drawing/2014/chart" uri="{C3380CC4-5D6E-409C-BE32-E72D297353CC}">
                <c16:uniqueId val="{00000002-3CD2-454F-B1D2-B636DACAB2CC}"/>
              </c:ext>
            </c:extLst>
          </c:dPt>
          <c:dPt>
            <c:idx val="8"/>
            <c:invertIfNegative val="0"/>
            <c:bubble3D val="0"/>
            <c:spPr>
              <a:solidFill>
                <a:schemeClr val="accent4">
                  <a:lumMod val="20000"/>
                  <a:lumOff val="80000"/>
                </a:schemeClr>
              </a:solidFill>
              <a:ln w="9525" cap="flat" cmpd="sng" algn="ctr">
                <a:solidFill>
                  <a:sysClr val="windowText" lastClr="000000"/>
                </a:solidFill>
                <a:round/>
              </a:ln>
              <a:effectLst/>
            </c:spPr>
            <c:extLst>
              <c:ext xmlns:c16="http://schemas.microsoft.com/office/drawing/2014/chart" uri="{C3380CC4-5D6E-409C-BE32-E72D297353CC}">
                <c16:uniqueId val="{00000001-3CD2-454F-B1D2-B636DACAB2CC}"/>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9-3CD2-454F-B1D2-B636DACAB2CC}"/>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8-3CD2-454F-B1D2-B636DACAB2C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Tabelle1!$B$3:$B$11</c:f>
              <c:strCache>
                <c:ptCount val="9"/>
                <c:pt idx="0">
                  <c:v>Energy</c:v>
                </c:pt>
                <c:pt idx="1">
                  <c:v>Water</c:v>
                </c:pt>
                <c:pt idx="2">
                  <c:v>Plant, Property &amp; Equipment</c:v>
                </c:pt>
                <c:pt idx="3">
                  <c:v>Services</c:v>
                </c:pt>
                <c:pt idx="4">
                  <c:v>Products &amp; Materials</c:v>
                </c:pt>
                <c:pt idx="5">
                  <c:v>External Engagement with Stakeholders</c:v>
                </c:pt>
                <c:pt idx="6">
                  <c:v>Operations</c:v>
                </c:pt>
                <c:pt idx="7">
                  <c:v>People &amp; Skills</c:v>
                </c:pt>
                <c:pt idx="8">
                  <c:v>Strategy &amp; Innovation</c:v>
                </c:pt>
              </c:strCache>
            </c:strRef>
          </c:cat>
          <c:val>
            <c:numRef>
              <c:f>Tabelle1!$C$3:$C$11</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3CD2-454F-B1D2-B636DACAB2CC}"/>
            </c:ext>
          </c:extLst>
        </c:ser>
        <c:dLbls>
          <c:dLblPos val="inEnd"/>
          <c:showLegendKey val="0"/>
          <c:showVal val="1"/>
          <c:showCatName val="0"/>
          <c:showSerName val="0"/>
          <c:showPercent val="0"/>
          <c:showBubbleSize val="0"/>
        </c:dLbls>
        <c:gapWidth val="65"/>
        <c:axId val="290235343"/>
        <c:axId val="290228687"/>
      </c:barChart>
      <c:catAx>
        <c:axId val="29023534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90228687"/>
        <c:crosses val="autoZero"/>
        <c:auto val="1"/>
        <c:lblAlgn val="ctr"/>
        <c:lblOffset val="100"/>
        <c:noMultiLvlLbl val="0"/>
      </c:catAx>
      <c:valAx>
        <c:axId val="290228687"/>
        <c:scaling>
          <c:orientation val="minMax"/>
          <c:max val="1"/>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90235343"/>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sheetPr/>
  <sheetViews>
    <sheetView zoomScale="123" workbookViewId="0" zoomToFit="1"/>
  </sheetViews>
  <pageMargins left="0.7" right="0.7" top="0.78740157499999996" bottom="0.78740157499999996" header="0.3" footer="0.3"/>
  <drawing r:id="rId1"/>
</chartsheet>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3" Type="http://schemas.openxmlformats.org/officeDocument/2006/relationships/image" Target="../media/image15.svg"/><Relationship Id="rId18" Type="http://schemas.openxmlformats.org/officeDocument/2006/relationships/image" Target="../media/image12.png"/><Relationship Id="rId26" Type="http://schemas.openxmlformats.org/officeDocument/2006/relationships/image" Target="../media/image16.png"/><Relationship Id="rId39" Type="http://schemas.openxmlformats.org/officeDocument/2006/relationships/image" Target="../media/image41.svg"/><Relationship Id="rId21" Type="http://schemas.openxmlformats.org/officeDocument/2006/relationships/image" Target="../media/image23.svg"/><Relationship Id="rId34" Type="http://schemas.openxmlformats.org/officeDocument/2006/relationships/image" Target="../media/image20.png"/><Relationship Id="rId42" Type="http://schemas.openxmlformats.org/officeDocument/2006/relationships/image" Target="../media/image24.png"/><Relationship Id="rId47" Type="http://schemas.openxmlformats.org/officeDocument/2006/relationships/image" Target="../media/image2.png"/><Relationship Id="rId7" Type="http://schemas.openxmlformats.org/officeDocument/2006/relationships/image" Target="../media/image9.svg"/><Relationship Id="rId2" Type="http://schemas.openxmlformats.org/officeDocument/2006/relationships/image" Target="../media/image4.png"/><Relationship Id="rId16" Type="http://schemas.openxmlformats.org/officeDocument/2006/relationships/image" Target="../media/image11.png"/><Relationship Id="rId29" Type="http://schemas.openxmlformats.org/officeDocument/2006/relationships/image" Target="../media/image31.svg"/><Relationship Id="rId1" Type="http://schemas.openxmlformats.org/officeDocument/2006/relationships/image" Target="../media/image3.png"/><Relationship Id="rId6" Type="http://schemas.openxmlformats.org/officeDocument/2006/relationships/image" Target="../media/image6.png"/><Relationship Id="rId11" Type="http://schemas.openxmlformats.org/officeDocument/2006/relationships/image" Target="../media/image13.svg"/><Relationship Id="rId24" Type="http://schemas.openxmlformats.org/officeDocument/2006/relationships/image" Target="../media/image15.png"/><Relationship Id="rId32" Type="http://schemas.openxmlformats.org/officeDocument/2006/relationships/image" Target="../media/image19.png"/><Relationship Id="rId37" Type="http://schemas.openxmlformats.org/officeDocument/2006/relationships/image" Target="../media/image39.svg"/><Relationship Id="rId40" Type="http://schemas.openxmlformats.org/officeDocument/2006/relationships/image" Target="../media/image23.png"/><Relationship Id="rId45" Type="http://schemas.openxmlformats.org/officeDocument/2006/relationships/image" Target="../media/image47.svg"/><Relationship Id="rId5" Type="http://schemas.openxmlformats.org/officeDocument/2006/relationships/image" Target="../media/image7.svg"/><Relationship Id="rId15" Type="http://schemas.openxmlformats.org/officeDocument/2006/relationships/image" Target="../media/image17.svg"/><Relationship Id="rId23" Type="http://schemas.openxmlformats.org/officeDocument/2006/relationships/image" Target="../media/image25.svg"/><Relationship Id="rId28" Type="http://schemas.openxmlformats.org/officeDocument/2006/relationships/image" Target="../media/image17.png"/><Relationship Id="rId36" Type="http://schemas.openxmlformats.org/officeDocument/2006/relationships/image" Target="../media/image21.png"/><Relationship Id="rId10" Type="http://schemas.openxmlformats.org/officeDocument/2006/relationships/image" Target="../media/image8.png"/><Relationship Id="rId19" Type="http://schemas.openxmlformats.org/officeDocument/2006/relationships/image" Target="../media/image21.svg"/><Relationship Id="rId31" Type="http://schemas.openxmlformats.org/officeDocument/2006/relationships/image" Target="../media/image33.svg"/><Relationship Id="rId44" Type="http://schemas.openxmlformats.org/officeDocument/2006/relationships/image" Target="../media/image25.png"/><Relationship Id="rId4" Type="http://schemas.openxmlformats.org/officeDocument/2006/relationships/image" Target="../media/image5.png"/><Relationship Id="rId9" Type="http://schemas.openxmlformats.org/officeDocument/2006/relationships/image" Target="../media/image11.svg"/><Relationship Id="rId14" Type="http://schemas.openxmlformats.org/officeDocument/2006/relationships/image" Target="../media/image10.png"/><Relationship Id="rId22" Type="http://schemas.openxmlformats.org/officeDocument/2006/relationships/image" Target="../media/image14.png"/><Relationship Id="rId27" Type="http://schemas.openxmlformats.org/officeDocument/2006/relationships/image" Target="../media/image29.svg"/><Relationship Id="rId30" Type="http://schemas.openxmlformats.org/officeDocument/2006/relationships/image" Target="../media/image18.png"/><Relationship Id="rId35" Type="http://schemas.openxmlformats.org/officeDocument/2006/relationships/image" Target="../media/image37.svg"/><Relationship Id="rId43" Type="http://schemas.openxmlformats.org/officeDocument/2006/relationships/image" Target="../media/image45.svg"/><Relationship Id="rId8" Type="http://schemas.openxmlformats.org/officeDocument/2006/relationships/image" Target="../media/image7.png"/><Relationship Id="rId3" Type="http://schemas.openxmlformats.org/officeDocument/2006/relationships/image" Target="../media/image5.svg"/><Relationship Id="rId12" Type="http://schemas.openxmlformats.org/officeDocument/2006/relationships/image" Target="../media/image9.png"/><Relationship Id="rId17" Type="http://schemas.openxmlformats.org/officeDocument/2006/relationships/image" Target="../media/image19.svg"/><Relationship Id="rId25" Type="http://schemas.openxmlformats.org/officeDocument/2006/relationships/image" Target="../media/image27.svg"/><Relationship Id="rId33" Type="http://schemas.openxmlformats.org/officeDocument/2006/relationships/image" Target="../media/image35.svg"/><Relationship Id="rId38" Type="http://schemas.openxmlformats.org/officeDocument/2006/relationships/image" Target="../media/image22.png"/><Relationship Id="rId46" Type="http://schemas.openxmlformats.org/officeDocument/2006/relationships/image" Target="../media/image1.png"/><Relationship Id="rId20" Type="http://schemas.openxmlformats.org/officeDocument/2006/relationships/image" Target="../media/image13.png"/><Relationship Id="rId41" Type="http://schemas.openxmlformats.org/officeDocument/2006/relationships/image" Target="../media/image43.sv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112643</xdr:colOff>
      <xdr:row>0</xdr:row>
      <xdr:rowOff>63500</xdr:rowOff>
    </xdr:from>
    <xdr:to>
      <xdr:col>0</xdr:col>
      <xdr:colOff>3482376</xdr:colOff>
      <xdr:row>2</xdr:row>
      <xdr:rowOff>155565</xdr:rowOff>
    </xdr:to>
    <xdr:pic>
      <xdr:nvPicPr>
        <xdr:cNvPr id="2" name="Grafik 1" descr="Circular Start">
          <a:extLst>
            <a:ext uri="{FF2B5EF4-FFF2-40B4-BE49-F238E27FC236}">
              <a16:creationId xmlns:a16="http://schemas.microsoft.com/office/drawing/2014/main" id="{70E78BA7-9E76-47E0-855E-DEC4518178E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2643" y="63500"/>
          <a:ext cx="3369733" cy="4730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5465122</xdr:colOff>
      <xdr:row>0</xdr:row>
      <xdr:rowOff>55253</xdr:rowOff>
    </xdr:from>
    <xdr:to>
      <xdr:col>1</xdr:col>
      <xdr:colOff>0</xdr:colOff>
      <xdr:row>3</xdr:row>
      <xdr:rowOff>112141</xdr:rowOff>
    </xdr:to>
    <xdr:pic>
      <xdr:nvPicPr>
        <xdr:cNvPr id="3" name="Grafik 2">
          <a:extLst>
            <a:ext uri="{FF2B5EF4-FFF2-40B4-BE49-F238E27FC236}">
              <a16:creationId xmlns:a16="http://schemas.microsoft.com/office/drawing/2014/main" id="{A6627B95-5CF2-4F39-862E-281117A7B8B1}"/>
            </a:ext>
          </a:extLst>
        </xdr:cNvPr>
        <xdr:cNvPicPr>
          <a:picLocks noChangeAspect="1"/>
        </xdr:cNvPicPr>
      </xdr:nvPicPr>
      <xdr:blipFill>
        <a:blip xmlns:r="http://schemas.openxmlformats.org/officeDocument/2006/relationships" r:embed="rId2"/>
        <a:stretch>
          <a:fillRect/>
        </a:stretch>
      </xdr:blipFill>
      <xdr:spPr>
        <a:xfrm>
          <a:off x="5465122" y="55253"/>
          <a:ext cx="2126085" cy="6011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542925</xdr:colOff>
      <xdr:row>2</xdr:row>
      <xdr:rowOff>428625</xdr:rowOff>
    </xdr:from>
    <xdr:to>
      <xdr:col>1</xdr:col>
      <xdr:colOff>1890258</xdr:colOff>
      <xdr:row>5</xdr:row>
      <xdr:rowOff>352970</xdr:rowOff>
    </xdr:to>
    <xdr:pic>
      <xdr:nvPicPr>
        <xdr:cNvPr id="8" name="Grafik 7">
          <a:extLst>
            <a:ext uri="{FF2B5EF4-FFF2-40B4-BE49-F238E27FC236}">
              <a16:creationId xmlns:a16="http://schemas.microsoft.com/office/drawing/2014/main" id="{7C5A7634-9E09-4620-9651-B37EA27B39B9}"/>
            </a:ext>
          </a:extLst>
        </xdr:cNvPr>
        <xdr:cNvPicPr>
          <a:picLocks noChangeAspect="1"/>
        </xdr:cNvPicPr>
      </xdr:nvPicPr>
      <xdr:blipFill>
        <a:blip xmlns:r="http://schemas.openxmlformats.org/officeDocument/2006/relationships" r:embed="rId1"/>
        <a:stretch>
          <a:fillRect/>
        </a:stretch>
      </xdr:blipFill>
      <xdr:spPr>
        <a:xfrm>
          <a:off x="1651289" y="1744807"/>
          <a:ext cx="1347333" cy="1898618"/>
        </a:xfrm>
        <a:prstGeom prst="rect">
          <a:avLst/>
        </a:prstGeom>
      </xdr:spPr>
    </xdr:pic>
    <xdr:clientData/>
  </xdr:twoCellAnchor>
  <xdr:twoCellAnchor editAs="oneCell">
    <xdr:from>
      <xdr:col>1</xdr:col>
      <xdr:colOff>161925</xdr:colOff>
      <xdr:row>6</xdr:row>
      <xdr:rowOff>342900</xdr:rowOff>
    </xdr:from>
    <xdr:to>
      <xdr:col>1</xdr:col>
      <xdr:colOff>2273826</xdr:colOff>
      <xdr:row>8</xdr:row>
      <xdr:rowOff>578573</xdr:rowOff>
    </xdr:to>
    <xdr:grpSp>
      <xdr:nvGrpSpPr>
        <xdr:cNvPr id="9" name="Gruppieren 8">
          <a:extLst>
            <a:ext uri="{FF2B5EF4-FFF2-40B4-BE49-F238E27FC236}">
              <a16:creationId xmlns:a16="http://schemas.microsoft.com/office/drawing/2014/main" id="{EEEF84F2-8017-4438-995F-862553F0FF95}"/>
            </a:ext>
          </a:extLst>
        </xdr:cNvPr>
        <xdr:cNvGrpSpPr/>
      </xdr:nvGrpSpPr>
      <xdr:grpSpPr>
        <a:xfrm>
          <a:off x="1264104" y="4493079"/>
          <a:ext cx="2111901" cy="1746065"/>
          <a:chOff x="2530420" y="-134599"/>
          <a:chExt cx="2111901" cy="1758312"/>
        </a:xfrm>
      </xdr:grpSpPr>
      <xdr:pic>
        <xdr:nvPicPr>
          <xdr:cNvPr id="10" name="Grafik 9" descr="Gruppe von Personen Silhouette">
            <a:extLst>
              <a:ext uri="{FF2B5EF4-FFF2-40B4-BE49-F238E27FC236}">
                <a16:creationId xmlns:a16="http://schemas.microsoft.com/office/drawing/2014/main" id="{E8859BD3-5903-45E1-B43F-2270D05B71A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xmlns="" r:embed="rId3"/>
              </a:ext>
            </a:extLst>
          </a:blip>
          <a:stretch>
            <a:fillRect/>
          </a:stretch>
        </xdr:blipFill>
        <xdr:spPr>
          <a:xfrm>
            <a:off x="3498124" y="-134599"/>
            <a:ext cx="914400" cy="914400"/>
          </a:xfrm>
          <a:prstGeom prst="rect">
            <a:avLst/>
          </a:prstGeom>
        </xdr:spPr>
      </xdr:pic>
      <xdr:pic>
        <xdr:nvPicPr>
          <xdr:cNvPr id="11" name="Grafik 10" descr="Held weiblich Silhouette">
            <a:extLst>
              <a:ext uri="{FF2B5EF4-FFF2-40B4-BE49-F238E27FC236}">
                <a16:creationId xmlns:a16="http://schemas.microsoft.com/office/drawing/2014/main" id="{6FE96B35-8A7F-4F25-A9CF-AA232A15AC4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xmlns="" r:embed="rId5"/>
              </a:ext>
            </a:extLst>
          </a:blip>
          <a:stretch>
            <a:fillRect/>
          </a:stretch>
        </xdr:blipFill>
        <xdr:spPr>
          <a:xfrm>
            <a:off x="2530420" y="-134599"/>
            <a:ext cx="914400" cy="914400"/>
          </a:xfrm>
          <a:prstGeom prst="rect">
            <a:avLst/>
          </a:prstGeom>
        </xdr:spPr>
      </xdr:pic>
      <xdr:sp macro="" textlink="">
        <xdr:nvSpPr>
          <xdr:cNvPr id="12" name="Textfeld 8">
            <a:extLst>
              <a:ext uri="{FF2B5EF4-FFF2-40B4-BE49-F238E27FC236}">
                <a16:creationId xmlns:a16="http://schemas.microsoft.com/office/drawing/2014/main" id="{6E1453EB-4AD3-4C77-A37B-2A037C8BA5D8}"/>
              </a:ext>
            </a:extLst>
          </xdr:cNvPr>
          <xdr:cNvSpPr txBox="1"/>
        </xdr:nvSpPr>
        <xdr:spPr>
          <a:xfrm>
            <a:off x="2603593" y="977382"/>
            <a:ext cx="2038728" cy="646331"/>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GB" b="1"/>
              <a:t>People &amp; Skills</a:t>
            </a:r>
          </a:p>
          <a:p>
            <a:endParaRPr lang="en-GB"/>
          </a:p>
        </xdr:txBody>
      </xdr:sp>
    </xdr:grpSp>
    <xdr:clientData/>
  </xdr:twoCellAnchor>
  <xdr:twoCellAnchor editAs="oneCell">
    <xdr:from>
      <xdr:col>1</xdr:col>
      <xdr:colOff>171450</xdr:colOff>
      <xdr:row>9</xdr:row>
      <xdr:rowOff>485775</xdr:rowOff>
    </xdr:from>
    <xdr:to>
      <xdr:col>1</xdr:col>
      <xdr:colOff>2210178</xdr:colOff>
      <xdr:row>12</xdr:row>
      <xdr:rowOff>284356</xdr:rowOff>
    </xdr:to>
    <xdr:grpSp>
      <xdr:nvGrpSpPr>
        <xdr:cNvPr id="17" name="Gruppieren 16">
          <a:extLst>
            <a:ext uri="{FF2B5EF4-FFF2-40B4-BE49-F238E27FC236}">
              <a16:creationId xmlns:a16="http://schemas.microsoft.com/office/drawing/2014/main" id="{85D6DE63-D297-4F8A-9A1C-2AC6A94B2FFB}"/>
            </a:ext>
          </a:extLst>
        </xdr:cNvPr>
        <xdr:cNvGrpSpPr/>
      </xdr:nvGrpSpPr>
      <xdr:grpSpPr>
        <a:xfrm>
          <a:off x="1273629" y="6799489"/>
          <a:ext cx="2038728" cy="1758010"/>
          <a:chOff x="5087053" y="-134599"/>
          <a:chExt cx="2038728" cy="1770257"/>
        </a:xfrm>
      </xdr:grpSpPr>
      <xdr:pic>
        <xdr:nvPicPr>
          <xdr:cNvPr id="18" name="Grafik 17" descr="Halten-Geste Silhouette">
            <a:extLst>
              <a:ext uri="{FF2B5EF4-FFF2-40B4-BE49-F238E27FC236}">
                <a16:creationId xmlns:a16="http://schemas.microsoft.com/office/drawing/2014/main" id="{529E8356-CAC0-4ACF-85FB-06843B238D2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xmlns="" r:embed="rId7"/>
              </a:ext>
            </a:extLst>
          </a:blip>
          <a:stretch>
            <a:fillRect/>
          </a:stretch>
        </xdr:blipFill>
        <xdr:spPr>
          <a:xfrm>
            <a:off x="5265942" y="-134599"/>
            <a:ext cx="914400" cy="914400"/>
          </a:xfrm>
          <a:prstGeom prst="rect">
            <a:avLst/>
          </a:prstGeom>
        </xdr:spPr>
      </xdr:pic>
      <xdr:pic>
        <xdr:nvPicPr>
          <xdr:cNvPr id="19" name="Grafik 18" descr="Cloudcomputing Silhouette">
            <a:extLst>
              <a:ext uri="{FF2B5EF4-FFF2-40B4-BE49-F238E27FC236}">
                <a16:creationId xmlns:a16="http://schemas.microsoft.com/office/drawing/2014/main" id="{4CDD5FE4-61F2-433B-B072-F327ECC81B8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xmlns="" r:embed="rId9"/>
              </a:ext>
            </a:extLst>
          </a:blip>
          <a:stretch>
            <a:fillRect/>
          </a:stretch>
        </xdr:blipFill>
        <xdr:spPr>
          <a:xfrm>
            <a:off x="6057095" y="-121953"/>
            <a:ext cx="914400" cy="914400"/>
          </a:xfrm>
          <a:prstGeom prst="rect">
            <a:avLst/>
          </a:prstGeom>
        </xdr:spPr>
      </xdr:pic>
      <xdr:sp macro="" textlink="">
        <xdr:nvSpPr>
          <xdr:cNvPr id="20" name="Textfeld 11">
            <a:extLst>
              <a:ext uri="{FF2B5EF4-FFF2-40B4-BE49-F238E27FC236}">
                <a16:creationId xmlns:a16="http://schemas.microsoft.com/office/drawing/2014/main" id="{214B9961-EB0A-4A6E-A1EB-9843C5ED9E43}"/>
              </a:ext>
            </a:extLst>
          </xdr:cNvPr>
          <xdr:cNvSpPr txBox="1"/>
        </xdr:nvSpPr>
        <xdr:spPr>
          <a:xfrm>
            <a:off x="5087053" y="989327"/>
            <a:ext cx="2038728" cy="646331"/>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GB" b="1"/>
              <a:t>Operations</a:t>
            </a:r>
          </a:p>
          <a:p>
            <a:endParaRPr lang="en-GB"/>
          </a:p>
        </xdr:txBody>
      </xdr:sp>
    </xdr:grpSp>
    <xdr:clientData/>
  </xdr:twoCellAnchor>
  <xdr:twoCellAnchor editAs="oneCell">
    <xdr:from>
      <xdr:col>1</xdr:col>
      <xdr:colOff>66675</xdr:colOff>
      <xdr:row>14</xdr:row>
      <xdr:rowOff>66675</xdr:rowOff>
    </xdr:from>
    <xdr:to>
      <xdr:col>1</xdr:col>
      <xdr:colOff>2308345</xdr:colOff>
      <xdr:row>17</xdr:row>
      <xdr:rowOff>101461</xdr:rowOff>
    </xdr:to>
    <xdr:grpSp>
      <xdr:nvGrpSpPr>
        <xdr:cNvPr id="21" name="Gruppieren 20">
          <a:extLst>
            <a:ext uri="{FF2B5EF4-FFF2-40B4-BE49-F238E27FC236}">
              <a16:creationId xmlns:a16="http://schemas.microsoft.com/office/drawing/2014/main" id="{70C2B825-6B84-4EC2-BB8F-8A3F61EB8638}"/>
            </a:ext>
          </a:extLst>
        </xdr:cNvPr>
        <xdr:cNvGrpSpPr/>
      </xdr:nvGrpSpPr>
      <xdr:grpSpPr>
        <a:xfrm>
          <a:off x="1168854" y="9646104"/>
          <a:ext cx="2241670" cy="1994214"/>
          <a:chOff x="7501197" y="-151476"/>
          <a:chExt cx="2241670" cy="2006458"/>
        </a:xfrm>
      </xdr:grpSpPr>
      <xdr:pic>
        <xdr:nvPicPr>
          <xdr:cNvPr id="22" name="Grafik 21" descr="Verbindungen Silhouette">
            <a:extLst>
              <a:ext uri="{FF2B5EF4-FFF2-40B4-BE49-F238E27FC236}">
                <a16:creationId xmlns:a16="http://schemas.microsoft.com/office/drawing/2014/main" id="{EA796BE1-650F-4A91-B368-F4712E5378AB}"/>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xmlns="" r:embed="rId11"/>
              </a:ext>
            </a:extLst>
          </a:blip>
          <a:stretch>
            <a:fillRect/>
          </a:stretch>
        </xdr:blipFill>
        <xdr:spPr>
          <a:xfrm>
            <a:off x="7655732" y="-151476"/>
            <a:ext cx="914400" cy="914400"/>
          </a:xfrm>
          <a:prstGeom prst="rect">
            <a:avLst/>
          </a:prstGeom>
        </xdr:spPr>
      </xdr:pic>
      <xdr:pic>
        <xdr:nvPicPr>
          <xdr:cNvPr id="23" name="Grafik 22" descr="Handschlag Silhouette">
            <a:extLst>
              <a:ext uri="{FF2B5EF4-FFF2-40B4-BE49-F238E27FC236}">
                <a16:creationId xmlns:a16="http://schemas.microsoft.com/office/drawing/2014/main" id="{D4DA20BA-6C35-4AEC-AFDD-2B27C43DCA57}"/>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xmlns="" r:embed="rId13"/>
              </a:ext>
            </a:extLst>
          </a:blip>
          <a:stretch>
            <a:fillRect/>
          </a:stretch>
        </xdr:blipFill>
        <xdr:spPr>
          <a:xfrm>
            <a:off x="8671416" y="-112613"/>
            <a:ext cx="914400" cy="914400"/>
          </a:xfrm>
          <a:prstGeom prst="rect">
            <a:avLst/>
          </a:prstGeom>
        </xdr:spPr>
      </xdr:pic>
      <xdr:sp macro="" textlink="">
        <xdr:nvSpPr>
          <xdr:cNvPr id="24" name="Textfeld 14">
            <a:extLst>
              <a:ext uri="{FF2B5EF4-FFF2-40B4-BE49-F238E27FC236}">
                <a16:creationId xmlns:a16="http://schemas.microsoft.com/office/drawing/2014/main" id="{1ADE1C0D-348B-4123-B0B6-9E9B6C3C627A}"/>
              </a:ext>
            </a:extLst>
          </xdr:cNvPr>
          <xdr:cNvSpPr txBox="1"/>
        </xdr:nvSpPr>
        <xdr:spPr>
          <a:xfrm>
            <a:off x="7501197" y="931652"/>
            <a:ext cx="2241670" cy="923330"/>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GB" b="1"/>
              <a:t>External Engagement with Stakeholders</a:t>
            </a:r>
          </a:p>
          <a:p>
            <a:endParaRPr lang="en-GB"/>
          </a:p>
        </xdr:txBody>
      </xdr:sp>
    </xdr:grpSp>
    <xdr:clientData/>
  </xdr:twoCellAnchor>
  <xdr:twoCellAnchor editAs="oneCell">
    <xdr:from>
      <xdr:col>1</xdr:col>
      <xdr:colOff>323850</xdr:colOff>
      <xdr:row>18</xdr:row>
      <xdr:rowOff>371475</xdr:rowOff>
    </xdr:from>
    <xdr:to>
      <xdr:col>1</xdr:col>
      <xdr:colOff>2098714</xdr:colOff>
      <xdr:row>21</xdr:row>
      <xdr:rowOff>328149</xdr:rowOff>
    </xdr:to>
    <xdr:grpSp>
      <xdr:nvGrpSpPr>
        <xdr:cNvPr id="25" name="Gruppieren 24">
          <a:extLst>
            <a:ext uri="{FF2B5EF4-FFF2-40B4-BE49-F238E27FC236}">
              <a16:creationId xmlns:a16="http://schemas.microsoft.com/office/drawing/2014/main" id="{53A21EA5-9F14-4037-AF31-CEADC50B94FD}"/>
            </a:ext>
          </a:extLst>
        </xdr:cNvPr>
        <xdr:cNvGrpSpPr/>
      </xdr:nvGrpSpPr>
      <xdr:grpSpPr>
        <a:xfrm>
          <a:off x="1426029" y="12563475"/>
          <a:ext cx="1774864" cy="2297103"/>
          <a:chOff x="10100045" y="-158284"/>
          <a:chExt cx="1774864" cy="2313432"/>
        </a:xfrm>
      </xdr:grpSpPr>
      <xdr:pic>
        <xdr:nvPicPr>
          <xdr:cNvPr id="26" name="Grafik 25" descr="Blockchain Silhouette">
            <a:extLst>
              <a:ext uri="{FF2B5EF4-FFF2-40B4-BE49-F238E27FC236}">
                <a16:creationId xmlns:a16="http://schemas.microsoft.com/office/drawing/2014/main" id="{2CFC8267-52B6-4D99-BB67-F790C6EFBF51}"/>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xmlns="" r:embed="rId15"/>
              </a:ext>
            </a:extLst>
          </a:blip>
          <a:stretch>
            <a:fillRect/>
          </a:stretch>
        </xdr:blipFill>
        <xdr:spPr>
          <a:xfrm>
            <a:off x="10214703" y="-121953"/>
            <a:ext cx="914400" cy="914400"/>
          </a:xfrm>
          <a:prstGeom prst="rect">
            <a:avLst/>
          </a:prstGeom>
        </xdr:spPr>
      </xdr:pic>
      <xdr:pic>
        <xdr:nvPicPr>
          <xdr:cNvPr id="27" name="Grafik 26" descr="Domino-Fliese Silhouette">
            <a:extLst>
              <a:ext uri="{FF2B5EF4-FFF2-40B4-BE49-F238E27FC236}">
                <a16:creationId xmlns:a16="http://schemas.microsoft.com/office/drawing/2014/main" id="{EA2D51A3-59AC-4B7E-A901-B794A441F807}"/>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xmlns="" r:embed="rId17"/>
              </a:ext>
            </a:extLst>
          </a:blip>
          <a:stretch>
            <a:fillRect/>
          </a:stretch>
        </xdr:blipFill>
        <xdr:spPr>
          <a:xfrm>
            <a:off x="10960509" y="-158284"/>
            <a:ext cx="914400" cy="914400"/>
          </a:xfrm>
          <a:prstGeom prst="rect">
            <a:avLst/>
          </a:prstGeom>
        </xdr:spPr>
      </xdr:pic>
      <xdr:sp macro="" textlink="">
        <xdr:nvSpPr>
          <xdr:cNvPr id="28" name="Textfeld 17">
            <a:extLst>
              <a:ext uri="{FF2B5EF4-FFF2-40B4-BE49-F238E27FC236}">
                <a16:creationId xmlns:a16="http://schemas.microsoft.com/office/drawing/2014/main" id="{BFDD63BB-E504-4962-81C6-A5DA2B509913}"/>
              </a:ext>
            </a:extLst>
          </xdr:cNvPr>
          <xdr:cNvSpPr txBox="1"/>
        </xdr:nvSpPr>
        <xdr:spPr>
          <a:xfrm>
            <a:off x="10100045" y="954819"/>
            <a:ext cx="1754818" cy="1200329"/>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GB" b="1"/>
              <a:t>Products &amp; Materials I</a:t>
            </a:r>
          </a:p>
          <a:p>
            <a:endParaRPr lang="en-GB" b="1"/>
          </a:p>
          <a:p>
            <a:endParaRPr lang="en-GB"/>
          </a:p>
        </xdr:txBody>
      </xdr:sp>
    </xdr:grpSp>
    <xdr:clientData/>
  </xdr:twoCellAnchor>
  <xdr:twoCellAnchor editAs="oneCell">
    <xdr:from>
      <xdr:col>1</xdr:col>
      <xdr:colOff>238125</xdr:colOff>
      <xdr:row>22</xdr:row>
      <xdr:rowOff>476250</xdr:rowOff>
    </xdr:from>
    <xdr:to>
      <xdr:col>1</xdr:col>
      <xdr:colOff>2143796</xdr:colOff>
      <xdr:row>26</xdr:row>
      <xdr:rowOff>188430</xdr:rowOff>
    </xdr:to>
    <xdr:grpSp>
      <xdr:nvGrpSpPr>
        <xdr:cNvPr id="29" name="Gruppieren 28">
          <a:extLst>
            <a:ext uri="{FF2B5EF4-FFF2-40B4-BE49-F238E27FC236}">
              <a16:creationId xmlns:a16="http://schemas.microsoft.com/office/drawing/2014/main" id="{DA22A93A-1CE6-4EFB-96A3-FD5090FFCA55}"/>
            </a:ext>
          </a:extLst>
        </xdr:cNvPr>
        <xdr:cNvGrpSpPr/>
      </xdr:nvGrpSpPr>
      <xdr:grpSpPr>
        <a:xfrm>
          <a:off x="1340304" y="16042821"/>
          <a:ext cx="1905671" cy="2324752"/>
          <a:chOff x="349447" y="2684120"/>
          <a:chExt cx="1905671" cy="2379181"/>
        </a:xfrm>
      </xdr:grpSpPr>
      <xdr:pic>
        <xdr:nvPicPr>
          <xdr:cNvPr id="30" name="Grafik 29" descr="Kristalle Silhouette">
            <a:extLst>
              <a:ext uri="{FF2B5EF4-FFF2-40B4-BE49-F238E27FC236}">
                <a16:creationId xmlns:a16="http://schemas.microsoft.com/office/drawing/2014/main" id="{803C0C34-8CE5-4228-B670-980B28C72426}"/>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xmlns="" r:embed="rId19"/>
              </a:ext>
            </a:extLst>
          </a:blip>
          <a:stretch>
            <a:fillRect/>
          </a:stretch>
        </xdr:blipFill>
        <xdr:spPr>
          <a:xfrm>
            <a:off x="349447" y="2684120"/>
            <a:ext cx="914400" cy="914400"/>
          </a:xfrm>
          <a:prstGeom prst="rect">
            <a:avLst/>
          </a:prstGeom>
        </xdr:spPr>
      </xdr:pic>
      <xdr:pic>
        <xdr:nvPicPr>
          <xdr:cNvPr id="31" name="Grafik 30" descr="Offene Hand mit Pflanze Silhouette">
            <a:extLst>
              <a:ext uri="{FF2B5EF4-FFF2-40B4-BE49-F238E27FC236}">
                <a16:creationId xmlns:a16="http://schemas.microsoft.com/office/drawing/2014/main" id="{DF62AE1F-D208-4A1B-9E89-4570AB7D8BC5}"/>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 uri="{96DAC541-7B7A-43D3-8B79-37D633B846F1}">
                <asvg:svgBlip xmlns:asvg="http://schemas.microsoft.com/office/drawing/2016/SVG/main" xmlns="" r:embed="rId21"/>
              </a:ext>
            </a:extLst>
          </a:blip>
          <a:stretch>
            <a:fillRect/>
          </a:stretch>
        </xdr:blipFill>
        <xdr:spPr>
          <a:xfrm>
            <a:off x="1340718" y="2699578"/>
            <a:ext cx="914400" cy="914400"/>
          </a:xfrm>
          <a:prstGeom prst="rect">
            <a:avLst/>
          </a:prstGeom>
        </xdr:spPr>
      </xdr:pic>
      <xdr:sp macro="" textlink="">
        <xdr:nvSpPr>
          <xdr:cNvPr id="32" name="Textfeld 20">
            <a:extLst>
              <a:ext uri="{FF2B5EF4-FFF2-40B4-BE49-F238E27FC236}">
                <a16:creationId xmlns:a16="http://schemas.microsoft.com/office/drawing/2014/main" id="{A3A7FCF6-64CC-48A6-9F6F-8CF0F8B6B431}"/>
              </a:ext>
            </a:extLst>
          </xdr:cNvPr>
          <xdr:cNvSpPr txBox="1"/>
        </xdr:nvSpPr>
        <xdr:spPr>
          <a:xfrm>
            <a:off x="463309" y="3862972"/>
            <a:ext cx="1754818" cy="1200329"/>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GB" b="1"/>
              <a:t>Products &amp; Materials II</a:t>
            </a:r>
          </a:p>
          <a:p>
            <a:endParaRPr lang="en-GB" b="1"/>
          </a:p>
          <a:p>
            <a:endParaRPr lang="en-GB"/>
          </a:p>
        </xdr:txBody>
      </xdr:sp>
    </xdr:grpSp>
    <xdr:clientData/>
  </xdr:twoCellAnchor>
  <xdr:twoCellAnchor editAs="oneCell">
    <xdr:from>
      <xdr:col>1</xdr:col>
      <xdr:colOff>285750</xdr:colOff>
      <xdr:row>26</xdr:row>
      <xdr:rowOff>357187</xdr:rowOff>
    </xdr:from>
    <xdr:to>
      <xdr:col>1</xdr:col>
      <xdr:colOff>2083925</xdr:colOff>
      <xdr:row>30</xdr:row>
      <xdr:rowOff>52793</xdr:rowOff>
    </xdr:to>
    <xdr:grpSp>
      <xdr:nvGrpSpPr>
        <xdr:cNvPr id="33" name="Gruppieren 32">
          <a:extLst>
            <a:ext uri="{FF2B5EF4-FFF2-40B4-BE49-F238E27FC236}">
              <a16:creationId xmlns:a16="http://schemas.microsoft.com/office/drawing/2014/main" id="{39F915B4-30DE-42F6-8944-8A6355F33A0A}"/>
            </a:ext>
          </a:extLst>
        </xdr:cNvPr>
        <xdr:cNvGrpSpPr/>
      </xdr:nvGrpSpPr>
      <xdr:grpSpPr>
        <a:xfrm>
          <a:off x="1387929" y="18536330"/>
          <a:ext cx="1798175" cy="2308177"/>
          <a:chOff x="2889959" y="2700696"/>
          <a:chExt cx="1798175" cy="2362605"/>
        </a:xfrm>
      </xdr:grpSpPr>
      <xdr:pic>
        <xdr:nvPicPr>
          <xdr:cNvPr id="34" name="Grafik 33" descr="Recycling Silhouette">
            <a:extLst>
              <a:ext uri="{FF2B5EF4-FFF2-40B4-BE49-F238E27FC236}">
                <a16:creationId xmlns:a16="http://schemas.microsoft.com/office/drawing/2014/main" id="{80316751-DA5E-4C66-A8E7-A8F3EAF82ECA}"/>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 uri="{96DAC541-7B7A-43D3-8B79-37D633B846F1}">
                <asvg:svgBlip xmlns:asvg="http://schemas.microsoft.com/office/drawing/2016/SVG/main" xmlns="" r:embed="rId23"/>
              </a:ext>
            </a:extLst>
          </a:blip>
          <a:stretch>
            <a:fillRect/>
          </a:stretch>
        </xdr:blipFill>
        <xdr:spPr>
          <a:xfrm>
            <a:off x="3747081" y="2700696"/>
            <a:ext cx="914400" cy="914400"/>
          </a:xfrm>
          <a:prstGeom prst="rect">
            <a:avLst/>
          </a:prstGeom>
        </xdr:spPr>
      </xdr:pic>
      <xdr:pic>
        <xdr:nvPicPr>
          <xdr:cNvPr id="35" name="Grafik 34" descr="verwelkende Topfpflanze Silhouette">
            <a:extLst>
              <a:ext uri="{FF2B5EF4-FFF2-40B4-BE49-F238E27FC236}">
                <a16:creationId xmlns:a16="http://schemas.microsoft.com/office/drawing/2014/main" id="{A258BF55-535F-4AB3-BE9A-1B6D0BB051A5}"/>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 uri="{96DAC541-7B7A-43D3-8B79-37D633B846F1}">
                <asvg:svgBlip xmlns:asvg="http://schemas.microsoft.com/office/drawing/2016/SVG/main" xmlns="" r:embed="rId25"/>
              </a:ext>
            </a:extLst>
          </a:blip>
          <a:stretch>
            <a:fillRect/>
          </a:stretch>
        </xdr:blipFill>
        <xdr:spPr>
          <a:xfrm>
            <a:off x="2889959" y="2752376"/>
            <a:ext cx="803339" cy="803339"/>
          </a:xfrm>
          <a:prstGeom prst="rect">
            <a:avLst/>
          </a:prstGeom>
        </xdr:spPr>
      </xdr:pic>
      <xdr:sp macro="" textlink="">
        <xdr:nvSpPr>
          <xdr:cNvPr id="36" name="Textfeld 23">
            <a:extLst>
              <a:ext uri="{FF2B5EF4-FFF2-40B4-BE49-F238E27FC236}">
                <a16:creationId xmlns:a16="http://schemas.microsoft.com/office/drawing/2014/main" id="{39B9527B-BB51-4154-B1DA-A7FB90FEC903}"/>
              </a:ext>
            </a:extLst>
          </xdr:cNvPr>
          <xdr:cNvSpPr txBox="1"/>
        </xdr:nvSpPr>
        <xdr:spPr>
          <a:xfrm>
            <a:off x="2933316" y="3862972"/>
            <a:ext cx="1754818" cy="1200329"/>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GB" b="1"/>
              <a:t>Products &amp; Materials III</a:t>
            </a:r>
          </a:p>
          <a:p>
            <a:endParaRPr lang="en-GB" b="1"/>
          </a:p>
          <a:p>
            <a:endParaRPr lang="en-GB"/>
          </a:p>
        </xdr:txBody>
      </xdr:sp>
    </xdr:grpSp>
    <xdr:clientData/>
  </xdr:twoCellAnchor>
  <xdr:twoCellAnchor>
    <xdr:from>
      <xdr:col>1</xdr:col>
      <xdr:colOff>261938</xdr:colOff>
      <xdr:row>30</xdr:row>
      <xdr:rowOff>500063</xdr:rowOff>
    </xdr:from>
    <xdr:to>
      <xdr:col>1</xdr:col>
      <xdr:colOff>2154137</xdr:colOff>
      <xdr:row>34</xdr:row>
      <xdr:rowOff>88926</xdr:rowOff>
    </xdr:to>
    <xdr:grpSp>
      <xdr:nvGrpSpPr>
        <xdr:cNvPr id="37" name="Gruppieren 36">
          <a:extLst>
            <a:ext uri="{FF2B5EF4-FFF2-40B4-BE49-F238E27FC236}">
              <a16:creationId xmlns:a16="http://schemas.microsoft.com/office/drawing/2014/main" id="{53E32F47-88B2-43C5-9CE4-DD977E9D448D}"/>
            </a:ext>
          </a:extLst>
        </xdr:cNvPr>
        <xdr:cNvGrpSpPr/>
      </xdr:nvGrpSpPr>
      <xdr:grpSpPr>
        <a:xfrm>
          <a:off x="1364117" y="21291777"/>
          <a:ext cx="1892199" cy="2201435"/>
          <a:chOff x="5265942" y="2758292"/>
          <a:chExt cx="1892199" cy="2255863"/>
        </a:xfrm>
      </xdr:grpSpPr>
      <xdr:pic>
        <xdr:nvPicPr>
          <xdr:cNvPr id="38" name="Grafik 37" descr="Pfeil Kreis Silhouette">
            <a:extLst>
              <a:ext uri="{FF2B5EF4-FFF2-40B4-BE49-F238E27FC236}">
                <a16:creationId xmlns:a16="http://schemas.microsoft.com/office/drawing/2014/main" id="{F8AFAD7F-C8E2-4438-8FB0-8550169ED109}"/>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 uri="{96DAC541-7B7A-43D3-8B79-37D633B846F1}">
                <asvg:svgBlip xmlns:asvg="http://schemas.microsoft.com/office/drawing/2016/SVG/main" xmlns="" r:embed="rId27"/>
              </a:ext>
            </a:extLst>
          </a:blip>
          <a:stretch>
            <a:fillRect/>
          </a:stretch>
        </xdr:blipFill>
        <xdr:spPr>
          <a:xfrm>
            <a:off x="5265942" y="2758292"/>
            <a:ext cx="914400" cy="914400"/>
          </a:xfrm>
          <a:prstGeom prst="rect">
            <a:avLst/>
          </a:prstGeom>
        </xdr:spPr>
      </xdr:pic>
      <xdr:pic>
        <xdr:nvPicPr>
          <xdr:cNvPr id="39" name="Grafik 38" descr="Kreise mit Pfeilen Silhouette">
            <a:extLst>
              <a:ext uri="{FF2B5EF4-FFF2-40B4-BE49-F238E27FC236}">
                <a16:creationId xmlns:a16="http://schemas.microsoft.com/office/drawing/2014/main" id="{E0E31C67-5274-4ED8-B6C2-B36A7F25AE9B}"/>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 uri="{96DAC541-7B7A-43D3-8B79-37D633B846F1}">
                <asvg:svgBlip xmlns:asvg="http://schemas.microsoft.com/office/drawing/2016/SVG/main" xmlns="" r:embed="rId29"/>
              </a:ext>
            </a:extLst>
          </a:blip>
          <a:stretch>
            <a:fillRect/>
          </a:stretch>
        </xdr:blipFill>
        <xdr:spPr>
          <a:xfrm>
            <a:off x="6106417" y="2758292"/>
            <a:ext cx="914400" cy="914400"/>
          </a:xfrm>
          <a:prstGeom prst="rect">
            <a:avLst/>
          </a:prstGeom>
        </xdr:spPr>
      </xdr:pic>
      <xdr:sp macro="" textlink="">
        <xdr:nvSpPr>
          <xdr:cNvPr id="40" name="Textfeld 27">
            <a:extLst>
              <a:ext uri="{FF2B5EF4-FFF2-40B4-BE49-F238E27FC236}">
                <a16:creationId xmlns:a16="http://schemas.microsoft.com/office/drawing/2014/main" id="{5433EB7C-6C11-494C-B3EA-94B0872B79E8}"/>
              </a:ext>
            </a:extLst>
          </xdr:cNvPr>
          <xdr:cNvSpPr txBox="1"/>
        </xdr:nvSpPr>
        <xdr:spPr>
          <a:xfrm>
            <a:off x="5403323" y="3813826"/>
            <a:ext cx="1754818" cy="1200329"/>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GB" b="1"/>
              <a:t>Products &amp; Materials IV</a:t>
            </a:r>
          </a:p>
          <a:p>
            <a:endParaRPr lang="en-GB" b="1"/>
          </a:p>
          <a:p>
            <a:endParaRPr lang="en-GB"/>
          </a:p>
        </xdr:txBody>
      </xdr:sp>
    </xdr:grpSp>
    <xdr:clientData/>
  </xdr:twoCellAnchor>
  <xdr:twoCellAnchor>
    <xdr:from>
      <xdr:col>1</xdr:col>
      <xdr:colOff>357188</xdr:colOff>
      <xdr:row>43</xdr:row>
      <xdr:rowOff>523875</xdr:rowOff>
    </xdr:from>
    <xdr:to>
      <xdr:col>1</xdr:col>
      <xdr:colOff>2169456</xdr:colOff>
      <xdr:row>45</xdr:row>
      <xdr:rowOff>1093050</xdr:rowOff>
    </xdr:to>
    <xdr:grpSp>
      <xdr:nvGrpSpPr>
        <xdr:cNvPr id="45" name="Gruppieren 44">
          <a:extLst>
            <a:ext uri="{FF2B5EF4-FFF2-40B4-BE49-F238E27FC236}">
              <a16:creationId xmlns:a16="http://schemas.microsoft.com/office/drawing/2014/main" id="{BC33884B-7D12-41E1-971B-6228704CA3F1}"/>
            </a:ext>
          </a:extLst>
        </xdr:cNvPr>
        <xdr:cNvGrpSpPr/>
      </xdr:nvGrpSpPr>
      <xdr:grpSpPr>
        <a:xfrm>
          <a:off x="1459367" y="30160232"/>
          <a:ext cx="1812268" cy="2610247"/>
          <a:chOff x="9883079" y="2641315"/>
          <a:chExt cx="1812268" cy="2355112"/>
        </a:xfrm>
      </xdr:grpSpPr>
      <xdr:pic>
        <xdr:nvPicPr>
          <xdr:cNvPr id="46" name="Grafik 45" descr="Roboterhand Silhouette">
            <a:extLst>
              <a:ext uri="{FF2B5EF4-FFF2-40B4-BE49-F238E27FC236}">
                <a16:creationId xmlns:a16="http://schemas.microsoft.com/office/drawing/2014/main" id="{E610CA0A-293D-4310-B90C-036D0E0AF376}"/>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 uri="{96DAC541-7B7A-43D3-8B79-37D633B846F1}">
                <asvg:svgBlip xmlns:asvg="http://schemas.microsoft.com/office/drawing/2016/SVG/main" xmlns="" r:embed="rId31"/>
              </a:ext>
            </a:extLst>
          </a:blip>
          <a:stretch>
            <a:fillRect/>
          </a:stretch>
        </xdr:blipFill>
        <xdr:spPr>
          <a:xfrm>
            <a:off x="10780947" y="2641315"/>
            <a:ext cx="914400" cy="914400"/>
          </a:xfrm>
          <a:prstGeom prst="rect">
            <a:avLst/>
          </a:prstGeom>
        </xdr:spPr>
      </xdr:pic>
      <xdr:pic>
        <xdr:nvPicPr>
          <xdr:cNvPr id="47" name="Grafik 46" descr="Laden Silhouette">
            <a:extLst>
              <a:ext uri="{FF2B5EF4-FFF2-40B4-BE49-F238E27FC236}">
                <a16:creationId xmlns:a16="http://schemas.microsoft.com/office/drawing/2014/main" id="{6AD56AD0-A2A2-48F5-ACFC-2A84164D7A05}"/>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 uri="{96DAC541-7B7A-43D3-8B79-37D633B846F1}">
                <asvg:svgBlip xmlns:asvg="http://schemas.microsoft.com/office/drawing/2016/SVG/main" xmlns="" r:embed="rId33"/>
              </a:ext>
            </a:extLst>
          </a:blip>
          <a:stretch>
            <a:fillRect/>
          </a:stretch>
        </xdr:blipFill>
        <xdr:spPr>
          <a:xfrm>
            <a:off x="9883079" y="2641315"/>
            <a:ext cx="914400" cy="914400"/>
          </a:xfrm>
          <a:prstGeom prst="rect">
            <a:avLst/>
          </a:prstGeom>
        </xdr:spPr>
      </xdr:pic>
      <xdr:sp macro="" textlink="">
        <xdr:nvSpPr>
          <xdr:cNvPr id="48" name="Textfeld 34">
            <a:extLst>
              <a:ext uri="{FF2B5EF4-FFF2-40B4-BE49-F238E27FC236}">
                <a16:creationId xmlns:a16="http://schemas.microsoft.com/office/drawing/2014/main" id="{20CFD970-8B08-42D2-A9E0-B12EB044E743}"/>
              </a:ext>
            </a:extLst>
          </xdr:cNvPr>
          <xdr:cNvSpPr txBox="1"/>
        </xdr:nvSpPr>
        <xdr:spPr>
          <a:xfrm>
            <a:off x="9903538" y="3796098"/>
            <a:ext cx="1754818" cy="1200329"/>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GB" b="1"/>
              <a:t>Plant, Property &amp; Equipment </a:t>
            </a:r>
          </a:p>
          <a:p>
            <a:endParaRPr lang="en-GB" b="1"/>
          </a:p>
          <a:p>
            <a:endParaRPr lang="en-GB"/>
          </a:p>
        </xdr:txBody>
      </xdr:sp>
    </xdr:grpSp>
    <xdr:clientData/>
  </xdr:twoCellAnchor>
  <xdr:twoCellAnchor editAs="oneCell">
    <xdr:from>
      <xdr:col>1</xdr:col>
      <xdr:colOff>261937</xdr:colOff>
      <xdr:row>49</xdr:row>
      <xdr:rowOff>595312</xdr:rowOff>
    </xdr:from>
    <xdr:to>
      <xdr:col>2</xdr:col>
      <xdr:colOff>227363</xdr:colOff>
      <xdr:row>52</xdr:row>
      <xdr:rowOff>630371</xdr:rowOff>
    </xdr:to>
    <xdr:grpSp>
      <xdr:nvGrpSpPr>
        <xdr:cNvPr id="49" name="Gruppieren 48">
          <a:extLst>
            <a:ext uri="{FF2B5EF4-FFF2-40B4-BE49-F238E27FC236}">
              <a16:creationId xmlns:a16="http://schemas.microsoft.com/office/drawing/2014/main" id="{20AF0F19-F0F2-4FD1-97FF-00F6F0CA146F}"/>
            </a:ext>
          </a:extLst>
        </xdr:cNvPr>
        <xdr:cNvGrpSpPr/>
      </xdr:nvGrpSpPr>
      <xdr:grpSpPr>
        <a:xfrm>
          <a:off x="1364116" y="36069133"/>
          <a:ext cx="2305854" cy="1994488"/>
          <a:chOff x="368044" y="5194011"/>
          <a:chExt cx="2299050" cy="2035311"/>
        </a:xfrm>
      </xdr:grpSpPr>
      <xdr:pic>
        <xdr:nvPicPr>
          <xdr:cNvPr id="50" name="Grafik 49" descr="Wasserkraft Silhouette">
            <a:extLst>
              <a:ext uri="{FF2B5EF4-FFF2-40B4-BE49-F238E27FC236}">
                <a16:creationId xmlns:a16="http://schemas.microsoft.com/office/drawing/2014/main" id="{93FF8D75-4782-42A4-9DFD-227BCF28B7A1}"/>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 uri="{96DAC541-7B7A-43D3-8B79-37D633B846F1}">
                <asvg:svgBlip xmlns:asvg="http://schemas.microsoft.com/office/drawing/2016/SVG/main" xmlns="" r:embed="rId35"/>
              </a:ext>
            </a:extLst>
          </a:blip>
          <a:stretch>
            <a:fillRect/>
          </a:stretch>
        </xdr:blipFill>
        <xdr:spPr>
          <a:xfrm>
            <a:off x="1282446" y="5194011"/>
            <a:ext cx="914400" cy="914400"/>
          </a:xfrm>
          <a:prstGeom prst="rect">
            <a:avLst/>
          </a:prstGeom>
        </xdr:spPr>
      </xdr:pic>
      <xdr:pic>
        <xdr:nvPicPr>
          <xdr:cNvPr id="51" name="Grafik 50" descr="Tropfender Wasserhahn Silhouette">
            <a:extLst>
              <a:ext uri="{FF2B5EF4-FFF2-40B4-BE49-F238E27FC236}">
                <a16:creationId xmlns:a16="http://schemas.microsoft.com/office/drawing/2014/main" id="{612106CD-FA45-4E99-85A7-0E74F7CBAE24}"/>
              </a:ext>
            </a:extLst>
          </xdr:cNvPr>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 uri="{96DAC541-7B7A-43D3-8B79-37D633B846F1}">
                <asvg:svgBlip xmlns:asvg="http://schemas.microsoft.com/office/drawing/2016/SVG/main" xmlns="" r:embed="rId37"/>
              </a:ext>
            </a:extLst>
          </a:blip>
          <a:stretch>
            <a:fillRect/>
          </a:stretch>
        </xdr:blipFill>
        <xdr:spPr>
          <a:xfrm>
            <a:off x="368044" y="5194011"/>
            <a:ext cx="914400" cy="914400"/>
          </a:xfrm>
          <a:prstGeom prst="rect">
            <a:avLst/>
          </a:prstGeom>
        </xdr:spPr>
      </xdr:pic>
      <xdr:sp macro="" textlink="">
        <xdr:nvSpPr>
          <xdr:cNvPr id="52" name="Textfeld 40">
            <a:extLst>
              <a:ext uri="{FF2B5EF4-FFF2-40B4-BE49-F238E27FC236}">
                <a16:creationId xmlns:a16="http://schemas.microsoft.com/office/drawing/2014/main" id="{9733FC84-23D9-42CD-9F3A-A76E333C913A}"/>
              </a:ext>
            </a:extLst>
          </xdr:cNvPr>
          <xdr:cNvSpPr txBox="1"/>
        </xdr:nvSpPr>
        <xdr:spPr>
          <a:xfrm>
            <a:off x="912276" y="6305992"/>
            <a:ext cx="1754818" cy="923330"/>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b="1"/>
              <a:t>Water</a:t>
            </a:r>
          </a:p>
          <a:p>
            <a:endParaRPr lang="en-GB" b="1"/>
          </a:p>
          <a:p>
            <a:endParaRPr lang="en-GB"/>
          </a:p>
        </xdr:txBody>
      </xdr:sp>
    </xdr:grpSp>
    <xdr:clientData/>
  </xdr:twoCellAnchor>
  <xdr:twoCellAnchor>
    <xdr:from>
      <xdr:col>1</xdr:col>
      <xdr:colOff>285750</xdr:colOff>
      <xdr:row>57</xdr:row>
      <xdr:rowOff>95250</xdr:rowOff>
    </xdr:from>
    <xdr:to>
      <xdr:col>2</xdr:col>
      <xdr:colOff>47567</xdr:colOff>
      <xdr:row>60</xdr:row>
      <xdr:rowOff>200850</xdr:rowOff>
    </xdr:to>
    <xdr:grpSp>
      <xdr:nvGrpSpPr>
        <xdr:cNvPr id="53" name="Gruppieren 52">
          <a:extLst>
            <a:ext uri="{FF2B5EF4-FFF2-40B4-BE49-F238E27FC236}">
              <a16:creationId xmlns:a16="http://schemas.microsoft.com/office/drawing/2014/main" id="{01460856-C592-42CB-9123-B16CF66C10D1}"/>
            </a:ext>
          </a:extLst>
        </xdr:cNvPr>
        <xdr:cNvGrpSpPr/>
      </xdr:nvGrpSpPr>
      <xdr:grpSpPr>
        <a:xfrm>
          <a:off x="1387929" y="41229643"/>
          <a:ext cx="2102245" cy="2065028"/>
          <a:chOff x="2951004" y="5146917"/>
          <a:chExt cx="2095442" cy="2105850"/>
        </a:xfrm>
      </xdr:grpSpPr>
      <xdr:pic>
        <xdr:nvPicPr>
          <xdr:cNvPr id="54" name="Grafik 53" descr="Erneuerbare Energien Silhouette">
            <a:extLst>
              <a:ext uri="{FF2B5EF4-FFF2-40B4-BE49-F238E27FC236}">
                <a16:creationId xmlns:a16="http://schemas.microsoft.com/office/drawing/2014/main" id="{4AFC02E0-1C2A-4A6C-BB42-7141828B3DD7}"/>
              </a:ext>
            </a:extLst>
          </xdr:cNvPr>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 uri="{96DAC541-7B7A-43D3-8B79-37D633B846F1}">
                <asvg:svgBlip xmlns:asvg="http://schemas.microsoft.com/office/drawing/2016/SVG/main" xmlns="" r:embed="rId39"/>
              </a:ext>
            </a:extLst>
          </a:blip>
          <a:stretch>
            <a:fillRect/>
          </a:stretch>
        </xdr:blipFill>
        <xdr:spPr>
          <a:xfrm>
            <a:off x="3865404" y="5205733"/>
            <a:ext cx="914400" cy="914400"/>
          </a:xfrm>
          <a:prstGeom prst="rect">
            <a:avLst/>
          </a:prstGeom>
        </xdr:spPr>
      </xdr:pic>
      <xdr:pic>
        <xdr:nvPicPr>
          <xdr:cNvPr id="55" name="Grafik 54" descr="Windkraftanlagen Silhouette">
            <a:extLst>
              <a:ext uri="{FF2B5EF4-FFF2-40B4-BE49-F238E27FC236}">
                <a16:creationId xmlns:a16="http://schemas.microsoft.com/office/drawing/2014/main" id="{BE9DE375-11A1-410C-B976-0CA10E7E8F97}"/>
              </a:ext>
            </a:extLst>
          </xdr:cNvPr>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 uri="{96DAC541-7B7A-43D3-8B79-37D633B846F1}">
                <asvg:svgBlip xmlns:asvg="http://schemas.microsoft.com/office/drawing/2016/SVG/main" xmlns="" r:embed="rId41"/>
              </a:ext>
            </a:extLst>
          </a:blip>
          <a:stretch>
            <a:fillRect/>
          </a:stretch>
        </xdr:blipFill>
        <xdr:spPr>
          <a:xfrm>
            <a:off x="2951004" y="5146917"/>
            <a:ext cx="914400" cy="914400"/>
          </a:xfrm>
          <a:prstGeom prst="rect">
            <a:avLst/>
          </a:prstGeom>
        </xdr:spPr>
      </xdr:pic>
      <xdr:sp macro="" textlink="">
        <xdr:nvSpPr>
          <xdr:cNvPr id="56" name="Textfeld 41">
            <a:extLst>
              <a:ext uri="{FF2B5EF4-FFF2-40B4-BE49-F238E27FC236}">
                <a16:creationId xmlns:a16="http://schemas.microsoft.com/office/drawing/2014/main" id="{BF5AD7BD-04FE-4EDB-8FE0-A9C0932DF253}"/>
              </a:ext>
            </a:extLst>
          </xdr:cNvPr>
          <xdr:cNvSpPr txBox="1"/>
        </xdr:nvSpPr>
        <xdr:spPr>
          <a:xfrm>
            <a:off x="3291628" y="6329437"/>
            <a:ext cx="1754818" cy="923330"/>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b="1"/>
              <a:t>Energy</a:t>
            </a:r>
          </a:p>
          <a:p>
            <a:endParaRPr lang="en-GB" b="1"/>
          </a:p>
          <a:p>
            <a:endParaRPr lang="en-GB"/>
          </a:p>
        </xdr:txBody>
      </xdr:sp>
    </xdr:grpSp>
    <xdr:clientData/>
  </xdr:twoCellAnchor>
  <xdr:twoCellAnchor editAs="oneCell">
    <xdr:from>
      <xdr:col>1</xdr:col>
      <xdr:colOff>285750</xdr:colOff>
      <xdr:row>36</xdr:row>
      <xdr:rowOff>598714</xdr:rowOff>
    </xdr:from>
    <xdr:to>
      <xdr:col>1</xdr:col>
      <xdr:colOff>2095446</xdr:colOff>
      <xdr:row>40</xdr:row>
      <xdr:rowOff>61277</xdr:rowOff>
    </xdr:to>
    <xdr:grpSp>
      <xdr:nvGrpSpPr>
        <xdr:cNvPr id="43" name="Gruppieren 42">
          <a:extLst>
            <a:ext uri="{FF2B5EF4-FFF2-40B4-BE49-F238E27FC236}">
              <a16:creationId xmlns:a16="http://schemas.microsoft.com/office/drawing/2014/main" id="{57FDC398-4536-40CD-979B-6AF19629CF56}"/>
            </a:ext>
          </a:extLst>
        </xdr:cNvPr>
        <xdr:cNvGrpSpPr/>
      </xdr:nvGrpSpPr>
      <xdr:grpSpPr>
        <a:xfrm>
          <a:off x="1387929" y="25663071"/>
          <a:ext cx="1809696" cy="2075135"/>
          <a:chOff x="7653430" y="2662019"/>
          <a:chExt cx="1809696" cy="2075137"/>
        </a:xfrm>
      </xdr:grpSpPr>
      <xdr:pic>
        <xdr:nvPicPr>
          <xdr:cNvPr id="44" name="Grafik 43" descr="Roboter Silhouette">
            <a:extLst>
              <a:ext uri="{FF2B5EF4-FFF2-40B4-BE49-F238E27FC236}">
                <a16:creationId xmlns:a16="http://schemas.microsoft.com/office/drawing/2014/main" id="{F95B4C5F-CBCE-4EA0-B266-06EDB2604011}"/>
              </a:ext>
            </a:extLst>
          </xdr:cNvPr>
          <xdr:cNvPicPr>
            <a:picLocks noChangeAspect="1"/>
          </xdr:cNvPicPr>
        </xdr:nvPicPr>
        <xdr:blipFill>
          <a:blip xmlns:r="http://schemas.openxmlformats.org/officeDocument/2006/relationships" r:embed="rId42" cstate="print">
            <a:extLst>
              <a:ext uri="{28A0092B-C50C-407E-A947-70E740481C1C}">
                <a14:useLocalDpi xmlns:a14="http://schemas.microsoft.com/office/drawing/2010/main" val="0"/>
              </a:ext>
              <a:ext uri="{96DAC541-7B7A-43D3-8B79-37D633B846F1}">
                <asvg:svgBlip xmlns:asvg="http://schemas.microsoft.com/office/drawing/2016/SVG/main" xmlns="" r:embed="rId43"/>
              </a:ext>
            </a:extLst>
          </a:blip>
          <a:stretch>
            <a:fillRect/>
          </a:stretch>
        </xdr:blipFill>
        <xdr:spPr>
          <a:xfrm>
            <a:off x="8548726" y="2662019"/>
            <a:ext cx="914400" cy="914400"/>
          </a:xfrm>
          <a:prstGeom prst="rect">
            <a:avLst/>
          </a:prstGeom>
        </xdr:spPr>
      </xdr:pic>
      <xdr:pic>
        <xdr:nvPicPr>
          <xdr:cNvPr id="57" name="Grafik 56" descr="Wegweiser Silhouette">
            <a:extLst>
              <a:ext uri="{FF2B5EF4-FFF2-40B4-BE49-F238E27FC236}">
                <a16:creationId xmlns:a16="http://schemas.microsoft.com/office/drawing/2014/main" id="{B68B3D6B-FD2B-483B-BBE3-FD21302B6AB6}"/>
              </a:ext>
            </a:extLst>
          </xdr:cNvPr>
          <xdr:cNvPicPr>
            <a:picLocks noChangeAspect="1"/>
          </xdr:cNvPicPr>
        </xdr:nvPicPr>
        <xdr:blipFill>
          <a:blip xmlns:r="http://schemas.openxmlformats.org/officeDocument/2006/relationships" r:embed="rId44" cstate="print">
            <a:extLst>
              <a:ext uri="{28A0092B-C50C-407E-A947-70E740481C1C}">
                <a14:useLocalDpi xmlns:a14="http://schemas.microsoft.com/office/drawing/2010/main" val="0"/>
              </a:ext>
              <a:ext uri="{96DAC541-7B7A-43D3-8B79-37D633B846F1}">
                <asvg:svgBlip xmlns:asvg="http://schemas.microsoft.com/office/drawing/2016/SVG/main" xmlns="" r:embed="rId45"/>
              </a:ext>
            </a:extLst>
          </a:blip>
          <a:stretch>
            <a:fillRect/>
          </a:stretch>
        </xdr:blipFill>
        <xdr:spPr>
          <a:xfrm>
            <a:off x="7691604" y="2684120"/>
            <a:ext cx="914400" cy="914400"/>
          </a:xfrm>
          <a:prstGeom prst="rect">
            <a:avLst/>
          </a:prstGeom>
        </xdr:spPr>
      </xdr:pic>
      <xdr:sp macro="" textlink="">
        <xdr:nvSpPr>
          <xdr:cNvPr id="58" name="Textfeld 30">
            <a:extLst>
              <a:ext uri="{FF2B5EF4-FFF2-40B4-BE49-F238E27FC236}">
                <a16:creationId xmlns:a16="http://schemas.microsoft.com/office/drawing/2014/main" id="{3DECA200-D738-4A19-BA76-1482086EC3D5}"/>
              </a:ext>
            </a:extLst>
          </xdr:cNvPr>
          <xdr:cNvSpPr txBox="1"/>
        </xdr:nvSpPr>
        <xdr:spPr>
          <a:xfrm>
            <a:off x="7653430" y="3813826"/>
            <a:ext cx="1754818" cy="923330"/>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GB" b="1"/>
              <a:t>Services</a:t>
            </a:r>
          </a:p>
          <a:p>
            <a:endParaRPr lang="en-GB" b="1"/>
          </a:p>
          <a:p>
            <a:endParaRPr lang="en-GB"/>
          </a:p>
        </xdr:txBody>
      </xdr:sp>
    </xdr:grpSp>
    <xdr:clientData/>
  </xdr:twoCellAnchor>
  <xdr:twoCellAnchor editAs="oneCell">
    <xdr:from>
      <xdr:col>0</xdr:col>
      <xdr:colOff>38101</xdr:colOff>
      <xdr:row>0</xdr:row>
      <xdr:rowOff>114301</xdr:rowOff>
    </xdr:from>
    <xdr:to>
      <xdr:col>1</xdr:col>
      <xdr:colOff>2258786</xdr:colOff>
      <xdr:row>0</xdr:row>
      <xdr:rowOff>574666</xdr:rowOff>
    </xdr:to>
    <xdr:pic>
      <xdr:nvPicPr>
        <xdr:cNvPr id="60" name="Grafik 59" descr="Circular Start">
          <a:extLst>
            <a:ext uri="{FF2B5EF4-FFF2-40B4-BE49-F238E27FC236}">
              <a16:creationId xmlns:a16="http://schemas.microsoft.com/office/drawing/2014/main" id="{446463D0-D2A7-44B1-9BF3-2461EA2D8B1C}"/>
            </a:ext>
          </a:extLst>
        </xdr:cNvPr>
        <xdr:cNvPicPr>
          <a:picLocks noChangeAspect="1" noChangeArrowheads="1"/>
        </xdr:cNvPicPr>
      </xdr:nvPicPr>
      <xdr:blipFill>
        <a:blip xmlns:r="http://schemas.openxmlformats.org/officeDocument/2006/relationships" r:embed="rId46" cstate="print">
          <a:extLst>
            <a:ext uri="{28A0092B-C50C-407E-A947-70E740481C1C}">
              <a14:useLocalDpi xmlns:a14="http://schemas.microsoft.com/office/drawing/2010/main" val="0"/>
            </a:ext>
          </a:extLst>
        </a:blip>
        <a:srcRect/>
        <a:stretch>
          <a:fillRect/>
        </a:stretch>
      </xdr:blipFill>
      <xdr:spPr bwMode="auto">
        <a:xfrm>
          <a:off x="38101" y="114301"/>
          <a:ext cx="3322864" cy="4603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136072</xdr:colOff>
      <xdr:row>0</xdr:row>
      <xdr:rowOff>27215</xdr:rowOff>
    </xdr:from>
    <xdr:to>
      <xdr:col>3</xdr:col>
      <xdr:colOff>1202970</xdr:colOff>
      <xdr:row>0</xdr:row>
      <xdr:rowOff>655603</xdr:rowOff>
    </xdr:to>
    <xdr:pic>
      <xdr:nvPicPr>
        <xdr:cNvPr id="61" name="Grafik 60">
          <a:extLst>
            <a:ext uri="{FF2B5EF4-FFF2-40B4-BE49-F238E27FC236}">
              <a16:creationId xmlns:a16="http://schemas.microsoft.com/office/drawing/2014/main" id="{A6627B95-5CF2-4F39-862E-281117A7B8B1}"/>
            </a:ext>
          </a:extLst>
        </xdr:cNvPr>
        <xdr:cNvPicPr>
          <a:picLocks noChangeAspect="1"/>
        </xdr:cNvPicPr>
      </xdr:nvPicPr>
      <xdr:blipFill>
        <a:blip xmlns:r="http://schemas.openxmlformats.org/officeDocument/2006/relationships" r:embed="rId47"/>
        <a:stretch>
          <a:fillRect/>
        </a:stretch>
      </xdr:blipFill>
      <xdr:spPr>
        <a:xfrm>
          <a:off x="3578679" y="27215"/>
          <a:ext cx="1815291" cy="62838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absoluteAnchor>
    <xdr:pos x="0" y="0"/>
    <xdr:ext cx="9308171" cy="6017012"/>
    <xdr:graphicFrame macro="">
      <xdr:nvGraphicFramePr>
        <xdr:cNvPr id="2" name="Diagramm 1">
          <a:extLst>
            <a:ext uri="{FF2B5EF4-FFF2-40B4-BE49-F238E27FC236}">
              <a16:creationId xmlns:a16="http://schemas.microsoft.com/office/drawing/2014/main" id="{00000000-0008-0000-0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0.00683</cdr:x>
      <cdr:y>0.01388</cdr:y>
    </cdr:from>
    <cdr:to>
      <cdr:x>0.25683</cdr:x>
      <cdr:y>0.06674</cdr:y>
    </cdr:to>
    <cdr:pic>
      <cdr:nvPicPr>
        <cdr:cNvPr id="2" name="Grafik 1" descr="Circular Start">
          <a:extLst xmlns:a="http://schemas.openxmlformats.org/drawingml/2006/main">
            <a:ext uri="{FF2B5EF4-FFF2-40B4-BE49-F238E27FC236}">
              <a16:creationId xmlns:a16="http://schemas.microsoft.com/office/drawing/2014/main" id="{446463D0-D2A7-44B1-9BF3-2461EA2D8B1C}"/>
            </a:ext>
          </a:extLst>
        </cdr:cNvPr>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rcRect xmlns:a="http://schemas.openxmlformats.org/drawingml/2006/main"/>
        <a:stretch xmlns:a="http://schemas.openxmlformats.org/drawingml/2006/main">
          <a:fillRect/>
        </a:stretch>
      </cdr:blipFill>
      <cdr:spPr bwMode="auto">
        <a:xfrm xmlns:a="http://schemas.openxmlformats.org/drawingml/2006/main">
          <a:off x="63501" y="83377"/>
          <a:ext cx="2324099" cy="317513"/>
        </a:xfrm>
        <a:prstGeom xmlns:a="http://schemas.openxmlformats.org/drawingml/2006/main" prst="rect">
          <a:avLst/>
        </a:prstGeom>
        <a:noFill xmlns:a="http://schemas.openxmlformats.org/drawingml/2006/main"/>
        <a:extLst xmlns:a="http://schemas.openxmlformats.org/drawingml/2006/main">
          <a:ext uri="{909E8E84-426E-40DD-AFC4-6F175D3DCCD1}">
            <a14:hiddenFill xmlns:a14="http://schemas.microsoft.com/office/drawing/2010/main">
              <a:solidFill>
                <a:srgbClr val="FFFFFF"/>
              </a:solidFill>
            </a14:hiddenFill>
          </a:ext>
        </a:extLst>
      </cdr:spPr>
    </cdr:pic>
  </cdr:relSizeAnchor>
</c:userShapes>
</file>

<file path=xl/persons/person.xml><?xml version="1.0" encoding="utf-8"?>
<personList xmlns="http://schemas.microsoft.com/office/spreadsheetml/2018/threadedcomments" xmlns:x="http://schemas.openxmlformats.org/spreadsheetml/2006/main">
  <person displayName="Maria Kalleitner-Huber" id="{B1C19D7C-1458-48B0-B08E-D76238C66022}" userId="Maria Kalleitner-Huber"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5" dT="2020-11-25T17:21:16.03" personId="{B1C19D7C-1458-48B0-B08E-D76238C66022}" id="{1F4A30E0-48F2-4ECB-8CFB-4F129F387516}">
    <text>translation into quantitative score from 0 to 100</text>
  </threadedComment>
  <threadedComment ref="F5" dT="2020-11-26T12:17:23.19" personId="{B1C19D7C-1458-48B0-B08E-D76238C66022}" id="{5140FF9B-E672-45B6-A5F0-9814F3517DC9}">
    <text>All indicators have equal weight, except Theme 5: External Engagement in order to reflect the importance of the mentioned stakeholders. Suppliers and Customers are weighted 30 % each</text>
  </threadedComment>
  <threadedComment ref="D19" dT="2020-11-20T10:51:44.49" personId="{B1C19D7C-1458-48B0-B08E-D76238C66022}" id="{165B61E2-E6C9-4826-94C6-424179F30679}">
    <text>start ups are a small team of people, necessary to communicate it?</text>
  </threadedComment>
  <threadedComment ref="E63" dT="2020-11-26T12:32:57.37" personId="{B1C19D7C-1458-48B0-B08E-D76238C66022}" id="{DB85DFCB-C497-4684-B647-FF25AD3CBBEA}">
    <text>main principles:
- design out waste and pollution
- keep products and materials in use
- regenerate natural systems
add indicators on 
- regional cooperations, value
- social and financial indicators
- positive impacts</text>
  </threadedComment>
  <threadedComment ref="F121" dT="2020-11-26T16:53:31.56" personId="{B1C19D7C-1458-48B0-B08E-D76238C66022}" id="{9FB080B9-533B-4112-A03B-7632AD921612}">
    <text>See Method introduction, p. 13:
- Each asset group is weighted based on the appropriate mass, material complexity, material scarcety of that group, and the See method inumber of items a company has in that asset group
- relative weight - all in relation to a 10 kg desktop PC!
- Weight = relative weight*relative material complexity*rel. material scarcety</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dimension ref="A1:CI862"/>
  <sheetViews>
    <sheetView workbookViewId="0"/>
  </sheetViews>
  <sheetFormatPr baseColWidth="10" defaultColWidth="8.85546875" defaultRowHeight="15" x14ac:dyDescent="0.25"/>
  <cols>
    <col min="1" max="1" width="8.85546875" style="7"/>
    <col min="2" max="2" width="0" style="7" hidden="1" customWidth="1"/>
    <col min="3" max="3" width="5.85546875" style="7" customWidth="1"/>
    <col min="4" max="4" width="50.140625" style="7" customWidth="1"/>
    <col min="5" max="5" width="21.42578125" style="12" hidden="1" customWidth="1"/>
    <col min="6" max="6" width="7.140625" style="12" customWidth="1"/>
    <col min="7" max="7" width="45.5703125" style="210" customWidth="1"/>
    <col min="8" max="8" width="5.5703125" style="102" customWidth="1"/>
    <col min="9" max="9" width="45.5703125" style="221" customWidth="1"/>
    <col min="10" max="10" width="5.5703125" style="102" customWidth="1"/>
    <col min="11" max="11" width="45.5703125" style="224" customWidth="1"/>
    <col min="12" max="12" width="5.5703125" style="102" customWidth="1"/>
    <col min="13" max="13" width="45.5703125" style="7" customWidth="1"/>
    <col min="14" max="14" width="5.5703125" style="102" customWidth="1"/>
    <col min="15" max="87" width="8.85546875" style="13"/>
    <col min="88" max="16384" width="8.85546875" style="7"/>
  </cols>
  <sheetData>
    <row r="1" spans="1:87" ht="15.95" customHeight="1" x14ac:dyDescent="0.25">
      <c r="C1" s="14"/>
      <c r="D1" s="14"/>
      <c r="I1" s="210"/>
      <c r="K1" s="210"/>
    </row>
    <row r="2" spans="1:87" ht="18.75" customHeight="1" x14ac:dyDescent="0.25">
      <c r="D2" s="14"/>
      <c r="G2" s="211" t="s">
        <v>91</v>
      </c>
      <c r="H2" s="99"/>
      <c r="I2" s="211" t="s">
        <v>92</v>
      </c>
      <c r="J2" s="99"/>
      <c r="K2" s="211" t="s">
        <v>93</v>
      </c>
      <c r="L2" s="99"/>
      <c r="M2" s="15" t="s">
        <v>94</v>
      </c>
      <c r="N2" s="99"/>
    </row>
    <row r="3" spans="1:87" ht="69.95" customHeight="1" x14ac:dyDescent="0.25">
      <c r="D3" s="93" t="s">
        <v>236</v>
      </c>
      <c r="G3" s="9" t="s">
        <v>846</v>
      </c>
      <c r="H3" s="103"/>
      <c r="I3" s="34" t="s">
        <v>863</v>
      </c>
      <c r="J3" s="103"/>
      <c r="K3" s="10" t="s">
        <v>901</v>
      </c>
      <c r="L3" s="103"/>
      <c r="M3" s="16" t="s">
        <v>24</v>
      </c>
      <c r="N3" s="103"/>
    </row>
    <row r="4" spans="1:87" ht="60" x14ac:dyDescent="0.25">
      <c r="A4" s="13"/>
      <c r="D4" s="91" t="s">
        <v>285</v>
      </c>
      <c r="G4" s="212" t="s">
        <v>1</v>
      </c>
      <c r="H4" s="100"/>
      <c r="I4" s="219" t="s">
        <v>2</v>
      </c>
      <c r="J4" s="100"/>
      <c r="K4" s="223" t="s">
        <v>4</v>
      </c>
      <c r="L4" s="100"/>
      <c r="M4" s="92" t="s">
        <v>3</v>
      </c>
      <c r="N4" s="100"/>
    </row>
    <row r="5" spans="1:87" s="19" customFormat="1" ht="18" customHeight="1" x14ac:dyDescent="0.25">
      <c r="A5" s="13"/>
      <c r="C5" s="18" t="s">
        <v>43</v>
      </c>
      <c r="D5" s="94" t="s">
        <v>237</v>
      </c>
      <c r="E5" s="3" t="s">
        <v>68</v>
      </c>
      <c r="F5" s="3" t="s">
        <v>28</v>
      </c>
      <c r="G5" s="52"/>
      <c r="H5" s="104"/>
      <c r="I5" s="52"/>
      <c r="J5" s="104"/>
      <c r="K5" s="52"/>
      <c r="L5" s="104"/>
      <c r="M5" s="3"/>
      <c r="N5" s="104"/>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row>
    <row r="6" spans="1:87" s="21" customFormat="1" x14ac:dyDescent="0.25">
      <c r="A6" s="13"/>
      <c r="C6" s="20">
        <v>1</v>
      </c>
      <c r="D6" s="47" t="s">
        <v>390</v>
      </c>
      <c r="E6" s="4" t="s">
        <v>23</v>
      </c>
      <c r="F6" s="4"/>
      <c r="G6" s="10"/>
      <c r="H6" s="105"/>
      <c r="I6" s="10"/>
      <c r="J6" s="105"/>
      <c r="K6" s="213"/>
      <c r="L6" s="105"/>
      <c r="M6" s="4"/>
      <c r="N6" s="105"/>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row>
    <row r="7" spans="1:87" ht="57" customHeight="1" x14ac:dyDescent="0.25">
      <c r="A7" s="13"/>
      <c r="B7" s="7">
        <v>1</v>
      </c>
      <c r="C7" s="146" t="s">
        <v>362</v>
      </c>
      <c r="D7" s="147" t="s">
        <v>380</v>
      </c>
      <c r="E7" s="24" t="s">
        <v>20</v>
      </c>
      <c r="F7" s="24"/>
      <c r="G7" s="25" t="s">
        <v>847</v>
      </c>
      <c r="H7" s="106" t="s">
        <v>299</v>
      </c>
      <c r="I7" s="26" t="s">
        <v>232</v>
      </c>
      <c r="J7" s="113"/>
      <c r="K7" s="27" t="s">
        <v>379</v>
      </c>
      <c r="L7" s="113" t="s">
        <v>299</v>
      </c>
      <c r="M7" s="28" t="s">
        <v>73</v>
      </c>
      <c r="N7" s="113"/>
    </row>
    <row r="8" spans="1:87" ht="98.45" customHeight="1" x14ac:dyDescent="0.25">
      <c r="A8" s="13"/>
      <c r="B8" s="7">
        <v>2</v>
      </c>
      <c r="C8" s="32"/>
      <c r="D8" s="23"/>
      <c r="E8" s="24"/>
      <c r="F8" s="24"/>
      <c r="G8" s="25" t="s">
        <v>74</v>
      </c>
      <c r="H8" s="106"/>
      <c r="I8" s="26" t="s">
        <v>75</v>
      </c>
      <c r="J8" s="113"/>
      <c r="K8" s="27" t="s">
        <v>75</v>
      </c>
      <c r="L8" s="113"/>
      <c r="M8" s="28" t="s">
        <v>75</v>
      </c>
      <c r="N8" s="113"/>
    </row>
    <row r="9" spans="1:87" ht="60" hidden="1" customHeight="1" x14ac:dyDescent="0.25">
      <c r="A9" s="13"/>
      <c r="B9" s="7">
        <v>3</v>
      </c>
      <c r="C9" s="32" t="s">
        <v>8</v>
      </c>
      <c r="D9" s="82" t="s">
        <v>338</v>
      </c>
      <c r="E9" s="29" t="s">
        <v>22</v>
      </c>
      <c r="F9" s="29"/>
      <c r="G9" s="25" t="s">
        <v>88</v>
      </c>
      <c r="H9" s="107"/>
      <c r="I9" s="26" t="s">
        <v>182</v>
      </c>
      <c r="J9" s="107"/>
      <c r="K9" s="30" t="s">
        <v>89</v>
      </c>
      <c r="L9" s="107"/>
      <c r="M9" s="11" t="s">
        <v>90</v>
      </c>
      <c r="N9" s="107"/>
    </row>
    <row r="10" spans="1:87" ht="78" hidden="1" customHeight="1" x14ac:dyDescent="0.25">
      <c r="A10" s="13"/>
      <c r="B10" s="7">
        <v>4</v>
      </c>
      <c r="C10" s="22"/>
      <c r="D10" s="31"/>
      <c r="E10" s="29"/>
      <c r="F10" s="29"/>
      <c r="G10" s="25" t="s">
        <v>97</v>
      </c>
      <c r="H10" s="107"/>
      <c r="I10" s="26" t="s">
        <v>97</v>
      </c>
      <c r="J10" s="107"/>
      <c r="K10" s="30" t="s">
        <v>97</v>
      </c>
      <c r="L10" s="107"/>
      <c r="M10" s="11" t="s">
        <v>97</v>
      </c>
      <c r="N10" s="107"/>
    </row>
    <row r="11" spans="1:87" ht="62.1" customHeight="1" x14ac:dyDescent="0.25">
      <c r="A11" s="157" t="s">
        <v>472</v>
      </c>
      <c r="B11" s="7">
        <v>5</v>
      </c>
      <c r="C11" s="146" t="s">
        <v>363</v>
      </c>
      <c r="D11" s="33" t="s">
        <v>208</v>
      </c>
      <c r="E11" s="29" t="s">
        <v>21</v>
      </c>
      <c r="F11" s="29"/>
      <c r="G11" s="25" t="s">
        <v>303</v>
      </c>
      <c r="H11" s="106" t="s">
        <v>299</v>
      </c>
      <c r="I11" s="34" t="s">
        <v>304</v>
      </c>
      <c r="J11" s="113"/>
      <c r="K11" s="30" t="s">
        <v>305</v>
      </c>
      <c r="L11" s="113" t="s">
        <v>299</v>
      </c>
      <c r="M11" s="11" t="s">
        <v>306</v>
      </c>
      <c r="N11" s="113"/>
    </row>
    <row r="12" spans="1:87" ht="62.45" customHeight="1" x14ac:dyDescent="0.25">
      <c r="A12" s="13"/>
      <c r="B12" s="7">
        <v>6</v>
      </c>
      <c r="C12" s="32"/>
      <c r="D12" s="46"/>
      <c r="E12" s="29"/>
      <c r="F12" s="29"/>
      <c r="G12" s="25" t="s">
        <v>76</v>
      </c>
      <c r="H12" s="106"/>
      <c r="I12" s="34" t="s">
        <v>77</v>
      </c>
      <c r="J12" s="113"/>
      <c r="K12" s="30" t="s">
        <v>78</v>
      </c>
      <c r="L12" s="113"/>
      <c r="M12" s="11" t="s">
        <v>79</v>
      </c>
      <c r="N12" s="113"/>
    </row>
    <row r="13" spans="1:87" ht="192.95" customHeight="1" x14ac:dyDescent="0.25">
      <c r="A13" s="160" t="s">
        <v>482</v>
      </c>
      <c r="B13" s="7">
        <v>7</v>
      </c>
      <c r="C13" s="146" t="s">
        <v>373</v>
      </c>
      <c r="D13" s="33" t="s">
        <v>551</v>
      </c>
      <c r="E13" s="37" t="s">
        <v>95</v>
      </c>
      <c r="F13" s="37"/>
      <c r="G13" s="9" t="s">
        <v>848</v>
      </c>
      <c r="H13" s="106" t="s">
        <v>299</v>
      </c>
      <c r="I13" s="34" t="s">
        <v>302</v>
      </c>
      <c r="J13" s="161" t="s">
        <v>485</v>
      </c>
      <c r="K13" s="30" t="s">
        <v>902</v>
      </c>
      <c r="L13" s="114" t="s">
        <v>299</v>
      </c>
      <c r="M13" s="11" t="s">
        <v>205</v>
      </c>
      <c r="N13" s="114"/>
    </row>
    <row r="14" spans="1:87" ht="78.599999999999994" customHeight="1" x14ac:dyDescent="0.25">
      <c r="A14" s="13"/>
      <c r="B14" s="7">
        <v>8</v>
      </c>
      <c r="C14" s="32"/>
      <c r="D14" s="46"/>
      <c r="E14" s="37"/>
      <c r="F14" s="37"/>
      <c r="G14" s="9" t="s">
        <v>206</v>
      </c>
      <c r="H14" s="112"/>
      <c r="I14" s="34" t="s">
        <v>207</v>
      </c>
      <c r="J14" s="114"/>
      <c r="K14" s="30" t="s">
        <v>207</v>
      </c>
      <c r="L14" s="114"/>
      <c r="M14" s="11" t="s">
        <v>207</v>
      </c>
      <c r="N14" s="114"/>
    </row>
    <row r="15" spans="1:87" s="21" customFormat="1" ht="30" hidden="1" x14ac:dyDescent="0.25">
      <c r="A15" s="13"/>
      <c r="B15" s="7">
        <v>9</v>
      </c>
      <c r="C15" s="36">
        <v>2</v>
      </c>
      <c r="D15" s="98" t="s">
        <v>341</v>
      </c>
      <c r="E15" s="4"/>
      <c r="F15" s="4"/>
      <c r="G15" s="213"/>
      <c r="H15" s="99"/>
      <c r="I15" s="220"/>
      <c r="J15" s="99"/>
      <c r="K15" s="213"/>
      <c r="L15" s="99"/>
      <c r="M15" s="20"/>
      <c r="N15" s="99"/>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row>
    <row r="16" spans="1:87" ht="100.5" customHeight="1" x14ac:dyDescent="0.25">
      <c r="A16" s="157" t="s">
        <v>483</v>
      </c>
      <c r="B16" s="7">
        <v>10</v>
      </c>
      <c r="C16" s="146" t="s">
        <v>376</v>
      </c>
      <c r="D16" s="33" t="s">
        <v>552</v>
      </c>
      <c r="E16" s="29" t="s">
        <v>298</v>
      </c>
      <c r="F16" s="29"/>
      <c r="G16" s="9" t="s">
        <v>554</v>
      </c>
      <c r="H16" s="112" t="s">
        <v>299</v>
      </c>
      <c r="I16" s="34" t="s">
        <v>307</v>
      </c>
      <c r="J16" s="114"/>
      <c r="K16" s="30" t="s">
        <v>553</v>
      </c>
      <c r="L16" s="108" t="s">
        <v>299</v>
      </c>
      <c r="M16" s="11" t="s">
        <v>308</v>
      </c>
      <c r="N16" s="108"/>
    </row>
    <row r="17" spans="1:87" ht="106.5" customHeight="1" x14ac:dyDescent="0.25">
      <c r="A17" s="13"/>
      <c r="B17" s="7">
        <v>11</v>
      </c>
      <c r="C17" s="32"/>
      <c r="D17" s="38"/>
      <c r="E17" s="39"/>
      <c r="F17" s="29"/>
      <c r="G17" s="9" t="s">
        <v>80</v>
      </c>
      <c r="H17" s="112"/>
      <c r="I17" s="34" t="s">
        <v>864</v>
      </c>
      <c r="J17" s="114"/>
      <c r="K17" s="30" t="s">
        <v>903</v>
      </c>
      <c r="L17" s="108"/>
      <c r="M17" s="11" t="s">
        <v>80</v>
      </c>
      <c r="N17" s="108"/>
    </row>
    <row r="18" spans="1:87" s="21" customFormat="1" x14ac:dyDescent="0.25">
      <c r="A18" s="13"/>
      <c r="B18" s="7">
        <v>12</v>
      </c>
      <c r="C18" s="213">
        <v>2</v>
      </c>
      <c r="D18" s="10" t="s">
        <v>391</v>
      </c>
      <c r="E18" s="4"/>
      <c r="F18" s="4"/>
      <c r="G18" s="213"/>
      <c r="H18" s="20"/>
      <c r="I18" s="10"/>
      <c r="J18" s="99"/>
      <c r="K18" s="10"/>
      <c r="L18" s="99"/>
      <c r="M18" s="20"/>
      <c r="N18" s="99"/>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row>
    <row r="19" spans="1:87" s="42" customFormat="1" ht="84.6" hidden="1" customHeight="1" x14ac:dyDescent="0.25">
      <c r="A19" s="13"/>
      <c r="B19" s="7">
        <v>13</v>
      </c>
      <c r="C19" s="40" t="s">
        <v>9</v>
      </c>
      <c r="D19" s="41" t="s">
        <v>309</v>
      </c>
      <c r="E19" s="5" t="s">
        <v>96</v>
      </c>
      <c r="F19" s="5"/>
      <c r="G19" s="35" t="s">
        <v>14</v>
      </c>
      <c r="H19" s="103"/>
      <c r="I19" s="35" t="s">
        <v>14</v>
      </c>
      <c r="J19" s="103"/>
      <c r="K19" s="35" t="s">
        <v>14</v>
      </c>
      <c r="L19" s="103"/>
      <c r="M19" s="1" t="s">
        <v>45</v>
      </c>
      <c r="N19" s="10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row>
    <row r="20" spans="1:87" s="42" customFormat="1" ht="45" hidden="1" x14ac:dyDescent="0.25">
      <c r="A20" s="13"/>
      <c r="B20" s="7">
        <v>14</v>
      </c>
      <c r="C20" s="40" t="s">
        <v>10</v>
      </c>
      <c r="D20" s="41" t="s">
        <v>310</v>
      </c>
      <c r="E20" s="5"/>
      <c r="F20" s="5"/>
      <c r="G20" s="35" t="s">
        <v>5</v>
      </c>
      <c r="H20" s="103"/>
      <c r="I20" s="35" t="s">
        <v>5</v>
      </c>
      <c r="J20" s="103"/>
      <c r="K20" s="35" t="s">
        <v>5</v>
      </c>
      <c r="L20" s="103"/>
      <c r="M20" s="1" t="s">
        <v>46</v>
      </c>
      <c r="N20" s="10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row>
    <row r="21" spans="1:87" s="13" customFormat="1" ht="54.95" customHeight="1" x14ac:dyDescent="0.25">
      <c r="A21" s="13" t="s">
        <v>473</v>
      </c>
      <c r="B21" s="7">
        <v>15</v>
      </c>
      <c r="C21" s="148" t="s">
        <v>381</v>
      </c>
      <c r="D21" s="33" t="s">
        <v>937</v>
      </c>
      <c r="E21" s="29" t="s">
        <v>25</v>
      </c>
      <c r="F21" s="29"/>
      <c r="G21" s="9" t="s">
        <v>377</v>
      </c>
      <c r="H21" s="114" t="s">
        <v>485</v>
      </c>
      <c r="I21" s="34" t="s">
        <v>377</v>
      </c>
      <c r="J21" s="116" t="s">
        <v>299</v>
      </c>
      <c r="K21" s="44" t="s">
        <v>377</v>
      </c>
      <c r="L21" s="108" t="s">
        <v>299</v>
      </c>
      <c r="M21" s="45" t="s">
        <v>194</v>
      </c>
      <c r="N21" s="108"/>
    </row>
    <row r="22" spans="1:87" s="13" customFormat="1" ht="63" customHeight="1" x14ac:dyDescent="0.25">
      <c r="B22" s="7">
        <v>16</v>
      </c>
      <c r="C22" s="32"/>
      <c r="D22" s="38"/>
      <c r="E22" s="29"/>
      <c r="F22" s="29"/>
      <c r="G22" s="9" t="s">
        <v>378</v>
      </c>
      <c r="H22" s="114"/>
      <c r="I22" s="34" t="s">
        <v>378</v>
      </c>
      <c r="J22" s="116"/>
      <c r="K22" s="44" t="s">
        <v>378</v>
      </c>
      <c r="L22" s="108"/>
      <c r="M22" s="45" t="s">
        <v>193</v>
      </c>
      <c r="N22" s="108"/>
    </row>
    <row r="23" spans="1:87" s="13" customFormat="1" ht="66.95" hidden="1" customHeight="1" x14ac:dyDescent="0.25">
      <c r="B23" s="7">
        <v>17</v>
      </c>
      <c r="C23" s="64" t="s">
        <v>10</v>
      </c>
      <c r="D23" s="46" t="s">
        <v>339</v>
      </c>
      <c r="E23" s="29"/>
      <c r="F23" s="29"/>
      <c r="G23" s="9" t="s">
        <v>85</v>
      </c>
      <c r="H23" s="108"/>
      <c r="I23" s="34" t="s">
        <v>81</v>
      </c>
      <c r="J23" s="108"/>
      <c r="K23" s="44" t="s">
        <v>81</v>
      </c>
      <c r="L23" s="108"/>
      <c r="M23" s="45" t="s">
        <v>82</v>
      </c>
      <c r="N23" s="108"/>
    </row>
    <row r="24" spans="1:87" s="13" customFormat="1" ht="66.95" hidden="1" customHeight="1" x14ac:dyDescent="0.25">
      <c r="B24" s="7">
        <v>18</v>
      </c>
      <c r="C24" s="32"/>
      <c r="D24" s="38"/>
      <c r="E24" s="29"/>
      <c r="F24" s="29"/>
      <c r="G24" s="9" t="s">
        <v>83</v>
      </c>
      <c r="H24" s="108"/>
      <c r="I24" s="34" t="s">
        <v>83</v>
      </c>
      <c r="J24" s="108"/>
      <c r="K24" s="44" t="s">
        <v>83</v>
      </c>
      <c r="L24" s="108"/>
      <c r="M24" s="45" t="s">
        <v>84</v>
      </c>
      <c r="N24" s="108"/>
    </row>
    <row r="25" spans="1:87" s="13" customFormat="1" ht="60" hidden="1" x14ac:dyDescent="0.25">
      <c r="B25" s="7">
        <v>19</v>
      </c>
      <c r="C25" s="64" t="s">
        <v>11</v>
      </c>
      <c r="D25" s="83" t="s">
        <v>340</v>
      </c>
      <c r="E25" s="29"/>
      <c r="F25" s="29"/>
      <c r="G25" s="9" t="s">
        <v>183</v>
      </c>
      <c r="H25" s="108"/>
      <c r="I25" s="34" t="s">
        <v>184</v>
      </c>
      <c r="J25" s="108"/>
      <c r="K25" s="44" t="s">
        <v>184</v>
      </c>
      <c r="L25" s="108"/>
      <c r="M25" s="45" t="s">
        <v>185</v>
      </c>
      <c r="N25" s="108"/>
    </row>
    <row r="26" spans="1:87" s="13" customFormat="1" ht="2.1" customHeight="1" x14ac:dyDescent="0.25">
      <c r="B26" s="7">
        <v>20</v>
      </c>
      <c r="C26" s="32"/>
      <c r="D26" s="38" t="s">
        <v>195</v>
      </c>
      <c r="E26" s="29"/>
      <c r="F26" s="29"/>
      <c r="G26" s="9" t="s">
        <v>83</v>
      </c>
      <c r="H26" s="108"/>
      <c r="I26" s="34" t="s">
        <v>83</v>
      </c>
      <c r="J26" s="108"/>
      <c r="K26" s="44" t="s">
        <v>83</v>
      </c>
      <c r="L26" s="108"/>
      <c r="M26" s="45" t="s">
        <v>84</v>
      </c>
      <c r="N26" s="108"/>
    </row>
    <row r="27" spans="1:87" ht="92.1" customHeight="1" x14ac:dyDescent="0.25">
      <c r="A27" s="13" t="s">
        <v>484</v>
      </c>
      <c r="B27" s="7">
        <v>21</v>
      </c>
      <c r="C27" s="146" t="s">
        <v>375</v>
      </c>
      <c r="D27" s="46" t="s">
        <v>382</v>
      </c>
      <c r="E27" s="37"/>
      <c r="F27" s="37"/>
      <c r="G27" s="9" t="s">
        <v>849</v>
      </c>
      <c r="H27" s="112" t="s">
        <v>299</v>
      </c>
      <c r="I27" s="34" t="s">
        <v>865</v>
      </c>
      <c r="J27" s="108"/>
      <c r="K27" s="44" t="s">
        <v>196</v>
      </c>
      <c r="L27" s="108" t="s">
        <v>299</v>
      </c>
      <c r="M27" s="45" t="s">
        <v>196</v>
      </c>
      <c r="N27" s="108"/>
    </row>
    <row r="28" spans="1:87" ht="77.45" customHeight="1" x14ac:dyDescent="0.25">
      <c r="A28" s="13"/>
      <c r="B28" s="7">
        <v>22</v>
      </c>
      <c r="C28" s="5"/>
      <c r="D28" s="38"/>
      <c r="E28" s="37"/>
      <c r="F28" s="37"/>
      <c r="G28" s="9" t="s">
        <v>86</v>
      </c>
      <c r="H28" s="112"/>
      <c r="I28" s="34" t="s">
        <v>186</v>
      </c>
      <c r="J28" s="108"/>
      <c r="K28" s="44" t="s">
        <v>904</v>
      </c>
      <c r="L28" s="108"/>
      <c r="M28" s="45" t="s">
        <v>291</v>
      </c>
      <c r="N28" s="108"/>
    </row>
    <row r="29" spans="1:87" ht="120" x14ac:dyDescent="0.25">
      <c r="A29" s="13" t="s">
        <v>474</v>
      </c>
      <c r="B29" s="7">
        <v>23</v>
      </c>
      <c r="C29" s="148" t="s">
        <v>383</v>
      </c>
      <c r="D29" s="84" t="s">
        <v>599</v>
      </c>
      <c r="E29" s="37"/>
      <c r="F29" s="37"/>
      <c r="G29" s="9" t="s">
        <v>850</v>
      </c>
      <c r="H29" s="114"/>
      <c r="I29" s="34" t="s">
        <v>866</v>
      </c>
      <c r="J29" s="116" t="s">
        <v>299</v>
      </c>
      <c r="K29" s="44" t="s">
        <v>905</v>
      </c>
      <c r="L29" s="108" t="s">
        <v>299</v>
      </c>
      <c r="M29" s="45" t="s">
        <v>87</v>
      </c>
      <c r="N29" s="108"/>
    </row>
    <row r="30" spans="1:87" ht="79.5" customHeight="1" x14ac:dyDescent="0.25">
      <c r="A30" s="13"/>
      <c r="B30" s="7">
        <v>24</v>
      </c>
      <c r="C30" s="5"/>
      <c r="D30" s="38"/>
      <c r="E30" s="37"/>
      <c r="F30" s="37"/>
      <c r="G30" s="9" t="s">
        <v>233</v>
      </c>
      <c r="H30" s="114"/>
      <c r="I30" s="34" t="s">
        <v>233</v>
      </c>
      <c r="J30" s="116"/>
      <c r="K30" s="44" t="s">
        <v>233</v>
      </c>
      <c r="L30" s="108"/>
      <c r="M30" s="45" t="s">
        <v>233</v>
      </c>
      <c r="N30" s="108"/>
    </row>
    <row r="31" spans="1:87" s="13" customFormat="1" ht="32.450000000000003" customHeight="1" x14ac:dyDescent="0.25">
      <c r="C31" s="130"/>
      <c r="D31" s="149" t="s">
        <v>401</v>
      </c>
      <c r="E31" s="130"/>
      <c r="F31" s="130"/>
      <c r="G31" s="132"/>
      <c r="H31" s="133">
        <f>COUNTIF(H7:H30,"x")</f>
        <v>5</v>
      </c>
      <c r="I31" s="132"/>
      <c r="J31" s="133">
        <f>COUNTIF(J7:J30,"x")</f>
        <v>2</v>
      </c>
      <c r="K31" s="134"/>
      <c r="L31" s="133">
        <f>COUNTIF(L7:L30,"x")</f>
        <v>7</v>
      </c>
      <c r="M31" s="134"/>
      <c r="N31" s="133">
        <f>COUNTIF(N7:N30,"x")</f>
        <v>0</v>
      </c>
    </row>
    <row r="32" spans="1:87" s="21" customFormat="1" ht="28.5" customHeight="1" x14ac:dyDescent="0.25">
      <c r="A32" s="13"/>
      <c r="B32" s="7">
        <v>25</v>
      </c>
      <c r="C32" s="231">
        <v>3</v>
      </c>
      <c r="D32" s="47" t="s">
        <v>392</v>
      </c>
      <c r="E32" s="4"/>
      <c r="F32" s="4"/>
      <c r="G32" s="10"/>
      <c r="H32" s="103"/>
      <c r="I32" s="10"/>
      <c r="J32" s="103"/>
      <c r="K32" s="213"/>
      <c r="L32" s="103"/>
      <c r="M32" s="20"/>
      <c r="N32" s="10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row>
    <row r="33" spans="1:87" ht="81.95" customHeight="1" x14ac:dyDescent="0.25">
      <c r="A33" s="13" t="s">
        <v>476</v>
      </c>
      <c r="B33" s="7">
        <v>26</v>
      </c>
      <c r="C33" s="148" t="s">
        <v>385</v>
      </c>
      <c r="D33" s="230" t="s">
        <v>938</v>
      </c>
      <c r="E33" s="29" t="s">
        <v>47</v>
      </c>
      <c r="F33" s="29"/>
      <c r="G33" s="9" t="s">
        <v>851</v>
      </c>
      <c r="H33" s="108"/>
      <c r="I33" s="2" t="s">
        <v>867</v>
      </c>
      <c r="J33" s="116" t="s">
        <v>299</v>
      </c>
      <c r="K33" s="8" t="s">
        <v>906</v>
      </c>
      <c r="L33" s="108" t="s">
        <v>299</v>
      </c>
      <c r="M33" s="11" t="s">
        <v>53</v>
      </c>
      <c r="N33" s="108"/>
    </row>
    <row r="34" spans="1:87" ht="125.1" customHeight="1" x14ac:dyDescent="0.25">
      <c r="A34" s="13"/>
      <c r="B34" s="7">
        <v>27</v>
      </c>
      <c r="C34" s="48"/>
      <c r="D34" s="33"/>
      <c r="E34" s="29"/>
      <c r="F34" s="29"/>
      <c r="G34" s="214"/>
      <c r="H34" s="103"/>
      <c r="I34" s="2" t="s">
        <v>868</v>
      </c>
      <c r="J34" s="116"/>
      <c r="K34" s="30" t="s">
        <v>497</v>
      </c>
      <c r="L34" s="103"/>
      <c r="M34" s="16" t="s">
        <v>209</v>
      </c>
      <c r="N34" s="103"/>
    </row>
    <row r="35" spans="1:87" s="42" customFormat="1" ht="96" customHeight="1" x14ac:dyDescent="0.25">
      <c r="A35" s="13" t="s">
        <v>475</v>
      </c>
      <c r="B35" s="7">
        <v>28</v>
      </c>
      <c r="C35" s="148" t="s">
        <v>386</v>
      </c>
      <c r="D35" s="86" t="s">
        <v>384</v>
      </c>
      <c r="E35" s="5"/>
      <c r="F35" s="5"/>
      <c r="G35" s="214"/>
      <c r="H35" s="101"/>
      <c r="I35" s="2" t="s">
        <v>869</v>
      </c>
      <c r="J35" s="116" t="s">
        <v>299</v>
      </c>
      <c r="K35" s="8" t="s">
        <v>555</v>
      </c>
      <c r="L35" s="108" t="s">
        <v>299</v>
      </c>
      <c r="M35" s="11" t="s">
        <v>187</v>
      </c>
      <c r="N35" s="101"/>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row>
    <row r="36" spans="1:87" s="42" customFormat="1" ht="132" customHeight="1" x14ac:dyDescent="0.25">
      <c r="A36" s="13"/>
      <c r="B36" s="7">
        <v>29</v>
      </c>
      <c r="C36" s="48"/>
      <c r="D36" s="41"/>
      <c r="E36" s="5"/>
      <c r="F36" s="5"/>
      <c r="G36" s="9"/>
      <c r="H36" s="101"/>
      <c r="I36" s="2" t="s">
        <v>870</v>
      </c>
      <c r="J36" s="116"/>
      <c r="K36" s="8" t="s">
        <v>486</v>
      </c>
      <c r="L36" s="101"/>
      <c r="M36" s="11" t="s">
        <v>188</v>
      </c>
      <c r="N36" s="101"/>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row>
    <row r="37" spans="1:87" s="42" customFormat="1" ht="93.6" customHeight="1" x14ac:dyDescent="0.25">
      <c r="A37" s="13"/>
      <c r="B37" s="7">
        <v>30</v>
      </c>
      <c r="C37" s="148" t="s">
        <v>388</v>
      </c>
      <c r="D37" s="86" t="s">
        <v>387</v>
      </c>
      <c r="E37" s="5"/>
      <c r="F37" s="5"/>
      <c r="G37" s="214"/>
      <c r="H37" s="101"/>
      <c r="I37" s="2" t="s">
        <v>556</v>
      </c>
      <c r="J37" s="116" t="s">
        <v>299</v>
      </c>
      <c r="K37" s="8" t="s">
        <v>557</v>
      </c>
      <c r="L37" s="108" t="s">
        <v>299</v>
      </c>
      <c r="M37" s="11" t="s">
        <v>54</v>
      </c>
      <c r="N37" s="101"/>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row>
    <row r="38" spans="1:87" s="42" customFormat="1" ht="122.1" customHeight="1" x14ac:dyDescent="0.25">
      <c r="A38" s="13"/>
      <c r="B38" s="7">
        <v>31</v>
      </c>
      <c r="C38" s="48"/>
      <c r="D38" s="41"/>
      <c r="E38" s="5"/>
      <c r="F38" s="5"/>
      <c r="G38" s="9"/>
      <c r="H38" s="101"/>
      <c r="I38" s="2" t="s">
        <v>871</v>
      </c>
      <c r="J38" s="116"/>
      <c r="K38" s="8" t="s">
        <v>487</v>
      </c>
      <c r="L38" s="101"/>
      <c r="M38" s="11" t="s">
        <v>210</v>
      </c>
      <c r="N38" s="101"/>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row>
    <row r="39" spans="1:87" s="42" customFormat="1" ht="90.95" customHeight="1" x14ac:dyDescent="0.25">
      <c r="A39" s="13"/>
      <c r="B39" s="7">
        <v>32</v>
      </c>
      <c r="C39" s="146" t="s">
        <v>389</v>
      </c>
      <c r="D39" s="84" t="s">
        <v>211</v>
      </c>
      <c r="E39" s="5"/>
      <c r="F39" s="5"/>
      <c r="G39" s="9" t="s">
        <v>558</v>
      </c>
      <c r="H39" s="112" t="s">
        <v>299</v>
      </c>
      <c r="I39" s="2" t="s">
        <v>872</v>
      </c>
      <c r="J39" s="116"/>
      <c r="K39" s="8" t="s">
        <v>872</v>
      </c>
      <c r="L39" s="108" t="s">
        <v>299</v>
      </c>
      <c r="M39" s="16" t="s">
        <v>292</v>
      </c>
      <c r="N39" s="108"/>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row>
    <row r="40" spans="1:87" s="42" customFormat="1" ht="117.6" customHeight="1" x14ac:dyDescent="0.25">
      <c r="A40" s="13"/>
      <c r="B40" s="7">
        <v>33</v>
      </c>
      <c r="C40" s="48"/>
      <c r="D40" s="38"/>
      <c r="E40" s="5"/>
      <c r="F40" s="5"/>
      <c r="G40" s="9" t="s">
        <v>55</v>
      </c>
      <c r="H40" s="112"/>
      <c r="I40" s="2" t="s">
        <v>873</v>
      </c>
      <c r="J40" s="116"/>
      <c r="K40" s="8" t="s">
        <v>189</v>
      </c>
      <c r="L40" s="108"/>
      <c r="M40" s="11" t="s">
        <v>189</v>
      </c>
      <c r="N40" s="108"/>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row>
    <row r="41" spans="1:87" s="21" customFormat="1" x14ac:dyDescent="0.25">
      <c r="A41" s="13"/>
      <c r="B41" s="7">
        <v>34</v>
      </c>
      <c r="C41" s="47">
        <v>4</v>
      </c>
      <c r="D41" s="47" t="s">
        <v>940</v>
      </c>
      <c r="E41" s="4"/>
      <c r="F41" s="4"/>
      <c r="G41" s="10"/>
      <c r="H41" s="103"/>
      <c r="I41" s="10"/>
      <c r="J41" s="103"/>
      <c r="K41" s="10"/>
      <c r="L41" s="103"/>
      <c r="M41" s="20"/>
      <c r="N41" s="10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row>
    <row r="42" spans="1:87" ht="114.95" customHeight="1" x14ac:dyDescent="0.25">
      <c r="A42" s="157" t="s">
        <v>488</v>
      </c>
      <c r="B42" s="7">
        <v>35</v>
      </c>
      <c r="C42" s="148" t="s">
        <v>393</v>
      </c>
      <c r="D42" s="33" t="s">
        <v>939</v>
      </c>
      <c r="E42" s="37" t="s">
        <v>26</v>
      </c>
      <c r="F42" s="50">
        <v>0.3</v>
      </c>
      <c r="G42" s="9" t="s">
        <v>311</v>
      </c>
      <c r="H42" s="114"/>
      <c r="I42" s="2" t="s">
        <v>394</v>
      </c>
      <c r="J42" s="116" t="s">
        <v>299</v>
      </c>
      <c r="K42" s="10" t="s">
        <v>312</v>
      </c>
      <c r="L42" s="108" t="s">
        <v>299</v>
      </c>
      <c r="M42" s="11" t="s">
        <v>312</v>
      </c>
      <c r="N42" s="108"/>
    </row>
    <row r="43" spans="1:87" ht="94.5" customHeight="1" x14ac:dyDescent="0.25">
      <c r="A43" s="13"/>
      <c r="B43" s="7">
        <v>36</v>
      </c>
      <c r="C43" s="48"/>
      <c r="D43" s="46"/>
      <c r="E43" s="37"/>
      <c r="F43" s="50"/>
      <c r="G43" s="9" t="s">
        <v>313</v>
      </c>
      <c r="H43" s="114"/>
      <c r="I43" s="2" t="s">
        <v>874</v>
      </c>
      <c r="J43" s="116"/>
      <c r="K43" s="8" t="s">
        <v>907</v>
      </c>
      <c r="L43" s="108"/>
      <c r="M43" s="45" t="s">
        <v>314</v>
      </c>
      <c r="N43" s="108"/>
    </row>
    <row r="44" spans="1:87" s="13" customFormat="1" ht="72.599999999999994" customHeight="1" x14ac:dyDescent="0.25">
      <c r="B44" s="7">
        <v>37</v>
      </c>
      <c r="C44" s="148" t="s">
        <v>396</v>
      </c>
      <c r="D44" s="86" t="s">
        <v>395</v>
      </c>
      <c r="E44" s="29"/>
      <c r="F44" s="29"/>
      <c r="G44" s="9" t="s">
        <v>238</v>
      </c>
      <c r="H44" s="108"/>
      <c r="I44" s="2" t="s">
        <v>239</v>
      </c>
      <c r="J44" s="116" t="s">
        <v>299</v>
      </c>
      <c r="K44" s="51" t="s">
        <v>470</v>
      </c>
      <c r="L44" s="108" t="s">
        <v>299</v>
      </c>
      <c r="M44" s="45" t="s">
        <v>470</v>
      </c>
      <c r="N44" s="108"/>
    </row>
    <row r="45" spans="1:87" s="13" customFormat="1" ht="111.95" customHeight="1" x14ac:dyDescent="0.25">
      <c r="B45" s="7">
        <v>38</v>
      </c>
      <c r="C45" s="49"/>
      <c r="D45" s="6"/>
      <c r="E45" s="29"/>
      <c r="F45" s="29"/>
      <c r="G45" s="9" t="s">
        <v>234</v>
      </c>
      <c r="H45" s="108"/>
      <c r="I45" s="96" t="s">
        <v>875</v>
      </c>
      <c r="J45" s="116"/>
      <c r="K45" s="51" t="s">
        <v>489</v>
      </c>
      <c r="L45" s="108"/>
      <c r="M45" s="45" t="s">
        <v>240</v>
      </c>
      <c r="N45" s="108"/>
    </row>
    <row r="46" spans="1:87" s="13" customFormat="1" ht="79.5" customHeight="1" x14ac:dyDescent="0.25">
      <c r="A46" s="13" t="s">
        <v>476</v>
      </c>
      <c r="B46" s="7">
        <v>39</v>
      </c>
      <c r="C46" s="148" t="s">
        <v>397</v>
      </c>
      <c r="D46" s="84" t="s">
        <v>343</v>
      </c>
      <c r="E46" s="29"/>
      <c r="F46" s="29"/>
      <c r="G46" s="9" t="s">
        <v>56</v>
      </c>
      <c r="H46" s="114"/>
      <c r="I46" s="2" t="s">
        <v>559</v>
      </c>
      <c r="J46" s="116" t="s">
        <v>299</v>
      </c>
      <c r="K46" s="8" t="s">
        <v>560</v>
      </c>
      <c r="L46" s="108" t="s">
        <v>299</v>
      </c>
      <c r="M46" s="11" t="s">
        <v>57</v>
      </c>
      <c r="N46" s="108"/>
    </row>
    <row r="47" spans="1:87" s="13" customFormat="1" ht="159.94999999999999" customHeight="1" x14ac:dyDescent="0.25">
      <c r="B47" s="7">
        <v>40</v>
      </c>
      <c r="C47" s="115"/>
      <c r="D47" s="38"/>
      <c r="E47" s="29"/>
      <c r="F47" s="29"/>
      <c r="G47" s="9" t="s">
        <v>190</v>
      </c>
      <c r="H47" s="114"/>
      <c r="I47" s="2" t="s">
        <v>876</v>
      </c>
      <c r="J47" s="116"/>
      <c r="K47" s="8" t="s">
        <v>908</v>
      </c>
      <c r="L47" s="108"/>
      <c r="M47" s="11" t="s">
        <v>58</v>
      </c>
      <c r="N47" s="108"/>
    </row>
    <row r="48" spans="1:87" s="13" customFormat="1" ht="76.5" hidden="1" customHeight="1" x14ac:dyDescent="0.25">
      <c r="B48" s="7">
        <v>41</v>
      </c>
      <c r="C48" s="85" t="s">
        <v>12</v>
      </c>
      <c r="D48" s="87" t="s">
        <v>213</v>
      </c>
      <c r="E48" s="29"/>
      <c r="F48" s="29"/>
      <c r="G48" s="9" t="s">
        <v>5</v>
      </c>
      <c r="H48" s="108"/>
      <c r="I48" s="2" t="s">
        <v>5</v>
      </c>
      <c r="J48" s="108"/>
      <c r="K48" s="8" t="s">
        <v>5</v>
      </c>
      <c r="L48" s="108"/>
      <c r="M48" s="45" t="s">
        <v>59</v>
      </c>
      <c r="N48" s="108"/>
    </row>
    <row r="49" spans="1:87" s="13" customFormat="1" ht="163.5" hidden="1" customHeight="1" x14ac:dyDescent="0.25">
      <c r="B49" s="7">
        <v>42</v>
      </c>
      <c r="C49" s="49"/>
      <c r="D49" s="38"/>
      <c r="E49" s="29"/>
      <c r="F49" s="29"/>
      <c r="G49" s="9"/>
      <c r="H49" s="108"/>
      <c r="I49" s="2"/>
      <c r="J49" s="108"/>
      <c r="K49" s="8"/>
      <c r="L49" s="108"/>
      <c r="M49" s="45" t="s">
        <v>212</v>
      </c>
      <c r="N49" s="108"/>
    </row>
    <row r="50" spans="1:87" ht="112.5" customHeight="1" x14ac:dyDescent="0.25">
      <c r="A50" s="157" t="s">
        <v>477</v>
      </c>
      <c r="B50" s="7">
        <v>43</v>
      </c>
      <c r="C50" s="148" t="s">
        <v>398</v>
      </c>
      <c r="D50" s="33" t="s">
        <v>405</v>
      </c>
      <c r="E50" s="37" t="s">
        <v>27</v>
      </c>
      <c r="F50" s="50">
        <v>0.3</v>
      </c>
      <c r="G50" s="9" t="s">
        <v>315</v>
      </c>
      <c r="H50" s="114" t="s">
        <v>485</v>
      </c>
      <c r="I50" s="2" t="s">
        <v>877</v>
      </c>
      <c r="J50" s="116" t="s">
        <v>299</v>
      </c>
      <c r="K50" s="8" t="s">
        <v>909</v>
      </c>
      <c r="L50" s="108" t="s">
        <v>299</v>
      </c>
      <c r="M50" s="45" t="s">
        <v>316</v>
      </c>
      <c r="N50" s="123" t="s">
        <v>300</v>
      </c>
    </row>
    <row r="51" spans="1:87" ht="131.1" customHeight="1" x14ac:dyDescent="0.25">
      <c r="A51" s="13"/>
      <c r="B51" s="7">
        <v>44</v>
      </c>
      <c r="C51" s="48"/>
      <c r="D51" s="33"/>
      <c r="E51" s="37"/>
      <c r="F51" s="50"/>
      <c r="G51" s="9" t="s">
        <v>317</v>
      </c>
      <c r="H51" s="114"/>
      <c r="I51" s="2" t="s">
        <v>878</v>
      </c>
      <c r="J51" s="116"/>
      <c r="K51" s="8" t="s">
        <v>910</v>
      </c>
      <c r="L51" s="108"/>
      <c r="M51" s="45" t="s">
        <v>318</v>
      </c>
      <c r="N51" s="108"/>
    </row>
    <row r="52" spans="1:87" ht="60" hidden="1" x14ac:dyDescent="0.25">
      <c r="A52" s="13"/>
      <c r="B52" s="7">
        <v>45</v>
      </c>
      <c r="C52" s="48"/>
      <c r="D52" s="83" t="s">
        <v>294</v>
      </c>
      <c r="E52" s="37"/>
      <c r="F52" s="50"/>
      <c r="G52" s="9" t="s">
        <v>293</v>
      </c>
      <c r="H52" s="108"/>
      <c r="I52" s="2" t="s">
        <v>293</v>
      </c>
      <c r="J52" s="108"/>
      <c r="K52" s="8" t="s">
        <v>293</v>
      </c>
      <c r="L52" s="108"/>
      <c r="M52" s="45" t="s">
        <v>293</v>
      </c>
      <c r="N52" s="108"/>
    </row>
    <row r="53" spans="1:87" ht="77.45" hidden="1" customHeight="1" x14ac:dyDescent="0.25">
      <c r="A53" s="13"/>
      <c r="B53" s="7">
        <v>46</v>
      </c>
      <c r="C53" s="48"/>
      <c r="D53" s="46"/>
      <c r="E53" s="37"/>
      <c r="F53" s="50"/>
      <c r="G53" s="9" t="s">
        <v>60</v>
      </c>
      <c r="H53" s="108"/>
      <c r="I53" s="2" t="s">
        <v>61</v>
      </c>
      <c r="J53" s="108"/>
      <c r="K53" s="8" t="s">
        <v>61</v>
      </c>
      <c r="L53" s="108"/>
      <c r="M53" s="45" t="s">
        <v>61</v>
      </c>
      <c r="N53" s="108"/>
    </row>
    <row r="54" spans="1:87" ht="120.6" hidden="1" customHeight="1" x14ac:dyDescent="0.25">
      <c r="A54" s="13"/>
      <c r="B54" s="7">
        <v>47</v>
      </c>
      <c r="C54" s="48"/>
      <c r="D54" s="87" t="s">
        <v>301</v>
      </c>
      <c r="E54" s="37"/>
      <c r="F54" s="50"/>
      <c r="G54" s="9" t="s">
        <v>62</v>
      </c>
      <c r="H54" s="108"/>
      <c r="I54" s="2" t="s">
        <v>62</v>
      </c>
      <c r="J54" s="108"/>
      <c r="K54" s="8" t="s">
        <v>63</v>
      </c>
      <c r="L54" s="108"/>
      <c r="M54" s="45" t="s">
        <v>63</v>
      </c>
      <c r="N54" s="108"/>
    </row>
    <row r="55" spans="1:87" ht="122.1" hidden="1" customHeight="1" x14ac:dyDescent="0.25">
      <c r="A55" s="13"/>
      <c r="B55" s="7">
        <v>48</v>
      </c>
      <c r="C55" s="48"/>
      <c r="D55" s="46"/>
      <c r="E55" s="37"/>
      <c r="F55" s="50"/>
      <c r="G55" s="9" t="s">
        <v>64</v>
      </c>
      <c r="H55" s="108"/>
      <c r="I55" s="2" t="s">
        <v>64</v>
      </c>
      <c r="J55" s="108"/>
      <c r="K55" s="8" t="s">
        <v>65</v>
      </c>
      <c r="L55" s="108"/>
      <c r="M55" s="45" t="s">
        <v>65</v>
      </c>
      <c r="N55" s="108"/>
    </row>
    <row r="56" spans="1:87" ht="40.5" hidden="1" customHeight="1" x14ac:dyDescent="0.25">
      <c r="A56" s="13"/>
      <c r="B56" s="7">
        <v>49</v>
      </c>
      <c r="C56" s="48"/>
      <c r="D56" s="33" t="s">
        <v>214</v>
      </c>
      <c r="E56" s="37" t="s">
        <v>29</v>
      </c>
      <c r="F56" s="50">
        <v>0.15</v>
      </c>
      <c r="G56" s="9" t="s">
        <v>319</v>
      </c>
      <c r="H56" s="108"/>
      <c r="I56" s="2" t="s">
        <v>320</v>
      </c>
      <c r="J56" s="108"/>
      <c r="K56" s="8" t="s">
        <v>321</v>
      </c>
      <c r="L56" s="108"/>
      <c r="M56" s="45" t="s">
        <v>321</v>
      </c>
      <c r="N56" s="108"/>
    </row>
    <row r="57" spans="1:87" ht="131.44999999999999" hidden="1" customHeight="1" x14ac:dyDescent="0.25">
      <c r="A57" s="13"/>
      <c r="B57" s="7">
        <v>50</v>
      </c>
      <c r="C57" s="48"/>
      <c r="D57" s="33"/>
      <c r="E57" s="37"/>
      <c r="F57" s="50"/>
      <c r="G57" s="9" t="s">
        <v>322</v>
      </c>
      <c r="H57" s="108"/>
      <c r="I57" s="2" t="s">
        <v>323</v>
      </c>
      <c r="J57" s="108"/>
      <c r="K57" s="8" t="s">
        <v>324</v>
      </c>
      <c r="L57" s="108"/>
      <c r="M57" s="45" t="s">
        <v>324</v>
      </c>
      <c r="N57" s="108"/>
    </row>
    <row r="58" spans="1:87" ht="64.5" hidden="1" customHeight="1" x14ac:dyDescent="0.25">
      <c r="A58" s="13"/>
      <c r="B58" s="7">
        <v>51</v>
      </c>
      <c r="C58" s="48"/>
      <c r="D58" s="33" t="s">
        <v>215</v>
      </c>
      <c r="E58" s="37" t="s">
        <v>30</v>
      </c>
      <c r="F58" s="50">
        <v>0.15</v>
      </c>
      <c r="G58" s="9" t="s">
        <v>325</v>
      </c>
      <c r="H58" s="108"/>
      <c r="I58" s="2" t="s">
        <v>326</v>
      </c>
      <c r="J58" s="108"/>
      <c r="K58" s="8" t="s">
        <v>327</v>
      </c>
      <c r="L58" s="108"/>
      <c r="M58" s="11" t="s">
        <v>327</v>
      </c>
      <c r="N58" s="108"/>
    </row>
    <row r="59" spans="1:87" ht="105" hidden="1" customHeight="1" x14ac:dyDescent="0.25">
      <c r="A59" s="13"/>
      <c r="B59" s="7">
        <v>52</v>
      </c>
      <c r="C59" s="48"/>
      <c r="D59" s="33"/>
      <c r="E59" s="37"/>
      <c r="F59" s="50"/>
      <c r="G59" s="9" t="s">
        <v>328</v>
      </c>
      <c r="H59" s="108"/>
      <c r="I59" s="2" t="s">
        <v>329</v>
      </c>
      <c r="J59" s="108"/>
      <c r="K59" s="8" t="s">
        <v>330</v>
      </c>
      <c r="L59" s="108"/>
      <c r="M59" s="11" t="s">
        <v>330</v>
      </c>
      <c r="N59" s="108"/>
    </row>
    <row r="60" spans="1:87" ht="75" x14ac:dyDescent="0.25">
      <c r="A60" s="157" t="s">
        <v>478</v>
      </c>
      <c r="B60" s="7">
        <v>53</v>
      </c>
      <c r="C60" s="148" t="s">
        <v>399</v>
      </c>
      <c r="D60" s="33" t="s">
        <v>403</v>
      </c>
      <c r="E60" s="29" t="s">
        <v>31</v>
      </c>
      <c r="F60" s="50">
        <v>0.1</v>
      </c>
      <c r="G60" s="9" t="s">
        <v>852</v>
      </c>
      <c r="H60" s="114"/>
      <c r="I60" s="2" t="s">
        <v>331</v>
      </c>
      <c r="J60" s="116" t="s">
        <v>299</v>
      </c>
      <c r="K60" s="8" t="s">
        <v>911</v>
      </c>
      <c r="L60" s="108" t="s">
        <v>299</v>
      </c>
      <c r="M60" s="11" t="s">
        <v>331</v>
      </c>
      <c r="N60" s="108"/>
    </row>
    <row r="61" spans="1:87" ht="75" x14ac:dyDescent="0.25">
      <c r="A61" s="13"/>
      <c r="B61" s="7">
        <v>54</v>
      </c>
      <c r="C61" s="48"/>
      <c r="D61" s="46"/>
      <c r="E61" s="29"/>
      <c r="F61" s="50"/>
      <c r="G61" s="9" t="s">
        <v>66</v>
      </c>
      <c r="H61" s="114"/>
      <c r="I61" s="2" t="s">
        <v>67</v>
      </c>
      <c r="J61" s="116"/>
      <c r="K61" s="8" t="s">
        <v>67</v>
      </c>
      <c r="L61" s="108"/>
      <c r="M61" s="11" t="s">
        <v>67</v>
      </c>
      <c r="N61" s="108"/>
    </row>
    <row r="62" spans="1:87" ht="30.95" customHeight="1" x14ac:dyDescent="0.25">
      <c r="A62" s="13"/>
      <c r="C62" s="136"/>
      <c r="D62" s="149" t="s">
        <v>400</v>
      </c>
      <c r="E62" s="137"/>
      <c r="F62" s="138"/>
      <c r="G62" s="132"/>
      <c r="H62" s="133">
        <f>COUNTIF(H33:H61,"x")</f>
        <v>1</v>
      </c>
      <c r="I62" s="132"/>
      <c r="J62" s="133">
        <f>COUNTIF(J33:J61,"x")</f>
        <v>8</v>
      </c>
      <c r="K62" s="132"/>
      <c r="L62" s="133">
        <f>COUNTIF(L33:L61,"x")</f>
        <v>9</v>
      </c>
      <c r="M62" s="132"/>
      <c r="N62" s="133">
        <f>COUNTIF(N33:N61,"x")</f>
        <v>0</v>
      </c>
    </row>
    <row r="63" spans="1:87" s="19" customFormat="1" ht="30" x14ac:dyDescent="0.25">
      <c r="A63" s="13"/>
      <c r="B63" s="7">
        <v>55</v>
      </c>
      <c r="C63" s="17"/>
      <c r="D63" s="52" t="s">
        <v>13</v>
      </c>
      <c r="E63" s="3" t="s">
        <v>19</v>
      </c>
      <c r="F63" s="3"/>
      <c r="G63" s="52"/>
      <c r="H63" s="3"/>
      <c r="I63" s="52"/>
      <c r="J63" s="3"/>
      <c r="K63" s="52"/>
      <c r="L63" s="103"/>
      <c r="M63" s="17"/>
      <c r="N63" s="10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row>
    <row r="64" spans="1:87" s="21" customFormat="1" x14ac:dyDescent="0.25">
      <c r="A64" s="13"/>
      <c r="B64" s="7">
        <v>56</v>
      </c>
      <c r="C64" s="231">
        <v>5</v>
      </c>
      <c r="D64" s="20" t="s">
        <v>941</v>
      </c>
      <c r="E64" s="4"/>
      <c r="F64" s="4"/>
      <c r="G64" s="10"/>
      <c r="H64" s="103"/>
      <c r="I64" s="10"/>
      <c r="J64" s="103"/>
      <c r="K64" s="213"/>
      <c r="L64" s="103"/>
      <c r="M64" s="20"/>
      <c r="N64" s="10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row>
    <row r="65" spans="1:87" ht="104.1" customHeight="1" x14ac:dyDescent="0.25">
      <c r="A65" s="13" t="s">
        <v>475</v>
      </c>
      <c r="B65" s="7">
        <v>77</v>
      </c>
      <c r="C65" s="148" t="s">
        <v>402</v>
      </c>
      <c r="D65" s="33" t="s">
        <v>942</v>
      </c>
      <c r="E65" s="29" t="s">
        <v>346</v>
      </c>
      <c r="F65" s="37"/>
      <c r="G65" s="9" t="s">
        <v>235</v>
      </c>
      <c r="H65" s="108"/>
      <c r="I65" s="41" t="s">
        <v>879</v>
      </c>
      <c r="J65" s="116" t="s">
        <v>299</v>
      </c>
      <c r="K65" s="44" t="s">
        <v>561</v>
      </c>
      <c r="L65" s="108" t="s">
        <v>299</v>
      </c>
      <c r="M65" s="16" t="s">
        <v>332</v>
      </c>
      <c r="N65" s="108"/>
    </row>
    <row r="66" spans="1:87" ht="200.45" customHeight="1" x14ac:dyDescent="0.25">
      <c r="A66" s="13"/>
      <c r="B66" s="7">
        <v>78</v>
      </c>
      <c r="C66" s="32"/>
      <c r="D66" s="33" t="s">
        <v>490</v>
      </c>
      <c r="E66" s="127" t="s">
        <v>345</v>
      </c>
      <c r="F66" s="37"/>
      <c r="G66" s="9" t="s">
        <v>121</v>
      </c>
      <c r="H66" s="108"/>
      <c r="I66" s="41" t="s">
        <v>880</v>
      </c>
      <c r="J66" s="116"/>
      <c r="K66" s="44" t="s">
        <v>912</v>
      </c>
      <c r="L66" s="108"/>
      <c r="M66" s="68" t="s">
        <v>344</v>
      </c>
      <c r="N66" s="108"/>
    </row>
    <row r="67" spans="1:87" ht="174.6" customHeight="1" x14ac:dyDescent="0.25">
      <c r="A67" s="13" t="s">
        <v>475</v>
      </c>
      <c r="B67" s="7">
        <v>77</v>
      </c>
      <c r="C67" s="148" t="s">
        <v>404</v>
      </c>
      <c r="D67" s="33" t="s">
        <v>943</v>
      </c>
      <c r="E67" s="29" t="s">
        <v>347</v>
      </c>
      <c r="F67" s="37"/>
      <c r="G67" s="9" t="s">
        <v>235</v>
      </c>
      <c r="H67" s="108"/>
      <c r="I67" s="41" t="s">
        <v>881</v>
      </c>
      <c r="J67" s="116" t="s">
        <v>299</v>
      </c>
      <c r="K67" s="30" t="s">
        <v>913</v>
      </c>
      <c r="L67" s="108" t="s">
        <v>299</v>
      </c>
      <c r="M67" s="16" t="s">
        <v>332</v>
      </c>
      <c r="N67" s="108"/>
    </row>
    <row r="68" spans="1:87" ht="192.95" customHeight="1" x14ac:dyDescent="0.25">
      <c r="A68" s="13"/>
      <c r="B68" s="7">
        <v>78</v>
      </c>
      <c r="C68" s="32"/>
      <c r="D68" s="33" t="s">
        <v>451</v>
      </c>
      <c r="E68" s="127" t="s">
        <v>345</v>
      </c>
      <c r="F68" s="37"/>
      <c r="G68" s="9" t="s">
        <v>121</v>
      </c>
      <c r="H68" s="108"/>
      <c r="I68" s="41" t="s">
        <v>882</v>
      </c>
      <c r="J68" s="116"/>
      <c r="K68" s="51" t="s">
        <v>491</v>
      </c>
      <c r="L68" s="108"/>
      <c r="M68" s="68" t="s">
        <v>32</v>
      </c>
      <c r="N68" s="108"/>
    </row>
    <row r="69" spans="1:87" ht="78" customHeight="1" x14ac:dyDescent="0.25">
      <c r="A69" s="13" t="s">
        <v>479</v>
      </c>
      <c r="B69" s="7">
        <v>79</v>
      </c>
      <c r="C69" s="146" t="s">
        <v>406</v>
      </c>
      <c r="D69" s="33" t="s">
        <v>944</v>
      </c>
      <c r="E69" s="29"/>
      <c r="F69" s="37"/>
      <c r="G69" s="9" t="s">
        <v>494</v>
      </c>
      <c r="H69" s="112" t="s">
        <v>299</v>
      </c>
      <c r="I69" s="2" t="s">
        <v>883</v>
      </c>
      <c r="J69" s="114"/>
      <c r="K69" s="8" t="s">
        <v>762</v>
      </c>
      <c r="L69" s="108" t="s">
        <v>299</v>
      </c>
      <c r="M69" s="16" t="s">
        <v>333</v>
      </c>
      <c r="N69" s="108"/>
    </row>
    <row r="70" spans="1:87" ht="188.1" customHeight="1" x14ac:dyDescent="0.25">
      <c r="A70" s="13"/>
      <c r="B70" s="7">
        <v>80</v>
      </c>
      <c r="C70" s="32"/>
      <c r="D70" s="33" t="s">
        <v>492</v>
      </c>
      <c r="E70" s="29"/>
      <c r="F70" s="37"/>
      <c r="G70" s="9" t="s">
        <v>495</v>
      </c>
      <c r="H70" s="112"/>
      <c r="I70" s="2" t="s">
        <v>496</v>
      </c>
      <c r="J70" s="114"/>
      <c r="K70" s="51" t="s">
        <v>493</v>
      </c>
      <c r="L70" s="108"/>
      <c r="M70" s="68" t="s">
        <v>33</v>
      </c>
      <c r="N70" s="108"/>
    </row>
    <row r="71" spans="1:87" s="61" customFormat="1" ht="150" x14ac:dyDescent="0.25">
      <c r="A71" s="13" t="s">
        <v>480</v>
      </c>
      <c r="B71" s="7">
        <v>57</v>
      </c>
      <c r="C71" s="148" t="s">
        <v>407</v>
      </c>
      <c r="D71" s="86" t="s">
        <v>945</v>
      </c>
      <c r="E71" s="5"/>
      <c r="F71" s="5"/>
      <c r="G71" s="9" t="s">
        <v>342</v>
      </c>
      <c r="H71" s="114"/>
      <c r="I71" s="2" t="s">
        <v>601</v>
      </c>
      <c r="J71" s="116" t="s">
        <v>299</v>
      </c>
      <c r="K71" s="8" t="s">
        <v>914</v>
      </c>
      <c r="L71" s="117" t="s">
        <v>299</v>
      </c>
      <c r="M71" s="16" t="s">
        <v>263</v>
      </c>
      <c r="N71" s="108"/>
    </row>
    <row r="72" spans="1:87" s="61" customFormat="1" ht="120" customHeight="1" x14ac:dyDescent="0.25">
      <c r="A72" s="13"/>
      <c r="B72" s="7">
        <v>58</v>
      </c>
      <c r="C72" s="32"/>
      <c r="D72" s="150"/>
      <c r="E72" s="5"/>
      <c r="F72" s="5"/>
      <c r="G72" s="9" t="s">
        <v>264</v>
      </c>
      <c r="H72" s="114"/>
      <c r="I72" s="96" t="s">
        <v>884</v>
      </c>
      <c r="J72" s="116"/>
      <c r="K72" s="51" t="s">
        <v>408</v>
      </c>
      <c r="L72" s="117"/>
      <c r="M72" s="68" t="s">
        <v>129</v>
      </c>
      <c r="N72" s="108"/>
    </row>
    <row r="73" spans="1:87" s="21" customFormat="1" ht="104.1" customHeight="1" x14ac:dyDescent="0.25">
      <c r="A73" s="13" t="s">
        <v>480</v>
      </c>
      <c r="B73" s="7">
        <v>59</v>
      </c>
      <c r="C73" s="148" t="s">
        <v>409</v>
      </c>
      <c r="D73" s="5" t="s">
        <v>946</v>
      </c>
      <c r="E73" s="5"/>
      <c r="F73" s="5"/>
      <c r="G73" s="9" t="s">
        <v>268</v>
      </c>
      <c r="H73" s="114"/>
      <c r="I73" s="2" t="s">
        <v>562</v>
      </c>
      <c r="J73" s="116" t="s">
        <v>299</v>
      </c>
      <c r="K73" s="8" t="s">
        <v>915</v>
      </c>
      <c r="L73" s="117" t="s">
        <v>299</v>
      </c>
      <c r="M73" s="11" t="s">
        <v>265</v>
      </c>
      <c r="N73" s="108"/>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row>
    <row r="74" spans="1:87" s="21" customFormat="1" ht="216.95" customHeight="1" x14ac:dyDescent="0.25">
      <c r="A74" s="13"/>
      <c r="B74" s="7">
        <v>60</v>
      </c>
      <c r="C74" s="53"/>
      <c r="D74" s="41" t="s">
        <v>269</v>
      </c>
      <c r="E74" s="5" t="s">
        <v>15</v>
      </c>
      <c r="F74" s="5"/>
      <c r="G74" s="9" t="s">
        <v>266</v>
      </c>
      <c r="H74" s="114"/>
      <c r="I74" s="2" t="s">
        <v>501</v>
      </c>
      <c r="J74" s="116"/>
      <c r="K74" s="8" t="s">
        <v>916</v>
      </c>
      <c r="L74" s="117"/>
      <c r="M74" s="11" t="s">
        <v>267</v>
      </c>
      <c r="N74" s="108"/>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row>
    <row r="75" spans="1:87" ht="59.25" customHeight="1" x14ac:dyDescent="0.25">
      <c r="A75" s="13"/>
      <c r="B75" s="7">
        <v>61</v>
      </c>
      <c r="C75" s="148" t="s">
        <v>410</v>
      </c>
      <c r="D75" s="33" t="s">
        <v>500</v>
      </c>
      <c r="E75" s="54" t="s">
        <v>103</v>
      </c>
      <c r="F75" s="5"/>
      <c r="G75" s="9" t="s">
        <v>100</v>
      </c>
      <c r="H75" s="108"/>
      <c r="I75" s="2" t="s">
        <v>498</v>
      </c>
      <c r="J75" s="116" t="s">
        <v>299</v>
      </c>
      <c r="K75" s="8" t="s">
        <v>917</v>
      </c>
      <c r="L75" s="117" t="s">
        <v>299</v>
      </c>
      <c r="M75" s="16" t="s">
        <v>101</v>
      </c>
      <c r="N75" s="108"/>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row>
    <row r="76" spans="1:87" ht="158.44999999999999" customHeight="1" x14ac:dyDescent="0.25">
      <c r="A76" s="13"/>
      <c r="B76" s="7">
        <v>62</v>
      </c>
      <c r="C76" s="53"/>
      <c r="D76" s="152"/>
      <c r="E76" s="54" t="s">
        <v>102</v>
      </c>
      <c r="F76" s="5"/>
      <c r="G76" s="9" t="s">
        <v>105</v>
      </c>
      <c r="H76" s="108"/>
      <c r="I76" s="2" t="s">
        <v>499</v>
      </c>
      <c r="J76" s="116"/>
      <c r="K76" s="44" t="s">
        <v>499</v>
      </c>
      <c r="L76" s="117"/>
      <c r="M76" s="68" t="s">
        <v>102</v>
      </c>
      <c r="N76" s="108"/>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row>
    <row r="77" spans="1:87" s="21" customFormat="1" ht="117" customHeight="1" x14ac:dyDescent="0.25">
      <c r="A77" s="13"/>
      <c r="B77" s="7">
        <v>63</v>
      </c>
      <c r="C77" s="148" t="s">
        <v>411</v>
      </c>
      <c r="D77" s="37" t="s">
        <v>414</v>
      </c>
      <c r="E77" s="5"/>
      <c r="F77" s="5"/>
      <c r="G77" s="9" t="s">
        <v>270</v>
      </c>
      <c r="H77" s="108"/>
      <c r="I77" s="2" t="s">
        <v>104</v>
      </c>
      <c r="J77" s="116" t="s">
        <v>299</v>
      </c>
      <c r="K77" s="8" t="s">
        <v>918</v>
      </c>
      <c r="L77" s="117" t="s">
        <v>299</v>
      </c>
      <c r="M77" s="68" t="s">
        <v>271</v>
      </c>
      <c r="N77" s="108"/>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row>
    <row r="78" spans="1:87" s="21" customFormat="1" ht="217.5" customHeight="1" x14ac:dyDescent="0.25">
      <c r="A78" s="13"/>
      <c r="B78" s="7">
        <v>64</v>
      </c>
      <c r="C78" s="53"/>
      <c r="D78" s="41" t="s">
        <v>503</v>
      </c>
      <c r="E78" s="5" t="s">
        <v>15</v>
      </c>
      <c r="F78" s="5"/>
      <c r="G78" s="9" t="s">
        <v>272</v>
      </c>
      <c r="H78" s="108"/>
      <c r="I78" s="2" t="s">
        <v>502</v>
      </c>
      <c r="J78" s="116"/>
      <c r="K78" s="8" t="s">
        <v>919</v>
      </c>
      <c r="L78" s="117"/>
      <c r="M78" s="16" t="s">
        <v>273</v>
      </c>
      <c r="N78" s="108"/>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row>
    <row r="79" spans="1:87" s="13" customFormat="1" ht="51.95" customHeight="1" x14ac:dyDescent="0.25">
      <c r="A79" s="13" t="s">
        <v>475</v>
      </c>
      <c r="B79" s="7">
        <v>65</v>
      </c>
      <c r="C79" s="148" t="s">
        <v>412</v>
      </c>
      <c r="D79" s="86" t="s">
        <v>282</v>
      </c>
      <c r="E79" s="79"/>
      <c r="F79" s="80"/>
      <c r="G79" s="9" t="s">
        <v>197</v>
      </c>
      <c r="H79" s="108"/>
      <c r="I79" s="2" t="s">
        <v>198</v>
      </c>
      <c r="J79" s="116" t="s">
        <v>299</v>
      </c>
      <c r="K79" s="8" t="s">
        <v>199</v>
      </c>
      <c r="L79" s="117" t="s">
        <v>299</v>
      </c>
      <c r="M79" s="16" t="s">
        <v>199</v>
      </c>
      <c r="N79" s="108"/>
    </row>
    <row r="80" spans="1:87" s="13" customFormat="1" ht="155.44999999999999" customHeight="1" x14ac:dyDescent="0.25">
      <c r="B80" s="7">
        <v>66</v>
      </c>
      <c r="C80" s="78"/>
      <c r="D80" s="55"/>
      <c r="E80" s="79"/>
      <c r="F80" s="80"/>
      <c r="G80" s="9" t="s">
        <v>200</v>
      </c>
      <c r="H80" s="108"/>
      <c r="I80" s="2" t="s">
        <v>504</v>
      </c>
      <c r="J80" s="116"/>
      <c r="K80" s="8" t="s">
        <v>201</v>
      </c>
      <c r="L80" s="117"/>
      <c r="M80" s="16" t="s">
        <v>201</v>
      </c>
      <c r="N80" s="108"/>
    </row>
    <row r="81" spans="1:87" ht="57.95" customHeight="1" x14ac:dyDescent="0.25">
      <c r="A81" s="13" t="s">
        <v>480</v>
      </c>
      <c r="B81" s="7">
        <v>67</v>
      </c>
      <c r="C81" s="148" t="s">
        <v>413</v>
      </c>
      <c r="D81" s="41" t="s">
        <v>417</v>
      </c>
      <c r="E81" s="7"/>
      <c r="F81" s="37"/>
      <c r="G81" s="9" t="s">
        <v>274</v>
      </c>
      <c r="H81" s="108"/>
      <c r="I81" s="2" t="s">
        <v>276</v>
      </c>
      <c r="J81" s="116" t="s">
        <v>299</v>
      </c>
      <c r="K81" s="8" t="s">
        <v>920</v>
      </c>
      <c r="L81" s="117" t="s">
        <v>299</v>
      </c>
      <c r="M81" s="16" t="s">
        <v>275</v>
      </c>
      <c r="N81" s="108"/>
    </row>
    <row r="82" spans="1:87" ht="62.1" customHeight="1" x14ac:dyDescent="0.25">
      <c r="A82" s="13"/>
      <c r="B82" s="7">
        <v>68</v>
      </c>
      <c r="C82" s="53"/>
      <c r="D82" s="33"/>
      <c r="E82" s="37" t="s">
        <v>41</v>
      </c>
      <c r="F82" s="37"/>
      <c r="G82" s="95" t="s">
        <v>134</v>
      </c>
      <c r="H82" s="109"/>
      <c r="I82" s="96" t="s">
        <v>505</v>
      </c>
      <c r="J82" s="232"/>
      <c r="K82" s="51" t="s">
        <v>921</v>
      </c>
      <c r="L82" s="118"/>
      <c r="M82" s="16" t="s">
        <v>106</v>
      </c>
      <c r="N82" s="109"/>
    </row>
    <row r="83" spans="1:87" s="42" customFormat="1" ht="103.5" customHeight="1" x14ac:dyDescent="0.25">
      <c r="A83" s="13" t="s">
        <v>480</v>
      </c>
      <c r="B83" s="7">
        <v>69</v>
      </c>
      <c r="C83" s="148" t="s">
        <v>415</v>
      </c>
      <c r="D83" s="86" t="s">
        <v>277</v>
      </c>
      <c r="E83" s="5"/>
      <c r="F83" s="5"/>
      <c r="G83" s="9" t="s">
        <v>853</v>
      </c>
      <c r="H83" s="103"/>
      <c r="I83" s="2" t="s">
        <v>885</v>
      </c>
      <c r="J83" s="153" t="s">
        <v>299</v>
      </c>
      <c r="K83" s="51" t="s">
        <v>922</v>
      </c>
      <c r="L83" s="119" t="s">
        <v>299</v>
      </c>
      <c r="M83" s="16" t="s">
        <v>278</v>
      </c>
      <c r="N83" s="10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row>
    <row r="84" spans="1:87" s="42" customFormat="1" ht="163.5" customHeight="1" x14ac:dyDescent="0.25">
      <c r="A84" s="13"/>
      <c r="B84" s="7">
        <v>70</v>
      </c>
      <c r="C84" s="53"/>
      <c r="D84" s="41" t="s">
        <v>506</v>
      </c>
      <c r="E84" s="5"/>
      <c r="F84" s="5"/>
      <c r="G84" s="9" t="s">
        <v>279</v>
      </c>
      <c r="H84" s="103"/>
      <c r="I84" s="2" t="s">
        <v>886</v>
      </c>
      <c r="J84" s="153"/>
      <c r="K84" s="8" t="s">
        <v>923</v>
      </c>
      <c r="L84" s="119"/>
      <c r="M84" s="16" t="s">
        <v>286</v>
      </c>
      <c r="N84" s="10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row>
    <row r="85" spans="1:87" s="42" customFormat="1" ht="88.5" customHeight="1" x14ac:dyDescent="0.25">
      <c r="A85" s="13" t="s">
        <v>480</v>
      </c>
      <c r="B85" s="7">
        <v>71</v>
      </c>
      <c r="C85" s="148" t="s">
        <v>416</v>
      </c>
      <c r="D85" s="6" t="s">
        <v>418</v>
      </c>
      <c r="E85" s="5"/>
      <c r="F85" s="5"/>
      <c r="G85" s="9" t="s">
        <v>107</v>
      </c>
      <c r="H85" s="103"/>
      <c r="I85" s="2" t="s">
        <v>280</v>
      </c>
      <c r="J85" s="153" t="s">
        <v>299</v>
      </c>
      <c r="K85" s="30" t="s">
        <v>419</v>
      </c>
      <c r="L85" s="119" t="s">
        <v>299</v>
      </c>
      <c r="M85" s="97" t="s">
        <v>296</v>
      </c>
      <c r="N85" s="10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row>
    <row r="86" spans="1:87" s="42" customFormat="1" ht="129" customHeight="1" x14ac:dyDescent="0.25">
      <c r="A86" s="13"/>
      <c r="B86" s="7">
        <v>72</v>
      </c>
      <c r="C86" s="121"/>
      <c r="D86" s="6"/>
      <c r="E86" s="5"/>
      <c r="F86" s="5"/>
      <c r="G86" s="9" t="s">
        <v>279</v>
      </c>
      <c r="H86" s="103"/>
      <c r="I86" s="2" t="s">
        <v>887</v>
      </c>
      <c r="J86" s="153"/>
      <c r="K86" s="30" t="s">
        <v>507</v>
      </c>
      <c r="L86" s="119"/>
      <c r="M86" s="16" t="s">
        <v>297</v>
      </c>
      <c r="N86" s="10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row>
    <row r="87" spans="1:87" s="42" customFormat="1" ht="84.95" customHeight="1" x14ac:dyDescent="0.25">
      <c r="A87" s="13"/>
      <c r="B87" s="7">
        <v>73</v>
      </c>
      <c r="C87" s="148" t="s">
        <v>420</v>
      </c>
      <c r="D87" s="38" t="s">
        <v>422</v>
      </c>
      <c r="E87" s="5"/>
      <c r="F87" s="5"/>
      <c r="G87" s="9" t="s">
        <v>108</v>
      </c>
      <c r="H87" s="103"/>
      <c r="I87" s="2" t="s">
        <v>110</v>
      </c>
      <c r="J87" s="153" t="s">
        <v>299</v>
      </c>
      <c r="K87" s="30" t="s">
        <v>423</v>
      </c>
      <c r="L87" s="119" t="s">
        <v>299</v>
      </c>
      <c r="M87" s="16" t="s">
        <v>109</v>
      </c>
      <c r="N87" s="10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row>
    <row r="88" spans="1:87" s="42" customFormat="1" ht="84.95" customHeight="1" x14ac:dyDescent="0.25">
      <c r="A88" s="13"/>
      <c r="B88" s="7">
        <v>74</v>
      </c>
      <c r="C88" s="121"/>
      <c r="D88" s="6"/>
      <c r="E88" s="5"/>
      <c r="F88" s="5"/>
      <c r="G88" s="9" t="s">
        <v>279</v>
      </c>
      <c r="H88" s="103"/>
      <c r="I88" s="2" t="s">
        <v>888</v>
      </c>
      <c r="J88" s="153"/>
      <c r="K88" s="30" t="s">
        <v>508</v>
      </c>
      <c r="L88" s="119"/>
      <c r="M88" s="16" t="s">
        <v>281</v>
      </c>
      <c r="N88" s="10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row>
    <row r="89" spans="1:87" ht="72.599999999999994" customHeight="1" x14ac:dyDescent="0.25">
      <c r="A89" s="13"/>
      <c r="B89" s="7">
        <v>75</v>
      </c>
      <c r="C89" s="148" t="s">
        <v>421</v>
      </c>
      <c r="D89" s="55" t="s">
        <v>947</v>
      </c>
      <c r="E89" s="37"/>
      <c r="F89" s="37"/>
      <c r="G89" s="9" t="s">
        <v>120</v>
      </c>
      <c r="H89" s="103"/>
      <c r="I89" s="2" t="s">
        <v>111</v>
      </c>
      <c r="J89" s="153" t="s">
        <v>299</v>
      </c>
      <c r="K89" s="30" t="s">
        <v>424</v>
      </c>
      <c r="L89" s="119" t="s">
        <v>299</v>
      </c>
      <c r="M89" s="16" t="s">
        <v>287</v>
      </c>
      <c r="N89" s="103"/>
    </row>
    <row r="90" spans="1:87" ht="91.5" customHeight="1" x14ac:dyDescent="0.25">
      <c r="A90" s="13"/>
      <c r="B90" s="7">
        <v>76</v>
      </c>
      <c r="C90" s="53"/>
      <c r="D90" s="6"/>
      <c r="E90" s="37"/>
      <c r="F90" s="37"/>
      <c r="G90" s="9" t="s">
        <v>279</v>
      </c>
      <c r="H90" s="103"/>
      <c r="I90" s="2" t="s">
        <v>889</v>
      </c>
      <c r="J90" s="153"/>
      <c r="K90" s="30" t="s">
        <v>509</v>
      </c>
      <c r="L90" s="119"/>
      <c r="M90" s="16" t="s">
        <v>444</v>
      </c>
      <c r="N90" s="103"/>
    </row>
    <row r="91" spans="1:87" hidden="1" x14ac:dyDescent="0.25">
      <c r="A91" s="13"/>
      <c r="J91" s="233"/>
    </row>
    <row r="92" spans="1:87" hidden="1" x14ac:dyDescent="0.25">
      <c r="A92" s="13"/>
      <c r="J92" s="233"/>
    </row>
    <row r="93" spans="1:87" hidden="1" x14ac:dyDescent="0.25">
      <c r="A93" s="13"/>
      <c r="J93" s="233"/>
    </row>
    <row r="94" spans="1:87" hidden="1" x14ac:dyDescent="0.25">
      <c r="A94" s="13"/>
      <c r="J94" s="233"/>
    </row>
    <row r="95" spans="1:87" ht="109.5" customHeight="1" x14ac:dyDescent="0.25">
      <c r="A95" s="13"/>
      <c r="B95" s="7">
        <v>81</v>
      </c>
      <c r="C95" s="148" t="s">
        <v>425</v>
      </c>
      <c r="D95" s="33" t="s">
        <v>948</v>
      </c>
      <c r="E95" s="29" t="s">
        <v>35</v>
      </c>
      <c r="F95" s="37"/>
      <c r="G95" s="9" t="s">
        <v>112</v>
      </c>
      <c r="H95" s="103"/>
      <c r="I95" s="2" t="s">
        <v>114</v>
      </c>
      <c r="J95" s="153" t="s">
        <v>299</v>
      </c>
      <c r="K95" s="51" t="s">
        <v>114</v>
      </c>
      <c r="L95" s="119" t="s">
        <v>299</v>
      </c>
      <c r="M95" s="68" t="s">
        <v>114</v>
      </c>
      <c r="N95" s="103"/>
    </row>
    <row r="96" spans="1:87" ht="51" customHeight="1" x14ac:dyDescent="0.25">
      <c r="A96" s="13"/>
      <c r="B96" s="7">
        <v>82</v>
      </c>
      <c r="C96" s="32"/>
      <c r="D96" s="33"/>
      <c r="E96" s="29"/>
      <c r="F96" s="37"/>
      <c r="G96" s="9" t="s">
        <v>113</v>
      </c>
      <c r="H96" s="103"/>
      <c r="I96" s="96" t="s">
        <v>510</v>
      </c>
      <c r="J96" s="153"/>
      <c r="K96" s="51" t="s">
        <v>510</v>
      </c>
      <c r="L96" s="119"/>
      <c r="M96" s="68" t="s">
        <v>447</v>
      </c>
      <c r="N96" s="103"/>
    </row>
    <row r="97" spans="1:87" ht="54.95" customHeight="1" x14ac:dyDescent="0.25">
      <c r="A97" s="13" t="s">
        <v>480</v>
      </c>
      <c r="B97" s="7">
        <v>83</v>
      </c>
      <c r="C97" s="148" t="s">
        <v>426</v>
      </c>
      <c r="D97" s="83" t="s">
        <v>283</v>
      </c>
      <c r="E97" s="29" t="s">
        <v>34</v>
      </c>
      <c r="F97" s="37"/>
      <c r="G97" s="9" t="s">
        <v>122</v>
      </c>
      <c r="H97" s="108"/>
      <c r="I97" s="2" t="s">
        <v>116</v>
      </c>
      <c r="J97" s="116" t="s">
        <v>299</v>
      </c>
      <c r="K97" s="8" t="s">
        <v>427</v>
      </c>
      <c r="L97" s="117" t="s">
        <v>299</v>
      </c>
      <c r="M97" s="68" t="s">
        <v>284</v>
      </c>
      <c r="N97" s="108"/>
    </row>
    <row r="98" spans="1:87" ht="120.95" customHeight="1" x14ac:dyDescent="0.25">
      <c r="A98" s="13"/>
      <c r="B98" s="7">
        <v>84</v>
      </c>
      <c r="C98" s="32"/>
      <c r="D98" s="33"/>
      <c r="E98" s="29"/>
      <c r="F98" s="37"/>
      <c r="G98" s="9" t="s">
        <v>113</v>
      </c>
      <c r="H98" s="108"/>
      <c r="I98" s="2" t="s">
        <v>511</v>
      </c>
      <c r="J98" s="116"/>
      <c r="K98" s="51" t="s">
        <v>513</v>
      </c>
      <c r="L98" s="117"/>
      <c r="M98" s="68" t="s">
        <v>115</v>
      </c>
      <c r="N98" s="108"/>
    </row>
    <row r="99" spans="1:87" ht="60.6" customHeight="1" x14ac:dyDescent="0.25">
      <c r="A99" s="13"/>
      <c r="B99" s="7">
        <v>85</v>
      </c>
      <c r="C99" s="148" t="s">
        <v>428</v>
      </c>
      <c r="D99" s="83" t="s">
        <v>471</v>
      </c>
      <c r="E99" s="37" t="s">
        <v>42</v>
      </c>
      <c r="F99" s="37"/>
      <c r="G99" s="9" t="s">
        <v>123</v>
      </c>
      <c r="H99" s="103"/>
      <c r="I99" s="2" t="s">
        <v>124</v>
      </c>
      <c r="J99" s="153" t="s">
        <v>299</v>
      </c>
      <c r="K99" s="8" t="s">
        <v>563</v>
      </c>
      <c r="L99" s="119" t="s">
        <v>299</v>
      </c>
      <c r="M99" s="68" t="s">
        <v>125</v>
      </c>
      <c r="N99" s="103"/>
    </row>
    <row r="100" spans="1:87" ht="73.5" customHeight="1" x14ac:dyDescent="0.25">
      <c r="A100" s="13"/>
      <c r="B100" s="7">
        <v>86</v>
      </c>
      <c r="C100" s="32"/>
      <c r="D100" s="33"/>
      <c r="E100" s="37"/>
      <c r="F100" s="37"/>
      <c r="G100" s="9" t="s">
        <v>119</v>
      </c>
      <c r="H100" s="103"/>
      <c r="I100" s="2" t="s">
        <v>118</v>
      </c>
      <c r="J100" s="153"/>
      <c r="K100" s="8" t="s">
        <v>512</v>
      </c>
      <c r="L100" s="119"/>
      <c r="M100" s="68" t="s">
        <v>117</v>
      </c>
      <c r="N100" s="103"/>
    </row>
    <row r="101" spans="1:87" ht="33" customHeight="1" x14ac:dyDescent="0.25">
      <c r="A101" s="13"/>
      <c r="C101" s="135"/>
      <c r="D101" s="149" t="s">
        <v>429</v>
      </c>
      <c r="E101" s="130"/>
      <c r="F101" s="130"/>
      <c r="G101" s="132"/>
      <c r="H101" s="133">
        <f>COUNTIF(H65:H100,"x")</f>
        <v>1</v>
      </c>
      <c r="I101" s="132"/>
      <c r="J101" s="133">
        <f>COUNTIF(J65:J100,"x")</f>
        <v>15</v>
      </c>
      <c r="K101" s="132"/>
      <c r="L101" s="133">
        <f>COUNTIF(L65:L100,"x")</f>
        <v>16</v>
      </c>
      <c r="M101" s="137"/>
      <c r="N101" s="133">
        <f>COUNTIF(N65:N100,"x")</f>
        <v>0</v>
      </c>
    </row>
    <row r="102" spans="1:87" s="21" customFormat="1" x14ac:dyDescent="0.25">
      <c r="A102" s="13"/>
      <c r="B102" s="7">
        <v>87</v>
      </c>
      <c r="C102" s="20">
        <v>6</v>
      </c>
      <c r="D102" s="20" t="s">
        <v>288</v>
      </c>
      <c r="E102" s="4"/>
      <c r="F102" s="4"/>
      <c r="G102" s="10"/>
      <c r="H102" s="103"/>
      <c r="I102" s="10"/>
      <c r="J102" s="103"/>
      <c r="K102" s="213"/>
      <c r="L102" s="103"/>
      <c r="M102" s="20"/>
      <c r="N102" s="10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row>
    <row r="103" spans="1:87" ht="168.6" customHeight="1" x14ac:dyDescent="0.25">
      <c r="A103" s="13"/>
      <c r="C103" s="165" t="s">
        <v>430</v>
      </c>
      <c r="D103" s="33" t="s">
        <v>949</v>
      </c>
      <c r="E103" s="55"/>
      <c r="F103" s="37"/>
      <c r="G103" s="9" t="s">
        <v>525</v>
      </c>
      <c r="H103" s="162" t="s">
        <v>299</v>
      </c>
      <c r="I103" s="2"/>
      <c r="J103" s="163"/>
      <c r="K103" s="8" t="s">
        <v>524</v>
      </c>
      <c r="L103" s="163" t="s">
        <v>299</v>
      </c>
      <c r="M103" s="11"/>
      <c r="N103" s="163"/>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row>
    <row r="104" spans="1:87" s="61" customFormat="1" ht="67.5" customHeight="1" x14ac:dyDescent="0.25">
      <c r="C104" s="32"/>
      <c r="D104" s="152" t="s">
        <v>526</v>
      </c>
      <c r="E104" s="5"/>
      <c r="F104" s="5"/>
      <c r="G104" s="9" t="s">
        <v>527</v>
      </c>
      <c r="H104" s="164"/>
      <c r="I104" s="2"/>
      <c r="J104" s="164"/>
      <c r="K104" s="8" t="s">
        <v>528</v>
      </c>
      <c r="L104" s="164"/>
      <c r="M104" s="11"/>
      <c r="N104" s="164"/>
    </row>
    <row r="105" spans="1:87" ht="223.5" customHeight="1" x14ac:dyDescent="0.25">
      <c r="A105" s="157" t="s">
        <v>481</v>
      </c>
      <c r="B105" s="7">
        <v>88</v>
      </c>
      <c r="C105" s="165" t="s">
        <v>431</v>
      </c>
      <c r="D105" s="33" t="s">
        <v>519</v>
      </c>
      <c r="E105" s="37"/>
      <c r="F105" s="37"/>
      <c r="G105" s="9" t="s">
        <v>522</v>
      </c>
      <c r="H105" s="120" t="s">
        <v>299</v>
      </c>
      <c r="I105" s="2" t="s">
        <v>523</v>
      </c>
      <c r="J105" s="103"/>
      <c r="K105" s="8" t="s">
        <v>924</v>
      </c>
      <c r="L105" s="103" t="s">
        <v>299</v>
      </c>
      <c r="M105" s="16" t="s">
        <v>243</v>
      </c>
      <c r="N105" s="103"/>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row>
    <row r="106" spans="1:87" ht="170.45" customHeight="1" x14ac:dyDescent="0.25">
      <c r="A106" s="13"/>
      <c r="B106" s="7">
        <v>89</v>
      </c>
      <c r="C106" s="32"/>
      <c r="D106" s="166" t="s">
        <v>531</v>
      </c>
      <c r="E106" s="37"/>
      <c r="F106" s="37"/>
      <c r="G106" s="9" t="s">
        <v>854</v>
      </c>
      <c r="H106" s="112"/>
      <c r="I106" s="2" t="s">
        <v>890</v>
      </c>
      <c r="J106" s="108"/>
      <c r="K106" s="8" t="s">
        <v>925</v>
      </c>
      <c r="L106" s="108"/>
      <c r="M106" s="16" t="s">
        <v>244</v>
      </c>
      <c r="N106" s="108"/>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row>
    <row r="107" spans="1:87" ht="152.44999999999999" customHeight="1" x14ac:dyDescent="0.25">
      <c r="A107" s="157" t="s">
        <v>481</v>
      </c>
      <c r="B107" s="7">
        <v>90</v>
      </c>
      <c r="C107" s="146" t="s">
        <v>432</v>
      </c>
      <c r="D107" s="46" t="s">
        <v>529</v>
      </c>
      <c r="E107" s="37"/>
      <c r="F107" s="37"/>
      <c r="G107" s="9" t="s">
        <v>245</v>
      </c>
      <c r="H107" s="120" t="s">
        <v>299</v>
      </c>
      <c r="I107" s="2" t="s">
        <v>246</v>
      </c>
      <c r="J107" s="103"/>
      <c r="K107" s="8" t="s">
        <v>535</v>
      </c>
      <c r="L107" s="103" t="s">
        <v>299</v>
      </c>
      <c r="M107" s="16" t="s">
        <v>247</v>
      </c>
      <c r="N107" s="103"/>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row>
    <row r="108" spans="1:87" ht="141.94999999999999" customHeight="1" x14ac:dyDescent="0.25">
      <c r="A108" s="13"/>
      <c r="B108" s="7">
        <v>91</v>
      </c>
      <c r="C108" s="32"/>
      <c r="D108" s="167" t="s">
        <v>532</v>
      </c>
      <c r="E108" s="37"/>
      <c r="F108" s="37"/>
      <c r="G108" s="9" t="s">
        <v>855</v>
      </c>
      <c r="H108" s="112"/>
      <c r="I108" s="2" t="s">
        <v>252</v>
      </c>
      <c r="J108" s="108"/>
      <c r="K108" s="8" t="s">
        <v>252</v>
      </c>
      <c r="L108" s="108"/>
      <c r="M108" s="16" t="s">
        <v>244</v>
      </c>
      <c r="N108" s="108"/>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row>
    <row r="109" spans="1:87" ht="165.6" customHeight="1" x14ac:dyDescent="0.25">
      <c r="A109" s="13"/>
      <c r="B109" s="7">
        <v>92</v>
      </c>
      <c r="C109" s="146" t="s">
        <v>433</v>
      </c>
      <c r="D109" s="46" t="s">
        <v>520</v>
      </c>
      <c r="E109" s="37"/>
      <c r="F109" s="37"/>
      <c r="G109" s="9" t="s">
        <v>521</v>
      </c>
      <c r="H109" s="120" t="s">
        <v>299</v>
      </c>
      <c r="I109" s="2" t="s">
        <v>248</v>
      </c>
      <c r="J109" s="103"/>
      <c r="K109" s="8" t="s">
        <v>926</v>
      </c>
      <c r="L109" s="103" t="s">
        <v>299</v>
      </c>
      <c r="M109" s="16" t="s">
        <v>249</v>
      </c>
      <c r="N109" s="103"/>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row>
    <row r="110" spans="1:87" ht="154.5" customHeight="1" x14ac:dyDescent="0.25">
      <c r="A110" s="13"/>
      <c r="B110" s="7">
        <v>93</v>
      </c>
      <c r="C110" s="32"/>
      <c r="D110" s="167" t="s">
        <v>532</v>
      </c>
      <c r="E110" s="37"/>
      <c r="F110" s="37"/>
      <c r="G110" s="9" t="s">
        <v>856</v>
      </c>
      <c r="H110" s="112"/>
      <c r="I110" s="2" t="s">
        <v>530</v>
      </c>
      <c r="J110" s="108"/>
      <c r="K110" s="8" t="s">
        <v>530</v>
      </c>
      <c r="L110" s="108"/>
      <c r="M110" s="16" t="s">
        <v>244</v>
      </c>
      <c r="N110" s="108"/>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row>
    <row r="111" spans="1:87" ht="126.6" customHeight="1" x14ac:dyDescent="0.25">
      <c r="A111" s="157" t="s">
        <v>481</v>
      </c>
      <c r="B111" s="7">
        <v>94</v>
      </c>
      <c r="C111" s="146" t="s">
        <v>434</v>
      </c>
      <c r="D111" s="46" t="s">
        <v>533</v>
      </c>
      <c r="E111" s="37"/>
      <c r="F111" s="37"/>
      <c r="G111" s="9" t="s">
        <v>534</v>
      </c>
      <c r="H111" s="120" t="s">
        <v>299</v>
      </c>
      <c r="I111" s="2" t="s">
        <v>250</v>
      </c>
      <c r="J111" s="103"/>
      <c r="K111" s="8" t="s">
        <v>927</v>
      </c>
      <c r="L111" s="103" t="s">
        <v>299</v>
      </c>
      <c r="M111" s="16" t="s">
        <v>251</v>
      </c>
      <c r="N111" s="103"/>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row>
    <row r="112" spans="1:87" ht="110.45" customHeight="1" x14ac:dyDescent="0.25">
      <c r="A112" s="13"/>
      <c r="B112" s="7">
        <v>95</v>
      </c>
      <c r="C112" s="32"/>
      <c r="D112" s="46" t="s">
        <v>536</v>
      </c>
      <c r="E112" s="37"/>
      <c r="F112" s="37"/>
      <c r="G112" s="9" t="s">
        <v>857</v>
      </c>
      <c r="H112" s="112"/>
      <c r="I112" s="2" t="s">
        <v>253</v>
      </c>
      <c r="J112" s="108"/>
      <c r="K112" s="8" t="s">
        <v>253</v>
      </c>
      <c r="L112" s="108"/>
      <c r="M112" s="16" t="s">
        <v>244</v>
      </c>
      <c r="N112" s="108"/>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row>
    <row r="113" spans="1:87" ht="167.1" customHeight="1" x14ac:dyDescent="0.25">
      <c r="A113" s="157" t="s">
        <v>481</v>
      </c>
      <c r="B113" s="7">
        <v>96</v>
      </c>
      <c r="C113" s="146" t="s">
        <v>435</v>
      </c>
      <c r="D113" s="46" t="s">
        <v>537</v>
      </c>
      <c r="E113" s="55"/>
      <c r="F113" s="37"/>
      <c r="G113" s="9" t="s">
        <v>538</v>
      </c>
      <c r="H113" s="112" t="s">
        <v>299</v>
      </c>
      <c r="I113" s="2" t="s">
        <v>98</v>
      </c>
      <c r="J113" s="108"/>
      <c r="K113" s="10" t="s">
        <v>928</v>
      </c>
      <c r="L113" s="108" t="s">
        <v>299</v>
      </c>
      <c r="M113" s="16" t="s">
        <v>98</v>
      </c>
      <c r="N113" s="108"/>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row>
    <row r="114" spans="1:87" ht="167.1" customHeight="1" x14ac:dyDescent="0.25">
      <c r="A114" s="13"/>
      <c r="B114" s="7">
        <v>97</v>
      </c>
      <c r="C114" s="32"/>
      <c r="D114" s="41" t="s">
        <v>540</v>
      </c>
      <c r="E114" s="55"/>
      <c r="F114" s="37"/>
      <c r="G114" s="9" t="s">
        <v>858</v>
      </c>
      <c r="H114" s="112"/>
      <c r="I114" s="2" t="s">
        <v>99</v>
      </c>
      <c r="J114" s="108"/>
      <c r="K114" s="51" t="s">
        <v>929</v>
      </c>
      <c r="L114" s="108"/>
      <c r="M114" s="11" t="s">
        <v>254</v>
      </c>
      <c r="N114" s="108"/>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row>
    <row r="115" spans="1:87" ht="290.10000000000002" customHeight="1" x14ac:dyDescent="0.25">
      <c r="A115" s="13"/>
      <c r="B115" s="7">
        <v>98</v>
      </c>
      <c r="C115" s="146" t="s">
        <v>436</v>
      </c>
      <c r="D115" s="6" t="s">
        <v>543</v>
      </c>
      <c r="E115" s="55"/>
      <c r="F115" s="37"/>
      <c r="G115" s="9" t="s">
        <v>539</v>
      </c>
      <c r="H115" s="112" t="s">
        <v>299</v>
      </c>
      <c r="I115" s="2" t="s">
        <v>98</v>
      </c>
      <c r="J115" s="108"/>
      <c r="K115" s="10" t="s">
        <v>541</v>
      </c>
      <c r="L115" s="108" t="s">
        <v>299</v>
      </c>
      <c r="M115" s="16" t="s">
        <v>98</v>
      </c>
      <c r="N115" s="108"/>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row>
    <row r="116" spans="1:87" ht="278.10000000000002" customHeight="1" x14ac:dyDescent="0.25">
      <c r="A116" s="13"/>
      <c r="B116" s="7">
        <v>99</v>
      </c>
      <c r="C116" s="32"/>
      <c r="D116" s="46" t="s">
        <v>542</v>
      </c>
      <c r="E116" s="55"/>
      <c r="F116" s="37"/>
      <c r="G116" s="9" t="s">
        <v>859</v>
      </c>
      <c r="H116" s="112"/>
      <c r="I116" s="2" t="s">
        <v>99</v>
      </c>
      <c r="J116" s="108"/>
      <c r="K116" s="51" t="s">
        <v>545</v>
      </c>
      <c r="L116" s="108"/>
      <c r="M116" s="128" t="s">
        <v>334</v>
      </c>
      <c r="N116" s="108"/>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row>
    <row r="117" spans="1:87" ht="302.10000000000002" customHeight="1" x14ac:dyDescent="0.25">
      <c r="A117" s="157" t="s">
        <v>481</v>
      </c>
      <c r="B117" s="7">
        <v>100</v>
      </c>
      <c r="C117" s="146" t="s">
        <v>580</v>
      </c>
      <c r="D117" s="46" t="s">
        <v>544</v>
      </c>
      <c r="E117" s="55"/>
      <c r="F117" s="37"/>
      <c r="G117" s="9" t="s">
        <v>860</v>
      </c>
      <c r="H117" s="112" t="s">
        <v>299</v>
      </c>
      <c r="I117" s="2" t="s">
        <v>255</v>
      </c>
      <c r="J117" s="108"/>
      <c r="K117" s="8" t="s">
        <v>930</v>
      </c>
      <c r="L117" s="108" t="s">
        <v>299</v>
      </c>
      <c r="M117" s="11" t="s">
        <v>255</v>
      </c>
      <c r="N117" s="108"/>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row>
    <row r="118" spans="1:87" ht="234" customHeight="1" x14ac:dyDescent="0.25">
      <c r="A118" s="13"/>
      <c r="B118" s="7">
        <v>101</v>
      </c>
      <c r="C118" s="32"/>
      <c r="D118" s="167" t="s">
        <v>257</v>
      </c>
      <c r="E118" s="55"/>
      <c r="F118" s="37"/>
      <c r="G118" s="9" t="s">
        <v>861</v>
      </c>
      <c r="H118" s="112"/>
      <c r="I118" s="2" t="s">
        <v>891</v>
      </c>
      <c r="J118" s="108"/>
      <c r="K118" s="51" t="s">
        <v>931</v>
      </c>
      <c r="L118" s="108"/>
      <c r="M118" s="11" t="s">
        <v>256</v>
      </c>
      <c r="N118" s="108"/>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row>
    <row r="120" spans="1:87" ht="27.6" customHeight="1" x14ac:dyDescent="0.25">
      <c r="A120" s="13"/>
      <c r="C120" s="135"/>
      <c r="D120" s="131" t="s">
        <v>348</v>
      </c>
      <c r="E120" s="139"/>
      <c r="F120" s="130"/>
      <c r="G120" s="132"/>
      <c r="H120" s="133">
        <f>COUNTIF(H105:H118,"x")</f>
        <v>7</v>
      </c>
      <c r="I120" s="132"/>
      <c r="J120" s="133">
        <f>COUNTIF(J105:J118,"x")</f>
        <v>0</v>
      </c>
      <c r="K120" s="132"/>
      <c r="L120" s="133">
        <f>COUNTIF(L105:L118,"x")</f>
        <v>7</v>
      </c>
      <c r="M120" s="132"/>
      <c r="N120" s="133">
        <f>COUNTIF(N105:N118,"x")</f>
        <v>0</v>
      </c>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row>
    <row r="121" spans="1:87" s="21" customFormat="1" ht="24.6" customHeight="1" x14ac:dyDescent="0.25">
      <c r="A121" s="13"/>
      <c r="B121" s="7">
        <v>102</v>
      </c>
      <c r="C121" s="231">
        <v>7</v>
      </c>
      <c r="D121" s="56" t="s">
        <v>437</v>
      </c>
      <c r="E121" s="4"/>
      <c r="F121" s="4" t="s">
        <v>37</v>
      </c>
      <c r="G121" s="10"/>
      <c r="H121" s="103"/>
      <c r="I121" s="10"/>
      <c r="J121" s="103"/>
      <c r="K121" s="225"/>
      <c r="L121" s="103"/>
      <c r="M121" s="20"/>
      <c r="N121" s="103"/>
      <c r="O121" s="13"/>
      <c r="P121" s="13"/>
      <c r="Q121" s="13"/>
      <c r="R121" s="13"/>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c r="AV121" s="13"/>
      <c r="AW121" s="13"/>
      <c r="AX121" s="13"/>
      <c r="AY121" s="13"/>
      <c r="AZ121" s="13"/>
      <c r="BA121" s="13"/>
      <c r="BB121" s="13"/>
      <c r="BC121" s="13"/>
      <c r="BD121" s="13"/>
      <c r="BE121" s="13"/>
      <c r="BF121" s="13"/>
      <c r="BG121" s="13"/>
      <c r="BH121" s="13"/>
      <c r="BI121" s="13"/>
      <c r="BJ121" s="13"/>
      <c r="BK121" s="13"/>
      <c r="BL121" s="13"/>
      <c r="BM121" s="13"/>
      <c r="BN121" s="13"/>
      <c r="BO121" s="13"/>
      <c r="BP121" s="13"/>
      <c r="BQ121" s="13"/>
      <c r="BR121" s="13"/>
      <c r="BS121" s="13"/>
      <c r="BT121" s="13"/>
      <c r="BU121" s="13"/>
      <c r="BV121" s="13"/>
      <c r="BW121" s="13"/>
      <c r="BX121" s="13"/>
      <c r="BY121" s="13"/>
      <c r="BZ121" s="13"/>
      <c r="CA121" s="13"/>
      <c r="CB121" s="13"/>
      <c r="CC121" s="13"/>
      <c r="CD121" s="13"/>
      <c r="CE121" s="13"/>
      <c r="CF121" s="13"/>
      <c r="CG121" s="13"/>
      <c r="CH121" s="13"/>
      <c r="CI121" s="13"/>
    </row>
    <row r="122" spans="1:87" ht="42.95" customHeight="1" x14ac:dyDescent="0.25">
      <c r="A122" s="13"/>
      <c r="B122" s="7">
        <v>103</v>
      </c>
      <c r="C122" s="148" t="s">
        <v>438</v>
      </c>
      <c r="D122" s="57" t="s">
        <v>449</v>
      </c>
      <c r="E122" s="29" t="s">
        <v>36</v>
      </c>
      <c r="F122" s="126" t="s">
        <v>38</v>
      </c>
      <c r="G122" s="9" t="s">
        <v>862</v>
      </c>
      <c r="H122" s="108"/>
      <c r="I122" s="96" t="s">
        <v>892</v>
      </c>
      <c r="J122" s="153" t="s">
        <v>299</v>
      </c>
      <c r="K122" s="51" t="s">
        <v>932</v>
      </c>
      <c r="L122" s="108" t="s">
        <v>299</v>
      </c>
      <c r="M122" s="16" t="s">
        <v>448</v>
      </c>
      <c r="N122" s="108"/>
    </row>
    <row r="123" spans="1:87" ht="164.45" customHeight="1" x14ac:dyDescent="0.25">
      <c r="A123" s="13"/>
      <c r="B123" s="7">
        <v>104</v>
      </c>
      <c r="C123" s="32"/>
      <c r="D123" s="152" t="s">
        <v>547</v>
      </c>
      <c r="E123" s="29" t="s">
        <v>39</v>
      </c>
      <c r="F123" s="37"/>
      <c r="G123" s="95" t="s">
        <v>546</v>
      </c>
      <c r="H123" s="108"/>
      <c r="I123" s="96" t="s">
        <v>548</v>
      </c>
      <c r="J123" s="153"/>
      <c r="K123" s="8" t="s">
        <v>258</v>
      </c>
      <c r="L123" s="108"/>
      <c r="M123" s="16" t="s">
        <v>36</v>
      </c>
      <c r="N123" s="108"/>
    </row>
    <row r="124" spans="1:87" ht="76.5" customHeight="1" x14ac:dyDescent="0.25">
      <c r="A124" s="13"/>
      <c r="B124" s="7">
        <v>106</v>
      </c>
      <c r="C124" s="148" t="s">
        <v>439</v>
      </c>
      <c r="D124" s="84" t="s">
        <v>443</v>
      </c>
      <c r="E124" s="29"/>
      <c r="F124" s="37"/>
      <c r="G124" s="215" t="s">
        <v>52</v>
      </c>
      <c r="H124" s="122"/>
      <c r="I124" s="2" t="s">
        <v>602</v>
      </c>
      <c r="J124" s="124" t="s">
        <v>299</v>
      </c>
      <c r="K124" s="8" t="s">
        <v>450</v>
      </c>
      <c r="L124" s="99" t="s">
        <v>299</v>
      </c>
      <c r="M124" s="16" t="s">
        <v>259</v>
      </c>
      <c r="N124" s="99"/>
    </row>
    <row r="125" spans="1:87" ht="159.6" customHeight="1" x14ac:dyDescent="0.25">
      <c r="A125" s="13"/>
      <c r="B125" s="7">
        <v>107</v>
      </c>
      <c r="C125" s="59"/>
      <c r="D125" s="152"/>
      <c r="E125" s="29"/>
      <c r="F125" s="37"/>
      <c r="G125" s="215"/>
      <c r="H125" s="122"/>
      <c r="I125" s="96" t="s">
        <v>549</v>
      </c>
      <c r="J125" s="124"/>
      <c r="K125" s="8" t="s">
        <v>258</v>
      </c>
      <c r="L125" s="99"/>
      <c r="M125" s="16" t="s">
        <v>258</v>
      </c>
      <c r="N125" s="99"/>
    </row>
    <row r="126" spans="1:87" ht="75" customHeight="1" x14ac:dyDescent="0.25">
      <c r="A126" s="13" t="s">
        <v>475</v>
      </c>
      <c r="B126" s="7">
        <v>108</v>
      </c>
      <c r="C126" s="148" t="s">
        <v>440</v>
      </c>
      <c r="D126" s="43" t="s">
        <v>950</v>
      </c>
      <c r="E126" s="29"/>
      <c r="F126" s="37"/>
      <c r="G126" s="215" t="s">
        <v>52</v>
      </c>
      <c r="H126" s="99"/>
      <c r="I126" s="2" t="s">
        <v>603</v>
      </c>
      <c r="J126" s="124" t="s">
        <v>299</v>
      </c>
      <c r="K126" s="8" t="s">
        <v>763</v>
      </c>
      <c r="L126" s="99" t="s">
        <v>299</v>
      </c>
      <c r="M126" s="16" t="s">
        <v>69</v>
      </c>
      <c r="N126" s="99"/>
    </row>
    <row r="127" spans="1:87" ht="239.1" customHeight="1" x14ac:dyDescent="0.25">
      <c r="A127" s="13"/>
      <c r="B127" s="7">
        <v>109</v>
      </c>
      <c r="C127" s="59"/>
      <c r="D127" s="43" t="s">
        <v>550</v>
      </c>
      <c r="E127" s="29"/>
      <c r="F127" s="37"/>
      <c r="G127" s="215"/>
      <c r="H127" s="99"/>
      <c r="I127" s="96" t="s">
        <v>549</v>
      </c>
      <c r="J127" s="124"/>
      <c r="K127" s="51" t="s">
        <v>549</v>
      </c>
      <c r="L127" s="99"/>
      <c r="M127" s="16" t="s">
        <v>261</v>
      </c>
      <c r="N127" s="99"/>
    </row>
    <row r="128" spans="1:87" ht="207.6" customHeight="1" x14ac:dyDescent="0.25">
      <c r="A128" s="13" t="s">
        <v>475</v>
      </c>
      <c r="B128" s="7">
        <v>110</v>
      </c>
      <c r="C128" s="148" t="s">
        <v>441</v>
      </c>
      <c r="D128" s="43" t="s">
        <v>951</v>
      </c>
      <c r="E128" s="29"/>
      <c r="F128" s="37"/>
      <c r="G128" s="215" t="s">
        <v>52</v>
      </c>
      <c r="H128" s="99"/>
      <c r="I128" s="2" t="s">
        <v>604</v>
      </c>
      <c r="J128" s="124" t="s">
        <v>299</v>
      </c>
      <c r="K128" s="8" t="s">
        <v>260</v>
      </c>
      <c r="L128" s="99" t="s">
        <v>299</v>
      </c>
      <c r="M128" s="16" t="s">
        <v>260</v>
      </c>
      <c r="N128" s="99"/>
    </row>
    <row r="129" spans="1:87" ht="78.95" customHeight="1" x14ac:dyDescent="0.25">
      <c r="A129" s="13"/>
      <c r="B129" s="7">
        <v>111</v>
      </c>
      <c r="C129" s="59"/>
      <c r="D129" s="43"/>
      <c r="E129" s="29"/>
      <c r="F129" s="37"/>
      <c r="G129" s="215"/>
      <c r="H129" s="99"/>
      <c r="I129" s="96" t="s">
        <v>445</v>
      </c>
      <c r="J129" s="124"/>
      <c r="K129" s="51" t="s">
        <v>446</v>
      </c>
      <c r="L129" s="99"/>
      <c r="M129" s="16" t="s">
        <v>261</v>
      </c>
      <c r="N129" s="99"/>
    </row>
    <row r="130" spans="1:87" ht="86.1" customHeight="1" x14ac:dyDescent="0.25">
      <c r="A130" s="13" t="s">
        <v>475</v>
      </c>
      <c r="B130" s="7">
        <v>112</v>
      </c>
      <c r="C130" s="148" t="s">
        <v>442</v>
      </c>
      <c r="D130" s="60" t="s">
        <v>452</v>
      </c>
      <c r="E130" s="29" t="s">
        <v>40</v>
      </c>
      <c r="F130" s="37"/>
      <c r="G130" s="9" t="s">
        <v>295</v>
      </c>
      <c r="H130" s="108"/>
      <c r="I130" s="2" t="s">
        <v>605</v>
      </c>
      <c r="J130" s="124" t="s">
        <v>299</v>
      </c>
      <c r="K130" s="8" t="s">
        <v>764</v>
      </c>
      <c r="L130" s="108" t="s">
        <v>299</v>
      </c>
      <c r="M130" s="16" t="s">
        <v>262</v>
      </c>
      <c r="N130" s="108"/>
    </row>
    <row r="131" spans="1:87" ht="104.1" customHeight="1" x14ac:dyDescent="0.25">
      <c r="A131" s="13"/>
      <c r="B131" s="7">
        <v>113</v>
      </c>
      <c r="C131" s="32"/>
      <c r="D131" s="33"/>
      <c r="E131" s="29"/>
      <c r="F131" s="37"/>
      <c r="G131" s="9" t="s">
        <v>70</v>
      </c>
      <c r="H131" s="108"/>
      <c r="I131" s="2" t="s">
        <v>453</v>
      </c>
      <c r="J131" s="124"/>
      <c r="K131" s="8" t="s">
        <v>454</v>
      </c>
      <c r="L131" s="108"/>
      <c r="M131" s="16" t="s">
        <v>71</v>
      </c>
      <c r="N131" s="108"/>
    </row>
    <row r="132" spans="1:87" ht="18.95" customHeight="1" x14ac:dyDescent="0.25">
      <c r="A132" s="13"/>
      <c r="C132" s="135"/>
      <c r="D132" s="149" t="s">
        <v>349</v>
      </c>
      <c r="E132" s="137"/>
      <c r="F132" s="130"/>
      <c r="G132" s="132"/>
      <c r="H132" s="133">
        <f>COUNTIF(H122:H131,"x")</f>
        <v>0</v>
      </c>
      <c r="I132" s="132"/>
      <c r="J132" s="133">
        <f>COUNTIF(J122:J131,"x")</f>
        <v>5</v>
      </c>
      <c r="K132" s="132"/>
      <c r="L132" s="133">
        <f>COUNTIF(L122:L131,"x")</f>
        <v>5</v>
      </c>
      <c r="M132" s="130"/>
      <c r="N132" s="133">
        <f>COUNTIF(N122:N131,"x")</f>
        <v>0</v>
      </c>
    </row>
    <row r="133" spans="1:87" s="21" customFormat="1" x14ac:dyDescent="0.25">
      <c r="A133" s="13"/>
      <c r="B133" s="7">
        <v>114</v>
      </c>
      <c r="C133" s="154">
        <v>8</v>
      </c>
      <c r="D133" s="129" t="s">
        <v>289</v>
      </c>
      <c r="E133" s="5"/>
      <c r="F133" s="5"/>
      <c r="G133" s="41"/>
      <c r="H133" s="103"/>
      <c r="I133" s="222"/>
      <c r="J133" s="103"/>
      <c r="K133" s="226"/>
      <c r="L133" s="103"/>
      <c r="M133" s="16"/>
      <c r="N133" s="103"/>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row>
    <row r="134" spans="1:87" ht="75.599999999999994" customHeight="1" x14ac:dyDescent="0.25">
      <c r="A134" s="13" t="s">
        <v>480</v>
      </c>
      <c r="B134" s="159">
        <v>115</v>
      </c>
      <c r="C134" s="151" t="s">
        <v>455</v>
      </c>
      <c r="D134" s="89" t="s">
        <v>228</v>
      </c>
      <c r="E134" s="37"/>
      <c r="F134" s="37"/>
      <c r="G134" s="9" t="s">
        <v>216</v>
      </c>
      <c r="H134" s="103"/>
      <c r="I134" s="2" t="s">
        <v>606</v>
      </c>
      <c r="J134" s="103" t="s">
        <v>299</v>
      </c>
      <c r="K134" s="8" t="s">
        <v>933</v>
      </c>
      <c r="L134" s="119" t="s">
        <v>299</v>
      </c>
      <c r="M134" s="16" t="s">
        <v>126</v>
      </c>
      <c r="N134" s="103"/>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row>
    <row r="135" spans="1:87" ht="87.6" customHeight="1" x14ac:dyDescent="0.25">
      <c r="A135" s="13"/>
      <c r="B135" s="7">
        <v>116</v>
      </c>
      <c r="C135" s="22"/>
      <c r="D135" s="156" t="s">
        <v>515</v>
      </c>
      <c r="E135" s="37"/>
      <c r="F135" s="37"/>
      <c r="G135" s="9" t="s">
        <v>127</v>
      </c>
      <c r="H135" s="103"/>
      <c r="I135" s="2" t="s">
        <v>128</v>
      </c>
      <c r="J135" s="103"/>
      <c r="K135" s="51" t="s">
        <v>408</v>
      </c>
      <c r="L135" s="119"/>
      <c r="M135" s="16" t="s">
        <v>129</v>
      </c>
      <c r="N135" s="103"/>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row>
    <row r="136" spans="1:87" s="61" customFormat="1" ht="44.45" customHeight="1" x14ac:dyDescent="0.25">
      <c r="A136" s="13"/>
      <c r="B136" s="159">
        <v>117</v>
      </c>
      <c r="C136" s="151" t="s">
        <v>456</v>
      </c>
      <c r="D136" s="88" t="s">
        <v>130</v>
      </c>
      <c r="E136" s="5"/>
      <c r="F136" s="5"/>
      <c r="G136" s="9" t="s">
        <v>131</v>
      </c>
      <c r="H136" s="103"/>
      <c r="I136" s="2" t="s">
        <v>132</v>
      </c>
      <c r="J136" s="103" t="s">
        <v>299</v>
      </c>
      <c r="K136" s="8" t="s">
        <v>765</v>
      </c>
      <c r="L136" s="119" t="s">
        <v>299</v>
      </c>
      <c r="M136" s="16" t="s">
        <v>133</v>
      </c>
      <c r="N136" s="103"/>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row>
    <row r="137" spans="1:87" s="72" customFormat="1" ht="60" customHeight="1" x14ac:dyDescent="0.25">
      <c r="A137" s="158"/>
      <c r="B137" s="7">
        <v>118</v>
      </c>
      <c r="C137" s="69"/>
      <c r="D137" s="156" t="s">
        <v>515</v>
      </c>
      <c r="E137" s="71"/>
      <c r="F137" s="71"/>
      <c r="G137" s="9" t="s">
        <v>134</v>
      </c>
      <c r="H137" s="103"/>
      <c r="I137" s="96" t="s">
        <v>893</v>
      </c>
      <c r="J137" s="103"/>
      <c r="K137" s="8" t="s">
        <v>516</v>
      </c>
      <c r="L137" s="119"/>
      <c r="M137" s="16" t="s">
        <v>217</v>
      </c>
      <c r="N137" s="103"/>
    </row>
    <row r="138" spans="1:87" ht="46.5" customHeight="1" x14ac:dyDescent="0.25">
      <c r="A138" s="13"/>
      <c r="B138" s="7">
        <v>119</v>
      </c>
      <c r="C138" s="151" t="s">
        <v>457</v>
      </c>
      <c r="D138" s="73" t="s">
        <v>203</v>
      </c>
      <c r="E138" s="37"/>
      <c r="F138" s="37"/>
      <c r="G138" s="9" t="s">
        <v>135</v>
      </c>
      <c r="H138" s="103"/>
      <c r="I138" s="2" t="s">
        <v>135</v>
      </c>
      <c r="J138" s="103" t="s">
        <v>299</v>
      </c>
      <c r="K138" s="8" t="s">
        <v>766</v>
      </c>
      <c r="L138" s="119" t="s">
        <v>299</v>
      </c>
      <c r="M138" s="16" t="s">
        <v>136</v>
      </c>
      <c r="N138" s="103"/>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row>
    <row r="139" spans="1:87" s="72" customFormat="1" ht="105.95" customHeight="1" x14ac:dyDescent="0.25">
      <c r="A139" s="158"/>
      <c r="B139" s="7">
        <v>120</v>
      </c>
      <c r="C139" s="69"/>
      <c r="D139" s="70"/>
      <c r="E139" s="71"/>
      <c r="F139" s="71"/>
      <c r="G139" s="9" t="s">
        <v>137</v>
      </c>
      <c r="H139" s="103"/>
      <c r="I139" s="2" t="s">
        <v>138</v>
      </c>
      <c r="J139" s="103"/>
      <c r="K139" s="8" t="s">
        <v>139</v>
      </c>
      <c r="L139" s="119"/>
      <c r="M139" s="16" t="s">
        <v>139</v>
      </c>
      <c r="N139" s="103"/>
    </row>
    <row r="140" spans="1:87" ht="104.1" customHeight="1" x14ac:dyDescent="0.25">
      <c r="A140" s="13"/>
      <c r="B140" s="7">
        <v>121</v>
      </c>
      <c r="C140" s="151" t="s">
        <v>458</v>
      </c>
      <c r="D140" s="83" t="s">
        <v>227</v>
      </c>
      <c r="E140" s="37"/>
      <c r="F140" s="37"/>
      <c r="G140" s="9" t="s">
        <v>140</v>
      </c>
      <c r="H140" s="103"/>
      <c r="I140" s="2" t="s">
        <v>141</v>
      </c>
      <c r="J140" s="103" t="s">
        <v>299</v>
      </c>
      <c r="K140" s="8" t="s">
        <v>142</v>
      </c>
      <c r="L140" s="119" t="s">
        <v>299</v>
      </c>
      <c r="M140" s="16" t="s">
        <v>142</v>
      </c>
      <c r="N140" s="103"/>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row>
    <row r="141" spans="1:87" s="72" customFormat="1" ht="60" x14ac:dyDescent="0.25">
      <c r="A141" s="158"/>
      <c r="B141" s="7">
        <v>122</v>
      </c>
      <c r="C141" s="69"/>
      <c r="D141" s="70"/>
      <c r="E141" s="71"/>
      <c r="F141" s="71"/>
      <c r="G141" s="95" t="s">
        <v>241</v>
      </c>
      <c r="H141" s="109"/>
      <c r="I141" s="96" t="s">
        <v>242</v>
      </c>
      <c r="J141" s="109"/>
      <c r="K141" s="8" t="s">
        <v>173</v>
      </c>
      <c r="L141" s="118"/>
      <c r="M141" s="16" t="s">
        <v>144</v>
      </c>
      <c r="N141" s="109"/>
    </row>
    <row r="142" spans="1:87" s="61" customFormat="1" ht="60" x14ac:dyDescent="0.25">
      <c r="A142" s="13"/>
      <c r="B142" s="7">
        <v>123</v>
      </c>
      <c r="C142" s="151" t="s">
        <v>459</v>
      </c>
      <c r="D142" s="86" t="s">
        <v>145</v>
      </c>
      <c r="E142" s="5"/>
      <c r="F142" s="5"/>
      <c r="G142" s="9" t="s">
        <v>146</v>
      </c>
      <c r="H142" s="103"/>
      <c r="I142" s="2" t="s">
        <v>147</v>
      </c>
      <c r="J142" s="103" t="s">
        <v>299</v>
      </c>
      <c r="K142" s="8" t="s">
        <v>767</v>
      </c>
      <c r="L142" s="119" t="s">
        <v>299</v>
      </c>
      <c r="M142" s="16" t="s">
        <v>148</v>
      </c>
      <c r="N142" s="103"/>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row>
    <row r="143" spans="1:87" s="76" customFormat="1" ht="61.5" customHeight="1" x14ac:dyDescent="0.25">
      <c r="A143" s="158"/>
      <c r="B143" s="7">
        <v>124</v>
      </c>
      <c r="C143" s="74"/>
      <c r="D143" s="75"/>
      <c r="E143" s="73"/>
      <c r="F143" s="73"/>
      <c r="G143" s="9" t="s">
        <v>134</v>
      </c>
      <c r="H143" s="103"/>
      <c r="I143" s="96" t="s">
        <v>894</v>
      </c>
      <c r="J143" s="103"/>
      <c r="K143" s="8" t="s">
        <v>517</v>
      </c>
      <c r="L143" s="119"/>
      <c r="M143" s="16" t="s">
        <v>217</v>
      </c>
      <c r="N143" s="103"/>
    </row>
    <row r="144" spans="1:87" s="61" customFormat="1" ht="45" x14ac:dyDescent="0.25">
      <c r="A144" s="13"/>
      <c r="B144" s="7">
        <v>125</v>
      </c>
      <c r="C144" s="151" t="s">
        <v>460</v>
      </c>
      <c r="D144" s="86" t="s">
        <v>149</v>
      </c>
      <c r="E144" s="5"/>
      <c r="F144" s="5"/>
      <c r="G144" s="9" t="s">
        <v>150</v>
      </c>
      <c r="H144" s="103"/>
      <c r="I144" s="2" t="s">
        <v>151</v>
      </c>
      <c r="J144" s="103" t="s">
        <v>299</v>
      </c>
      <c r="K144" s="8" t="s">
        <v>768</v>
      </c>
      <c r="L144" s="119" t="s">
        <v>299</v>
      </c>
      <c r="M144" s="16" t="s">
        <v>221</v>
      </c>
      <c r="N144" s="103"/>
    </row>
    <row r="145" spans="1:87" s="72" customFormat="1" ht="88.5" customHeight="1" x14ac:dyDescent="0.25">
      <c r="A145" s="158"/>
      <c r="B145" s="7">
        <v>126</v>
      </c>
      <c r="C145" s="69"/>
      <c r="D145" s="70"/>
      <c r="E145" s="77"/>
      <c r="F145" s="71"/>
      <c r="G145" s="9" t="s">
        <v>152</v>
      </c>
      <c r="H145" s="103"/>
      <c r="I145" s="96" t="s">
        <v>895</v>
      </c>
      <c r="J145" s="103"/>
      <c r="K145" s="8" t="s">
        <v>463</v>
      </c>
      <c r="L145" s="119"/>
      <c r="M145" s="16" t="s">
        <v>220</v>
      </c>
      <c r="N145" s="103"/>
    </row>
    <row r="146" spans="1:87" ht="78" customHeight="1" x14ac:dyDescent="0.25">
      <c r="A146" s="13"/>
      <c r="B146" s="7">
        <v>127</v>
      </c>
      <c r="C146" s="151" t="s">
        <v>461</v>
      </c>
      <c r="D146" s="86" t="s">
        <v>222</v>
      </c>
      <c r="E146" s="37"/>
      <c r="F146" s="37"/>
      <c r="G146" s="9" t="s">
        <v>191</v>
      </c>
      <c r="H146" s="103"/>
      <c r="I146" s="2" t="s">
        <v>153</v>
      </c>
      <c r="J146" s="103" t="s">
        <v>299</v>
      </c>
      <c r="K146" s="8" t="s">
        <v>192</v>
      </c>
      <c r="L146" s="119" t="s">
        <v>299</v>
      </c>
      <c r="M146" s="16" t="s">
        <v>154</v>
      </c>
      <c r="N146" s="103"/>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row>
    <row r="147" spans="1:87" ht="150" x14ac:dyDescent="0.25">
      <c r="A147" s="13"/>
      <c r="B147" s="7">
        <v>128</v>
      </c>
      <c r="C147" s="32"/>
      <c r="D147" s="62"/>
      <c r="E147" s="37"/>
      <c r="F147" s="37"/>
      <c r="G147" s="9" t="s">
        <v>152</v>
      </c>
      <c r="H147" s="103"/>
      <c r="I147" s="2" t="s">
        <v>223</v>
      </c>
      <c r="J147" s="103"/>
      <c r="K147" s="8" t="s">
        <v>155</v>
      </c>
      <c r="L147" s="119"/>
      <c r="M147" s="16" t="s">
        <v>155</v>
      </c>
      <c r="N147" s="103"/>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row>
    <row r="148" spans="1:87" ht="43.35" customHeight="1" x14ac:dyDescent="0.25">
      <c r="A148" s="13"/>
      <c r="B148" s="7">
        <v>129</v>
      </c>
      <c r="C148" s="151" t="s">
        <v>462</v>
      </c>
      <c r="D148" s="86" t="s">
        <v>225</v>
      </c>
      <c r="E148" s="29"/>
      <c r="F148" s="37"/>
      <c r="G148" s="9" t="s">
        <v>156</v>
      </c>
      <c r="H148" s="108"/>
      <c r="I148" s="2" t="s">
        <v>204</v>
      </c>
      <c r="J148" s="108" t="s">
        <v>299</v>
      </c>
      <c r="K148" s="8" t="s">
        <v>204</v>
      </c>
      <c r="L148" s="117" t="s">
        <v>299</v>
      </c>
      <c r="M148" s="11" t="s">
        <v>204</v>
      </c>
      <c r="N148" s="108"/>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row>
    <row r="149" spans="1:87" ht="163.5" customHeight="1" x14ac:dyDescent="0.25">
      <c r="A149" s="13"/>
      <c r="B149" s="7">
        <v>130</v>
      </c>
      <c r="C149" s="32"/>
      <c r="D149" s="81"/>
      <c r="E149" s="29"/>
      <c r="F149" s="37"/>
      <c r="G149" s="9" t="s">
        <v>157</v>
      </c>
      <c r="H149" s="103"/>
      <c r="I149" s="2" t="s">
        <v>224</v>
      </c>
      <c r="J149" s="103"/>
      <c r="K149" s="8" t="s">
        <v>464</v>
      </c>
      <c r="L149" s="119"/>
      <c r="M149" s="16" t="s">
        <v>158</v>
      </c>
      <c r="N149" s="103"/>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row>
    <row r="150" spans="1:87" ht="18" customHeight="1" x14ac:dyDescent="0.25">
      <c r="A150" s="13"/>
      <c r="C150" s="135"/>
      <c r="D150" s="139" t="s">
        <v>351</v>
      </c>
      <c r="E150" s="137"/>
      <c r="F150" s="130"/>
      <c r="G150" s="132"/>
      <c r="H150" s="133">
        <f>COUNTIF(H134:H149,"x")</f>
        <v>0</v>
      </c>
      <c r="I150" s="132"/>
      <c r="J150" s="133">
        <f>COUNTIF(J134:J149,"x")</f>
        <v>8</v>
      </c>
      <c r="K150" s="132"/>
      <c r="L150" s="133">
        <f>COUNTIF(L134:L149,"x")</f>
        <v>8</v>
      </c>
      <c r="M150" s="130"/>
      <c r="N150" s="133">
        <f>COUNTIF(N134:N149,"x")</f>
        <v>0</v>
      </c>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row>
    <row r="151" spans="1:87" s="21" customFormat="1" x14ac:dyDescent="0.25">
      <c r="A151" s="13"/>
      <c r="B151" s="7">
        <v>131</v>
      </c>
      <c r="C151" s="20">
        <v>9</v>
      </c>
      <c r="D151" s="20" t="s">
        <v>290</v>
      </c>
      <c r="E151" s="4"/>
      <c r="F151" s="4"/>
      <c r="G151" s="10"/>
      <c r="H151" s="103"/>
      <c r="I151" s="10"/>
      <c r="J151" s="103"/>
      <c r="K151" s="213"/>
      <c r="L151" s="103"/>
      <c r="M151" s="20"/>
      <c r="N151" s="103"/>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row>
    <row r="152" spans="1:87" ht="75" x14ac:dyDescent="0.25">
      <c r="A152" s="13" t="s">
        <v>480</v>
      </c>
      <c r="B152" s="159">
        <v>132</v>
      </c>
      <c r="C152" s="168" t="s">
        <v>591</v>
      </c>
      <c r="D152" s="86" t="s">
        <v>229</v>
      </c>
      <c r="E152" s="37"/>
      <c r="F152" s="37"/>
      <c r="G152" s="9" t="s">
        <v>202</v>
      </c>
      <c r="H152" s="103"/>
      <c r="I152" s="2" t="s">
        <v>159</v>
      </c>
      <c r="J152" s="153" t="s">
        <v>299</v>
      </c>
      <c r="K152" s="8" t="s">
        <v>466</v>
      </c>
      <c r="L152" s="119" t="s">
        <v>299</v>
      </c>
      <c r="M152" s="16" t="s">
        <v>160</v>
      </c>
      <c r="N152" s="103"/>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row>
    <row r="153" spans="1:87" ht="84" customHeight="1" x14ac:dyDescent="0.25">
      <c r="A153" s="13"/>
      <c r="B153" s="7">
        <v>133</v>
      </c>
      <c r="C153" s="168"/>
      <c r="D153" s="152"/>
      <c r="E153" s="37"/>
      <c r="F153" s="37"/>
      <c r="G153" s="95" t="s">
        <v>161</v>
      </c>
      <c r="H153" s="110"/>
      <c r="I153" s="96" t="s">
        <v>128</v>
      </c>
      <c r="J153" s="234"/>
      <c r="K153" s="51" t="s">
        <v>408</v>
      </c>
      <c r="L153" s="125"/>
      <c r="M153" s="16" t="s">
        <v>129</v>
      </c>
      <c r="N153" s="110"/>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row>
    <row r="154" spans="1:87" s="61" customFormat="1" ht="46.7" customHeight="1" x14ac:dyDescent="0.25">
      <c r="A154" s="13"/>
      <c r="B154" s="159">
        <v>134</v>
      </c>
      <c r="C154" s="169" t="s">
        <v>592</v>
      </c>
      <c r="D154" s="86" t="s">
        <v>162</v>
      </c>
      <c r="E154" s="5"/>
      <c r="F154" s="5"/>
      <c r="G154" s="9" t="s">
        <v>468</v>
      </c>
      <c r="H154" s="103"/>
      <c r="I154" s="2" t="s">
        <v>468</v>
      </c>
      <c r="J154" s="153" t="s">
        <v>299</v>
      </c>
      <c r="K154" s="8" t="s">
        <v>467</v>
      </c>
      <c r="L154" s="119" t="s">
        <v>299</v>
      </c>
      <c r="M154" s="16" t="s">
        <v>163</v>
      </c>
      <c r="N154" s="103"/>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row>
    <row r="155" spans="1:87" s="61" customFormat="1" ht="62.45" customHeight="1" x14ac:dyDescent="0.25">
      <c r="A155" s="13"/>
      <c r="B155" s="7">
        <v>135</v>
      </c>
      <c r="C155" s="169"/>
      <c r="D155" s="90"/>
      <c r="E155" s="5"/>
      <c r="F155" s="5"/>
      <c r="G155" s="95" t="s">
        <v>469</v>
      </c>
      <c r="H155" s="103"/>
      <c r="I155" s="2" t="s">
        <v>896</v>
      </c>
      <c r="J155" s="153"/>
      <c r="K155" s="8" t="s">
        <v>518</v>
      </c>
      <c r="L155" s="119"/>
      <c r="M155" s="16" t="s">
        <v>218</v>
      </c>
      <c r="N155" s="103"/>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row>
    <row r="156" spans="1:87" ht="47.45" customHeight="1" x14ac:dyDescent="0.25">
      <c r="A156" s="13"/>
      <c r="B156" s="7">
        <v>136</v>
      </c>
      <c r="C156" s="168" t="s">
        <v>593</v>
      </c>
      <c r="D156" s="86" t="s">
        <v>165</v>
      </c>
      <c r="E156" s="37"/>
      <c r="F156" s="37"/>
      <c r="G156" s="9" t="s">
        <v>166</v>
      </c>
      <c r="H156" s="103"/>
      <c r="I156" s="2" t="s">
        <v>167</v>
      </c>
      <c r="J156" s="153" t="s">
        <v>299</v>
      </c>
      <c r="K156" s="8" t="s">
        <v>769</v>
      </c>
      <c r="L156" s="119" t="s">
        <v>299</v>
      </c>
      <c r="M156" s="16" t="s">
        <v>168</v>
      </c>
      <c r="N156" s="103"/>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row>
    <row r="157" spans="1:87" ht="102" customHeight="1" x14ac:dyDescent="0.25">
      <c r="A157" s="13"/>
      <c r="B157" s="7">
        <v>137</v>
      </c>
      <c r="C157" s="168"/>
      <c r="D157" s="41"/>
      <c r="E157" s="37"/>
      <c r="F157" s="37"/>
      <c r="G157" s="9" t="s">
        <v>164</v>
      </c>
      <c r="H157" s="103"/>
      <c r="I157" s="96" t="s">
        <v>897</v>
      </c>
      <c r="J157" s="153"/>
      <c r="K157" s="8" t="s">
        <v>934</v>
      </c>
      <c r="L157" s="119"/>
      <c r="M157" s="16" t="s">
        <v>169</v>
      </c>
      <c r="N157" s="103"/>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row>
    <row r="158" spans="1:87" ht="107.45" customHeight="1" x14ac:dyDescent="0.25">
      <c r="A158" s="13"/>
      <c r="B158" s="7">
        <v>138</v>
      </c>
      <c r="C158" s="169" t="s">
        <v>594</v>
      </c>
      <c r="D158" s="86" t="s">
        <v>226</v>
      </c>
      <c r="E158" s="37"/>
      <c r="F158" s="37"/>
      <c r="G158" s="9" t="s">
        <v>170</v>
      </c>
      <c r="H158" s="103"/>
      <c r="I158" s="2" t="s">
        <v>171</v>
      </c>
      <c r="J158" s="153" t="s">
        <v>299</v>
      </c>
      <c r="K158" s="8" t="s">
        <v>770</v>
      </c>
      <c r="L158" s="119" t="s">
        <v>299</v>
      </c>
      <c r="M158" s="16" t="s">
        <v>172</v>
      </c>
      <c r="N158" s="103"/>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row>
    <row r="159" spans="1:87" ht="62.45" customHeight="1" x14ac:dyDescent="0.25">
      <c r="A159" s="13"/>
      <c r="B159" s="7">
        <v>139</v>
      </c>
      <c r="C159" s="168"/>
      <c r="D159" s="41"/>
      <c r="E159" s="37"/>
      <c r="F159" s="37"/>
      <c r="G159" s="9" t="s">
        <v>143</v>
      </c>
      <c r="H159" s="103"/>
      <c r="I159" s="96" t="s">
        <v>898</v>
      </c>
      <c r="J159" s="153"/>
      <c r="K159" s="8" t="s">
        <v>173</v>
      </c>
      <c r="L159" s="119"/>
      <c r="M159" s="16" t="s">
        <v>144</v>
      </c>
      <c r="N159" s="103"/>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row>
    <row r="160" spans="1:87" ht="45.95" customHeight="1" x14ac:dyDescent="0.25">
      <c r="A160" s="13"/>
      <c r="B160" s="7">
        <v>140</v>
      </c>
      <c r="C160" s="169" t="s">
        <v>595</v>
      </c>
      <c r="D160" s="83" t="s">
        <v>174</v>
      </c>
      <c r="E160" s="37"/>
      <c r="F160" s="37"/>
      <c r="G160" s="9" t="s">
        <v>175</v>
      </c>
      <c r="H160" s="103"/>
      <c r="I160" s="2" t="s">
        <v>230</v>
      </c>
      <c r="J160" s="153" t="s">
        <v>299</v>
      </c>
      <c r="K160" s="8" t="s">
        <v>231</v>
      </c>
      <c r="L160" s="119" t="s">
        <v>299</v>
      </c>
      <c r="M160" s="16" t="s">
        <v>176</v>
      </c>
      <c r="N160" s="103"/>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row>
    <row r="161" spans="1:87" ht="90.6" customHeight="1" x14ac:dyDescent="0.25">
      <c r="A161" s="13"/>
      <c r="B161" s="7">
        <v>141</v>
      </c>
      <c r="C161" s="169"/>
      <c r="D161" s="33"/>
      <c r="E161" s="37"/>
      <c r="F161" s="37"/>
      <c r="G161" s="9" t="s">
        <v>177</v>
      </c>
      <c r="H161" s="103"/>
      <c r="I161" s="2" t="s">
        <v>899</v>
      </c>
      <c r="J161" s="103"/>
      <c r="K161" s="8" t="s">
        <v>935</v>
      </c>
      <c r="L161" s="119"/>
      <c r="M161" s="16" t="s">
        <v>218</v>
      </c>
      <c r="N161" s="103"/>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row>
    <row r="162" spans="1:87" ht="45" x14ac:dyDescent="0.25">
      <c r="A162" s="13"/>
      <c r="B162" s="7">
        <v>142</v>
      </c>
      <c r="C162" s="169" t="s">
        <v>596</v>
      </c>
      <c r="D162" s="83" t="s">
        <v>178</v>
      </c>
      <c r="E162" s="37"/>
      <c r="F162" s="37"/>
      <c r="G162" s="9" t="s">
        <v>179</v>
      </c>
      <c r="H162" s="103"/>
      <c r="I162" s="2" t="s">
        <v>180</v>
      </c>
      <c r="J162" s="103" t="s">
        <v>299</v>
      </c>
      <c r="K162" s="8" t="s">
        <v>771</v>
      </c>
      <c r="L162" s="119" t="s">
        <v>299</v>
      </c>
      <c r="M162" s="16" t="s">
        <v>181</v>
      </c>
      <c r="N162" s="103"/>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row>
    <row r="163" spans="1:87" ht="63" customHeight="1" x14ac:dyDescent="0.25">
      <c r="A163" s="13"/>
      <c r="B163" s="7">
        <v>143</v>
      </c>
      <c r="C163" s="169"/>
      <c r="D163" s="33"/>
      <c r="E163" s="37"/>
      <c r="F163" s="37"/>
      <c r="G163" s="9" t="s">
        <v>177</v>
      </c>
      <c r="H163" s="103"/>
      <c r="I163" s="96" t="s">
        <v>900</v>
      </c>
      <c r="J163" s="103"/>
      <c r="K163" s="8" t="s">
        <v>936</v>
      </c>
      <c r="L163" s="119"/>
      <c r="M163" s="16" t="s">
        <v>219</v>
      </c>
      <c r="N163" s="103"/>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row>
    <row r="164" spans="1:87" ht="27" customHeight="1" x14ac:dyDescent="0.25">
      <c r="A164" s="13"/>
      <c r="C164" s="135"/>
      <c r="D164" s="149" t="s">
        <v>350</v>
      </c>
      <c r="E164" s="130"/>
      <c r="F164" s="130"/>
      <c r="G164" s="132"/>
      <c r="H164" s="133">
        <f>COUNTIF(H152:H163,"x")</f>
        <v>0</v>
      </c>
      <c r="I164" s="132"/>
      <c r="J164" s="133">
        <f>COUNTIF(J152:J163,"x")</f>
        <v>6</v>
      </c>
      <c r="K164" s="132"/>
      <c r="L164" s="133">
        <f>COUNTIF(L152:L163,"x")</f>
        <v>6</v>
      </c>
      <c r="M164" s="130"/>
      <c r="N164" s="133">
        <f>COUNTIF(N152:N163,"x")</f>
        <v>0</v>
      </c>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row>
    <row r="165" spans="1:87" s="21" customFormat="1" x14ac:dyDescent="0.25">
      <c r="A165" s="13"/>
      <c r="C165" s="20"/>
      <c r="D165" s="20"/>
      <c r="E165" s="4"/>
      <c r="F165" s="4"/>
      <c r="G165" s="10"/>
      <c r="H165" s="103"/>
      <c r="I165" s="10"/>
      <c r="J165" s="103"/>
      <c r="K165" s="213"/>
      <c r="L165" s="103"/>
      <c r="M165" s="20"/>
      <c r="N165" s="103"/>
      <c r="O165" s="13"/>
      <c r="P165" s="13"/>
      <c r="Q165" s="13"/>
      <c r="R165" s="13"/>
      <c r="S165" s="13"/>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AU165" s="13"/>
      <c r="AV165" s="13"/>
      <c r="AW165" s="13"/>
      <c r="AX165" s="13"/>
      <c r="AY165" s="13"/>
      <c r="AZ165" s="13"/>
      <c r="BA165" s="13"/>
      <c r="BB165" s="13"/>
      <c r="BC165" s="13"/>
      <c r="BD165" s="13"/>
      <c r="BE165" s="13"/>
      <c r="BF165" s="13"/>
      <c r="BG165" s="13"/>
      <c r="BH165" s="13"/>
      <c r="BI165" s="13"/>
      <c r="BJ165" s="13"/>
      <c r="BK165" s="13"/>
      <c r="BL165" s="13"/>
      <c r="BM165" s="13"/>
      <c r="BN165" s="13"/>
      <c r="BO165" s="13"/>
      <c r="BP165" s="13"/>
      <c r="BQ165" s="13"/>
      <c r="BR165" s="13"/>
      <c r="BS165" s="13"/>
      <c r="BT165" s="13"/>
      <c r="BU165" s="13"/>
      <c r="BV165" s="13"/>
      <c r="BW165" s="13"/>
      <c r="BX165" s="13"/>
      <c r="BY165" s="13"/>
      <c r="BZ165" s="13"/>
      <c r="CA165" s="13"/>
      <c r="CB165" s="13"/>
      <c r="CC165" s="13"/>
      <c r="CD165" s="13"/>
      <c r="CE165" s="13"/>
      <c r="CF165" s="13"/>
      <c r="CG165" s="13"/>
      <c r="CH165" s="13"/>
      <c r="CI165" s="13"/>
    </row>
    <row r="166" spans="1:87" s="42" customFormat="1" ht="107.45" hidden="1" customHeight="1" x14ac:dyDescent="0.25">
      <c r="C166" s="40" t="s">
        <v>16</v>
      </c>
      <c r="D166" s="35" t="s">
        <v>48</v>
      </c>
      <c r="E166" s="1" t="s">
        <v>49</v>
      </c>
      <c r="F166" s="1"/>
      <c r="G166" s="216"/>
      <c r="H166" s="99"/>
      <c r="I166" s="35" t="s">
        <v>6</v>
      </c>
      <c r="J166" s="99"/>
      <c r="K166" s="35" t="s">
        <v>6</v>
      </c>
      <c r="L166" s="99"/>
      <c r="M166" s="40" t="s">
        <v>50</v>
      </c>
      <c r="N166" s="99"/>
      <c r="O166" s="13"/>
      <c r="P166" s="13"/>
      <c r="Q166" s="13"/>
      <c r="R166" s="13"/>
      <c r="S166" s="13"/>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AT166" s="13"/>
      <c r="AU166" s="13"/>
      <c r="AV166" s="13"/>
      <c r="AW166" s="13"/>
      <c r="AX166" s="13"/>
      <c r="AY166" s="13"/>
      <c r="AZ166" s="13"/>
      <c r="BA166" s="13"/>
      <c r="BB166" s="13"/>
      <c r="BC166" s="13"/>
      <c r="BD166" s="13"/>
      <c r="BE166" s="13"/>
      <c r="BF166" s="13"/>
      <c r="BG166" s="13"/>
      <c r="BH166" s="13"/>
      <c r="BI166" s="13"/>
      <c r="BJ166" s="13"/>
      <c r="BK166" s="13"/>
      <c r="BL166" s="13"/>
      <c r="BM166" s="13"/>
      <c r="BN166" s="13"/>
      <c r="BO166" s="13"/>
      <c r="BP166" s="13"/>
      <c r="BQ166" s="13"/>
      <c r="BR166" s="13"/>
      <c r="BS166" s="13"/>
      <c r="BT166" s="13"/>
      <c r="BU166" s="13"/>
      <c r="BV166" s="13"/>
      <c r="BW166" s="13"/>
      <c r="BX166" s="13"/>
      <c r="BY166" s="13"/>
      <c r="BZ166" s="13"/>
      <c r="CA166" s="13"/>
      <c r="CB166" s="13"/>
      <c r="CC166" s="13"/>
      <c r="CD166" s="13"/>
      <c r="CE166" s="13"/>
      <c r="CF166" s="13"/>
      <c r="CG166" s="13"/>
      <c r="CH166" s="13"/>
      <c r="CI166" s="13"/>
    </row>
    <row r="167" spans="1:87" s="42" customFormat="1" ht="105" hidden="1" x14ac:dyDescent="0.25">
      <c r="C167" s="40" t="s">
        <v>17</v>
      </c>
      <c r="D167" s="63" t="s">
        <v>335</v>
      </c>
      <c r="E167" s="1"/>
      <c r="F167" s="1"/>
      <c r="G167" s="216"/>
      <c r="H167" s="99"/>
      <c r="I167" s="35" t="s">
        <v>6</v>
      </c>
      <c r="J167" s="99"/>
      <c r="K167" s="35" t="s">
        <v>6</v>
      </c>
      <c r="L167" s="99"/>
      <c r="M167" s="40"/>
      <c r="N167" s="99"/>
      <c r="O167" s="13"/>
      <c r="P167" s="13"/>
      <c r="Q167" s="13"/>
      <c r="R167" s="13"/>
      <c r="S167" s="13"/>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AT167" s="13"/>
      <c r="AU167" s="13"/>
      <c r="AV167" s="13"/>
      <c r="AW167" s="13"/>
      <c r="AX167" s="13"/>
      <c r="AY167" s="13"/>
      <c r="AZ167" s="13"/>
      <c r="BA167" s="13"/>
      <c r="BB167" s="13"/>
      <c r="BC167" s="13"/>
      <c r="BD167" s="13"/>
      <c r="BE167" s="13"/>
      <c r="BF167" s="13"/>
      <c r="BG167" s="13"/>
      <c r="BH167" s="13"/>
      <c r="BI167" s="13"/>
      <c r="BJ167" s="13"/>
      <c r="BK167" s="13"/>
      <c r="BL167" s="13"/>
      <c r="BM167" s="13"/>
      <c r="BN167" s="13"/>
      <c r="BO167" s="13"/>
      <c r="BP167" s="13"/>
      <c r="BQ167" s="13"/>
      <c r="BR167" s="13"/>
      <c r="BS167" s="13"/>
      <c r="BT167" s="13"/>
      <c r="BU167" s="13"/>
      <c r="BV167" s="13"/>
      <c r="BW167" s="13"/>
      <c r="BX167" s="13"/>
      <c r="BY167" s="13"/>
      <c r="BZ167" s="13"/>
      <c r="CA167" s="13"/>
      <c r="CB167" s="13"/>
      <c r="CC167" s="13"/>
      <c r="CD167" s="13"/>
      <c r="CE167" s="13"/>
      <c r="CF167" s="13"/>
      <c r="CG167" s="13"/>
      <c r="CH167" s="13"/>
      <c r="CI167" s="13"/>
    </row>
    <row r="168" spans="1:87" s="42" customFormat="1" ht="105" hidden="1" x14ac:dyDescent="0.25">
      <c r="C168" s="40" t="s">
        <v>18</v>
      </c>
      <c r="D168" s="58" t="s">
        <v>336</v>
      </c>
      <c r="E168" s="1"/>
      <c r="F168" s="1"/>
      <c r="G168" s="216"/>
      <c r="H168" s="99"/>
      <c r="I168" s="35"/>
      <c r="J168" s="99"/>
      <c r="K168" s="216"/>
      <c r="L168" s="99"/>
      <c r="M168" s="40"/>
      <c r="N168" s="99"/>
      <c r="O168" s="13"/>
      <c r="P168" s="13"/>
      <c r="Q168" s="13"/>
      <c r="R168" s="13"/>
      <c r="S168" s="13"/>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c r="AT168" s="13"/>
      <c r="AU168" s="13"/>
      <c r="AV168" s="13"/>
      <c r="AW168" s="13"/>
      <c r="AX168" s="13"/>
      <c r="AY168" s="13"/>
      <c r="AZ168" s="13"/>
      <c r="BA168" s="13"/>
      <c r="BB168" s="13"/>
      <c r="BC168" s="13"/>
      <c r="BD168" s="13"/>
      <c r="BE168" s="13"/>
      <c r="BF168" s="13"/>
      <c r="BG168" s="13"/>
      <c r="BH168" s="13"/>
      <c r="BI168" s="13"/>
      <c r="BJ168" s="13"/>
      <c r="BK168" s="13"/>
      <c r="BL168" s="13"/>
      <c r="BM168" s="13"/>
      <c r="BN168" s="13"/>
      <c r="BO168" s="13"/>
      <c r="BP168" s="13"/>
      <c r="BQ168" s="13"/>
      <c r="BR168" s="13"/>
      <c r="BS168" s="13"/>
      <c r="BT168" s="13"/>
      <c r="BU168" s="13"/>
      <c r="BV168" s="13"/>
      <c r="BW168" s="13"/>
      <c r="BX168" s="13"/>
      <c r="BY168" s="13"/>
      <c r="BZ168" s="13"/>
      <c r="CA168" s="13"/>
      <c r="CB168" s="13"/>
      <c r="CC168" s="13"/>
      <c r="CD168" s="13"/>
      <c r="CE168" s="13"/>
      <c r="CF168" s="13"/>
      <c r="CG168" s="13"/>
      <c r="CH168" s="13"/>
      <c r="CI168" s="13"/>
    </row>
    <row r="169" spans="1:87" ht="105" hidden="1" x14ac:dyDescent="0.25">
      <c r="C169" s="3" t="s">
        <v>51</v>
      </c>
      <c r="D169" s="46" t="s">
        <v>0</v>
      </c>
      <c r="E169" s="37"/>
      <c r="F169" s="37"/>
      <c r="G169" s="217"/>
      <c r="H169" s="99"/>
      <c r="I169" s="34" t="s">
        <v>7</v>
      </c>
      <c r="J169" s="99"/>
      <c r="K169" s="227"/>
      <c r="L169" s="99"/>
      <c r="M169" s="22"/>
      <c r="N169" s="99"/>
    </row>
    <row r="170" spans="1:87" ht="60" hidden="1" x14ac:dyDescent="0.25">
      <c r="C170" s="3" t="s">
        <v>44</v>
      </c>
      <c r="D170" s="46" t="s">
        <v>337</v>
      </c>
      <c r="E170" s="37"/>
      <c r="F170" s="37"/>
      <c r="G170" s="217"/>
      <c r="H170" s="99"/>
      <c r="I170" s="34" t="s">
        <v>7</v>
      </c>
      <c r="J170" s="99"/>
      <c r="K170" s="227"/>
      <c r="L170" s="99"/>
      <c r="M170" s="22"/>
      <c r="N170" s="99"/>
    </row>
    <row r="171" spans="1:87" x14ac:dyDescent="0.25">
      <c r="B171" s="7">
        <f>(143-10)/2</f>
        <v>66.5</v>
      </c>
      <c r="I171" s="210"/>
      <c r="K171" s="210"/>
    </row>
    <row r="172" spans="1:87" ht="41.25" customHeight="1" x14ac:dyDescent="0.25">
      <c r="B172" s="155" t="s">
        <v>465</v>
      </c>
      <c r="C172" s="65"/>
      <c r="D172" s="65"/>
      <c r="H172" s="102">
        <f>COUNTIF(H6:H165,"x")</f>
        <v>15</v>
      </c>
      <c r="I172" s="210"/>
      <c r="J172" s="102">
        <f>COUNTIF(J6:J165,"x")</f>
        <v>44</v>
      </c>
      <c r="K172" s="210"/>
      <c r="L172" s="102">
        <f>COUNTIF(L6:L165,"x")</f>
        <v>59</v>
      </c>
      <c r="N172" s="102">
        <f>COUNTIF(N6:N165,"x")</f>
        <v>0</v>
      </c>
    </row>
    <row r="173" spans="1:87" x14ac:dyDescent="0.25">
      <c r="C173" s="66"/>
      <c r="D173" s="66"/>
      <c r="I173" s="210"/>
      <c r="K173" s="228" t="s">
        <v>514</v>
      </c>
      <c r="L173" s="102">
        <f>J172+H172</f>
        <v>59</v>
      </c>
    </row>
    <row r="174" spans="1:87" x14ac:dyDescent="0.25">
      <c r="C174" s="67"/>
      <c r="D174" s="67"/>
      <c r="I174" s="210"/>
      <c r="K174" s="210"/>
    </row>
    <row r="175" spans="1:87" x14ac:dyDescent="0.25">
      <c r="C175" s="67"/>
      <c r="D175" s="67"/>
      <c r="I175" s="210"/>
      <c r="K175" s="229"/>
    </row>
    <row r="176" spans="1:87" x14ac:dyDescent="0.25">
      <c r="C176" s="67"/>
      <c r="D176" s="67"/>
      <c r="I176" s="210"/>
      <c r="K176" s="210"/>
    </row>
    <row r="177" spans="9:11" x14ac:dyDescent="0.25">
      <c r="I177" s="210"/>
      <c r="K177" s="210"/>
    </row>
    <row r="178" spans="9:11" x14ac:dyDescent="0.25">
      <c r="I178" s="210"/>
      <c r="K178" s="210"/>
    </row>
    <row r="179" spans="9:11" x14ac:dyDescent="0.25">
      <c r="I179" s="210"/>
      <c r="K179" s="210"/>
    </row>
    <row r="180" spans="9:11" x14ac:dyDescent="0.25">
      <c r="I180" s="210"/>
      <c r="K180" s="210"/>
    </row>
    <row r="181" spans="9:11" x14ac:dyDescent="0.25">
      <c r="I181" s="210"/>
      <c r="K181" s="210"/>
    </row>
    <row r="182" spans="9:11" x14ac:dyDescent="0.25">
      <c r="I182" s="210"/>
      <c r="K182" s="210"/>
    </row>
    <row r="183" spans="9:11" x14ac:dyDescent="0.25">
      <c r="I183" s="210"/>
      <c r="K183" s="210"/>
    </row>
    <row r="184" spans="9:11" x14ac:dyDescent="0.25">
      <c r="I184" s="210"/>
      <c r="K184" s="210"/>
    </row>
    <row r="185" spans="9:11" x14ac:dyDescent="0.25">
      <c r="I185" s="210"/>
      <c r="K185" s="210"/>
    </row>
    <row r="186" spans="9:11" x14ac:dyDescent="0.25">
      <c r="I186" s="210"/>
      <c r="K186" s="210"/>
    </row>
    <row r="187" spans="9:11" x14ac:dyDescent="0.25">
      <c r="I187" s="210"/>
      <c r="K187" s="210"/>
    </row>
    <row r="188" spans="9:11" x14ac:dyDescent="0.25">
      <c r="I188" s="210"/>
      <c r="K188" s="210"/>
    </row>
    <row r="189" spans="9:11" x14ac:dyDescent="0.25">
      <c r="I189" s="210"/>
      <c r="K189" s="210"/>
    </row>
    <row r="190" spans="9:11" x14ac:dyDescent="0.25">
      <c r="I190" s="210"/>
      <c r="K190" s="210"/>
    </row>
    <row r="191" spans="9:11" x14ac:dyDescent="0.25">
      <c r="I191" s="210"/>
      <c r="K191" s="210"/>
    </row>
    <row r="192" spans="9:11" x14ac:dyDescent="0.25">
      <c r="I192" s="210"/>
      <c r="K192" s="210"/>
    </row>
    <row r="193" spans="9:11" x14ac:dyDescent="0.25">
      <c r="I193" s="210"/>
      <c r="K193" s="210"/>
    </row>
    <row r="194" spans="9:11" x14ac:dyDescent="0.25">
      <c r="I194" s="210"/>
      <c r="K194" s="210"/>
    </row>
    <row r="195" spans="9:11" x14ac:dyDescent="0.25">
      <c r="I195" s="210"/>
      <c r="K195" s="210"/>
    </row>
    <row r="196" spans="9:11" x14ac:dyDescent="0.25">
      <c r="I196" s="210"/>
      <c r="K196" s="210"/>
    </row>
    <row r="197" spans="9:11" x14ac:dyDescent="0.25">
      <c r="I197" s="210"/>
      <c r="K197" s="210"/>
    </row>
    <row r="198" spans="9:11" x14ac:dyDescent="0.25">
      <c r="I198" s="210"/>
      <c r="K198" s="210"/>
    </row>
    <row r="199" spans="9:11" x14ac:dyDescent="0.25">
      <c r="I199" s="210"/>
      <c r="K199" s="210"/>
    </row>
    <row r="200" spans="9:11" x14ac:dyDescent="0.25">
      <c r="I200" s="210"/>
      <c r="K200" s="210"/>
    </row>
    <row r="201" spans="9:11" x14ac:dyDescent="0.25">
      <c r="I201" s="210"/>
      <c r="K201" s="210"/>
    </row>
    <row r="202" spans="9:11" x14ac:dyDescent="0.25">
      <c r="I202" s="210"/>
      <c r="K202" s="210"/>
    </row>
    <row r="203" spans="9:11" x14ac:dyDescent="0.25">
      <c r="I203" s="210"/>
      <c r="K203" s="210"/>
    </row>
    <row r="204" spans="9:11" x14ac:dyDescent="0.25">
      <c r="I204" s="210"/>
      <c r="K204" s="210"/>
    </row>
    <row r="205" spans="9:11" x14ac:dyDescent="0.25">
      <c r="I205" s="210"/>
      <c r="K205" s="210"/>
    </row>
    <row r="206" spans="9:11" x14ac:dyDescent="0.25">
      <c r="I206" s="210"/>
      <c r="K206" s="210"/>
    </row>
    <row r="207" spans="9:11" x14ac:dyDescent="0.25">
      <c r="I207" s="210"/>
      <c r="K207" s="210"/>
    </row>
    <row r="208" spans="9:11" x14ac:dyDescent="0.25">
      <c r="I208" s="210"/>
      <c r="K208" s="210"/>
    </row>
    <row r="209" spans="9:11" x14ac:dyDescent="0.25">
      <c r="I209" s="210"/>
      <c r="K209" s="210"/>
    </row>
    <row r="210" spans="9:11" x14ac:dyDescent="0.25">
      <c r="I210" s="210"/>
      <c r="K210" s="210"/>
    </row>
    <row r="211" spans="9:11" x14ac:dyDescent="0.25">
      <c r="I211" s="210"/>
      <c r="K211" s="210"/>
    </row>
    <row r="212" spans="9:11" x14ac:dyDescent="0.25">
      <c r="I212" s="210"/>
      <c r="K212" s="210"/>
    </row>
    <row r="213" spans="9:11" x14ac:dyDescent="0.25">
      <c r="I213" s="210"/>
      <c r="K213" s="210"/>
    </row>
    <row r="214" spans="9:11" x14ac:dyDescent="0.25">
      <c r="I214" s="210"/>
      <c r="K214" s="210"/>
    </row>
    <row r="215" spans="9:11" x14ac:dyDescent="0.25">
      <c r="I215" s="210"/>
      <c r="K215" s="210"/>
    </row>
    <row r="216" spans="9:11" x14ac:dyDescent="0.25">
      <c r="I216" s="210"/>
      <c r="K216" s="210"/>
    </row>
    <row r="217" spans="9:11" x14ac:dyDescent="0.25">
      <c r="I217" s="210"/>
      <c r="K217" s="210"/>
    </row>
    <row r="218" spans="9:11" x14ac:dyDescent="0.25">
      <c r="I218" s="210"/>
      <c r="K218" s="210"/>
    </row>
    <row r="219" spans="9:11" x14ac:dyDescent="0.25">
      <c r="I219" s="210"/>
      <c r="K219" s="210"/>
    </row>
    <row r="220" spans="9:11" x14ac:dyDescent="0.25">
      <c r="I220" s="210"/>
      <c r="K220" s="210"/>
    </row>
    <row r="221" spans="9:11" x14ac:dyDescent="0.25">
      <c r="I221" s="210"/>
      <c r="K221" s="210"/>
    </row>
    <row r="222" spans="9:11" x14ac:dyDescent="0.25">
      <c r="I222" s="210"/>
      <c r="K222" s="210"/>
    </row>
    <row r="223" spans="9:11" x14ac:dyDescent="0.25">
      <c r="I223" s="210"/>
      <c r="K223" s="210"/>
    </row>
    <row r="224" spans="9:11" x14ac:dyDescent="0.25">
      <c r="I224" s="210"/>
      <c r="K224" s="210"/>
    </row>
    <row r="225" spans="9:11" x14ac:dyDescent="0.25">
      <c r="I225" s="210"/>
      <c r="K225" s="210"/>
    </row>
    <row r="226" spans="9:11" x14ac:dyDescent="0.25">
      <c r="I226" s="210"/>
      <c r="K226" s="210"/>
    </row>
    <row r="227" spans="9:11" x14ac:dyDescent="0.25">
      <c r="I227" s="210"/>
      <c r="K227" s="210"/>
    </row>
    <row r="228" spans="9:11" x14ac:dyDescent="0.25">
      <c r="I228" s="210"/>
      <c r="K228" s="210"/>
    </row>
    <row r="229" spans="9:11" x14ac:dyDescent="0.25">
      <c r="I229" s="210"/>
      <c r="K229" s="210"/>
    </row>
    <row r="230" spans="9:11" x14ac:dyDescent="0.25">
      <c r="I230" s="210"/>
      <c r="K230" s="210"/>
    </row>
    <row r="231" spans="9:11" x14ac:dyDescent="0.25">
      <c r="I231" s="210"/>
      <c r="K231" s="210"/>
    </row>
    <row r="232" spans="9:11" x14ac:dyDescent="0.25">
      <c r="I232" s="210"/>
      <c r="K232" s="210"/>
    </row>
    <row r="233" spans="9:11" x14ac:dyDescent="0.25">
      <c r="I233" s="210"/>
      <c r="K233" s="210"/>
    </row>
    <row r="234" spans="9:11" x14ac:dyDescent="0.25">
      <c r="I234" s="210"/>
      <c r="K234" s="210"/>
    </row>
    <row r="235" spans="9:11" x14ac:dyDescent="0.25">
      <c r="I235" s="210"/>
      <c r="K235" s="210"/>
    </row>
    <row r="236" spans="9:11" x14ac:dyDescent="0.25">
      <c r="I236" s="210"/>
      <c r="K236" s="210"/>
    </row>
    <row r="237" spans="9:11" x14ac:dyDescent="0.25">
      <c r="I237" s="210"/>
      <c r="K237" s="210"/>
    </row>
    <row r="238" spans="9:11" x14ac:dyDescent="0.25">
      <c r="I238" s="210"/>
      <c r="K238" s="210"/>
    </row>
    <row r="239" spans="9:11" x14ac:dyDescent="0.25">
      <c r="I239" s="210"/>
      <c r="K239" s="210"/>
    </row>
    <row r="240" spans="9:11" x14ac:dyDescent="0.25">
      <c r="I240" s="210"/>
      <c r="K240" s="210"/>
    </row>
    <row r="241" spans="9:11" x14ac:dyDescent="0.25">
      <c r="I241" s="210"/>
      <c r="K241" s="210"/>
    </row>
    <row r="242" spans="9:11" x14ac:dyDescent="0.25">
      <c r="I242" s="210"/>
      <c r="K242" s="210"/>
    </row>
    <row r="243" spans="9:11" x14ac:dyDescent="0.25">
      <c r="I243" s="210"/>
      <c r="K243" s="210"/>
    </row>
    <row r="244" spans="9:11" x14ac:dyDescent="0.25">
      <c r="I244" s="210"/>
      <c r="K244" s="210"/>
    </row>
    <row r="245" spans="9:11" x14ac:dyDescent="0.25">
      <c r="I245" s="210"/>
      <c r="K245" s="210"/>
    </row>
    <row r="246" spans="9:11" x14ac:dyDescent="0.25">
      <c r="I246" s="210"/>
      <c r="K246" s="210"/>
    </row>
    <row r="247" spans="9:11" x14ac:dyDescent="0.25">
      <c r="I247" s="210"/>
      <c r="K247" s="210"/>
    </row>
    <row r="248" spans="9:11" x14ac:dyDescent="0.25">
      <c r="I248" s="210"/>
      <c r="K248" s="210"/>
    </row>
    <row r="249" spans="9:11" x14ac:dyDescent="0.25">
      <c r="I249" s="210"/>
      <c r="K249" s="210"/>
    </row>
    <row r="250" spans="9:11" x14ac:dyDescent="0.25">
      <c r="I250" s="210"/>
      <c r="K250" s="210"/>
    </row>
    <row r="251" spans="9:11" x14ac:dyDescent="0.25">
      <c r="I251" s="210"/>
      <c r="K251" s="210"/>
    </row>
    <row r="252" spans="9:11" x14ac:dyDescent="0.25">
      <c r="I252" s="210"/>
      <c r="K252" s="210"/>
    </row>
    <row r="253" spans="9:11" x14ac:dyDescent="0.25">
      <c r="I253" s="210"/>
      <c r="K253" s="210"/>
    </row>
    <row r="254" spans="9:11" x14ac:dyDescent="0.25">
      <c r="I254" s="210"/>
      <c r="K254" s="210"/>
    </row>
    <row r="255" spans="9:11" x14ac:dyDescent="0.25">
      <c r="I255" s="210"/>
      <c r="K255" s="210"/>
    </row>
    <row r="256" spans="9:11" x14ac:dyDescent="0.25">
      <c r="I256" s="210"/>
      <c r="K256" s="210"/>
    </row>
    <row r="257" spans="9:11" x14ac:dyDescent="0.25">
      <c r="I257" s="210"/>
      <c r="K257" s="210"/>
    </row>
    <row r="258" spans="9:11" x14ac:dyDescent="0.25">
      <c r="I258" s="210"/>
      <c r="K258" s="210"/>
    </row>
    <row r="259" spans="9:11" x14ac:dyDescent="0.25">
      <c r="I259" s="210"/>
      <c r="K259" s="210"/>
    </row>
    <row r="260" spans="9:11" x14ac:dyDescent="0.25">
      <c r="I260" s="210"/>
      <c r="K260" s="210"/>
    </row>
    <row r="261" spans="9:11" x14ac:dyDescent="0.25">
      <c r="I261" s="210"/>
      <c r="K261" s="210"/>
    </row>
    <row r="262" spans="9:11" x14ac:dyDescent="0.25">
      <c r="I262" s="210"/>
      <c r="K262" s="210"/>
    </row>
    <row r="263" spans="9:11" x14ac:dyDescent="0.25">
      <c r="I263" s="210"/>
      <c r="K263" s="210"/>
    </row>
    <row r="264" spans="9:11" x14ac:dyDescent="0.25">
      <c r="I264" s="210"/>
      <c r="K264" s="210"/>
    </row>
    <row r="265" spans="9:11" x14ac:dyDescent="0.25">
      <c r="I265" s="210"/>
      <c r="K265" s="210"/>
    </row>
    <row r="266" spans="9:11" x14ac:dyDescent="0.25">
      <c r="I266" s="210"/>
      <c r="K266" s="210"/>
    </row>
    <row r="267" spans="9:11" x14ac:dyDescent="0.25">
      <c r="I267" s="210"/>
      <c r="K267" s="210"/>
    </row>
    <row r="268" spans="9:11" x14ac:dyDescent="0.25">
      <c r="I268" s="210"/>
      <c r="K268" s="210"/>
    </row>
    <row r="269" spans="9:11" x14ac:dyDescent="0.25">
      <c r="I269" s="210"/>
      <c r="K269" s="210"/>
    </row>
    <row r="270" spans="9:11" x14ac:dyDescent="0.25">
      <c r="I270" s="210"/>
      <c r="K270" s="210"/>
    </row>
    <row r="271" spans="9:11" x14ac:dyDescent="0.25">
      <c r="I271" s="210"/>
      <c r="K271" s="210"/>
    </row>
    <row r="272" spans="9:11" x14ac:dyDescent="0.25">
      <c r="I272" s="210"/>
      <c r="K272" s="210"/>
    </row>
    <row r="273" spans="9:11" x14ac:dyDescent="0.25">
      <c r="I273" s="210"/>
      <c r="K273" s="210"/>
    </row>
    <row r="274" spans="9:11" x14ac:dyDescent="0.25">
      <c r="I274" s="210"/>
      <c r="K274" s="210"/>
    </row>
    <row r="275" spans="9:11" x14ac:dyDescent="0.25">
      <c r="I275" s="210"/>
      <c r="K275" s="210"/>
    </row>
    <row r="276" spans="9:11" x14ac:dyDescent="0.25">
      <c r="I276" s="210"/>
      <c r="K276" s="210"/>
    </row>
    <row r="277" spans="9:11" x14ac:dyDescent="0.25">
      <c r="I277" s="210"/>
      <c r="K277" s="210"/>
    </row>
    <row r="278" spans="9:11" x14ac:dyDescent="0.25">
      <c r="I278" s="210"/>
      <c r="K278" s="210"/>
    </row>
    <row r="279" spans="9:11" x14ac:dyDescent="0.25">
      <c r="I279" s="210"/>
      <c r="K279" s="210"/>
    </row>
    <row r="280" spans="9:11" x14ac:dyDescent="0.25">
      <c r="I280" s="210"/>
      <c r="K280" s="210"/>
    </row>
    <row r="281" spans="9:11" x14ac:dyDescent="0.25">
      <c r="I281" s="210"/>
      <c r="K281" s="210"/>
    </row>
    <row r="282" spans="9:11" x14ac:dyDescent="0.25">
      <c r="I282" s="210"/>
      <c r="K282" s="210"/>
    </row>
    <row r="283" spans="9:11" x14ac:dyDescent="0.25">
      <c r="I283" s="210"/>
      <c r="K283" s="210"/>
    </row>
    <row r="284" spans="9:11" x14ac:dyDescent="0.25">
      <c r="I284" s="210"/>
      <c r="K284" s="210"/>
    </row>
    <row r="285" spans="9:11" x14ac:dyDescent="0.25">
      <c r="I285" s="210"/>
      <c r="K285" s="210"/>
    </row>
    <row r="286" spans="9:11" x14ac:dyDescent="0.25">
      <c r="I286" s="210"/>
      <c r="K286" s="210"/>
    </row>
    <row r="287" spans="9:11" x14ac:dyDescent="0.25">
      <c r="I287" s="210"/>
      <c r="K287" s="210"/>
    </row>
    <row r="288" spans="9:11" x14ac:dyDescent="0.25">
      <c r="I288" s="210"/>
      <c r="K288" s="210"/>
    </row>
    <row r="289" spans="9:11" x14ac:dyDescent="0.25">
      <c r="I289" s="210"/>
      <c r="K289" s="210"/>
    </row>
    <row r="290" spans="9:11" x14ac:dyDescent="0.25">
      <c r="I290" s="210"/>
      <c r="K290" s="210"/>
    </row>
    <row r="291" spans="9:11" x14ac:dyDescent="0.25">
      <c r="I291" s="210"/>
      <c r="K291" s="210"/>
    </row>
    <row r="292" spans="9:11" x14ac:dyDescent="0.25">
      <c r="I292" s="210"/>
      <c r="K292" s="210"/>
    </row>
    <row r="293" spans="9:11" x14ac:dyDescent="0.25">
      <c r="I293" s="210"/>
      <c r="K293" s="210"/>
    </row>
    <row r="294" spans="9:11" x14ac:dyDescent="0.25">
      <c r="I294" s="210"/>
      <c r="K294" s="210"/>
    </row>
    <row r="295" spans="9:11" x14ac:dyDescent="0.25">
      <c r="I295" s="210"/>
      <c r="K295" s="210"/>
    </row>
    <row r="296" spans="9:11" x14ac:dyDescent="0.25">
      <c r="I296" s="210"/>
      <c r="K296" s="210"/>
    </row>
    <row r="297" spans="9:11" x14ac:dyDescent="0.25">
      <c r="I297" s="210"/>
      <c r="K297" s="210"/>
    </row>
    <row r="298" spans="9:11" x14ac:dyDescent="0.25">
      <c r="I298" s="210"/>
      <c r="K298" s="210"/>
    </row>
    <row r="299" spans="9:11" x14ac:dyDescent="0.25">
      <c r="I299" s="210"/>
      <c r="K299" s="210"/>
    </row>
    <row r="300" spans="9:11" x14ac:dyDescent="0.25">
      <c r="I300" s="210"/>
      <c r="K300" s="210"/>
    </row>
    <row r="301" spans="9:11" x14ac:dyDescent="0.25">
      <c r="I301" s="210"/>
      <c r="K301" s="210"/>
    </row>
    <row r="302" spans="9:11" x14ac:dyDescent="0.25">
      <c r="I302" s="210"/>
      <c r="K302" s="210"/>
    </row>
    <row r="303" spans="9:11" x14ac:dyDescent="0.25">
      <c r="I303" s="210"/>
      <c r="K303" s="210"/>
    </row>
    <row r="304" spans="9:11" x14ac:dyDescent="0.25">
      <c r="I304" s="210"/>
      <c r="K304" s="210"/>
    </row>
    <row r="305" spans="9:11" x14ac:dyDescent="0.25">
      <c r="I305" s="210"/>
      <c r="K305" s="210"/>
    </row>
    <row r="306" spans="9:11" x14ac:dyDescent="0.25">
      <c r="I306" s="210"/>
      <c r="K306" s="210"/>
    </row>
    <row r="307" spans="9:11" x14ac:dyDescent="0.25">
      <c r="I307" s="210"/>
      <c r="K307" s="210"/>
    </row>
    <row r="308" spans="9:11" x14ac:dyDescent="0.25">
      <c r="I308" s="210"/>
      <c r="K308" s="210"/>
    </row>
    <row r="309" spans="9:11" x14ac:dyDescent="0.25">
      <c r="I309" s="210"/>
      <c r="K309" s="210"/>
    </row>
    <row r="310" spans="9:11" x14ac:dyDescent="0.25">
      <c r="I310" s="210"/>
      <c r="K310" s="210"/>
    </row>
    <row r="311" spans="9:11" x14ac:dyDescent="0.25">
      <c r="I311" s="210"/>
      <c r="K311" s="210"/>
    </row>
    <row r="312" spans="9:11" x14ac:dyDescent="0.25">
      <c r="I312" s="210"/>
      <c r="K312" s="210"/>
    </row>
    <row r="313" spans="9:11" x14ac:dyDescent="0.25">
      <c r="I313" s="210"/>
      <c r="K313" s="210"/>
    </row>
    <row r="314" spans="9:11" x14ac:dyDescent="0.25">
      <c r="I314" s="210"/>
      <c r="K314" s="210"/>
    </row>
    <row r="315" spans="9:11" x14ac:dyDescent="0.25">
      <c r="I315" s="210"/>
      <c r="K315" s="210"/>
    </row>
    <row r="316" spans="9:11" x14ac:dyDescent="0.25">
      <c r="I316" s="210"/>
      <c r="K316" s="210"/>
    </row>
    <row r="317" spans="9:11" x14ac:dyDescent="0.25">
      <c r="I317" s="210"/>
      <c r="K317" s="210"/>
    </row>
    <row r="318" spans="9:11" x14ac:dyDescent="0.25">
      <c r="I318" s="210"/>
      <c r="K318" s="210"/>
    </row>
    <row r="319" spans="9:11" x14ac:dyDescent="0.25">
      <c r="I319" s="210"/>
      <c r="K319" s="210"/>
    </row>
    <row r="320" spans="9:11" x14ac:dyDescent="0.25">
      <c r="I320" s="210"/>
      <c r="K320" s="210"/>
    </row>
    <row r="321" spans="9:11" x14ac:dyDescent="0.25">
      <c r="I321" s="210"/>
      <c r="K321" s="210"/>
    </row>
    <row r="322" spans="9:11" x14ac:dyDescent="0.25">
      <c r="I322" s="210"/>
      <c r="K322" s="210"/>
    </row>
    <row r="323" spans="9:11" x14ac:dyDescent="0.25">
      <c r="I323" s="210"/>
      <c r="K323" s="210"/>
    </row>
    <row r="324" spans="9:11" x14ac:dyDescent="0.25">
      <c r="I324" s="210"/>
      <c r="K324" s="210"/>
    </row>
    <row r="325" spans="9:11" x14ac:dyDescent="0.25">
      <c r="I325" s="210"/>
      <c r="K325" s="210"/>
    </row>
    <row r="326" spans="9:11" x14ac:dyDescent="0.25">
      <c r="I326" s="210"/>
      <c r="K326" s="210"/>
    </row>
    <row r="327" spans="9:11" x14ac:dyDescent="0.25">
      <c r="I327" s="210"/>
      <c r="K327" s="210"/>
    </row>
    <row r="328" spans="9:11" x14ac:dyDescent="0.25">
      <c r="I328" s="210"/>
      <c r="K328" s="210"/>
    </row>
    <row r="329" spans="9:11" x14ac:dyDescent="0.25">
      <c r="I329" s="210"/>
      <c r="K329" s="210"/>
    </row>
    <row r="330" spans="9:11" x14ac:dyDescent="0.25">
      <c r="I330" s="210"/>
      <c r="K330" s="210"/>
    </row>
    <row r="331" spans="9:11" x14ac:dyDescent="0.25">
      <c r="I331" s="210"/>
      <c r="K331" s="210"/>
    </row>
    <row r="332" spans="9:11" x14ac:dyDescent="0.25">
      <c r="I332" s="210"/>
      <c r="K332" s="210"/>
    </row>
    <row r="333" spans="9:11" x14ac:dyDescent="0.25">
      <c r="I333" s="210"/>
      <c r="K333" s="210"/>
    </row>
    <row r="334" spans="9:11" x14ac:dyDescent="0.25">
      <c r="I334" s="210"/>
      <c r="K334" s="210"/>
    </row>
    <row r="335" spans="9:11" x14ac:dyDescent="0.25">
      <c r="I335" s="210"/>
      <c r="K335" s="210"/>
    </row>
    <row r="336" spans="9:11" x14ac:dyDescent="0.25">
      <c r="I336" s="210"/>
      <c r="K336" s="210"/>
    </row>
    <row r="337" spans="9:11" x14ac:dyDescent="0.25">
      <c r="I337" s="210"/>
      <c r="K337" s="210"/>
    </row>
    <row r="338" spans="9:11" x14ac:dyDescent="0.25">
      <c r="I338" s="210"/>
      <c r="K338" s="210"/>
    </row>
    <row r="339" spans="9:11" x14ac:dyDescent="0.25">
      <c r="I339" s="210"/>
      <c r="K339" s="210"/>
    </row>
    <row r="340" spans="9:11" x14ac:dyDescent="0.25">
      <c r="I340" s="210"/>
      <c r="K340" s="210"/>
    </row>
    <row r="341" spans="9:11" x14ac:dyDescent="0.25">
      <c r="I341" s="210"/>
      <c r="K341" s="210"/>
    </row>
    <row r="342" spans="9:11" x14ac:dyDescent="0.25">
      <c r="I342" s="210"/>
      <c r="K342" s="210"/>
    </row>
    <row r="343" spans="9:11" x14ac:dyDescent="0.25">
      <c r="I343" s="210"/>
      <c r="K343" s="210"/>
    </row>
    <row r="344" spans="9:11" x14ac:dyDescent="0.25">
      <c r="I344" s="210"/>
      <c r="K344" s="210"/>
    </row>
    <row r="345" spans="9:11" x14ac:dyDescent="0.25">
      <c r="I345" s="210"/>
      <c r="K345" s="210"/>
    </row>
    <row r="346" spans="9:11" x14ac:dyDescent="0.25">
      <c r="I346" s="210"/>
      <c r="K346" s="210"/>
    </row>
    <row r="347" spans="9:11" x14ac:dyDescent="0.25">
      <c r="I347" s="210"/>
      <c r="K347" s="210"/>
    </row>
    <row r="348" spans="9:11" x14ac:dyDescent="0.25">
      <c r="I348" s="210"/>
      <c r="K348" s="210"/>
    </row>
    <row r="349" spans="9:11" x14ac:dyDescent="0.25">
      <c r="I349" s="210"/>
      <c r="K349" s="210"/>
    </row>
    <row r="350" spans="9:11" x14ac:dyDescent="0.25">
      <c r="I350" s="210"/>
      <c r="K350" s="210"/>
    </row>
    <row r="351" spans="9:11" x14ac:dyDescent="0.25">
      <c r="I351" s="210"/>
      <c r="K351" s="210"/>
    </row>
    <row r="352" spans="9:11" x14ac:dyDescent="0.25">
      <c r="I352" s="210"/>
      <c r="K352" s="210"/>
    </row>
    <row r="353" spans="9:11" x14ac:dyDescent="0.25">
      <c r="I353" s="210"/>
      <c r="K353" s="210"/>
    </row>
    <row r="354" spans="9:11" x14ac:dyDescent="0.25">
      <c r="I354" s="210"/>
      <c r="K354" s="210"/>
    </row>
    <row r="355" spans="9:11" x14ac:dyDescent="0.25">
      <c r="I355" s="210"/>
      <c r="K355" s="210"/>
    </row>
    <row r="356" spans="9:11" x14ac:dyDescent="0.25">
      <c r="I356" s="210"/>
      <c r="K356" s="210"/>
    </row>
    <row r="357" spans="9:11" x14ac:dyDescent="0.25">
      <c r="I357" s="210"/>
      <c r="K357" s="210"/>
    </row>
    <row r="358" spans="9:11" x14ac:dyDescent="0.25">
      <c r="I358" s="210"/>
      <c r="K358" s="210"/>
    </row>
    <row r="359" spans="9:11" x14ac:dyDescent="0.25">
      <c r="I359" s="210"/>
      <c r="K359" s="210"/>
    </row>
    <row r="360" spans="9:11" x14ac:dyDescent="0.25">
      <c r="I360" s="210"/>
      <c r="K360" s="210"/>
    </row>
    <row r="361" spans="9:11" x14ac:dyDescent="0.25">
      <c r="I361" s="210"/>
      <c r="K361" s="210"/>
    </row>
    <row r="362" spans="9:11" x14ac:dyDescent="0.25">
      <c r="I362" s="210"/>
      <c r="K362" s="210"/>
    </row>
    <row r="363" spans="9:11" x14ac:dyDescent="0.25">
      <c r="I363" s="210"/>
      <c r="K363" s="210"/>
    </row>
    <row r="364" spans="9:11" x14ac:dyDescent="0.25">
      <c r="I364" s="210"/>
      <c r="K364" s="210"/>
    </row>
    <row r="365" spans="9:11" x14ac:dyDescent="0.25">
      <c r="I365" s="210"/>
      <c r="K365" s="210"/>
    </row>
    <row r="366" spans="9:11" x14ac:dyDescent="0.25">
      <c r="I366" s="210"/>
      <c r="K366" s="210"/>
    </row>
    <row r="367" spans="9:11" x14ac:dyDescent="0.25">
      <c r="I367" s="210"/>
      <c r="K367" s="210"/>
    </row>
    <row r="368" spans="9:11" x14ac:dyDescent="0.25">
      <c r="I368" s="210"/>
      <c r="K368" s="210"/>
    </row>
    <row r="369" spans="9:11" x14ac:dyDescent="0.25">
      <c r="I369" s="210"/>
      <c r="K369" s="210"/>
    </row>
    <row r="370" spans="9:11" x14ac:dyDescent="0.25">
      <c r="I370" s="210"/>
      <c r="K370" s="210"/>
    </row>
    <row r="371" spans="9:11" x14ac:dyDescent="0.25">
      <c r="I371" s="210"/>
      <c r="K371" s="210"/>
    </row>
    <row r="372" spans="9:11" x14ac:dyDescent="0.25">
      <c r="I372" s="210"/>
      <c r="K372" s="210"/>
    </row>
    <row r="373" spans="9:11" x14ac:dyDescent="0.25">
      <c r="I373" s="210"/>
      <c r="K373" s="210"/>
    </row>
    <row r="374" spans="9:11" x14ac:dyDescent="0.25">
      <c r="I374" s="210"/>
      <c r="K374" s="210"/>
    </row>
    <row r="375" spans="9:11" x14ac:dyDescent="0.25">
      <c r="I375" s="210"/>
      <c r="K375" s="210"/>
    </row>
    <row r="376" spans="9:11" x14ac:dyDescent="0.25">
      <c r="I376" s="210"/>
      <c r="K376" s="210"/>
    </row>
    <row r="377" spans="9:11" x14ac:dyDescent="0.25">
      <c r="I377" s="210"/>
      <c r="K377" s="210"/>
    </row>
    <row r="378" spans="9:11" x14ac:dyDescent="0.25">
      <c r="I378" s="210"/>
      <c r="K378" s="210"/>
    </row>
    <row r="379" spans="9:11" x14ac:dyDescent="0.25">
      <c r="I379" s="210"/>
      <c r="K379" s="210"/>
    </row>
    <row r="380" spans="9:11" x14ac:dyDescent="0.25">
      <c r="I380" s="210"/>
      <c r="K380" s="210"/>
    </row>
    <row r="381" spans="9:11" x14ac:dyDescent="0.25">
      <c r="I381" s="210"/>
      <c r="K381" s="210"/>
    </row>
    <row r="382" spans="9:11" x14ac:dyDescent="0.25">
      <c r="I382" s="210"/>
      <c r="K382" s="210"/>
    </row>
    <row r="383" spans="9:11" x14ac:dyDescent="0.25">
      <c r="I383" s="210"/>
      <c r="K383" s="210"/>
    </row>
    <row r="384" spans="9:11" x14ac:dyDescent="0.25">
      <c r="I384" s="210"/>
      <c r="K384" s="210"/>
    </row>
    <row r="385" spans="9:11" x14ac:dyDescent="0.25">
      <c r="I385" s="210"/>
      <c r="K385" s="210"/>
    </row>
    <row r="386" spans="9:11" x14ac:dyDescent="0.25">
      <c r="I386" s="210"/>
      <c r="K386" s="210"/>
    </row>
    <row r="387" spans="9:11" x14ac:dyDescent="0.25">
      <c r="I387" s="210"/>
      <c r="K387" s="210"/>
    </row>
    <row r="388" spans="9:11" x14ac:dyDescent="0.25">
      <c r="I388" s="210"/>
      <c r="K388" s="210"/>
    </row>
    <row r="389" spans="9:11" x14ac:dyDescent="0.25">
      <c r="I389" s="210"/>
      <c r="K389" s="210"/>
    </row>
    <row r="390" spans="9:11" x14ac:dyDescent="0.25">
      <c r="I390" s="210"/>
      <c r="K390" s="210"/>
    </row>
    <row r="391" spans="9:11" x14ac:dyDescent="0.25">
      <c r="I391" s="210"/>
      <c r="K391" s="210"/>
    </row>
    <row r="392" spans="9:11" x14ac:dyDescent="0.25">
      <c r="I392" s="210"/>
      <c r="K392" s="210"/>
    </row>
    <row r="393" spans="9:11" x14ac:dyDescent="0.25">
      <c r="I393" s="210"/>
      <c r="K393" s="210"/>
    </row>
    <row r="394" spans="9:11" x14ac:dyDescent="0.25">
      <c r="I394" s="210"/>
      <c r="K394" s="210"/>
    </row>
    <row r="395" spans="9:11" x14ac:dyDescent="0.25">
      <c r="I395" s="210"/>
      <c r="K395" s="210"/>
    </row>
    <row r="396" spans="9:11" x14ac:dyDescent="0.25">
      <c r="I396" s="210"/>
      <c r="K396" s="210"/>
    </row>
    <row r="397" spans="9:11" x14ac:dyDescent="0.25">
      <c r="I397" s="210"/>
      <c r="K397" s="210"/>
    </row>
    <row r="398" spans="9:11" x14ac:dyDescent="0.25">
      <c r="I398" s="210"/>
      <c r="K398" s="210"/>
    </row>
    <row r="399" spans="9:11" x14ac:dyDescent="0.25">
      <c r="I399" s="210"/>
      <c r="K399" s="210"/>
    </row>
    <row r="400" spans="9:11" x14ac:dyDescent="0.25">
      <c r="I400" s="210"/>
      <c r="K400" s="210"/>
    </row>
    <row r="401" spans="9:11" x14ac:dyDescent="0.25">
      <c r="I401" s="210"/>
      <c r="K401" s="210"/>
    </row>
    <row r="402" spans="9:11" x14ac:dyDescent="0.25">
      <c r="I402" s="210"/>
      <c r="K402" s="210"/>
    </row>
    <row r="403" spans="9:11" x14ac:dyDescent="0.25">
      <c r="I403" s="210"/>
      <c r="K403" s="210"/>
    </row>
    <row r="404" spans="9:11" x14ac:dyDescent="0.25">
      <c r="I404" s="210"/>
      <c r="K404" s="210"/>
    </row>
    <row r="405" spans="9:11" x14ac:dyDescent="0.25">
      <c r="I405" s="210"/>
      <c r="K405" s="210"/>
    </row>
    <row r="406" spans="9:11" x14ac:dyDescent="0.25">
      <c r="I406" s="210"/>
      <c r="K406" s="210"/>
    </row>
    <row r="407" spans="9:11" x14ac:dyDescent="0.25">
      <c r="I407" s="210"/>
      <c r="K407" s="210"/>
    </row>
    <row r="408" spans="9:11" x14ac:dyDescent="0.25">
      <c r="I408" s="210"/>
      <c r="K408" s="210"/>
    </row>
    <row r="409" spans="9:11" x14ac:dyDescent="0.25">
      <c r="I409" s="210"/>
      <c r="K409" s="210"/>
    </row>
    <row r="410" spans="9:11" x14ac:dyDescent="0.25">
      <c r="I410" s="210"/>
      <c r="K410" s="210"/>
    </row>
    <row r="411" spans="9:11" x14ac:dyDescent="0.25">
      <c r="I411" s="210"/>
      <c r="K411" s="210"/>
    </row>
    <row r="412" spans="9:11" x14ac:dyDescent="0.25">
      <c r="I412" s="210"/>
      <c r="K412" s="210"/>
    </row>
    <row r="413" spans="9:11" x14ac:dyDescent="0.25">
      <c r="I413" s="210"/>
      <c r="K413" s="210"/>
    </row>
    <row r="414" spans="9:11" x14ac:dyDescent="0.25">
      <c r="I414" s="210"/>
      <c r="K414" s="210"/>
    </row>
    <row r="415" spans="9:11" x14ac:dyDescent="0.25">
      <c r="I415" s="210"/>
      <c r="K415" s="210"/>
    </row>
    <row r="416" spans="9:11" x14ac:dyDescent="0.25">
      <c r="I416" s="210"/>
      <c r="K416" s="210"/>
    </row>
    <row r="417" spans="9:11" x14ac:dyDescent="0.25">
      <c r="I417" s="210"/>
      <c r="K417" s="210"/>
    </row>
    <row r="418" spans="9:11" x14ac:dyDescent="0.25">
      <c r="I418" s="210"/>
      <c r="K418" s="210"/>
    </row>
    <row r="419" spans="9:11" x14ac:dyDescent="0.25">
      <c r="I419" s="210"/>
      <c r="K419" s="210"/>
    </row>
    <row r="420" spans="9:11" x14ac:dyDescent="0.25">
      <c r="I420" s="210"/>
      <c r="K420" s="210"/>
    </row>
    <row r="421" spans="9:11" x14ac:dyDescent="0.25">
      <c r="I421" s="210"/>
      <c r="K421" s="210"/>
    </row>
    <row r="422" spans="9:11" x14ac:dyDescent="0.25">
      <c r="I422" s="210"/>
      <c r="K422" s="210"/>
    </row>
    <row r="423" spans="9:11" x14ac:dyDescent="0.25">
      <c r="I423" s="210"/>
      <c r="K423" s="210"/>
    </row>
    <row r="424" spans="9:11" x14ac:dyDescent="0.25">
      <c r="I424" s="210"/>
      <c r="K424" s="210"/>
    </row>
    <row r="425" spans="9:11" x14ac:dyDescent="0.25">
      <c r="I425" s="210"/>
      <c r="K425" s="210"/>
    </row>
    <row r="426" spans="9:11" x14ac:dyDescent="0.25">
      <c r="I426" s="210"/>
      <c r="K426" s="210"/>
    </row>
    <row r="427" spans="9:11" x14ac:dyDescent="0.25">
      <c r="I427" s="210"/>
      <c r="K427" s="210"/>
    </row>
    <row r="428" spans="9:11" x14ac:dyDescent="0.25">
      <c r="I428" s="210"/>
      <c r="K428" s="210"/>
    </row>
    <row r="429" spans="9:11" x14ac:dyDescent="0.25">
      <c r="I429" s="210"/>
      <c r="K429" s="210"/>
    </row>
    <row r="430" spans="9:11" x14ac:dyDescent="0.25">
      <c r="I430" s="210"/>
      <c r="K430" s="210"/>
    </row>
    <row r="431" spans="9:11" x14ac:dyDescent="0.25">
      <c r="I431" s="210"/>
      <c r="K431" s="210"/>
    </row>
    <row r="432" spans="9:11" x14ac:dyDescent="0.25">
      <c r="I432" s="210"/>
      <c r="K432" s="210"/>
    </row>
    <row r="433" spans="9:11" x14ac:dyDescent="0.25">
      <c r="I433" s="210"/>
      <c r="K433" s="210"/>
    </row>
    <row r="434" spans="9:11" x14ac:dyDescent="0.25">
      <c r="I434" s="210"/>
      <c r="K434" s="210"/>
    </row>
    <row r="435" spans="9:11" x14ac:dyDescent="0.25">
      <c r="I435" s="210"/>
      <c r="K435" s="210"/>
    </row>
    <row r="436" spans="9:11" x14ac:dyDescent="0.25">
      <c r="I436" s="210"/>
      <c r="K436" s="210"/>
    </row>
    <row r="437" spans="9:11" x14ac:dyDescent="0.25">
      <c r="I437" s="210"/>
      <c r="K437" s="210"/>
    </row>
    <row r="438" spans="9:11" x14ac:dyDescent="0.25">
      <c r="I438" s="210"/>
      <c r="K438" s="210"/>
    </row>
    <row r="439" spans="9:11" x14ac:dyDescent="0.25">
      <c r="I439" s="210"/>
      <c r="K439" s="210"/>
    </row>
    <row r="440" spans="9:11" x14ac:dyDescent="0.25">
      <c r="I440" s="210"/>
      <c r="K440" s="210"/>
    </row>
    <row r="441" spans="9:11" x14ac:dyDescent="0.25">
      <c r="I441" s="210"/>
      <c r="K441" s="210"/>
    </row>
    <row r="442" spans="9:11" x14ac:dyDescent="0.25">
      <c r="I442" s="210"/>
      <c r="K442" s="210"/>
    </row>
    <row r="443" spans="9:11" x14ac:dyDescent="0.25">
      <c r="I443" s="210"/>
      <c r="K443" s="210"/>
    </row>
    <row r="444" spans="9:11" x14ac:dyDescent="0.25">
      <c r="I444" s="210"/>
      <c r="K444" s="210"/>
    </row>
    <row r="445" spans="9:11" x14ac:dyDescent="0.25">
      <c r="I445" s="210"/>
      <c r="K445" s="210"/>
    </row>
    <row r="446" spans="9:11" x14ac:dyDescent="0.25">
      <c r="I446" s="210"/>
      <c r="K446" s="210"/>
    </row>
    <row r="447" spans="9:11" x14ac:dyDescent="0.25">
      <c r="I447" s="210"/>
      <c r="K447" s="210"/>
    </row>
    <row r="448" spans="9:11" x14ac:dyDescent="0.25">
      <c r="I448" s="210"/>
      <c r="K448" s="210"/>
    </row>
    <row r="449" spans="9:11" x14ac:dyDescent="0.25">
      <c r="I449" s="210"/>
      <c r="K449" s="210"/>
    </row>
    <row r="450" spans="9:11" x14ac:dyDescent="0.25">
      <c r="I450" s="210"/>
      <c r="K450" s="210"/>
    </row>
    <row r="451" spans="9:11" x14ac:dyDescent="0.25">
      <c r="I451" s="210"/>
      <c r="K451" s="210"/>
    </row>
    <row r="452" spans="9:11" x14ac:dyDescent="0.25">
      <c r="I452" s="210"/>
      <c r="K452" s="210"/>
    </row>
    <row r="453" spans="9:11" x14ac:dyDescent="0.25">
      <c r="I453" s="210"/>
      <c r="K453" s="210"/>
    </row>
    <row r="454" spans="9:11" x14ac:dyDescent="0.25">
      <c r="I454" s="210"/>
      <c r="K454" s="210"/>
    </row>
    <row r="455" spans="9:11" x14ac:dyDescent="0.25">
      <c r="I455" s="210"/>
      <c r="K455" s="210"/>
    </row>
    <row r="456" spans="9:11" x14ac:dyDescent="0.25">
      <c r="I456" s="210"/>
      <c r="K456" s="210"/>
    </row>
    <row r="457" spans="9:11" x14ac:dyDescent="0.25">
      <c r="I457" s="210"/>
      <c r="K457" s="210"/>
    </row>
    <row r="458" spans="9:11" x14ac:dyDescent="0.25">
      <c r="I458" s="210"/>
      <c r="K458" s="210"/>
    </row>
    <row r="459" spans="9:11" x14ac:dyDescent="0.25">
      <c r="I459" s="210"/>
      <c r="K459" s="210"/>
    </row>
    <row r="460" spans="9:11" x14ac:dyDescent="0.25">
      <c r="I460" s="210"/>
      <c r="K460" s="210"/>
    </row>
    <row r="461" spans="9:11" x14ac:dyDescent="0.25">
      <c r="I461" s="210"/>
      <c r="K461" s="210"/>
    </row>
    <row r="462" spans="9:11" x14ac:dyDescent="0.25">
      <c r="I462" s="210"/>
      <c r="K462" s="210"/>
    </row>
    <row r="463" spans="9:11" x14ac:dyDescent="0.25">
      <c r="I463" s="210"/>
      <c r="K463" s="210"/>
    </row>
    <row r="464" spans="9:11" x14ac:dyDescent="0.25">
      <c r="I464" s="210"/>
      <c r="K464" s="210"/>
    </row>
    <row r="465" spans="9:11" x14ac:dyDescent="0.25">
      <c r="I465" s="210"/>
      <c r="K465" s="210"/>
    </row>
    <row r="466" spans="9:11" x14ac:dyDescent="0.25">
      <c r="I466" s="210"/>
      <c r="K466" s="210"/>
    </row>
    <row r="467" spans="9:11" x14ac:dyDescent="0.25">
      <c r="I467" s="210"/>
      <c r="K467" s="210"/>
    </row>
    <row r="468" spans="9:11" x14ac:dyDescent="0.25">
      <c r="I468" s="210"/>
      <c r="K468" s="210"/>
    </row>
    <row r="469" spans="9:11" x14ac:dyDescent="0.25">
      <c r="I469" s="210"/>
      <c r="K469" s="210"/>
    </row>
    <row r="470" spans="9:11" x14ac:dyDescent="0.25">
      <c r="I470" s="210"/>
      <c r="K470" s="210"/>
    </row>
    <row r="471" spans="9:11" x14ac:dyDescent="0.25">
      <c r="I471" s="210"/>
      <c r="K471" s="210"/>
    </row>
    <row r="472" spans="9:11" x14ac:dyDescent="0.25">
      <c r="I472" s="210"/>
      <c r="K472" s="210"/>
    </row>
    <row r="473" spans="9:11" x14ac:dyDescent="0.25">
      <c r="I473" s="210"/>
      <c r="K473" s="210"/>
    </row>
    <row r="474" spans="9:11" x14ac:dyDescent="0.25">
      <c r="I474" s="210"/>
      <c r="K474" s="210"/>
    </row>
    <row r="475" spans="9:11" x14ac:dyDescent="0.25">
      <c r="I475" s="210"/>
      <c r="K475" s="210"/>
    </row>
    <row r="476" spans="9:11" x14ac:dyDescent="0.25">
      <c r="I476" s="210"/>
      <c r="K476" s="210"/>
    </row>
    <row r="477" spans="9:11" x14ac:dyDescent="0.25">
      <c r="I477" s="210"/>
      <c r="K477" s="210"/>
    </row>
    <row r="478" spans="9:11" x14ac:dyDescent="0.25">
      <c r="I478" s="210"/>
      <c r="K478" s="210"/>
    </row>
    <row r="479" spans="9:11" x14ac:dyDescent="0.25">
      <c r="I479" s="210"/>
      <c r="K479" s="210"/>
    </row>
    <row r="480" spans="9:11" x14ac:dyDescent="0.25">
      <c r="I480" s="210"/>
      <c r="K480" s="210"/>
    </row>
    <row r="481" spans="9:11" x14ac:dyDescent="0.25">
      <c r="I481" s="210"/>
      <c r="K481" s="210"/>
    </row>
    <row r="482" spans="9:11" x14ac:dyDescent="0.25">
      <c r="I482" s="210"/>
      <c r="K482" s="210"/>
    </row>
    <row r="483" spans="9:11" x14ac:dyDescent="0.25">
      <c r="I483" s="210"/>
      <c r="K483" s="210"/>
    </row>
    <row r="484" spans="9:11" x14ac:dyDescent="0.25">
      <c r="I484" s="210"/>
      <c r="K484" s="210"/>
    </row>
    <row r="485" spans="9:11" x14ac:dyDescent="0.25">
      <c r="I485" s="210"/>
      <c r="K485" s="210"/>
    </row>
    <row r="486" spans="9:11" x14ac:dyDescent="0.25">
      <c r="I486" s="210"/>
      <c r="K486" s="210"/>
    </row>
    <row r="487" spans="9:11" x14ac:dyDescent="0.25">
      <c r="I487" s="210"/>
      <c r="K487" s="210"/>
    </row>
    <row r="488" spans="9:11" x14ac:dyDescent="0.25">
      <c r="I488" s="210"/>
      <c r="K488" s="210"/>
    </row>
    <row r="489" spans="9:11" x14ac:dyDescent="0.25">
      <c r="I489" s="210"/>
      <c r="K489" s="210"/>
    </row>
    <row r="490" spans="9:11" x14ac:dyDescent="0.25">
      <c r="I490" s="210"/>
      <c r="K490" s="210"/>
    </row>
    <row r="491" spans="9:11" x14ac:dyDescent="0.25">
      <c r="I491" s="210"/>
      <c r="K491" s="210"/>
    </row>
    <row r="492" spans="9:11" x14ac:dyDescent="0.25">
      <c r="I492" s="210"/>
      <c r="K492" s="210"/>
    </row>
    <row r="493" spans="9:11" x14ac:dyDescent="0.25">
      <c r="I493" s="210"/>
      <c r="K493" s="210"/>
    </row>
    <row r="494" spans="9:11" x14ac:dyDescent="0.25">
      <c r="I494" s="210"/>
      <c r="K494" s="210"/>
    </row>
    <row r="495" spans="9:11" x14ac:dyDescent="0.25">
      <c r="I495" s="210"/>
      <c r="K495" s="210"/>
    </row>
    <row r="496" spans="9:11" x14ac:dyDescent="0.25">
      <c r="I496" s="210"/>
      <c r="K496" s="210"/>
    </row>
    <row r="497" spans="9:11" x14ac:dyDescent="0.25">
      <c r="I497" s="210"/>
      <c r="K497" s="210"/>
    </row>
    <row r="498" spans="9:11" x14ac:dyDescent="0.25">
      <c r="I498" s="210"/>
      <c r="K498" s="210"/>
    </row>
    <row r="499" spans="9:11" x14ac:dyDescent="0.25">
      <c r="I499" s="210"/>
      <c r="K499" s="210"/>
    </row>
    <row r="500" spans="9:11" x14ac:dyDescent="0.25">
      <c r="I500" s="210"/>
      <c r="K500" s="210"/>
    </row>
    <row r="501" spans="9:11" x14ac:dyDescent="0.25">
      <c r="I501" s="210"/>
      <c r="K501" s="210"/>
    </row>
    <row r="502" spans="9:11" x14ac:dyDescent="0.25">
      <c r="I502" s="210"/>
      <c r="K502" s="210"/>
    </row>
    <row r="503" spans="9:11" x14ac:dyDescent="0.25">
      <c r="I503" s="210"/>
      <c r="K503" s="210"/>
    </row>
    <row r="504" spans="9:11" x14ac:dyDescent="0.25">
      <c r="I504" s="210"/>
      <c r="K504" s="210"/>
    </row>
    <row r="505" spans="9:11" x14ac:dyDescent="0.25">
      <c r="I505" s="210"/>
      <c r="K505" s="210"/>
    </row>
    <row r="506" spans="9:11" x14ac:dyDescent="0.25">
      <c r="I506" s="210"/>
      <c r="K506" s="210"/>
    </row>
    <row r="507" spans="9:11" x14ac:dyDescent="0.25">
      <c r="I507" s="210"/>
      <c r="K507" s="210"/>
    </row>
    <row r="508" spans="9:11" x14ac:dyDescent="0.25">
      <c r="I508" s="210"/>
      <c r="K508" s="210"/>
    </row>
    <row r="509" spans="9:11" x14ac:dyDescent="0.25">
      <c r="I509" s="210"/>
      <c r="K509" s="210"/>
    </row>
    <row r="510" spans="9:11" x14ac:dyDescent="0.25">
      <c r="I510" s="210"/>
      <c r="K510" s="210"/>
    </row>
    <row r="511" spans="9:11" x14ac:dyDescent="0.25">
      <c r="I511" s="210"/>
      <c r="K511" s="210"/>
    </row>
    <row r="512" spans="9:11" x14ac:dyDescent="0.25">
      <c r="I512" s="210"/>
      <c r="K512" s="210"/>
    </row>
    <row r="513" spans="9:11" x14ac:dyDescent="0.25">
      <c r="I513" s="210"/>
      <c r="K513" s="210"/>
    </row>
    <row r="514" spans="9:11" x14ac:dyDescent="0.25">
      <c r="I514" s="210"/>
      <c r="K514" s="210"/>
    </row>
    <row r="515" spans="9:11" x14ac:dyDescent="0.25">
      <c r="I515" s="210"/>
      <c r="K515" s="210"/>
    </row>
    <row r="516" spans="9:11" x14ac:dyDescent="0.25">
      <c r="I516" s="210"/>
      <c r="K516" s="210"/>
    </row>
    <row r="517" spans="9:11" x14ac:dyDescent="0.25">
      <c r="I517" s="210"/>
      <c r="K517" s="210"/>
    </row>
    <row r="518" spans="9:11" x14ac:dyDescent="0.25">
      <c r="I518" s="210"/>
      <c r="K518" s="210"/>
    </row>
    <row r="519" spans="9:11" x14ac:dyDescent="0.25">
      <c r="I519" s="210"/>
      <c r="K519" s="210"/>
    </row>
    <row r="520" spans="9:11" x14ac:dyDescent="0.25">
      <c r="I520" s="210"/>
      <c r="K520" s="210"/>
    </row>
    <row r="521" spans="9:11" x14ac:dyDescent="0.25">
      <c r="I521" s="210"/>
      <c r="K521" s="210"/>
    </row>
    <row r="522" spans="9:11" x14ac:dyDescent="0.25">
      <c r="I522" s="210"/>
      <c r="K522" s="210"/>
    </row>
    <row r="523" spans="9:11" x14ac:dyDescent="0.25">
      <c r="I523" s="210"/>
      <c r="K523" s="210"/>
    </row>
    <row r="524" spans="9:11" x14ac:dyDescent="0.25">
      <c r="I524" s="210"/>
      <c r="K524" s="210"/>
    </row>
    <row r="525" spans="9:11" x14ac:dyDescent="0.25">
      <c r="I525" s="210"/>
      <c r="K525" s="210"/>
    </row>
    <row r="526" spans="9:11" x14ac:dyDescent="0.25">
      <c r="I526" s="210"/>
      <c r="K526" s="210"/>
    </row>
    <row r="527" spans="9:11" x14ac:dyDescent="0.25">
      <c r="I527" s="210"/>
      <c r="K527" s="210"/>
    </row>
    <row r="528" spans="9:11" x14ac:dyDescent="0.25">
      <c r="I528" s="210"/>
      <c r="K528" s="210"/>
    </row>
    <row r="529" spans="9:11" x14ac:dyDescent="0.25">
      <c r="I529" s="210"/>
      <c r="K529" s="210"/>
    </row>
    <row r="530" spans="9:11" x14ac:dyDescent="0.25">
      <c r="I530" s="210"/>
      <c r="K530" s="210"/>
    </row>
    <row r="531" spans="9:11" x14ac:dyDescent="0.25">
      <c r="I531" s="210"/>
      <c r="K531" s="210"/>
    </row>
    <row r="532" spans="9:11" x14ac:dyDescent="0.25">
      <c r="I532" s="210"/>
      <c r="K532" s="210"/>
    </row>
    <row r="533" spans="9:11" x14ac:dyDescent="0.25">
      <c r="I533" s="210"/>
      <c r="K533" s="210"/>
    </row>
    <row r="534" spans="9:11" x14ac:dyDescent="0.25">
      <c r="I534" s="210"/>
      <c r="K534" s="210"/>
    </row>
    <row r="535" spans="9:11" x14ac:dyDescent="0.25">
      <c r="I535" s="210"/>
      <c r="K535" s="210"/>
    </row>
    <row r="536" spans="9:11" x14ac:dyDescent="0.25">
      <c r="I536" s="210"/>
      <c r="K536" s="210"/>
    </row>
    <row r="537" spans="9:11" x14ac:dyDescent="0.25">
      <c r="I537" s="210"/>
      <c r="K537" s="210"/>
    </row>
    <row r="538" spans="9:11" x14ac:dyDescent="0.25">
      <c r="I538" s="210"/>
      <c r="K538" s="210"/>
    </row>
    <row r="539" spans="9:11" x14ac:dyDescent="0.25">
      <c r="I539" s="210"/>
      <c r="K539" s="210"/>
    </row>
    <row r="540" spans="9:11" x14ac:dyDescent="0.25">
      <c r="I540" s="210"/>
      <c r="K540" s="210"/>
    </row>
    <row r="541" spans="9:11" x14ac:dyDescent="0.25">
      <c r="I541" s="210"/>
      <c r="K541" s="210"/>
    </row>
    <row r="542" spans="9:11" x14ac:dyDescent="0.25">
      <c r="I542" s="210"/>
      <c r="K542" s="210"/>
    </row>
    <row r="543" spans="9:11" x14ac:dyDescent="0.25">
      <c r="I543" s="210"/>
      <c r="K543" s="210"/>
    </row>
    <row r="544" spans="9:11" x14ac:dyDescent="0.25">
      <c r="I544" s="210"/>
      <c r="K544" s="210"/>
    </row>
    <row r="545" spans="9:11" x14ac:dyDescent="0.25">
      <c r="I545" s="210"/>
      <c r="K545" s="210"/>
    </row>
    <row r="546" spans="9:11" x14ac:dyDescent="0.25">
      <c r="I546" s="210"/>
      <c r="K546" s="210"/>
    </row>
    <row r="547" spans="9:11" x14ac:dyDescent="0.25">
      <c r="I547" s="210"/>
      <c r="K547" s="210"/>
    </row>
    <row r="548" spans="9:11" x14ac:dyDescent="0.25">
      <c r="I548" s="210"/>
      <c r="K548" s="210"/>
    </row>
    <row r="549" spans="9:11" x14ac:dyDescent="0.25">
      <c r="I549" s="210"/>
      <c r="K549" s="210"/>
    </row>
    <row r="550" spans="9:11" x14ac:dyDescent="0.25">
      <c r="I550" s="210"/>
      <c r="K550" s="210"/>
    </row>
    <row r="551" spans="9:11" x14ac:dyDescent="0.25">
      <c r="I551" s="210"/>
      <c r="K551" s="210"/>
    </row>
    <row r="552" spans="9:11" x14ac:dyDescent="0.25">
      <c r="I552" s="210"/>
      <c r="K552" s="210"/>
    </row>
    <row r="553" spans="9:11" x14ac:dyDescent="0.25">
      <c r="I553" s="210"/>
      <c r="K553" s="210"/>
    </row>
    <row r="554" spans="9:11" x14ac:dyDescent="0.25">
      <c r="I554" s="210"/>
      <c r="K554" s="210"/>
    </row>
    <row r="555" spans="9:11" x14ac:dyDescent="0.25">
      <c r="I555" s="210"/>
      <c r="K555" s="210"/>
    </row>
    <row r="556" spans="9:11" x14ac:dyDescent="0.25">
      <c r="I556" s="210"/>
      <c r="K556" s="210"/>
    </row>
    <row r="557" spans="9:11" x14ac:dyDescent="0.25">
      <c r="I557" s="210"/>
      <c r="K557" s="210"/>
    </row>
    <row r="558" spans="9:11" x14ac:dyDescent="0.25">
      <c r="I558" s="210"/>
      <c r="K558" s="210"/>
    </row>
    <row r="559" spans="9:11" x14ac:dyDescent="0.25">
      <c r="I559" s="210"/>
      <c r="K559" s="210"/>
    </row>
    <row r="560" spans="9:11" x14ac:dyDescent="0.25">
      <c r="I560" s="210"/>
      <c r="K560" s="210"/>
    </row>
    <row r="561" spans="9:11" x14ac:dyDescent="0.25">
      <c r="I561" s="210"/>
      <c r="K561" s="210"/>
    </row>
    <row r="562" spans="9:11" x14ac:dyDescent="0.25">
      <c r="I562" s="210"/>
      <c r="K562" s="210"/>
    </row>
    <row r="563" spans="9:11" x14ac:dyDescent="0.25">
      <c r="I563" s="210"/>
      <c r="K563" s="210"/>
    </row>
    <row r="564" spans="9:11" x14ac:dyDescent="0.25">
      <c r="I564" s="210"/>
      <c r="K564" s="210"/>
    </row>
    <row r="565" spans="9:11" x14ac:dyDescent="0.25">
      <c r="I565" s="210"/>
      <c r="K565" s="210"/>
    </row>
    <row r="566" spans="9:11" x14ac:dyDescent="0.25">
      <c r="I566" s="210"/>
      <c r="K566" s="210"/>
    </row>
    <row r="567" spans="9:11" x14ac:dyDescent="0.25">
      <c r="I567" s="210"/>
      <c r="K567" s="210"/>
    </row>
    <row r="568" spans="9:11" x14ac:dyDescent="0.25">
      <c r="I568" s="210"/>
      <c r="K568" s="210"/>
    </row>
    <row r="569" spans="9:11" x14ac:dyDescent="0.25">
      <c r="I569" s="210"/>
      <c r="K569" s="210"/>
    </row>
    <row r="570" spans="9:11" x14ac:dyDescent="0.25">
      <c r="I570" s="210"/>
      <c r="K570" s="210"/>
    </row>
    <row r="571" spans="9:11" x14ac:dyDescent="0.25">
      <c r="I571" s="210"/>
      <c r="K571" s="210"/>
    </row>
    <row r="572" spans="9:11" x14ac:dyDescent="0.25">
      <c r="I572" s="210"/>
      <c r="K572" s="210"/>
    </row>
    <row r="573" spans="9:11" x14ac:dyDescent="0.25">
      <c r="I573" s="210"/>
      <c r="K573" s="210"/>
    </row>
    <row r="574" spans="9:11" x14ac:dyDescent="0.25">
      <c r="I574" s="210"/>
      <c r="K574" s="210"/>
    </row>
    <row r="575" spans="9:11" x14ac:dyDescent="0.25">
      <c r="I575" s="210"/>
      <c r="K575" s="210"/>
    </row>
    <row r="576" spans="9:11" x14ac:dyDescent="0.25">
      <c r="I576" s="210"/>
      <c r="K576" s="210"/>
    </row>
    <row r="577" spans="9:11" x14ac:dyDescent="0.25">
      <c r="I577" s="210"/>
      <c r="K577" s="210"/>
    </row>
    <row r="578" spans="9:11" x14ac:dyDescent="0.25">
      <c r="I578" s="210"/>
      <c r="K578" s="210"/>
    </row>
    <row r="579" spans="9:11" x14ac:dyDescent="0.25">
      <c r="I579" s="210"/>
      <c r="K579" s="210"/>
    </row>
    <row r="580" spans="9:11" x14ac:dyDescent="0.25">
      <c r="I580" s="210"/>
      <c r="K580" s="210"/>
    </row>
    <row r="581" spans="9:11" x14ac:dyDescent="0.25">
      <c r="I581" s="210"/>
      <c r="K581" s="210"/>
    </row>
    <row r="582" spans="9:11" x14ac:dyDescent="0.25">
      <c r="I582" s="210"/>
      <c r="K582" s="210"/>
    </row>
    <row r="583" spans="9:11" x14ac:dyDescent="0.25">
      <c r="I583" s="210"/>
      <c r="K583" s="210"/>
    </row>
    <row r="584" spans="9:11" x14ac:dyDescent="0.25">
      <c r="I584" s="210"/>
      <c r="K584" s="210"/>
    </row>
    <row r="585" spans="9:11" x14ac:dyDescent="0.25">
      <c r="I585" s="210"/>
      <c r="K585" s="210"/>
    </row>
    <row r="586" spans="9:11" x14ac:dyDescent="0.25">
      <c r="I586" s="210"/>
      <c r="K586" s="210"/>
    </row>
    <row r="587" spans="9:11" x14ac:dyDescent="0.25">
      <c r="I587" s="210"/>
      <c r="K587" s="210"/>
    </row>
    <row r="588" spans="9:11" x14ac:dyDescent="0.25">
      <c r="I588" s="210"/>
      <c r="K588" s="210"/>
    </row>
    <row r="589" spans="9:11" x14ac:dyDescent="0.25">
      <c r="I589" s="210"/>
      <c r="K589" s="210"/>
    </row>
    <row r="590" spans="9:11" x14ac:dyDescent="0.25">
      <c r="I590" s="210"/>
      <c r="K590" s="210"/>
    </row>
    <row r="591" spans="9:11" x14ac:dyDescent="0.25">
      <c r="I591" s="210"/>
      <c r="K591" s="210"/>
    </row>
    <row r="592" spans="9:11" x14ac:dyDescent="0.25">
      <c r="I592" s="210"/>
      <c r="K592" s="210"/>
    </row>
    <row r="593" spans="9:11" x14ac:dyDescent="0.25">
      <c r="I593" s="210"/>
      <c r="K593" s="210"/>
    </row>
    <row r="594" spans="9:11" x14ac:dyDescent="0.25">
      <c r="I594" s="210"/>
      <c r="K594" s="210"/>
    </row>
    <row r="595" spans="9:11" x14ac:dyDescent="0.25">
      <c r="I595" s="210"/>
      <c r="K595" s="210"/>
    </row>
    <row r="596" spans="9:11" x14ac:dyDescent="0.25">
      <c r="I596" s="210"/>
      <c r="K596" s="210"/>
    </row>
    <row r="597" spans="9:11" x14ac:dyDescent="0.25">
      <c r="I597" s="210"/>
      <c r="K597" s="210"/>
    </row>
    <row r="598" spans="9:11" x14ac:dyDescent="0.25">
      <c r="I598" s="210"/>
      <c r="K598" s="210"/>
    </row>
    <row r="599" spans="9:11" x14ac:dyDescent="0.25">
      <c r="I599" s="210"/>
      <c r="K599" s="210"/>
    </row>
    <row r="600" spans="9:11" x14ac:dyDescent="0.25">
      <c r="I600" s="210"/>
      <c r="K600" s="210"/>
    </row>
    <row r="601" spans="9:11" x14ac:dyDescent="0.25">
      <c r="I601" s="210"/>
      <c r="K601" s="210"/>
    </row>
    <row r="602" spans="9:11" x14ac:dyDescent="0.25">
      <c r="I602" s="210"/>
      <c r="K602" s="210"/>
    </row>
    <row r="603" spans="9:11" x14ac:dyDescent="0.25">
      <c r="I603" s="210"/>
      <c r="K603" s="210"/>
    </row>
    <row r="604" spans="9:11" x14ac:dyDescent="0.25">
      <c r="I604" s="210"/>
      <c r="K604" s="210"/>
    </row>
    <row r="605" spans="9:11" x14ac:dyDescent="0.25">
      <c r="I605" s="210"/>
      <c r="K605" s="210"/>
    </row>
    <row r="606" spans="9:11" x14ac:dyDescent="0.25">
      <c r="I606" s="210"/>
      <c r="K606" s="210"/>
    </row>
    <row r="607" spans="9:11" x14ac:dyDescent="0.25">
      <c r="I607" s="210"/>
      <c r="K607" s="210"/>
    </row>
    <row r="608" spans="9:11" x14ac:dyDescent="0.25">
      <c r="I608" s="210"/>
      <c r="K608" s="210"/>
    </row>
    <row r="609" spans="9:11" x14ac:dyDescent="0.25">
      <c r="I609" s="210"/>
      <c r="K609" s="210"/>
    </row>
    <row r="610" spans="9:11" x14ac:dyDescent="0.25">
      <c r="I610" s="210"/>
      <c r="K610" s="210"/>
    </row>
    <row r="611" spans="9:11" x14ac:dyDescent="0.25">
      <c r="I611" s="210"/>
      <c r="K611" s="210"/>
    </row>
    <row r="612" spans="9:11" x14ac:dyDescent="0.25">
      <c r="I612" s="210"/>
      <c r="K612" s="210"/>
    </row>
    <row r="613" spans="9:11" x14ac:dyDescent="0.25">
      <c r="I613" s="210"/>
      <c r="K613" s="210"/>
    </row>
    <row r="614" spans="9:11" x14ac:dyDescent="0.25">
      <c r="I614" s="210"/>
      <c r="K614" s="210"/>
    </row>
    <row r="615" spans="9:11" x14ac:dyDescent="0.25">
      <c r="I615" s="210"/>
      <c r="K615" s="210"/>
    </row>
    <row r="616" spans="9:11" x14ac:dyDescent="0.25">
      <c r="I616" s="210"/>
      <c r="K616" s="210"/>
    </row>
    <row r="617" spans="9:11" x14ac:dyDescent="0.25">
      <c r="I617" s="210"/>
      <c r="K617" s="210"/>
    </row>
    <row r="618" spans="9:11" x14ac:dyDescent="0.25">
      <c r="I618" s="210"/>
      <c r="K618" s="210"/>
    </row>
    <row r="619" spans="9:11" x14ac:dyDescent="0.25">
      <c r="I619" s="210"/>
      <c r="K619" s="210"/>
    </row>
    <row r="620" spans="9:11" x14ac:dyDescent="0.25">
      <c r="I620" s="210"/>
      <c r="K620" s="210"/>
    </row>
    <row r="621" spans="9:11" x14ac:dyDescent="0.25">
      <c r="I621" s="210"/>
      <c r="K621" s="210"/>
    </row>
    <row r="622" spans="9:11" x14ac:dyDescent="0.25">
      <c r="I622" s="210"/>
      <c r="K622" s="210"/>
    </row>
    <row r="623" spans="9:11" x14ac:dyDescent="0.25">
      <c r="I623" s="210"/>
      <c r="K623" s="210"/>
    </row>
    <row r="624" spans="9:11" x14ac:dyDescent="0.25">
      <c r="I624" s="210"/>
      <c r="K624" s="210"/>
    </row>
    <row r="625" spans="9:11" x14ac:dyDescent="0.25">
      <c r="I625" s="210"/>
      <c r="K625" s="210"/>
    </row>
    <row r="626" spans="9:11" x14ac:dyDescent="0.25">
      <c r="I626" s="210"/>
      <c r="K626" s="210"/>
    </row>
    <row r="627" spans="9:11" x14ac:dyDescent="0.25">
      <c r="I627" s="210"/>
      <c r="K627" s="210"/>
    </row>
    <row r="628" spans="9:11" x14ac:dyDescent="0.25">
      <c r="I628" s="210"/>
      <c r="K628" s="210"/>
    </row>
    <row r="629" spans="9:11" x14ac:dyDescent="0.25">
      <c r="I629" s="210"/>
      <c r="K629" s="210"/>
    </row>
    <row r="630" spans="9:11" x14ac:dyDescent="0.25">
      <c r="I630" s="210"/>
      <c r="K630" s="210"/>
    </row>
    <row r="631" spans="9:11" x14ac:dyDescent="0.25">
      <c r="I631" s="210"/>
      <c r="K631" s="210"/>
    </row>
    <row r="632" spans="9:11" x14ac:dyDescent="0.25">
      <c r="I632" s="210"/>
      <c r="K632" s="210"/>
    </row>
    <row r="633" spans="9:11" x14ac:dyDescent="0.25">
      <c r="I633" s="210"/>
      <c r="K633" s="210"/>
    </row>
    <row r="634" spans="9:11" x14ac:dyDescent="0.25">
      <c r="I634" s="210"/>
      <c r="K634" s="210"/>
    </row>
    <row r="635" spans="9:11" x14ac:dyDescent="0.25">
      <c r="I635" s="210"/>
      <c r="K635" s="210"/>
    </row>
    <row r="636" spans="9:11" x14ac:dyDescent="0.25">
      <c r="I636" s="210"/>
      <c r="K636" s="210"/>
    </row>
    <row r="637" spans="9:11" x14ac:dyDescent="0.25">
      <c r="I637" s="210"/>
      <c r="K637" s="210"/>
    </row>
    <row r="638" spans="9:11" x14ac:dyDescent="0.25">
      <c r="I638" s="210"/>
      <c r="K638" s="210"/>
    </row>
    <row r="639" spans="9:11" x14ac:dyDescent="0.25">
      <c r="I639" s="210"/>
      <c r="K639" s="210"/>
    </row>
    <row r="640" spans="9:11" x14ac:dyDescent="0.25">
      <c r="I640" s="210"/>
      <c r="K640" s="210"/>
    </row>
    <row r="641" spans="9:11" x14ac:dyDescent="0.25">
      <c r="I641" s="210"/>
      <c r="K641" s="210"/>
    </row>
    <row r="642" spans="9:11" x14ac:dyDescent="0.25">
      <c r="I642" s="210"/>
      <c r="K642" s="210"/>
    </row>
    <row r="643" spans="9:11" x14ac:dyDescent="0.25">
      <c r="I643" s="210"/>
      <c r="K643" s="210"/>
    </row>
    <row r="644" spans="9:11" x14ac:dyDescent="0.25">
      <c r="I644" s="210"/>
      <c r="K644" s="210"/>
    </row>
    <row r="645" spans="9:11" x14ac:dyDescent="0.25">
      <c r="I645" s="210"/>
      <c r="K645" s="210"/>
    </row>
    <row r="646" spans="9:11" x14ac:dyDescent="0.25">
      <c r="I646" s="210"/>
      <c r="K646" s="210"/>
    </row>
    <row r="647" spans="9:11" x14ac:dyDescent="0.25">
      <c r="I647" s="210"/>
      <c r="K647" s="210"/>
    </row>
    <row r="648" spans="9:11" x14ac:dyDescent="0.25">
      <c r="I648" s="210"/>
      <c r="K648" s="210"/>
    </row>
    <row r="649" spans="9:11" x14ac:dyDescent="0.25">
      <c r="I649" s="210"/>
      <c r="K649" s="210"/>
    </row>
    <row r="650" spans="9:11" x14ac:dyDescent="0.25">
      <c r="I650" s="210"/>
      <c r="K650" s="210"/>
    </row>
    <row r="651" spans="9:11" x14ac:dyDescent="0.25">
      <c r="I651" s="210"/>
      <c r="K651" s="210"/>
    </row>
    <row r="652" spans="9:11" x14ac:dyDescent="0.25">
      <c r="I652" s="210"/>
      <c r="K652" s="210"/>
    </row>
    <row r="653" spans="9:11" x14ac:dyDescent="0.25">
      <c r="I653" s="210"/>
      <c r="K653" s="210"/>
    </row>
    <row r="654" spans="9:11" x14ac:dyDescent="0.25">
      <c r="I654" s="210"/>
      <c r="K654" s="210"/>
    </row>
    <row r="655" spans="9:11" x14ac:dyDescent="0.25">
      <c r="I655" s="210"/>
      <c r="K655" s="210"/>
    </row>
    <row r="656" spans="9:11" x14ac:dyDescent="0.25">
      <c r="I656" s="210"/>
      <c r="K656" s="210"/>
    </row>
    <row r="657" spans="9:11" x14ac:dyDescent="0.25">
      <c r="I657" s="210"/>
      <c r="K657" s="210"/>
    </row>
    <row r="658" spans="9:11" x14ac:dyDescent="0.25">
      <c r="I658" s="210"/>
      <c r="K658" s="210"/>
    </row>
    <row r="659" spans="9:11" x14ac:dyDescent="0.25">
      <c r="I659" s="210"/>
      <c r="K659" s="210"/>
    </row>
    <row r="660" spans="9:11" x14ac:dyDescent="0.25">
      <c r="I660" s="210"/>
      <c r="K660" s="210"/>
    </row>
    <row r="661" spans="9:11" x14ac:dyDescent="0.25">
      <c r="I661" s="210"/>
      <c r="K661" s="210"/>
    </row>
    <row r="662" spans="9:11" x14ac:dyDescent="0.25">
      <c r="I662" s="210"/>
      <c r="K662" s="210"/>
    </row>
    <row r="663" spans="9:11" x14ac:dyDescent="0.25">
      <c r="I663" s="210"/>
      <c r="K663" s="210"/>
    </row>
    <row r="664" spans="9:11" x14ac:dyDescent="0.25">
      <c r="I664" s="210"/>
      <c r="K664" s="210"/>
    </row>
    <row r="665" spans="9:11" x14ac:dyDescent="0.25">
      <c r="I665" s="210"/>
      <c r="K665" s="210"/>
    </row>
    <row r="666" spans="9:11" x14ac:dyDescent="0.25">
      <c r="I666" s="210"/>
      <c r="K666" s="210"/>
    </row>
    <row r="667" spans="9:11" x14ac:dyDescent="0.25">
      <c r="I667" s="210"/>
      <c r="K667" s="210"/>
    </row>
    <row r="668" spans="9:11" x14ac:dyDescent="0.25">
      <c r="I668" s="210"/>
      <c r="K668" s="210"/>
    </row>
    <row r="669" spans="9:11" x14ac:dyDescent="0.25">
      <c r="I669" s="210"/>
      <c r="K669" s="210"/>
    </row>
    <row r="670" spans="9:11" x14ac:dyDescent="0.25">
      <c r="I670" s="210"/>
      <c r="K670" s="210"/>
    </row>
    <row r="671" spans="9:11" x14ac:dyDescent="0.25">
      <c r="I671" s="210"/>
      <c r="K671" s="210"/>
    </row>
    <row r="672" spans="9:11" x14ac:dyDescent="0.25">
      <c r="I672" s="210"/>
      <c r="K672" s="210"/>
    </row>
    <row r="673" spans="9:11" x14ac:dyDescent="0.25">
      <c r="I673" s="210"/>
      <c r="K673" s="210"/>
    </row>
    <row r="674" spans="9:11" x14ac:dyDescent="0.25">
      <c r="I674" s="210"/>
      <c r="K674" s="210"/>
    </row>
    <row r="675" spans="9:11" x14ac:dyDescent="0.25">
      <c r="I675" s="210"/>
      <c r="K675" s="210"/>
    </row>
    <row r="676" spans="9:11" x14ac:dyDescent="0.25">
      <c r="I676" s="210"/>
      <c r="K676" s="210"/>
    </row>
    <row r="677" spans="9:11" x14ac:dyDescent="0.25">
      <c r="I677" s="210"/>
      <c r="K677" s="210"/>
    </row>
    <row r="678" spans="9:11" x14ac:dyDescent="0.25">
      <c r="I678" s="210"/>
      <c r="K678" s="210"/>
    </row>
    <row r="679" spans="9:11" x14ac:dyDescent="0.25">
      <c r="I679" s="210"/>
      <c r="K679" s="210"/>
    </row>
    <row r="680" spans="9:11" x14ac:dyDescent="0.25">
      <c r="I680" s="210"/>
      <c r="K680" s="210"/>
    </row>
    <row r="681" spans="9:11" x14ac:dyDescent="0.25">
      <c r="I681" s="210"/>
      <c r="K681" s="210"/>
    </row>
    <row r="682" spans="9:11" x14ac:dyDescent="0.25">
      <c r="I682" s="210"/>
      <c r="K682" s="210"/>
    </row>
    <row r="683" spans="9:11" x14ac:dyDescent="0.25">
      <c r="I683" s="210"/>
      <c r="K683" s="210"/>
    </row>
    <row r="684" spans="9:11" x14ac:dyDescent="0.25">
      <c r="I684" s="210"/>
      <c r="K684" s="210"/>
    </row>
    <row r="685" spans="9:11" x14ac:dyDescent="0.25">
      <c r="I685" s="210"/>
      <c r="K685" s="210"/>
    </row>
    <row r="686" spans="9:11" x14ac:dyDescent="0.25">
      <c r="I686" s="210"/>
      <c r="K686" s="210"/>
    </row>
    <row r="687" spans="9:11" x14ac:dyDescent="0.25">
      <c r="I687" s="210"/>
      <c r="K687" s="210"/>
    </row>
    <row r="688" spans="9:11" x14ac:dyDescent="0.25">
      <c r="I688" s="210"/>
      <c r="K688" s="210"/>
    </row>
    <row r="689" spans="9:11" x14ac:dyDescent="0.25">
      <c r="I689" s="210"/>
      <c r="K689" s="210"/>
    </row>
    <row r="690" spans="9:11" x14ac:dyDescent="0.25">
      <c r="I690" s="210"/>
      <c r="K690" s="210"/>
    </row>
    <row r="691" spans="9:11" x14ac:dyDescent="0.25">
      <c r="I691" s="210"/>
      <c r="K691" s="210"/>
    </row>
    <row r="692" spans="9:11" x14ac:dyDescent="0.25">
      <c r="I692" s="210"/>
      <c r="K692" s="210"/>
    </row>
    <row r="693" spans="9:11" x14ac:dyDescent="0.25">
      <c r="I693" s="210"/>
      <c r="K693" s="210"/>
    </row>
    <row r="694" spans="9:11" x14ac:dyDescent="0.25">
      <c r="I694" s="210"/>
      <c r="K694" s="210"/>
    </row>
    <row r="695" spans="9:11" x14ac:dyDescent="0.25">
      <c r="I695" s="210"/>
      <c r="K695" s="210"/>
    </row>
    <row r="696" spans="9:11" x14ac:dyDescent="0.25">
      <c r="I696" s="210"/>
      <c r="K696" s="210"/>
    </row>
    <row r="697" spans="9:11" x14ac:dyDescent="0.25">
      <c r="I697" s="210"/>
      <c r="K697" s="210"/>
    </row>
    <row r="698" spans="9:11" x14ac:dyDescent="0.25">
      <c r="I698" s="210"/>
      <c r="K698" s="210"/>
    </row>
    <row r="699" spans="9:11" x14ac:dyDescent="0.25">
      <c r="I699" s="210"/>
      <c r="K699" s="210"/>
    </row>
    <row r="700" spans="9:11" x14ac:dyDescent="0.25">
      <c r="I700" s="210"/>
      <c r="K700" s="210"/>
    </row>
    <row r="701" spans="9:11" x14ac:dyDescent="0.25">
      <c r="I701" s="210"/>
      <c r="K701" s="210"/>
    </row>
    <row r="702" spans="9:11" x14ac:dyDescent="0.25">
      <c r="I702" s="210"/>
      <c r="K702" s="210"/>
    </row>
    <row r="703" spans="9:11" x14ac:dyDescent="0.25">
      <c r="I703" s="210"/>
      <c r="K703" s="210"/>
    </row>
    <row r="704" spans="9:11" x14ac:dyDescent="0.25">
      <c r="I704" s="210"/>
      <c r="K704" s="210"/>
    </row>
    <row r="705" spans="9:11" x14ac:dyDescent="0.25">
      <c r="I705" s="210"/>
      <c r="K705" s="210"/>
    </row>
    <row r="706" spans="9:11" x14ac:dyDescent="0.25">
      <c r="I706" s="210"/>
      <c r="K706" s="210"/>
    </row>
    <row r="707" spans="9:11" x14ac:dyDescent="0.25">
      <c r="I707" s="210"/>
      <c r="K707" s="210"/>
    </row>
    <row r="708" spans="9:11" x14ac:dyDescent="0.25">
      <c r="I708" s="210"/>
      <c r="K708" s="210"/>
    </row>
    <row r="709" spans="9:11" x14ac:dyDescent="0.25">
      <c r="I709" s="210"/>
      <c r="K709" s="210"/>
    </row>
    <row r="710" spans="9:11" x14ac:dyDescent="0.25">
      <c r="I710" s="210"/>
      <c r="K710" s="210"/>
    </row>
    <row r="711" spans="9:11" x14ac:dyDescent="0.25">
      <c r="I711" s="210"/>
      <c r="K711" s="210"/>
    </row>
    <row r="712" spans="9:11" x14ac:dyDescent="0.25">
      <c r="I712" s="210"/>
      <c r="K712" s="210"/>
    </row>
    <row r="713" spans="9:11" x14ac:dyDescent="0.25">
      <c r="I713" s="210"/>
      <c r="K713" s="210"/>
    </row>
    <row r="714" spans="9:11" x14ac:dyDescent="0.25">
      <c r="I714" s="210"/>
      <c r="K714" s="210"/>
    </row>
    <row r="715" spans="9:11" x14ac:dyDescent="0.25">
      <c r="I715" s="210"/>
      <c r="K715" s="210"/>
    </row>
    <row r="716" spans="9:11" x14ac:dyDescent="0.25">
      <c r="I716" s="210"/>
      <c r="K716" s="210"/>
    </row>
    <row r="717" spans="9:11" x14ac:dyDescent="0.25">
      <c r="I717" s="210"/>
      <c r="K717" s="210"/>
    </row>
    <row r="718" spans="9:11" x14ac:dyDescent="0.25">
      <c r="I718" s="210"/>
      <c r="K718" s="210"/>
    </row>
    <row r="719" spans="9:11" x14ac:dyDescent="0.25">
      <c r="I719" s="210"/>
      <c r="K719" s="210"/>
    </row>
    <row r="720" spans="9:11" x14ac:dyDescent="0.25">
      <c r="I720" s="210"/>
      <c r="K720" s="210"/>
    </row>
    <row r="721" spans="9:11" x14ac:dyDescent="0.25">
      <c r="I721" s="210"/>
      <c r="K721" s="210"/>
    </row>
    <row r="722" spans="9:11" x14ac:dyDescent="0.25">
      <c r="I722" s="210"/>
      <c r="K722" s="210"/>
    </row>
    <row r="723" spans="9:11" x14ac:dyDescent="0.25">
      <c r="I723" s="210"/>
      <c r="K723" s="210"/>
    </row>
    <row r="724" spans="9:11" x14ac:dyDescent="0.25">
      <c r="I724" s="210"/>
      <c r="K724" s="210"/>
    </row>
    <row r="725" spans="9:11" x14ac:dyDescent="0.25">
      <c r="I725" s="210"/>
      <c r="K725" s="210"/>
    </row>
    <row r="726" spans="9:11" x14ac:dyDescent="0.25">
      <c r="I726" s="210"/>
      <c r="K726" s="210"/>
    </row>
    <row r="727" spans="9:11" x14ac:dyDescent="0.25">
      <c r="I727" s="210"/>
      <c r="K727" s="210"/>
    </row>
    <row r="728" spans="9:11" x14ac:dyDescent="0.25">
      <c r="I728" s="210"/>
      <c r="K728" s="210"/>
    </row>
    <row r="729" spans="9:11" x14ac:dyDescent="0.25">
      <c r="I729" s="210"/>
      <c r="K729" s="210"/>
    </row>
    <row r="730" spans="9:11" x14ac:dyDescent="0.25">
      <c r="I730" s="210"/>
      <c r="K730" s="210"/>
    </row>
    <row r="731" spans="9:11" x14ac:dyDescent="0.25">
      <c r="I731" s="210"/>
      <c r="K731" s="210"/>
    </row>
    <row r="732" spans="9:11" x14ac:dyDescent="0.25">
      <c r="I732" s="210"/>
      <c r="K732" s="210"/>
    </row>
    <row r="733" spans="9:11" x14ac:dyDescent="0.25">
      <c r="I733" s="210"/>
      <c r="K733" s="210"/>
    </row>
    <row r="734" spans="9:11" x14ac:dyDescent="0.25">
      <c r="I734" s="210"/>
      <c r="K734" s="210"/>
    </row>
    <row r="735" spans="9:11" x14ac:dyDescent="0.25">
      <c r="I735" s="210"/>
      <c r="K735" s="210"/>
    </row>
    <row r="736" spans="9:11" x14ac:dyDescent="0.25">
      <c r="I736" s="210"/>
      <c r="K736" s="210"/>
    </row>
    <row r="737" spans="9:11" x14ac:dyDescent="0.25">
      <c r="I737" s="210"/>
      <c r="K737" s="210"/>
    </row>
    <row r="738" spans="9:11" x14ac:dyDescent="0.25">
      <c r="I738" s="210"/>
      <c r="K738" s="210"/>
    </row>
    <row r="739" spans="9:11" x14ac:dyDescent="0.25">
      <c r="I739" s="210"/>
      <c r="K739" s="210"/>
    </row>
    <row r="740" spans="9:11" x14ac:dyDescent="0.25">
      <c r="I740" s="210"/>
      <c r="K740" s="210"/>
    </row>
    <row r="741" spans="9:11" x14ac:dyDescent="0.25">
      <c r="I741" s="210"/>
      <c r="K741" s="210"/>
    </row>
    <row r="742" spans="9:11" x14ac:dyDescent="0.25">
      <c r="I742" s="210"/>
      <c r="K742" s="210"/>
    </row>
    <row r="743" spans="9:11" x14ac:dyDescent="0.25">
      <c r="I743" s="210"/>
      <c r="K743" s="210"/>
    </row>
    <row r="744" spans="9:11" x14ac:dyDescent="0.25">
      <c r="I744" s="210"/>
      <c r="K744" s="210"/>
    </row>
    <row r="745" spans="9:11" x14ac:dyDescent="0.25">
      <c r="I745" s="210"/>
      <c r="K745" s="210"/>
    </row>
    <row r="746" spans="9:11" x14ac:dyDescent="0.25">
      <c r="I746" s="210"/>
      <c r="K746" s="210"/>
    </row>
    <row r="747" spans="9:11" x14ac:dyDescent="0.25">
      <c r="I747" s="210"/>
      <c r="K747" s="210"/>
    </row>
    <row r="748" spans="9:11" x14ac:dyDescent="0.25">
      <c r="I748" s="210"/>
      <c r="K748" s="210"/>
    </row>
    <row r="749" spans="9:11" x14ac:dyDescent="0.25">
      <c r="I749" s="210"/>
      <c r="K749" s="210"/>
    </row>
    <row r="750" spans="9:11" x14ac:dyDescent="0.25">
      <c r="I750" s="210"/>
      <c r="K750" s="210"/>
    </row>
    <row r="751" spans="9:11" x14ac:dyDescent="0.25">
      <c r="I751" s="210"/>
      <c r="K751" s="210"/>
    </row>
    <row r="752" spans="9:11" x14ac:dyDescent="0.25">
      <c r="I752" s="210"/>
      <c r="K752" s="210"/>
    </row>
    <row r="753" spans="9:11" x14ac:dyDescent="0.25">
      <c r="I753" s="210"/>
      <c r="K753" s="210"/>
    </row>
    <row r="754" spans="9:11" x14ac:dyDescent="0.25">
      <c r="I754" s="210"/>
      <c r="K754" s="210"/>
    </row>
    <row r="755" spans="9:11" x14ac:dyDescent="0.25">
      <c r="I755" s="210"/>
      <c r="K755" s="210"/>
    </row>
    <row r="756" spans="9:11" x14ac:dyDescent="0.25">
      <c r="I756" s="210"/>
      <c r="K756" s="210"/>
    </row>
    <row r="757" spans="9:11" x14ac:dyDescent="0.25">
      <c r="I757" s="210"/>
      <c r="K757" s="210"/>
    </row>
    <row r="758" spans="9:11" x14ac:dyDescent="0.25">
      <c r="I758" s="210"/>
      <c r="K758" s="210"/>
    </row>
    <row r="759" spans="9:11" x14ac:dyDescent="0.25">
      <c r="I759" s="210"/>
      <c r="K759" s="210"/>
    </row>
    <row r="760" spans="9:11" x14ac:dyDescent="0.25">
      <c r="I760" s="210"/>
      <c r="K760" s="210"/>
    </row>
    <row r="761" spans="9:11" x14ac:dyDescent="0.25">
      <c r="I761" s="210"/>
      <c r="K761" s="210"/>
    </row>
    <row r="762" spans="9:11" x14ac:dyDescent="0.25">
      <c r="I762" s="210"/>
      <c r="K762" s="210"/>
    </row>
    <row r="763" spans="9:11" x14ac:dyDescent="0.25">
      <c r="I763" s="210"/>
      <c r="K763" s="210"/>
    </row>
    <row r="764" spans="9:11" x14ac:dyDescent="0.25">
      <c r="I764" s="210"/>
      <c r="K764" s="210"/>
    </row>
    <row r="765" spans="9:11" x14ac:dyDescent="0.25">
      <c r="I765" s="210"/>
      <c r="K765" s="210"/>
    </row>
    <row r="766" spans="9:11" x14ac:dyDescent="0.25">
      <c r="I766" s="210"/>
      <c r="K766" s="210"/>
    </row>
    <row r="767" spans="9:11" x14ac:dyDescent="0.25">
      <c r="I767" s="210"/>
      <c r="K767" s="210"/>
    </row>
    <row r="768" spans="9:11" x14ac:dyDescent="0.25">
      <c r="I768" s="210"/>
      <c r="K768" s="210"/>
    </row>
    <row r="769" spans="6:14" x14ac:dyDescent="0.25">
      <c r="I769" s="210"/>
      <c r="K769" s="210"/>
    </row>
    <row r="770" spans="6:14" x14ac:dyDescent="0.25">
      <c r="I770" s="210"/>
      <c r="K770" s="210"/>
    </row>
    <row r="771" spans="6:14" x14ac:dyDescent="0.25">
      <c r="I771" s="210"/>
      <c r="K771" s="210"/>
    </row>
    <row r="772" spans="6:14" x14ac:dyDescent="0.25">
      <c r="I772" s="210"/>
      <c r="K772" s="210"/>
    </row>
    <row r="773" spans="6:14" x14ac:dyDescent="0.25">
      <c r="I773" s="210"/>
      <c r="K773" s="210"/>
    </row>
    <row r="774" spans="6:14" x14ac:dyDescent="0.25">
      <c r="I774" s="210"/>
      <c r="K774" s="210"/>
    </row>
    <row r="775" spans="6:14" x14ac:dyDescent="0.25">
      <c r="I775" s="210"/>
      <c r="K775" s="210"/>
    </row>
    <row r="776" spans="6:14" x14ac:dyDescent="0.25">
      <c r="I776" s="210"/>
      <c r="K776" s="210"/>
    </row>
    <row r="777" spans="6:14" x14ac:dyDescent="0.25">
      <c r="I777" s="210"/>
      <c r="K777" s="210"/>
    </row>
    <row r="778" spans="6:14" x14ac:dyDescent="0.25">
      <c r="F778" s="7"/>
      <c r="I778" s="210"/>
      <c r="K778" s="210"/>
    </row>
    <row r="779" spans="6:14" x14ac:dyDescent="0.25">
      <c r="F779" s="7"/>
      <c r="I779" s="210"/>
      <c r="K779" s="210"/>
    </row>
    <row r="780" spans="6:14" x14ac:dyDescent="0.25">
      <c r="F780" s="7"/>
      <c r="G780" s="218"/>
      <c r="H780" s="111"/>
      <c r="I780" s="210"/>
      <c r="J780" s="111"/>
      <c r="K780" s="218"/>
      <c r="L780" s="111"/>
      <c r="N780" s="111"/>
    </row>
    <row r="781" spans="6:14" x14ac:dyDescent="0.25">
      <c r="F781" s="7"/>
      <c r="G781" s="218"/>
      <c r="H781" s="111"/>
      <c r="I781" s="210"/>
      <c r="J781" s="111"/>
      <c r="K781" s="218"/>
      <c r="L781" s="111"/>
      <c r="N781" s="111"/>
    </row>
    <row r="782" spans="6:14" x14ac:dyDescent="0.25">
      <c r="F782" s="7"/>
      <c r="G782" s="218"/>
      <c r="H782" s="111"/>
      <c r="I782" s="210"/>
      <c r="J782" s="111"/>
      <c r="K782" s="218"/>
      <c r="L782" s="111"/>
      <c r="N782" s="111"/>
    </row>
    <row r="783" spans="6:14" x14ac:dyDescent="0.25">
      <c r="F783" s="7"/>
      <c r="G783" s="218"/>
      <c r="H783" s="111"/>
      <c r="I783" s="210"/>
      <c r="J783" s="111"/>
      <c r="K783" s="218"/>
      <c r="L783" s="111"/>
      <c r="N783" s="111"/>
    </row>
    <row r="784" spans="6:14" x14ac:dyDescent="0.25">
      <c r="F784" s="7"/>
      <c r="G784" s="218"/>
      <c r="H784" s="111"/>
      <c r="I784" s="210"/>
      <c r="J784" s="111"/>
      <c r="K784" s="218"/>
      <c r="L784" s="111"/>
      <c r="N784" s="111"/>
    </row>
    <row r="785" spans="6:14" x14ac:dyDescent="0.25">
      <c r="F785" s="7"/>
      <c r="G785" s="218"/>
      <c r="H785" s="111"/>
      <c r="I785" s="210"/>
      <c r="J785" s="111"/>
      <c r="K785" s="218"/>
      <c r="L785" s="111"/>
      <c r="N785" s="111"/>
    </row>
    <row r="786" spans="6:14" x14ac:dyDescent="0.25">
      <c r="G786" s="218"/>
      <c r="H786" s="111"/>
      <c r="I786" s="210"/>
      <c r="J786" s="111"/>
      <c r="K786" s="218"/>
      <c r="L786" s="111"/>
      <c r="N786" s="111"/>
    </row>
    <row r="787" spans="6:14" x14ac:dyDescent="0.25">
      <c r="G787" s="218"/>
      <c r="H787" s="111"/>
      <c r="I787" s="210"/>
      <c r="J787" s="111"/>
      <c r="K787" s="218"/>
      <c r="L787" s="111"/>
      <c r="N787" s="111"/>
    </row>
    <row r="788" spans="6:14" x14ac:dyDescent="0.25">
      <c r="G788" s="218"/>
      <c r="H788" s="111"/>
      <c r="I788" s="210"/>
      <c r="J788" s="111"/>
      <c r="K788" s="218"/>
      <c r="L788" s="111"/>
      <c r="N788" s="111"/>
    </row>
    <row r="789" spans="6:14" x14ac:dyDescent="0.25">
      <c r="G789" s="218"/>
      <c r="H789" s="111"/>
      <c r="I789" s="210"/>
      <c r="J789" s="111"/>
      <c r="K789" s="218"/>
      <c r="L789" s="111"/>
      <c r="N789" s="111"/>
    </row>
    <row r="790" spans="6:14" x14ac:dyDescent="0.25">
      <c r="G790" s="218"/>
      <c r="H790" s="111"/>
      <c r="I790" s="210"/>
      <c r="J790" s="111"/>
      <c r="K790" s="218"/>
      <c r="L790" s="111"/>
      <c r="N790" s="111"/>
    </row>
    <row r="791" spans="6:14" x14ac:dyDescent="0.25">
      <c r="G791" s="218"/>
      <c r="H791" s="111"/>
      <c r="I791" s="210"/>
      <c r="J791" s="111"/>
      <c r="K791" s="218"/>
      <c r="L791" s="111"/>
      <c r="N791" s="111"/>
    </row>
    <row r="792" spans="6:14" x14ac:dyDescent="0.25">
      <c r="G792" s="218"/>
      <c r="H792" s="111"/>
      <c r="I792" s="210"/>
      <c r="J792" s="111"/>
      <c r="K792" s="218"/>
      <c r="L792" s="111"/>
      <c r="N792" s="111"/>
    </row>
    <row r="793" spans="6:14" x14ac:dyDescent="0.25">
      <c r="G793" s="218"/>
      <c r="H793" s="111"/>
      <c r="I793" s="210"/>
      <c r="J793" s="111"/>
      <c r="K793" s="218"/>
      <c r="L793" s="111"/>
      <c r="N793" s="111"/>
    </row>
    <row r="794" spans="6:14" x14ac:dyDescent="0.25">
      <c r="G794" s="218"/>
      <c r="H794" s="111"/>
      <c r="I794" s="210"/>
      <c r="J794" s="111"/>
      <c r="K794" s="218"/>
      <c r="L794" s="111"/>
      <c r="N794" s="111"/>
    </row>
    <row r="795" spans="6:14" x14ac:dyDescent="0.25">
      <c r="G795" s="218"/>
      <c r="H795" s="111"/>
      <c r="I795" s="210"/>
      <c r="J795" s="111"/>
      <c r="K795" s="218"/>
      <c r="L795" s="111"/>
      <c r="N795" s="111"/>
    </row>
    <row r="796" spans="6:14" x14ac:dyDescent="0.25">
      <c r="G796" s="218"/>
      <c r="H796" s="111"/>
      <c r="I796" s="210"/>
      <c r="J796" s="111"/>
      <c r="K796" s="218"/>
      <c r="L796" s="111"/>
      <c r="N796" s="111"/>
    </row>
    <row r="797" spans="6:14" x14ac:dyDescent="0.25">
      <c r="G797" s="218"/>
      <c r="H797" s="111"/>
      <c r="I797" s="210"/>
      <c r="J797" s="111"/>
      <c r="K797" s="218"/>
      <c r="L797" s="111"/>
      <c r="N797" s="111"/>
    </row>
    <row r="798" spans="6:14" x14ac:dyDescent="0.25">
      <c r="G798" s="218"/>
      <c r="H798" s="111"/>
      <c r="I798" s="210"/>
      <c r="J798" s="111"/>
      <c r="K798" s="218"/>
      <c r="L798" s="111"/>
      <c r="N798" s="111"/>
    </row>
    <row r="799" spans="6:14" x14ac:dyDescent="0.25">
      <c r="G799" s="218"/>
      <c r="H799" s="111"/>
      <c r="I799" s="210"/>
      <c r="J799" s="111"/>
      <c r="K799" s="218"/>
      <c r="L799" s="111"/>
      <c r="N799" s="111"/>
    </row>
    <row r="800" spans="6:14" x14ac:dyDescent="0.25">
      <c r="G800" s="218"/>
      <c r="H800" s="111"/>
      <c r="I800" s="210"/>
      <c r="J800" s="111"/>
      <c r="K800" s="218"/>
      <c r="L800" s="111"/>
      <c r="N800" s="111"/>
    </row>
    <row r="801" spans="7:14" x14ac:dyDescent="0.25">
      <c r="G801" s="218"/>
      <c r="H801" s="111"/>
      <c r="I801" s="210"/>
      <c r="J801" s="111"/>
      <c r="K801" s="218"/>
      <c r="L801" s="111"/>
      <c r="N801" s="111"/>
    </row>
    <row r="802" spans="7:14" x14ac:dyDescent="0.25">
      <c r="G802" s="218"/>
      <c r="H802" s="111"/>
      <c r="I802" s="210"/>
      <c r="J802" s="111"/>
      <c r="K802" s="218"/>
      <c r="L802" s="111"/>
      <c r="N802" s="111"/>
    </row>
    <row r="803" spans="7:14" x14ac:dyDescent="0.25">
      <c r="G803" s="218"/>
      <c r="H803" s="111"/>
      <c r="I803" s="210"/>
      <c r="J803" s="111"/>
      <c r="K803" s="218"/>
      <c r="L803" s="111"/>
      <c r="N803" s="111"/>
    </row>
    <row r="804" spans="7:14" x14ac:dyDescent="0.25">
      <c r="G804" s="218"/>
      <c r="H804" s="111"/>
      <c r="I804" s="210"/>
      <c r="J804" s="111"/>
      <c r="K804" s="218"/>
      <c r="L804" s="111"/>
      <c r="N804" s="111"/>
    </row>
    <row r="805" spans="7:14" x14ac:dyDescent="0.25">
      <c r="G805" s="218"/>
      <c r="H805" s="111"/>
      <c r="I805" s="210"/>
      <c r="J805" s="111"/>
      <c r="K805" s="218"/>
      <c r="L805" s="111"/>
      <c r="N805" s="111"/>
    </row>
    <row r="806" spans="7:14" x14ac:dyDescent="0.25">
      <c r="G806" s="218"/>
      <c r="H806" s="111"/>
      <c r="I806" s="210"/>
      <c r="J806" s="111"/>
      <c r="K806" s="218"/>
      <c r="L806" s="111"/>
      <c r="N806" s="111"/>
    </row>
    <row r="807" spans="7:14" x14ac:dyDescent="0.25">
      <c r="G807" s="218"/>
      <c r="H807" s="111"/>
      <c r="I807" s="210"/>
      <c r="J807" s="111"/>
      <c r="K807" s="218"/>
      <c r="L807" s="111"/>
      <c r="N807" s="111"/>
    </row>
    <row r="808" spans="7:14" x14ac:dyDescent="0.25">
      <c r="G808" s="218"/>
      <c r="H808" s="111"/>
      <c r="I808" s="210"/>
      <c r="J808" s="111"/>
      <c r="K808" s="218"/>
      <c r="L808" s="111"/>
      <c r="N808" s="111"/>
    </row>
    <row r="809" spans="7:14" x14ac:dyDescent="0.25">
      <c r="G809" s="218"/>
      <c r="H809" s="111"/>
      <c r="I809" s="210"/>
      <c r="J809" s="111"/>
      <c r="K809" s="218"/>
      <c r="L809" s="111"/>
      <c r="N809" s="111"/>
    </row>
    <row r="810" spans="7:14" x14ac:dyDescent="0.25">
      <c r="G810" s="218"/>
      <c r="H810" s="111"/>
      <c r="I810" s="210"/>
      <c r="J810" s="111"/>
      <c r="K810" s="218"/>
      <c r="L810" s="111"/>
      <c r="N810" s="111"/>
    </row>
    <row r="811" spans="7:14" x14ac:dyDescent="0.25">
      <c r="G811" s="218"/>
      <c r="H811" s="111"/>
      <c r="I811" s="210"/>
      <c r="J811" s="111"/>
      <c r="K811" s="218"/>
      <c r="L811" s="111"/>
      <c r="N811" s="111"/>
    </row>
    <row r="812" spans="7:14" x14ac:dyDescent="0.25">
      <c r="G812" s="218"/>
      <c r="H812" s="111"/>
      <c r="I812" s="210"/>
      <c r="J812" s="111"/>
      <c r="K812" s="218"/>
      <c r="L812" s="111"/>
      <c r="N812" s="111"/>
    </row>
    <row r="813" spans="7:14" x14ac:dyDescent="0.25">
      <c r="G813" s="218"/>
      <c r="H813" s="111"/>
      <c r="I813" s="210"/>
      <c r="J813" s="111"/>
      <c r="K813" s="218"/>
      <c r="L813" s="111"/>
      <c r="N813" s="111"/>
    </row>
    <row r="814" spans="7:14" x14ac:dyDescent="0.25">
      <c r="G814" s="218"/>
      <c r="H814" s="111"/>
      <c r="I814" s="210"/>
      <c r="J814" s="111"/>
      <c r="K814" s="218"/>
      <c r="L814" s="111"/>
      <c r="N814" s="111"/>
    </row>
    <row r="815" spans="7:14" x14ac:dyDescent="0.25">
      <c r="G815" s="218"/>
      <c r="H815" s="111"/>
      <c r="I815" s="210"/>
      <c r="J815" s="111"/>
      <c r="K815" s="218"/>
      <c r="L815" s="111"/>
      <c r="N815" s="111"/>
    </row>
    <row r="816" spans="7:14" x14ac:dyDescent="0.25">
      <c r="G816" s="218"/>
      <c r="H816" s="111"/>
      <c r="I816" s="210"/>
      <c r="J816" s="111"/>
      <c r="K816" s="218"/>
      <c r="L816" s="111"/>
      <c r="N816" s="111"/>
    </row>
    <row r="817" spans="7:14" x14ac:dyDescent="0.25">
      <c r="G817" s="218"/>
      <c r="H817" s="111"/>
      <c r="I817" s="210"/>
      <c r="J817" s="111"/>
      <c r="K817" s="218"/>
      <c r="L817" s="111"/>
      <c r="N817" s="111"/>
    </row>
    <row r="818" spans="7:14" x14ac:dyDescent="0.25">
      <c r="G818" s="218"/>
      <c r="H818" s="111"/>
      <c r="I818" s="210"/>
      <c r="J818" s="111"/>
      <c r="K818" s="218"/>
      <c r="L818" s="111"/>
      <c r="N818" s="111"/>
    </row>
    <row r="819" spans="7:14" x14ac:dyDescent="0.25">
      <c r="G819" s="218"/>
      <c r="H819" s="111"/>
      <c r="I819" s="210"/>
      <c r="J819" s="111"/>
      <c r="K819" s="218"/>
      <c r="L819" s="111"/>
      <c r="N819" s="111"/>
    </row>
    <row r="820" spans="7:14" x14ac:dyDescent="0.25">
      <c r="G820" s="218"/>
      <c r="H820" s="111"/>
      <c r="I820" s="210"/>
      <c r="J820" s="111"/>
      <c r="K820" s="218"/>
      <c r="L820" s="111"/>
      <c r="N820" s="111"/>
    </row>
    <row r="821" spans="7:14" x14ac:dyDescent="0.25">
      <c r="G821" s="218"/>
      <c r="H821" s="111"/>
      <c r="I821" s="210"/>
      <c r="J821" s="111"/>
      <c r="K821" s="218"/>
      <c r="L821" s="111"/>
      <c r="N821" s="111"/>
    </row>
    <row r="822" spans="7:14" x14ac:dyDescent="0.25">
      <c r="G822" s="218"/>
      <c r="H822" s="111"/>
      <c r="I822" s="210"/>
      <c r="J822" s="111"/>
      <c r="K822" s="218"/>
      <c r="L822" s="111"/>
      <c r="N822" s="111"/>
    </row>
    <row r="823" spans="7:14" x14ac:dyDescent="0.25">
      <c r="G823" s="218"/>
      <c r="H823" s="111"/>
      <c r="I823" s="210"/>
      <c r="J823" s="111"/>
      <c r="K823" s="218"/>
      <c r="L823" s="111"/>
      <c r="N823" s="111"/>
    </row>
    <row r="824" spans="7:14" x14ac:dyDescent="0.25">
      <c r="G824" s="218"/>
      <c r="H824" s="111"/>
      <c r="I824" s="210"/>
      <c r="J824" s="111"/>
      <c r="K824" s="218"/>
      <c r="L824" s="111"/>
      <c r="N824" s="111"/>
    </row>
    <row r="825" spans="7:14" x14ac:dyDescent="0.25">
      <c r="G825" s="218"/>
      <c r="H825" s="111"/>
      <c r="I825" s="210"/>
      <c r="J825" s="111"/>
      <c r="K825" s="218"/>
      <c r="L825" s="111"/>
      <c r="N825" s="111"/>
    </row>
    <row r="826" spans="7:14" x14ac:dyDescent="0.25">
      <c r="G826" s="218"/>
      <c r="H826" s="111"/>
      <c r="I826" s="210"/>
      <c r="J826" s="111"/>
      <c r="K826" s="218"/>
      <c r="L826" s="111"/>
      <c r="N826" s="111"/>
    </row>
    <row r="827" spans="7:14" x14ac:dyDescent="0.25">
      <c r="G827" s="218"/>
      <c r="H827" s="111"/>
      <c r="I827" s="210"/>
      <c r="J827" s="111"/>
      <c r="K827" s="218"/>
      <c r="L827" s="111"/>
      <c r="N827" s="111"/>
    </row>
    <row r="828" spans="7:14" x14ac:dyDescent="0.25">
      <c r="G828" s="218"/>
      <c r="H828" s="111"/>
      <c r="I828" s="210"/>
      <c r="J828" s="111"/>
      <c r="K828" s="218"/>
      <c r="L828" s="111"/>
      <c r="N828" s="111"/>
    </row>
    <row r="829" spans="7:14" x14ac:dyDescent="0.25">
      <c r="G829" s="218"/>
      <c r="H829" s="111"/>
      <c r="I829" s="210"/>
      <c r="J829" s="111"/>
      <c r="K829" s="218"/>
      <c r="L829" s="111"/>
      <c r="N829" s="111"/>
    </row>
    <row r="830" spans="7:14" x14ac:dyDescent="0.25">
      <c r="G830" s="218"/>
      <c r="H830" s="111"/>
      <c r="I830" s="210"/>
      <c r="J830" s="111"/>
      <c r="K830" s="218"/>
      <c r="L830" s="111"/>
      <c r="N830" s="111"/>
    </row>
    <row r="831" spans="7:14" x14ac:dyDescent="0.25">
      <c r="G831" s="218"/>
      <c r="H831" s="111"/>
      <c r="I831" s="210"/>
      <c r="J831" s="111"/>
      <c r="K831" s="218"/>
      <c r="L831" s="111"/>
      <c r="N831" s="111"/>
    </row>
    <row r="832" spans="7:14" x14ac:dyDescent="0.25">
      <c r="G832" s="218"/>
      <c r="H832" s="111"/>
      <c r="I832" s="210"/>
      <c r="J832" s="111"/>
      <c r="K832" s="218"/>
      <c r="L832" s="111"/>
      <c r="N832" s="111"/>
    </row>
    <row r="833" spans="7:14" x14ac:dyDescent="0.25">
      <c r="G833" s="218"/>
      <c r="H833" s="111"/>
      <c r="I833" s="210"/>
      <c r="J833" s="111"/>
      <c r="K833" s="218"/>
      <c r="L833" s="111"/>
      <c r="N833" s="111"/>
    </row>
    <row r="834" spans="7:14" x14ac:dyDescent="0.25">
      <c r="G834" s="218"/>
      <c r="H834" s="111"/>
      <c r="I834" s="210"/>
      <c r="J834" s="111"/>
      <c r="K834" s="218"/>
      <c r="L834" s="111"/>
      <c r="N834" s="111"/>
    </row>
    <row r="835" spans="7:14" x14ac:dyDescent="0.25">
      <c r="G835" s="218"/>
      <c r="H835" s="111"/>
      <c r="I835" s="210"/>
      <c r="J835" s="111"/>
      <c r="K835" s="218"/>
      <c r="L835" s="111"/>
      <c r="N835" s="111"/>
    </row>
    <row r="836" spans="7:14" x14ac:dyDescent="0.25">
      <c r="G836" s="218"/>
      <c r="H836" s="111"/>
      <c r="I836" s="210"/>
      <c r="J836" s="111"/>
      <c r="K836" s="218"/>
      <c r="L836" s="111"/>
      <c r="N836" s="111"/>
    </row>
    <row r="837" spans="7:14" x14ac:dyDescent="0.25">
      <c r="G837" s="218"/>
      <c r="H837" s="111"/>
      <c r="I837" s="210"/>
      <c r="J837" s="111"/>
      <c r="K837" s="218"/>
      <c r="L837" s="111"/>
      <c r="N837" s="111"/>
    </row>
    <row r="838" spans="7:14" x14ac:dyDescent="0.25">
      <c r="G838" s="218"/>
      <c r="H838" s="111"/>
      <c r="I838" s="210"/>
      <c r="J838" s="111"/>
      <c r="K838" s="218"/>
      <c r="L838" s="111"/>
      <c r="N838" s="111"/>
    </row>
    <row r="839" spans="7:14" x14ac:dyDescent="0.25">
      <c r="G839" s="218"/>
      <c r="H839" s="111"/>
      <c r="I839" s="210"/>
      <c r="J839" s="111"/>
      <c r="K839" s="218"/>
      <c r="L839" s="111"/>
      <c r="N839" s="111"/>
    </row>
    <row r="840" spans="7:14" x14ac:dyDescent="0.25">
      <c r="G840" s="218"/>
      <c r="H840" s="111"/>
      <c r="I840" s="210"/>
      <c r="J840" s="111"/>
      <c r="K840" s="218"/>
      <c r="L840" s="111"/>
      <c r="N840" s="111"/>
    </row>
    <row r="841" spans="7:14" x14ac:dyDescent="0.25">
      <c r="G841" s="218"/>
      <c r="H841" s="111"/>
      <c r="I841" s="210"/>
      <c r="J841" s="111"/>
      <c r="K841" s="218"/>
      <c r="L841" s="111"/>
      <c r="N841" s="111"/>
    </row>
    <row r="842" spans="7:14" x14ac:dyDescent="0.25">
      <c r="G842" s="218"/>
      <c r="H842" s="111"/>
      <c r="I842" s="210"/>
      <c r="J842" s="111"/>
      <c r="K842" s="218"/>
      <c r="L842" s="111"/>
      <c r="N842" s="111"/>
    </row>
    <row r="843" spans="7:14" x14ac:dyDescent="0.25">
      <c r="G843" s="218"/>
      <c r="H843" s="111"/>
      <c r="I843" s="210"/>
      <c r="J843" s="111"/>
      <c r="K843" s="218"/>
      <c r="L843" s="111"/>
      <c r="N843" s="111"/>
    </row>
    <row r="844" spans="7:14" x14ac:dyDescent="0.25">
      <c r="G844" s="218"/>
      <c r="H844" s="111"/>
      <c r="I844" s="210"/>
      <c r="J844" s="111"/>
      <c r="K844" s="218"/>
      <c r="L844" s="111"/>
      <c r="N844" s="111"/>
    </row>
    <row r="845" spans="7:14" x14ac:dyDescent="0.25">
      <c r="G845" s="218"/>
      <c r="H845" s="111"/>
      <c r="I845" s="210"/>
      <c r="J845" s="111"/>
      <c r="K845" s="218"/>
      <c r="L845" s="111"/>
      <c r="N845" s="111"/>
    </row>
    <row r="846" spans="7:14" x14ac:dyDescent="0.25">
      <c r="G846" s="218"/>
      <c r="H846" s="111"/>
      <c r="I846" s="210"/>
      <c r="J846" s="111"/>
      <c r="K846" s="218"/>
      <c r="L846" s="111"/>
      <c r="N846" s="111"/>
    </row>
    <row r="847" spans="7:14" x14ac:dyDescent="0.25">
      <c r="G847" s="218"/>
      <c r="H847" s="111"/>
      <c r="I847" s="210"/>
      <c r="J847" s="111"/>
      <c r="K847" s="218"/>
      <c r="L847" s="111"/>
      <c r="N847" s="111"/>
    </row>
    <row r="848" spans="7:14" x14ac:dyDescent="0.25">
      <c r="G848" s="218"/>
      <c r="H848" s="111"/>
      <c r="I848" s="210"/>
      <c r="J848" s="111"/>
      <c r="K848" s="218"/>
      <c r="L848" s="111"/>
      <c r="N848" s="111"/>
    </row>
    <row r="849" spans="7:14" x14ac:dyDescent="0.25">
      <c r="G849" s="218"/>
      <c r="H849" s="111"/>
      <c r="I849" s="210"/>
      <c r="J849" s="111"/>
      <c r="K849" s="218"/>
      <c r="L849" s="111"/>
      <c r="N849" s="111"/>
    </row>
    <row r="850" spans="7:14" x14ac:dyDescent="0.25">
      <c r="G850" s="218"/>
      <c r="H850" s="111"/>
      <c r="I850" s="210"/>
      <c r="J850" s="111"/>
      <c r="K850" s="218"/>
      <c r="L850" s="111"/>
      <c r="N850" s="111"/>
    </row>
    <row r="851" spans="7:14" x14ac:dyDescent="0.25">
      <c r="G851" s="218"/>
      <c r="H851" s="111"/>
      <c r="I851" s="210"/>
      <c r="J851" s="111"/>
      <c r="K851" s="218"/>
      <c r="L851" s="111"/>
      <c r="N851" s="111"/>
    </row>
    <row r="852" spans="7:14" x14ac:dyDescent="0.25">
      <c r="G852" s="218"/>
      <c r="H852" s="111"/>
      <c r="I852" s="210"/>
      <c r="J852" s="111"/>
      <c r="K852" s="218"/>
      <c r="L852" s="111"/>
      <c r="N852" s="111"/>
    </row>
    <row r="853" spans="7:14" x14ac:dyDescent="0.25">
      <c r="G853" s="218"/>
      <c r="H853" s="111"/>
      <c r="I853" s="210"/>
      <c r="J853" s="111"/>
      <c r="K853" s="218"/>
      <c r="L853" s="111"/>
      <c r="N853" s="111"/>
    </row>
    <row r="854" spans="7:14" x14ac:dyDescent="0.25">
      <c r="G854" s="218"/>
      <c r="H854" s="111"/>
      <c r="I854" s="210"/>
      <c r="J854" s="111"/>
      <c r="K854" s="218"/>
      <c r="L854" s="111"/>
      <c r="N854" s="111"/>
    </row>
    <row r="855" spans="7:14" x14ac:dyDescent="0.25">
      <c r="G855" s="218"/>
      <c r="H855" s="111"/>
      <c r="I855" s="210"/>
      <c r="J855" s="111"/>
      <c r="K855" s="218"/>
      <c r="L855" s="111"/>
      <c r="N855" s="111"/>
    </row>
    <row r="856" spans="7:14" x14ac:dyDescent="0.25">
      <c r="G856" s="218"/>
      <c r="H856" s="111"/>
      <c r="I856" s="210"/>
      <c r="J856" s="111"/>
      <c r="K856" s="218"/>
      <c r="L856" s="111"/>
      <c r="N856" s="111"/>
    </row>
    <row r="857" spans="7:14" x14ac:dyDescent="0.25">
      <c r="G857" s="218"/>
      <c r="H857" s="111"/>
      <c r="I857" s="210"/>
      <c r="J857" s="111"/>
      <c r="K857" s="218"/>
      <c r="L857" s="111"/>
      <c r="N857" s="111"/>
    </row>
    <row r="858" spans="7:14" x14ac:dyDescent="0.25">
      <c r="G858" s="218"/>
      <c r="H858" s="111"/>
      <c r="I858" s="210"/>
      <c r="J858" s="111"/>
      <c r="K858" s="218"/>
      <c r="L858" s="111"/>
      <c r="N858" s="111"/>
    </row>
    <row r="859" spans="7:14" x14ac:dyDescent="0.25">
      <c r="G859" s="218"/>
      <c r="H859" s="111"/>
      <c r="I859" s="210"/>
      <c r="J859" s="111"/>
      <c r="K859" s="218"/>
      <c r="L859" s="111"/>
      <c r="N859" s="111"/>
    </row>
    <row r="860" spans="7:14" x14ac:dyDescent="0.25">
      <c r="G860" s="218"/>
      <c r="H860" s="111"/>
      <c r="I860" s="210"/>
      <c r="J860" s="111"/>
      <c r="K860" s="218"/>
      <c r="L860" s="111"/>
      <c r="N860" s="111"/>
    </row>
    <row r="861" spans="7:14" x14ac:dyDescent="0.25">
      <c r="G861" s="218"/>
      <c r="H861" s="111"/>
      <c r="I861" s="210"/>
      <c r="J861" s="111"/>
      <c r="K861" s="218"/>
      <c r="L861" s="111"/>
      <c r="N861" s="111"/>
    </row>
    <row r="862" spans="7:14" x14ac:dyDescent="0.25">
      <c r="G862" s="218"/>
      <c r="H862" s="111"/>
      <c r="I862" s="210"/>
      <c r="J862" s="111"/>
      <c r="K862" s="218"/>
      <c r="L862" s="111"/>
      <c r="N862" s="111"/>
    </row>
  </sheetData>
  <phoneticPr fontId="5" type="noConversion"/>
  <pageMargins left="0" right="0" top="0" bottom="0" header="0.31496062992125984" footer="0.31496062992125984"/>
  <pageSetup paperSize="8" scale="48"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showGridLines="0" tabSelected="1" zoomScale="115" zoomScaleNormal="115" zoomScaleSheetLayoutView="130" workbookViewId="0">
      <selection activeCell="A7" sqref="A7"/>
    </sheetView>
  </sheetViews>
  <sheetFormatPr baseColWidth="10" defaultColWidth="0" defaultRowHeight="15" zeroHeight="1" x14ac:dyDescent="0.25"/>
  <cols>
    <col min="1" max="1" width="109.140625" customWidth="1"/>
    <col min="2" max="16384" width="11.42578125" hidden="1"/>
  </cols>
  <sheetData>
    <row r="1" spans="1:1" x14ac:dyDescent="0.25"/>
    <row r="2" spans="1:1" x14ac:dyDescent="0.25"/>
    <row r="3" spans="1:1" x14ac:dyDescent="0.25"/>
    <row r="4" spans="1:1" x14ac:dyDescent="0.25"/>
    <row r="5" spans="1:1" ht="18.75" x14ac:dyDescent="0.3">
      <c r="A5" s="379" t="s">
        <v>1114</v>
      </c>
    </row>
    <row r="6" spans="1:1" ht="18.75" x14ac:dyDescent="0.3">
      <c r="A6" s="375"/>
    </row>
    <row r="7" spans="1:1" ht="18.75" x14ac:dyDescent="0.3">
      <c r="A7" s="379" t="s">
        <v>1109</v>
      </c>
    </row>
    <row r="8" spans="1:1" x14ac:dyDescent="0.25">
      <c r="A8" s="374"/>
    </row>
    <row r="9" spans="1:1" s="373" customFormat="1" ht="190.5" customHeight="1" x14ac:dyDescent="0.25">
      <c r="A9" s="376" t="s">
        <v>1111</v>
      </c>
    </row>
    <row r="10" spans="1:1" x14ac:dyDescent="0.25"/>
    <row r="11" spans="1:1" ht="15.75" x14ac:dyDescent="0.25">
      <c r="A11" s="378" t="s">
        <v>1110</v>
      </c>
    </row>
    <row r="12" spans="1:1" ht="15.75" x14ac:dyDescent="0.25">
      <c r="A12" s="376"/>
    </row>
    <row r="13" spans="1:1" ht="27.75" customHeight="1" x14ac:dyDescent="0.25">
      <c r="A13" s="400" t="s">
        <v>1115</v>
      </c>
    </row>
    <row r="14" spans="1:1" x14ac:dyDescent="0.25"/>
    <row r="15" spans="1:1" ht="15.75" x14ac:dyDescent="0.25">
      <c r="A15" s="377" t="s">
        <v>1112</v>
      </c>
    </row>
    <row r="16" spans="1:1" x14ac:dyDescent="0.25"/>
  </sheetData>
  <sheetProtection selectLockedCells="1" selectUnlockedCells="1"/>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dimension ref="A1:Q61"/>
  <sheetViews>
    <sheetView zoomScale="70" zoomScaleNormal="70" workbookViewId="0">
      <pane ySplit="2" topLeftCell="A3" activePane="bottomLeft" state="frozen"/>
      <selection pane="bottomLeft" activeCell="F13" sqref="F13"/>
    </sheetView>
  </sheetViews>
  <sheetFormatPr baseColWidth="10" defaultColWidth="0" defaultRowHeight="15" zeroHeight="1" x14ac:dyDescent="0.25"/>
  <cols>
    <col min="1" max="1" width="16.5703125" customWidth="1"/>
    <col min="2" max="2" width="35.140625" customWidth="1"/>
    <col min="3" max="3" width="11.140625" style="174" customWidth="1"/>
    <col min="4" max="4" width="24.85546875" style="170" customWidth="1"/>
    <col min="5" max="5" width="88.5703125" style="170" customWidth="1"/>
    <col min="6" max="6" width="70.5703125" customWidth="1"/>
    <col min="7" max="8" width="8" hidden="1" customWidth="1"/>
    <col min="9" max="9" width="17.5703125" style="141" customWidth="1"/>
    <col min="10" max="10" width="72.42578125" bestFit="1" customWidth="1"/>
    <col min="11" max="17" width="0" hidden="1" customWidth="1"/>
    <col min="18" max="16384" width="11.42578125" hidden="1"/>
  </cols>
  <sheetData>
    <row r="1" spans="1:17" ht="57" customHeight="1" thickBot="1" x14ac:dyDescent="0.3">
      <c r="A1" s="382" t="s">
        <v>1095</v>
      </c>
      <c r="B1" s="382"/>
      <c r="C1" s="382"/>
      <c r="D1" s="382"/>
      <c r="E1" s="382"/>
      <c r="F1" s="382"/>
      <c r="G1" s="382"/>
      <c r="H1" s="382"/>
      <c r="I1" s="382"/>
      <c r="J1" s="383"/>
    </row>
    <row r="2" spans="1:17" ht="46.5" customHeight="1" thickBot="1" x14ac:dyDescent="0.3">
      <c r="A2" s="356" t="s">
        <v>1051</v>
      </c>
      <c r="B2" s="356" t="s">
        <v>357</v>
      </c>
      <c r="C2" s="357" t="s">
        <v>1052</v>
      </c>
      <c r="D2" s="358" t="s">
        <v>359</v>
      </c>
      <c r="E2" s="359" t="s">
        <v>356</v>
      </c>
      <c r="F2" s="360" t="s">
        <v>360</v>
      </c>
      <c r="G2" s="360" t="s">
        <v>360</v>
      </c>
      <c r="H2" s="360" t="s">
        <v>360</v>
      </c>
      <c r="I2" s="371" t="s">
        <v>1098</v>
      </c>
      <c r="J2" s="361" t="s">
        <v>1099</v>
      </c>
    </row>
    <row r="3" spans="1:17" ht="51.75" customHeight="1" x14ac:dyDescent="0.25">
      <c r="A3" s="384" t="s">
        <v>1050</v>
      </c>
      <c r="B3" s="286"/>
      <c r="C3" s="269" t="s">
        <v>362</v>
      </c>
      <c r="D3" s="403" t="s">
        <v>358</v>
      </c>
      <c r="E3" s="270" t="s">
        <v>72</v>
      </c>
      <c r="F3" s="362"/>
      <c r="G3" s="348"/>
      <c r="H3" s="349"/>
      <c r="I3" s="340" t="str">
        <f>IFERROR(VLOOKUP(F3,sv1.1,2,FALSE),"not rated")</f>
        <v>not rated</v>
      </c>
      <c r="J3" s="401" t="str">
        <f>IF(COUNTIF(assess1,"&gt;=0")&gt;2,SUM(assess1)/COUNTIF(assess1,"&gt;=0"),"minimum number of filled answers: 3")</f>
        <v>minimum number of filled answers: 3</v>
      </c>
    </row>
    <row r="4" spans="1:17" ht="51.75" customHeight="1" x14ac:dyDescent="0.25">
      <c r="A4" s="385"/>
      <c r="B4" s="287"/>
      <c r="C4" s="250" t="s">
        <v>363</v>
      </c>
      <c r="D4" s="404" t="s">
        <v>361</v>
      </c>
      <c r="E4" s="271" t="s">
        <v>303</v>
      </c>
      <c r="F4" s="363"/>
      <c r="G4" s="247"/>
      <c r="H4" s="245"/>
      <c r="I4" s="341" t="str">
        <f>IFERROR(VLOOKUP(F4,sv1.2,2,FALSE),"not rated")</f>
        <v>not rated</v>
      </c>
      <c r="J4" s="381"/>
    </row>
    <row r="5" spans="1:17" ht="51.75" customHeight="1" x14ac:dyDescent="0.25">
      <c r="A5" s="385"/>
      <c r="B5" s="287"/>
      <c r="C5" s="250" t="s">
        <v>373</v>
      </c>
      <c r="D5" s="251" t="str">
        <f>'Indicators all stages'!D13</f>
        <v xml:space="preserve">Measurable CE targets
</v>
      </c>
      <c r="E5" s="271" t="s">
        <v>624</v>
      </c>
      <c r="F5" s="364"/>
      <c r="G5" s="247"/>
      <c r="H5" s="245"/>
      <c r="I5" s="341" t="str">
        <f>IFERROR(VLOOKUP(F5,sv1.3,2,FALSE),"not rated")</f>
        <v>not rated</v>
      </c>
      <c r="J5" s="381"/>
    </row>
    <row r="6" spans="1:17" ht="69.75" customHeight="1" thickBot="1" x14ac:dyDescent="0.3">
      <c r="A6" s="385"/>
      <c r="B6" s="288"/>
      <c r="C6" s="275" t="s">
        <v>376</v>
      </c>
      <c r="D6" s="276" t="s">
        <v>564</v>
      </c>
      <c r="E6" s="277" t="s">
        <v>641</v>
      </c>
      <c r="F6" s="365"/>
      <c r="G6" s="350"/>
      <c r="H6" s="355"/>
      <c r="I6" s="344" t="str">
        <f>IFERROR(VLOOKUP(F6,sv1.4,2,FALSE),"not rated")</f>
        <v>not rated</v>
      </c>
      <c r="J6" s="402"/>
    </row>
    <row r="7" spans="1:17" ht="51.75" customHeight="1" x14ac:dyDescent="0.25">
      <c r="A7" s="385"/>
      <c r="B7" s="289"/>
      <c r="C7" s="278" t="s">
        <v>381</v>
      </c>
      <c r="D7" s="279" t="s">
        <v>607</v>
      </c>
      <c r="E7" s="280" t="s">
        <v>377</v>
      </c>
      <c r="F7" s="366"/>
      <c r="G7" s="338"/>
      <c r="H7" s="339"/>
      <c r="I7" s="340" t="str">
        <f>IFERROR(VLOOKUP(F7,sv2.1,2,FALSE),"not rated")</f>
        <v>not rated</v>
      </c>
      <c r="J7" s="401" t="str">
        <f>IF(COUNTIF(assess2,"&gt;=0")&gt;1,SUM(assess2)/COUNTIF(assess2,"&gt;=0"),"minimum number of filled answers: 2")</f>
        <v>minimum number of filled answers: 2</v>
      </c>
    </row>
    <row r="8" spans="1:17" ht="67.5" customHeight="1" x14ac:dyDescent="0.25">
      <c r="A8" s="385"/>
      <c r="B8" s="290"/>
      <c r="C8" s="252" t="s">
        <v>375</v>
      </c>
      <c r="D8" s="253" t="s">
        <v>1113</v>
      </c>
      <c r="E8" s="281" t="s">
        <v>612</v>
      </c>
      <c r="F8" s="364"/>
      <c r="G8" s="247"/>
      <c r="H8" s="245"/>
      <c r="I8" s="341" t="str">
        <f>IFERROR(VLOOKUP(F8,sv2.2,2,FALSE),"not rated")</f>
        <v>not rated</v>
      </c>
      <c r="J8" s="381"/>
    </row>
    <row r="9" spans="1:17" ht="51.75" customHeight="1" thickBot="1" x14ac:dyDescent="0.3">
      <c r="A9" s="385"/>
      <c r="B9" s="291"/>
      <c r="C9" s="272" t="s">
        <v>383</v>
      </c>
      <c r="D9" s="273" t="s">
        <v>599</v>
      </c>
      <c r="E9" s="274" t="s">
        <v>621</v>
      </c>
      <c r="F9" s="365"/>
      <c r="G9" s="342"/>
      <c r="H9" s="343"/>
      <c r="I9" s="344" t="str">
        <f>IFERROR(VLOOKUP(F9,sv2.3,2,FALSE),"not rated")</f>
        <v>not rated</v>
      </c>
      <c r="J9" s="402"/>
    </row>
    <row r="10" spans="1:17" ht="51.75" customHeight="1" x14ac:dyDescent="0.25">
      <c r="A10" s="385"/>
      <c r="B10" s="292"/>
      <c r="C10" s="282" t="s">
        <v>385</v>
      </c>
      <c r="D10" s="283" t="s">
        <v>614</v>
      </c>
      <c r="E10" s="280" t="s">
        <v>622</v>
      </c>
      <c r="F10" s="367"/>
      <c r="G10" s="336"/>
      <c r="H10" s="337"/>
      <c r="I10" s="244" t="str">
        <f>IFERROR(VLOOKUP(F10,sv3.1,2,FALSE),"not rated")</f>
        <v>not rated</v>
      </c>
      <c r="J10" s="381" t="str">
        <f>IF(COUNTIF(assess3,"&gt;=0")&gt;2,SUM(assess3)/COUNTIF(assess3,"&gt;=0"),"minimum number of filled answers: 3")</f>
        <v>minimum number of filled answers: 3</v>
      </c>
    </row>
    <row r="11" spans="1:17" ht="51.75" customHeight="1" x14ac:dyDescent="0.25">
      <c r="A11" s="385"/>
      <c r="B11" s="293"/>
      <c r="C11" s="254" t="s">
        <v>386</v>
      </c>
      <c r="D11" s="255" t="s">
        <v>615</v>
      </c>
      <c r="E11" s="281" t="s">
        <v>623</v>
      </c>
      <c r="F11" s="364"/>
      <c r="G11" s="206"/>
      <c r="H11" s="140"/>
      <c r="I11" s="244" t="str">
        <f>IFERROR(VLOOKUP(F11,sv3.2,2,FALSE),"not rated")</f>
        <v>not rated</v>
      </c>
      <c r="J11" s="381"/>
    </row>
    <row r="12" spans="1:17" ht="51.75" customHeight="1" x14ac:dyDescent="0.25">
      <c r="A12" s="385"/>
      <c r="B12" s="293"/>
      <c r="C12" s="254" t="s">
        <v>388</v>
      </c>
      <c r="D12" s="255" t="s">
        <v>616</v>
      </c>
      <c r="E12" s="281" t="s">
        <v>625</v>
      </c>
      <c r="F12" s="364"/>
      <c r="G12" s="206"/>
      <c r="H12" s="140"/>
      <c r="I12" s="244" t="str">
        <f>IFERROR(VLOOKUP(F12,sv3.3,2,FALSE),"not rated")</f>
        <v>not rated</v>
      </c>
      <c r="J12" s="381"/>
    </row>
    <row r="13" spans="1:17" ht="51.75" customHeight="1" thickBot="1" x14ac:dyDescent="0.3">
      <c r="A13" s="385"/>
      <c r="B13" s="294"/>
      <c r="C13" s="284" t="s">
        <v>389</v>
      </c>
      <c r="D13" s="285" t="s">
        <v>211</v>
      </c>
      <c r="E13" s="274" t="s">
        <v>626</v>
      </c>
      <c r="F13" s="368"/>
      <c r="G13" s="334"/>
      <c r="H13" s="335"/>
      <c r="I13" s="244" t="str">
        <f>IFERROR(VLOOKUP(F13,sv3.4,2,FALSE),"not rated")</f>
        <v>not rated</v>
      </c>
      <c r="J13" s="381"/>
    </row>
    <row r="14" spans="1:17" ht="51.75" customHeight="1" x14ac:dyDescent="0.25">
      <c r="A14" s="385"/>
      <c r="B14" s="295"/>
      <c r="C14" s="296" t="s">
        <v>393</v>
      </c>
      <c r="D14" s="297" t="s">
        <v>565</v>
      </c>
      <c r="E14" s="280" t="s">
        <v>394</v>
      </c>
      <c r="F14" s="366"/>
      <c r="G14" s="338"/>
      <c r="H14" s="339"/>
      <c r="I14" s="340" t="str">
        <f>IFERROR(VLOOKUP(F14,sv4.1,2,FALSE),"not rated")</f>
        <v>not rated</v>
      </c>
      <c r="J14" s="381" t="str">
        <f>IF(COUNTIF(assess4,"&gt;=0")&gt;3,SUM(assess4)/COUNTIF(assess4,"&gt;=0"),"minimum number of filled answers: 4")</f>
        <v>minimum number of filled answers: 4</v>
      </c>
      <c r="Q14" s="170"/>
    </row>
    <row r="15" spans="1:17" ht="51.75" customHeight="1" x14ac:dyDescent="0.25">
      <c r="A15" s="385"/>
      <c r="B15" s="298"/>
      <c r="C15" s="256" t="s">
        <v>396</v>
      </c>
      <c r="D15" s="257" t="s">
        <v>395</v>
      </c>
      <c r="E15" s="281" t="s">
        <v>239</v>
      </c>
      <c r="F15" s="364"/>
      <c r="G15" s="248"/>
      <c r="H15" s="243"/>
      <c r="I15" s="341" t="str">
        <f>IFERROR(VLOOKUP(F15,sv4.2,2,FALSE),"not rated")</f>
        <v>not rated</v>
      </c>
      <c r="J15" s="381"/>
    </row>
    <row r="16" spans="1:17" ht="51.75" customHeight="1" x14ac:dyDescent="0.25">
      <c r="A16" s="385"/>
      <c r="B16" s="298"/>
      <c r="C16" s="256" t="s">
        <v>397</v>
      </c>
      <c r="D16" s="257" t="s">
        <v>617</v>
      </c>
      <c r="E16" s="281" t="s">
        <v>627</v>
      </c>
      <c r="F16" s="364"/>
      <c r="G16" s="248"/>
      <c r="H16" s="243"/>
      <c r="I16" s="341" t="str">
        <f>IFERROR(VLOOKUP(F16,sv4.3,2,FALSE),"not rated")</f>
        <v>not rated</v>
      </c>
      <c r="J16" s="381"/>
    </row>
    <row r="17" spans="1:10" ht="51.75" customHeight="1" x14ac:dyDescent="0.25">
      <c r="A17" s="385"/>
      <c r="B17" s="298"/>
      <c r="C17" s="256" t="s">
        <v>398</v>
      </c>
      <c r="D17" s="257" t="s">
        <v>566</v>
      </c>
      <c r="E17" s="281" t="s">
        <v>628</v>
      </c>
      <c r="F17" s="364"/>
      <c r="G17" s="248"/>
      <c r="H17" s="243"/>
      <c r="I17" s="341" t="str">
        <f>IFERROR(VLOOKUP(F17,sv4.4,2,FALSE),"not rated")</f>
        <v>not rated</v>
      </c>
      <c r="J17" s="381"/>
    </row>
    <row r="18" spans="1:10" ht="51.75" customHeight="1" thickBot="1" x14ac:dyDescent="0.3">
      <c r="A18" s="386"/>
      <c r="B18" s="299"/>
      <c r="C18" s="300" t="s">
        <v>399</v>
      </c>
      <c r="D18" s="301" t="s">
        <v>618</v>
      </c>
      <c r="E18" s="274" t="s">
        <v>331</v>
      </c>
      <c r="F18" s="365"/>
      <c r="G18" s="342"/>
      <c r="H18" s="343"/>
      <c r="I18" s="344" t="str">
        <f>IFERROR(VLOOKUP(F18,sv4.5,2,FALSE),"not rated")</f>
        <v>not rated</v>
      </c>
      <c r="J18" s="380"/>
    </row>
    <row r="19" spans="1:10" ht="51.75" customHeight="1" x14ac:dyDescent="0.25">
      <c r="A19" s="387" t="s">
        <v>13</v>
      </c>
      <c r="B19" s="302"/>
      <c r="C19" s="303" t="s">
        <v>402</v>
      </c>
      <c r="D19" s="304" t="s">
        <v>567</v>
      </c>
      <c r="E19" s="280" t="s">
        <v>629</v>
      </c>
      <c r="F19" s="367"/>
      <c r="G19" s="336"/>
      <c r="H19" s="337"/>
      <c r="I19" s="244" t="str">
        <f>IFERROR(VLOOKUP(F19,sv5.1,2,FALSE),"not rated")</f>
        <v>not rated</v>
      </c>
      <c r="J19" s="381" t="str">
        <f>IF(COUNTIF(assess5,"&gt;=0")&gt;9,SUM(assess5)/COUNTIF(assess5,"&gt;=0"),"minimum number of filled answers: 10")</f>
        <v>minimum number of filled answers: 10</v>
      </c>
    </row>
    <row r="20" spans="1:10" ht="51.75" customHeight="1" x14ac:dyDescent="0.25">
      <c r="A20" s="388"/>
      <c r="B20" s="305"/>
      <c r="C20" s="258" t="s">
        <v>404</v>
      </c>
      <c r="D20" s="259" t="s">
        <v>568</v>
      </c>
      <c r="E20" s="281" t="s">
        <v>600</v>
      </c>
      <c r="F20" s="364"/>
      <c r="G20" s="206"/>
      <c r="H20" s="140"/>
      <c r="I20" s="244" t="str">
        <f>IFERROR(VLOOKUP(F20,sv5.2,2,FALSE),"not rated")</f>
        <v>not rated</v>
      </c>
      <c r="J20" s="381"/>
    </row>
    <row r="21" spans="1:10" ht="81.75" customHeight="1" x14ac:dyDescent="0.25">
      <c r="A21" s="388"/>
      <c r="B21" s="305"/>
      <c r="C21" s="258" t="s">
        <v>406</v>
      </c>
      <c r="D21" s="259" t="s">
        <v>569</v>
      </c>
      <c r="E21" s="281" t="s">
        <v>494</v>
      </c>
      <c r="F21" s="364"/>
      <c r="G21" s="205"/>
      <c r="H21" s="143"/>
      <c r="I21" s="244" t="str">
        <f>IFERROR(VLOOKUP(F21,sv5.3,2,FALSE),"not rated")</f>
        <v>not rated</v>
      </c>
      <c r="J21" s="381"/>
    </row>
    <row r="22" spans="1:10" ht="81.75" customHeight="1" x14ac:dyDescent="0.25">
      <c r="A22" s="388"/>
      <c r="B22" s="306"/>
      <c r="C22" s="258" t="s">
        <v>407</v>
      </c>
      <c r="D22" s="259" t="s">
        <v>570</v>
      </c>
      <c r="E22" s="281" t="s">
        <v>601</v>
      </c>
      <c r="F22" s="364"/>
      <c r="G22" s="206"/>
      <c r="H22" s="140"/>
      <c r="I22" s="244" t="str">
        <f>IFERROR(VLOOKUP(F22,sv5.4,2,FALSE),"not rated")</f>
        <v>not rated</v>
      </c>
      <c r="J22" s="381"/>
    </row>
    <row r="23" spans="1:10" ht="51.75" customHeight="1" x14ac:dyDescent="0.25">
      <c r="A23" s="388"/>
      <c r="B23" s="307"/>
      <c r="C23" s="258" t="s">
        <v>409</v>
      </c>
      <c r="D23" s="259" t="s">
        <v>571</v>
      </c>
      <c r="E23" s="281" t="s">
        <v>1076</v>
      </c>
      <c r="F23" s="364"/>
      <c r="G23" s="206"/>
      <c r="H23" s="140"/>
      <c r="I23" s="244" t="str">
        <f>IFERROR(VLOOKUP(F23,sv5.5,2,FALSE),"not rated")</f>
        <v>not rated</v>
      </c>
      <c r="J23" s="381"/>
    </row>
    <row r="24" spans="1:10" ht="51.75" customHeight="1" x14ac:dyDescent="0.25">
      <c r="A24" s="388"/>
      <c r="B24" s="305"/>
      <c r="C24" s="258" t="s">
        <v>410</v>
      </c>
      <c r="D24" s="259" t="s">
        <v>619</v>
      </c>
      <c r="E24" s="281" t="s">
        <v>1053</v>
      </c>
      <c r="F24" s="369"/>
      <c r="G24" s="206"/>
      <c r="H24" s="140"/>
      <c r="I24" s="244" t="str">
        <f>IFERROR(VLOOKUP(F24,sv5.6,2,FALSE),"not rated")</f>
        <v>not rated</v>
      </c>
      <c r="J24" s="381"/>
    </row>
    <row r="25" spans="1:10" ht="51.75" customHeight="1" x14ac:dyDescent="0.25">
      <c r="A25" s="388"/>
      <c r="B25" s="305"/>
      <c r="C25" s="258" t="s">
        <v>411</v>
      </c>
      <c r="D25" s="259" t="s">
        <v>620</v>
      </c>
      <c r="E25" s="281" t="s">
        <v>1077</v>
      </c>
      <c r="F25" s="364"/>
      <c r="G25" s="206"/>
      <c r="H25" s="140"/>
      <c r="I25" s="244" t="str">
        <f>IFERROR(VLOOKUP(F25,sv5.7,2,FALSE),"not rated")</f>
        <v>not rated</v>
      </c>
      <c r="J25" s="381"/>
    </row>
    <row r="26" spans="1:10" ht="51.75" customHeight="1" x14ac:dyDescent="0.25">
      <c r="A26" s="388"/>
      <c r="B26" s="306"/>
      <c r="C26" s="258" t="s">
        <v>412</v>
      </c>
      <c r="D26" s="259" t="s">
        <v>282</v>
      </c>
      <c r="E26" s="281" t="s">
        <v>198</v>
      </c>
      <c r="F26" s="364"/>
      <c r="G26" s="206"/>
      <c r="H26" s="140"/>
      <c r="I26" s="244" t="str">
        <f>IFERROR(VLOOKUP(F26,sv5.8,2,FALSE),"not rated")</f>
        <v>not rated</v>
      </c>
      <c r="J26" s="381"/>
    </row>
    <row r="27" spans="1:10" ht="51.75" customHeight="1" x14ac:dyDescent="0.25">
      <c r="A27" s="388"/>
      <c r="B27" s="307"/>
      <c r="C27" s="258" t="s">
        <v>413</v>
      </c>
      <c r="D27" s="259" t="s">
        <v>572</v>
      </c>
      <c r="E27" s="281" t="s">
        <v>630</v>
      </c>
      <c r="F27" s="364"/>
      <c r="G27" s="206"/>
      <c r="H27" s="140"/>
      <c r="I27" s="244" t="str">
        <f>IFERROR(VLOOKUP(F27,sv5.9,2,FALSE),"not rated")</f>
        <v>not rated</v>
      </c>
      <c r="J27" s="381"/>
    </row>
    <row r="28" spans="1:10" ht="51.75" customHeight="1" x14ac:dyDescent="0.25">
      <c r="A28" s="388"/>
      <c r="B28" s="305"/>
      <c r="C28" s="258" t="s">
        <v>415</v>
      </c>
      <c r="D28" s="259" t="s">
        <v>277</v>
      </c>
      <c r="E28" s="281" t="s">
        <v>573</v>
      </c>
      <c r="F28" s="364"/>
      <c r="G28" s="206"/>
      <c r="H28" s="140"/>
      <c r="I28" s="244" t="str">
        <f>IFERROR(VLOOKUP(F28,sv5.10,2,FALSE),"not rated")</f>
        <v>not rated</v>
      </c>
      <c r="J28" s="381"/>
    </row>
    <row r="29" spans="1:10" ht="51.75" customHeight="1" x14ac:dyDescent="0.25">
      <c r="A29" s="388"/>
      <c r="B29" s="305"/>
      <c r="C29" s="258" t="s">
        <v>416</v>
      </c>
      <c r="D29" s="259" t="s">
        <v>574</v>
      </c>
      <c r="E29" s="281" t="s">
        <v>631</v>
      </c>
      <c r="F29" s="364"/>
      <c r="G29" s="206"/>
      <c r="H29" s="140"/>
      <c r="I29" s="244" t="str">
        <f>IFERROR(VLOOKUP(F29,sv5.11,2,FALSE),"not rated")</f>
        <v>not rated</v>
      </c>
      <c r="J29" s="381"/>
    </row>
    <row r="30" spans="1:10" ht="51.75" customHeight="1" x14ac:dyDescent="0.25">
      <c r="A30" s="388"/>
      <c r="B30" s="306"/>
      <c r="C30" s="258" t="s">
        <v>420</v>
      </c>
      <c r="D30" s="259" t="s">
        <v>575</v>
      </c>
      <c r="E30" s="281" t="s">
        <v>110</v>
      </c>
      <c r="F30" s="364"/>
      <c r="G30" s="206"/>
      <c r="H30" s="140"/>
      <c r="I30" s="244" t="str">
        <f>IFERROR(VLOOKUP(F30,sv5.12,2,FALSE),"not rated")</f>
        <v>not rated</v>
      </c>
      <c r="J30" s="381"/>
    </row>
    <row r="31" spans="1:10" ht="51.75" customHeight="1" x14ac:dyDescent="0.25">
      <c r="A31" s="388"/>
      <c r="B31" s="305"/>
      <c r="C31" s="258" t="s">
        <v>421</v>
      </c>
      <c r="D31" s="259" t="s">
        <v>576</v>
      </c>
      <c r="E31" s="281" t="s">
        <v>111</v>
      </c>
      <c r="F31" s="364"/>
      <c r="G31" s="206"/>
      <c r="H31" s="140"/>
      <c r="I31" s="244" t="str">
        <f>IFERROR(VLOOKUP(F31,sv5.13,2,FALSE),"not rated")</f>
        <v>not rated</v>
      </c>
      <c r="J31" s="381"/>
    </row>
    <row r="32" spans="1:10" ht="51.75" customHeight="1" x14ac:dyDescent="0.25">
      <c r="A32" s="388"/>
      <c r="B32" s="305"/>
      <c r="C32" s="258" t="s">
        <v>425</v>
      </c>
      <c r="D32" s="259" t="s">
        <v>577</v>
      </c>
      <c r="E32" s="281" t="s">
        <v>114</v>
      </c>
      <c r="F32" s="364"/>
      <c r="G32" s="206"/>
      <c r="H32" s="140"/>
      <c r="I32" s="244" t="str">
        <f>IFERROR(VLOOKUP(F32,sv5.14,2,FALSE),"not rated")</f>
        <v>not rated</v>
      </c>
      <c r="J32" s="381"/>
    </row>
    <row r="33" spans="1:10" ht="51.75" customHeight="1" x14ac:dyDescent="0.25">
      <c r="A33" s="388"/>
      <c r="B33" s="305"/>
      <c r="C33" s="258" t="s">
        <v>426</v>
      </c>
      <c r="D33" s="259" t="s">
        <v>283</v>
      </c>
      <c r="E33" s="281" t="s">
        <v>116</v>
      </c>
      <c r="F33" s="364"/>
      <c r="G33" s="206"/>
      <c r="H33" s="140"/>
      <c r="I33" s="244" t="str">
        <f>IFERROR(VLOOKUP(F33,sv5.15,2,FALSE),"not rated")</f>
        <v>not rated</v>
      </c>
      <c r="J33" s="381"/>
    </row>
    <row r="34" spans="1:10" ht="51.75" customHeight="1" thickBot="1" x14ac:dyDescent="0.3">
      <c r="A34" s="388"/>
      <c r="B34" s="308"/>
      <c r="C34" s="309" t="s">
        <v>428</v>
      </c>
      <c r="D34" s="310" t="s">
        <v>471</v>
      </c>
      <c r="E34" s="274" t="s">
        <v>1058</v>
      </c>
      <c r="F34" s="370"/>
      <c r="G34" s="345"/>
      <c r="H34" s="346"/>
      <c r="I34" s="244" t="str">
        <f>IFERROR(VLOOKUP(F34,sv5.16,2,FALSE),"not rated")</f>
        <v>not rated</v>
      </c>
      <c r="J34" s="381"/>
    </row>
    <row r="35" spans="1:10" ht="79.5" customHeight="1" x14ac:dyDescent="0.25">
      <c r="A35" s="388"/>
      <c r="B35" s="396"/>
      <c r="C35" s="311" t="s">
        <v>430</v>
      </c>
      <c r="D35" s="312" t="s">
        <v>578</v>
      </c>
      <c r="E35" s="280" t="s">
        <v>1096</v>
      </c>
      <c r="F35" s="366"/>
      <c r="G35" s="348"/>
      <c r="H35" s="349"/>
      <c r="I35" s="340" t="str">
        <f>IFERROR(VLOOKUP(F35,sv6.1,2,FALSE),"not rated")</f>
        <v>not rated</v>
      </c>
      <c r="J35" s="381" t="str">
        <f>IF(COUNTIF(assess6,"&gt;=0")&gt;5,SUM(assess6)/COUNTIF(assess6,"&gt;=0"),"minimum number of filled answers: 6")</f>
        <v>minimum number of filled answers: 6</v>
      </c>
    </row>
    <row r="36" spans="1:10" ht="51.75" customHeight="1" x14ac:dyDescent="0.25">
      <c r="A36" s="388"/>
      <c r="B36" s="397"/>
      <c r="C36" s="260" t="s">
        <v>431</v>
      </c>
      <c r="D36" s="261" t="s">
        <v>579</v>
      </c>
      <c r="E36" s="281" t="s">
        <v>522</v>
      </c>
      <c r="F36" s="364"/>
      <c r="G36" s="247"/>
      <c r="H36" s="245"/>
      <c r="I36" s="341" t="str">
        <f>IFERROR(VLOOKUP(F36,sv6.2,2,FALSE),"not rated")</f>
        <v>not rated</v>
      </c>
      <c r="J36" s="381"/>
    </row>
    <row r="37" spans="1:10" ht="51.75" customHeight="1" x14ac:dyDescent="0.25">
      <c r="A37" s="388"/>
      <c r="B37" s="397"/>
      <c r="C37" s="260" t="s">
        <v>432</v>
      </c>
      <c r="D37" s="261" t="s">
        <v>582</v>
      </c>
      <c r="E37" s="281" t="s">
        <v>245</v>
      </c>
      <c r="F37" s="364"/>
      <c r="G37" s="247"/>
      <c r="H37" s="245"/>
      <c r="I37" s="341" t="str">
        <f>IFERROR(VLOOKUP(F37,sv6.3,2,FALSE),"not rated")</f>
        <v>not rated</v>
      </c>
      <c r="J37" s="381"/>
    </row>
    <row r="38" spans="1:10" ht="51.75" customHeight="1" x14ac:dyDescent="0.25">
      <c r="A38" s="388"/>
      <c r="B38" s="397"/>
      <c r="C38" s="260" t="s">
        <v>433</v>
      </c>
      <c r="D38" s="261" t="s">
        <v>581</v>
      </c>
      <c r="E38" s="281" t="s">
        <v>521</v>
      </c>
      <c r="F38" s="364"/>
      <c r="G38" s="247"/>
      <c r="H38" s="246"/>
      <c r="I38" s="341" t="str">
        <f>IFERROR(VLOOKUP(F38,sv6.4,2,FALSE),"not rated")</f>
        <v>not rated</v>
      </c>
      <c r="J38" s="381"/>
    </row>
    <row r="39" spans="1:10" ht="51.75" customHeight="1" x14ac:dyDescent="0.25">
      <c r="A39" s="388"/>
      <c r="B39" s="397"/>
      <c r="C39" s="260" t="s">
        <v>434</v>
      </c>
      <c r="D39" s="261" t="s">
        <v>583</v>
      </c>
      <c r="E39" s="281" t="s">
        <v>534</v>
      </c>
      <c r="F39" s="364"/>
      <c r="G39" s="247"/>
      <c r="H39" s="246"/>
      <c r="I39" s="341" t="str">
        <f>IFERROR(VLOOKUP(F39,sv6.5,2,FALSE),"not rated")</f>
        <v>not rated</v>
      </c>
      <c r="J39" s="381"/>
    </row>
    <row r="40" spans="1:10" ht="51.75" customHeight="1" x14ac:dyDescent="0.25">
      <c r="A40" s="388"/>
      <c r="B40" s="397"/>
      <c r="C40" s="260" t="s">
        <v>435</v>
      </c>
      <c r="D40" s="261" t="s">
        <v>584</v>
      </c>
      <c r="E40" s="281" t="s">
        <v>633</v>
      </c>
      <c r="F40" s="364"/>
      <c r="G40" s="247"/>
      <c r="H40" s="246"/>
      <c r="I40" s="341" t="str">
        <f>IFERROR(VLOOKUP(F40,sv6.6,2,FALSE),"not rated")</f>
        <v>not rated</v>
      </c>
      <c r="J40" s="381"/>
    </row>
    <row r="41" spans="1:10" ht="51.75" customHeight="1" x14ac:dyDescent="0.25">
      <c r="A41" s="388"/>
      <c r="B41" s="397"/>
      <c r="C41" s="260" t="s">
        <v>436</v>
      </c>
      <c r="D41" s="261" t="s">
        <v>585</v>
      </c>
      <c r="E41" s="281" t="s">
        <v>632</v>
      </c>
      <c r="F41" s="364"/>
      <c r="G41" s="247"/>
      <c r="H41" s="246"/>
      <c r="I41" s="341" t="str">
        <f>IFERROR(VLOOKUP(F41,sv6.7,2,FALSE),"not rated")</f>
        <v>not rated</v>
      </c>
      <c r="J41" s="381"/>
    </row>
    <row r="42" spans="1:10" ht="51.75" customHeight="1" thickBot="1" x14ac:dyDescent="0.3">
      <c r="A42" s="388"/>
      <c r="B42" s="398"/>
      <c r="C42" s="313" t="s">
        <v>580</v>
      </c>
      <c r="D42" s="314" t="s">
        <v>586</v>
      </c>
      <c r="E42" s="274" t="s">
        <v>634</v>
      </c>
      <c r="F42" s="365"/>
      <c r="G42" s="350"/>
      <c r="H42" s="351"/>
      <c r="I42" s="344" t="str">
        <f>IFERROR(VLOOKUP(F42,sv6.8,2,FALSE),"not rated")</f>
        <v>not rated</v>
      </c>
      <c r="J42" s="381"/>
    </row>
    <row r="43" spans="1:10" ht="51.75" customHeight="1" x14ac:dyDescent="0.25">
      <c r="A43" s="388"/>
      <c r="B43" s="390"/>
      <c r="C43" s="315" t="s">
        <v>438</v>
      </c>
      <c r="D43" s="316" t="s">
        <v>587</v>
      </c>
      <c r="E43" s="317" t="s">
        <v>635</v>
      </c>
      <c r="F43" s="367"/>
      <c r="G43" s="347"/>
      <c r="H43" s="337"/>
      <c r="I43" s="244" t="str">
        <f>IFERROR(VLOOKUP(F43,sv7.1,2,FALSE),"not rated")</f>
        <v>not rated</v>
      </c>
      <c r="J43" s="381" t="str">
        <f>IF(COUNTIF(assess7,"&gt;=0")&gt;2,SUM(assess7)/COUNTIF(assess7,"&gt;=0"),"minimum number of filled answers: 3")</f>
        <v>minimum number of filled answers: 3</v>
      </c>
    </row>
    <row r="44" spans="1:10" ht="51.75" customHeight="1" x14ac:dyDescent="0.25">
      <c r="A44" s="388"/>
      <c r="B44" s="391"/>
      <c r="C44" s="262" t="s">
        <v>439</v>
      </c>
      <c r="D44" s="263" t="s">
        <v>443</v>
      </c>
      <c r="E44" s="281" t="s">
        <v>602</v>
      </c>
      <c r="F44" s="364"/>
      <c r="G44" s="207"/>
      <c r="H44" s="140"/>
      <c r="I44" s="244" t="str">
        <f>IFERROR(VLOOKUP(F44,sv7.2,2,FALSE),"not rated")</f>
        <v>not rated</v>
      </c>
      <c r="J44" s="381"/>
    </row>
    <row r="45" spans="1:10" ht="108.75" customHeight="1" x14ac:dyDescent="0.25">
      <c r="A45" s="388"/>
      <c r="B45" s="391"/>
      <c r="C45" s="262" t="s">
        <v>440</v>
      </c>
      <c r="D45" s="263" t="s">
        <v>608</v>
      </c>
      <c r="E45" s="281" t="s">
        <v>953</v>
      </c>
      <c r="F45" s="364"/>
      <c r="G45" s="207"/>
      <c r="H45" s="140"/>
      <c r="I45" s="244" t="str">
        <f>IFERROR(VLOOKUP(F45,sv7.3,2,FALSE),"not rated")</f>
        <v>not rated</v>
      </c>
      <c r="J45" s="381"/>
    </row>
    <row r="46" spans="1:10" ht="126.75" customHeight="1" x14ac:dyDescent="0.25">
      <c r="A46" s="388"/>
      <c r="B46" s="391"/>
      <c r="C46" s="262" t="s">
        <v>441</v>
      </c>
      <c r="D46" s="263" t="s">
        <v>588</v>
      </c>
      <c r="E46" s="281" t="s">
        <v>954</v>
      </c>
      <c r="F46" s="369"/>
      <c r="G46" s="207"/>
      <c r="H46" s="140"/>
      <c r="I46" s="244" t="str">
        <f>IFERROR(VLOOKUP(F46,sv7.4,2,FALSE),"not rated")</f>
        <v>not rated</v>
      </c>
      <c r="J46" s="381"/>
    </row>
    <row r="47" spans="1:10" ht="51.75" customHeight="1" thickBot="1" x14ac:dyDescent="0.3">
      <c r="A47" s="388"/>
      <c r="B47" s="392"/>
      <c r="C47" s="318" t="s">
        <v>442</v>
      </c>
      <c r="D47" s="319" t="s">
        <v>609</v>
      </c>
      <c r="E47" s="274" t="s">
        <v>605</v>
      </c>
      <c r="F47" s="370"/>
      <c r="G47" s="352"/>
      <c r="H47" s="346"/>
      <c r="I47" s="244" t="str">
        <f>IFERROR(VLOOKUP(F47,sv7.5,2,FALSE),"not rated")</f>
        <v>not rated</v>
      </c>
      <c r="J47" s="380"/>
    </row>
    <row r="48" spans="1:10" ht="69.75" customHeight="1" x14ac:dyDescent="0.25">
      <c r="A48" s="388"/>
      <c r="B48" s="320"/>
      <c r="C48" s="321" t="s">
        <v>455</v>
      </c>
      <c r="D48" s="322" t="s">
        <v>589</v>
      </c>
      <c r="E48" s="280" t="s">
        <v>1097</v>
      </c>
      <c r="F48" s="366"/>
      <c r="G48" s="353"/>
      <c r="H48" s="339"/>
      <c r="I48" s="340" t="str">
        <f>IFERROR(VLOOKUP(F48,sv8.1,2,FALSE),"not rated")</f>
        <v>not rated</v>
      </c>
      <c r="J48" s="381" t="str">
        <f>IF(COUNTIF(assess8,"&gt;=0")&gt;4,SUM(assess8)/COUNTIF(assess8,"&gt;=0"),"minimum number of filled answers: 5")</f>
        <v>minimum number of filled answers: 5</v>
      </c>
    </row>
    <row r="49" spans="1:10" ht="51.75" customHeight="1" x14ac:dyDescent="0.25">
      <c r="A49" s="388"/>
      <c r="B49" s="323"/>
      <c r="C49" s="264" t="s">
        <v>456</v>
      </c>
      <c r="D49" s="266" t="s">
        <v>130</v>
      </c>
      <c r="E49" s="281" t="s">
        <v>636</v>
      </c>
      <c r="F49" s="364"/>
      <c r="G49" s="249"/>
      <c r="H49" s="243"/>
      <c r="I49" s="341" t="str">
        <f>IFERROR(VLOOKUP(F49,sv8.2,2,FALSE),"not rated")</f>
        <v>not rated</v>
      </c>
      <c r="J49" s="381"/>
    </row>
    <row r="50" spans="1:10" ht="51.75" customHeight="1" x14ac:dyDescent="0.25">
      <c r="A50" s="388"/>
      <c r="B50" s="323"/>
      <c r="C50" s="264" t="s">
        <v>457</v>
      </c>
      <c r="D50" s="265" t="s">
        <v>610</v>
      </c>
      <c r="E50" s="281" t="s">
        <v>135</v>
      </c>
      <c r="F50" s="364"/>
      <c r="G50" s="249"/>
      <c r="H50" s="243"/>
      <c r="I50" s="341" t="str">
        <f>IFERROR(VLOOKUP(F50,sv8.3,2,FALSE),"not rated")</f>
        <v>not rated</v>
      </c>
      <c r="J50" s="381"/>
    </row>
    <row r="51" spans="1:10" ht="51.75" customHeight="1" x14ac:dyDescent="0.25">
      <c r="A51" s="388"/>
      <c r="B51" s="323"/>
      <c r="C51" s="264" t="s">
        <v>458</v>
      </c>
      <c r="D51" s="265" t="s">
        <v>590</v>
      </c>
      <c r="E51" s="281" t="s">
        <v>637</v>
      </c>
      <c r="F51" s="364"/>
      <c r="G51" s="249"/>
      <c r="H51" s="243"/>
      <c r="I51" s="341" t="str">
        <f>IFERROR(VLOOKUP(F51,sv8.4,2,FALSE),"not rated")</f>
        <v>not rated</v>
      </c>
      <c r="J51" s="381"/>
    </row>
    <row r="52" spans="1:10" ht="51.75" customHeight="1" x14ac:dyDescent="0.25">
      <c r="A52" s="388"/>
      <c r="B52" s="323"/>
      <c r="C52" s="264" t="s">
        <v>459</v>
      </c>
      <c r="D52" s="265" t="s">
        <v>145</v>
      </c>
      <c r="E52" s="281" t="s">
        <v>638</v>
      </c>
      <c r="F52" s="364"/>
      <c r="G52" s="249"/>
      <c r="H52" s="243"/>
      <c r="I52" s="341" t="str">
        <f>IFERROR(VLOOKUP(F52,sv8.5,2,FALSE),"not rated")</f>
        <v>not rated</v>
      </c>
      <c r="J52" s="381"/>
    </row>
    <row r="53" spans="1:10" ht="51.75" customHeight="1" x14ac:dyDescent="0.25">
      <c r="A53" s="388"/>
      <c r="B53" s="323"/>
      <c r="C53" s="264" t="s">
        <v>460</v>
      </c>
      <c r="D53" s="265" t="s">
        <v>149</v>
      </c>
      <c r="E53" s="281" t="s">
        <v>639</v>
      </c>
      <c r="F53" s="364"/>
      <c r="G53" s="249"/>
      <c r="H53" s="243"/>
      <c r="I53" s="341" t="str">
        <f>IFERROR(VLOOKUP(F53,sv8.6,2,FALSE),"not rated")</f>
        <v>not rated</v>
      </c>
      <c r="J53" s="381"/>
    </row>
    <row r="54" spans="1:10" ht="69" customHeight="1" x14ac:dyDescent="0.25">
      <c r="A54" s="388"/>
      <c r="B54" s="323"/>
      <c r="C54" s="264" t="s">
        <v>461</v>
      </c>
      <c r="D54" s="265" t="s">
        <v>611</v>
      </c>
      <c r="E54" s="281" t="s">
        <v>153</v>
      </c>
      <c r="F54" s="364"/>
      <c r="G54" s="249"/>
      <c r="H54" s="243"/>
      <c r="I54" s="341" t="str">
        <f>IFERROR(VLOOKUP(F54,sv8.7,2,FALSE),"not rated")</f>
        <v>not rated</v>
      </c>
      <c r="J54" s="381"/>
    </row>
    <row r="55" spans="1:10" ht="68.25" customHeight="1" thickBot="1" x14ac:dyDescent="0.3">
      <c r="A55" s="388"/>
      <c r="B55" s="324"/>
      <c r="C55" s="325" t="s">
        <v>462</v>
      </c>
      <c r="D55" s="326" t="s">
        <v>225</v>
      </c>
      <c r="E55" s="274" t="s">
        <v>640</v>
      </c>
      <c r="F55" s="365"/>
      <c r="G55" s="354"/>
      <c r="H55" s="343"/>
      <c r="I55" s="344" t="str">
        <f>IFERROR(VLOOKUP(F55,sv8.8,2,FALSE),"not rated")</f>
        <v>not rated</v>
      </c>
      <c r="J55" s="381"/>
    </row>
    <row r="56" spans="1:10" ht="51.75" customHeight="1" x14ac:dyDescent="0.25">
      <c r="A56" s="388"/>
      <c r="B56" s="393"/>
      <c r="C56" s="327" t="s">
        <v>591</v>
      </c>
      <c r="D56" s="328" t="s">
        <v>597</v>
      </c>
      <c r="E56" s="329" t="s">
        <v>159</v>
      </c>
      <c r="F56" s="366"/>
      <c r="G56" s="353"/>
      <c r="H56" s="339"/>
      <c r="I56" s="340" t="str">
        <f>IFERROR(VLOOKUP(F56,sv9.1,2,FALSE),"not rated")</f>
        <v>not rated</v>
      </c>
      <c r="J56" s="381" t="str">
        <f>IF(COUNTIF(assess9,"&gt;=0")&gt;3,SUM(assess9)/COUNTIF(assess9,"&gt;=0"),"minimum number of filled answers: 4")</f>
        <v>minimum number of filled answers: 4</v>
      </c>
    </row>
    <row r="57" spans="1:10" ht="51.75" customHeight="1" x14ac:dyDescent="0.25">
      <c r="A57" s="388"/>
      <c r="B57" s="394"/>
      <c r="C57" s="267" t="s">
        <v>592</v>
      </c>
      <c r="D57" s="268" t="s">
        <v>162</v>
      </c>
      <c r="E57" s="330" t="s">
        <v>468</v>
      </c>
      <c r="F57" s="364"/>
      <c r="G57" s="249"/>
      <c r="H57" s="243"/>
      <c r="I57" s="341" t="str">
        <f>IFERROR(VLOOKUP(F57,sv9.2,2,FALSE),"not rated")</f>
        <v>not rated</v>
      </c>
      <c r="J57" s="381"/>
    </row>
    <row r="58" spans="1:10" ht="51.75" customHeight="1" x14ac:dyDescent="0.25">
      <c r="A58" s="388"/>
      <c r="B58" s="394"/>
      <c r="C58" s="267" t="s">
        <v>593</v>
      </c>
      <c r="D58" s="268" t="s">
        <v>165</v>
      </c>
      <c r="E58" s="330" t="s">
        <v>167</v>
      </c>
      <c r="F58" s="364"/>
      <c r="G58" s="249"/>
      <c r="H58" s="243"/>
      <c r="I58" s="341" t="str">
        <f>IFERROR(VLOOKUP(F58,sv9.3,2,FALSE),"not rated")</f>
        <v>not rated</v>
      </c>
      <c r="J58" s="381"/>
    </row>
    <row r="59" spans="1:10" ht="51.75" customHeight="1" x14ac:dyDescent="0.25">
      <c r="A59" s="388"/>
      <c r="B59" s="394"/>
      <c r="C59" s="267" t="s">
        <v>594</v>
      </c>
      <c r="D59" s="268" t="s">
        <v>598</v>
      </c>
      <c r="E59" s="330" t="s">
        <v>171</v>
      </c>
      <c r="F59" s="364"/>
      <c r="G59" s="249"/>
      <c r="H59" s="243"/>
      <c r="I59" s="341" t="str">
        <f>IFERROR(VLOOKUP(F59,sv9.4,2,FALSE),"not rated")</f>
        <v>not rated</v>
      </c>
      <c r="J59" s="381"/>
    </row>
    <row r="60" spans="1:10" ht="51.75" customHeight="1" x14ac:dyDescent="0.25">
      <c r="A60" s="388"/>
      <c r="B60" s="394"/>
      <c r="C60" s="267" t="s">
        <v>595</v>
      </c>
      <c r="D60" s="268" t="s">
        <v>174</v>
      </c>
      <c r="E60" s="281" t="s">
        <v>230</v>
      </c>
      <c r="F60" s="364"/>
      <c r="G60" s="249"/>
      <c r="H60" s="243"/>
      <c r="I60" s="341" t="str">
        <f>IFERROR(VLOOKUP(F60,sv9.5,2,FALSE),"not rated")</f>
        <v>not rated</v>
      </c>
      <c r="J60" s="381"/>
    </row>
    <row r="61" spans="1:10" ht="51.75" customHeight="1" thickBot="1" x14ac:dyDescent="0.3">
      <c r="A61" s="389"/>
      <c r="B61" s="395"/>
      <c r="C61" s="331" t="s">
        <v>596</v>
      </c>
      <c r="D61" s="332" t="s">
        <v>178</v>
      </c>
      <c r="E61" s="333" t="s">
        <v>180</v>
      </c>
      <c r="F61" s="365"/>
      <c r="G61" s="354"/>
      <c r="H61" s="343"/>
      <c r="I61" s="344" t="str">
        <f>IFERROR(VLOOKUP(F61,sv9.6,2,FALSE),"not rated")</f>
        <v>not rated</v>
      </c>
      <c r="J61" s="381"/>
    </row>
  </sheetData>
  <sheetProtection sheet="1" objects="1" scenarios="1"/>
  <sortState ref="B3:I27">
    <sortCondition ref="B2"/>
  </sortState>
  <mergeCells count="19">
    <mergeCell ref="A1:J1"/>
    <mergeCell ref="J3:J6"/>
    <mergeCell ref="J7:J9"/>
    <mergeCell ref="A3:A18"/>
    <mergeCell ref="A19:A61"/>
    <mergeCell ref="B43:B47"/>
    <mergeCell ref="B56:B61"/>
    <mergeCell ref="B35:B42"/>
    <mergeCell ref="J10:J13"/>
    <mergeCell ref="J14:J17"/>
    <mergeCell ref="J23:J34"/>
    <mergeCell ref="J39:J42"/>
    <mergeCell ref="J52:J55"/>
    <mergeCell ref="J60:J61"/>
    <mergeCell ref="J43:J46"/>
    <mergeCell ref="J48:J51"/>
    <mergeCell ref="J56:J59"/>
    <mergeCell ref="J19:J22"/>
    <mergeCell ref="J35:J38"/>
  </mergeCells>
  <conditionalFormatting sqref="F3:F61">
    <cfRule type="dataBar" priority="32">
      <dataBar>
        <cfvo type="min"/>
        <cfvo type="max"/>
        <color rgb="FF63C384"/>
      </dataBar>
      <extLst>
        <ext xmlns:x14="http://schemas.microsoft.com/office/spreadsheetml/2009/9/main" uri="{B025F937-C7B1-47D3-B67F-A62EFF666E3E}">
          <x14:id>{994B8D42-5F76-4347-9872-548800A829D4}</x14:id>
        </ext>
      </extLst>
    </cfRule>
  </conditionalFormatting>
  <conditionalFormatting sqref="J3:J23 J35:J39 J43:J52 J56:J60">
    <cfRule type="dataBar" priority="31">
      <dataBar>
        <cfvo type="min"/>
        <cfvo type="max"/>
        <color rgb="FFFFB628"/>
      </dataBar>
      <extLst>
        <ext xmlns:x14="http://schemas.microsoft.com/office/spreadsheetml/2009/9/main" uri="{B025F937-C7B1-47D3-B67F-A62EFF666E3E}">
          <x14:id>{CD8F560F-01C3-422E-9C9C-E08924D1383C}</x14:id>
        </ext>
      </extLst>
    </cfRule>
  </conditionalFormatting>
  <conditionalFormatting sqref="J3:J6">
    <cfRule type="dataBar" priority="30">
      <dataBar>
        <cfvo type="num" val="0"/>
        <cfvo type="num" val="1"/>
        <color theme="7" tint="0.79998168889431442"/>
      </dataBar>
      <extLst>
        <ext xmlns:x14="http://schemas.microsoft.com/office/spreadsheetml/2009/9/main" uri="{B025F937-C7B1-47D3-B67F-A62EFF666E3E}">
          <x14:id>{7E550396-06F0-4FD8-A42D-4EE1F2188884}</x14:id>
        </ext>
      </extLst>
    </cfRule>
  </conditionalFormatting>
  <conditionalFormatting sqref="J7:J9">
    <cfRule type="dataBar" priority="29">
      <dataBar>
        <cfvo type="num" val="0"/>
        <cfvo type="num" val="1"/>
        <color theme="7" tint="0.59999389629810485"/>
      </dataBar>
      <extLst>
        <ext xmlns:x14="http://schemas.microsoft.com/office/spreadsheetml/2009/9/main" uri="{B025F937-C7B1-47D3-B67F-A62EFF666E3E}">
          <x14:id>{CCDABDFF-ABA2-48CC-923B-CCF605669EC6}</x14:id>
        </ext>
      </extLst>
    </cfRule>
  </conditionalFormatting>
  <conditionalFormatting sqref="J10:J13">
    <cfRule type="dataBar" priority="28">
      <dataBar>
        <cfvo type="num" val="0"/>
        <cfvo type="num" val="1"/>
        <color theme="7" tint="0.39997558519241921"/>
      </dataBar>
      <extLst>
        <ext xmlns:x14="http://schemas.microsoft.com/office/spreadsheetml/2009/9/main" uri="{B025F937-C7B1-47D3-B67F-A62EFF666E3E}">
          <x14:id>{F8B25540-5FE3-49B5-862B-A7976E7A67A1}</x14:id>
        </ext>
      </extLst>
    </cfRule>
  </conditionalFormatting>
  <conditionalFormatting sqref="J14:J18">
    <cfRule type="dataBar" priority="27">
      <dataBar>
        <cfvo type="num" val="0"/>
        <cfvo type="num" val="1"/>
        <color theme="7" tint="-0.249977111117893"/>
      </dataBar>
      <extLst>
        <ext xmlns:x14="http://schemas.microsoft.com/office/spreadsheetml/2009/9/main" uri="{B025F937-C7B1-47D3-B67F-A62EFF666E3E}">
          <x14:id>{19131836-4A1D-47FA-A793-FF6DE69E0B15}</x14:id>
        </ext>
      </extLst>
    </cfRule>
  </conditionalFormatting>
  <conditionalFormatting sqref="J19:J23">
    <cfRule type="dataBar" priority="26">
      <dataBar>
        <cfvo type="num" val="0"/>
        <cfvo type="num" val="1"/>
        <color theme="9" tint="0.79998168889431442"/>
      </dataBar>
      <extLst>
        <ext xmlns:x14="http://schemas.microsoft.com/office/spreadsheetml/2009/9/main" uri="{B025F937-C7B1-47D3-B67F-A62EFF666E3E}">
          <x14:id>{C11311E9-7D30-452D-A59E-2E435C6EC6A1}</x14:id>
        </ext>
      </extLst>
    </cfRule>
  </conditionalFormatting>
  <conditionalFormatting sqref="J35:J39">
    <cfRule type="dataBar" priority="25">
      <dataBar>
        <cfvo type="num" val="0"/>
        <cfvo type="num" val="1"/>
        <color theme="9" tint="0.59999389629810485"/>
      </dataBar>
      <extLst>
        <ext xmlns:x14="http://schemas.microsoft.com/office/spreadsheetml/2009/9/main" uri="{B025F937-C7B1-47D3-B67F-A62EFF666E3E}">
          <x14:id>{137B0AE6-3296-4AC5-B42C-192E41129DC7}</x14:id>
        </ext>
      </extLst>
    </cfRule>
  </conditionalFormatting>
  <conditionalFormatting sqref="J43:J47">
    <cfRule type="dataBar" priority="24">
      <dataBar>
        <cfvo type="num" val="0"/>
        <cfvo type="num" val="1"/>
        <color theme="9" tint="0.39997558519241921"/>
      </dataBar>
      <extLst>
        <ext xmlns:x14="http://schemas.microsoft.com/office/spreadsheetml/2009/9/main" uri="{B025F937-C7B1-47D3-B67F-A62EFF666E3E}">
          <x14:id>{10F12D4E-CB53-4ED3-8C2C-7F8436EBAE13}</x14:id>
        </ext>
      </extLst>
    </cfRule>
  </conditionalFormatting>
  <conditionalFormatting sqref="J48:J52">
    <cfRule type="dataBar" priority="23">
      <dataBar>
        <cfvo type="num" val="0"/>
        <cfvo type="num" val="1"/>
        <color theme="9"/>
      </dataBar>
      <extLst>
        <ext xmlns:x14="http://schemas.microsoft.com/office/spreadsheetml/2009/9/main" uri="{B025F937-C7B1-47D3-B67F-A62EFF666E3E}">
          <x14:id>{4A8BDCCB-350A-40AD-8436-D20A78382D22}</x14:id>
        </ext>
      </extLst>
    </cfRule>
  </conditionalFormatting>
  <conditionalFormatting sqref="J56:J60">
    <cfRule type="dataBar" priority="22">
      <dataBar>
        <cfvo type="num" val="0"/>
        <cfvo type="num" val="1"/>
        <color theme="9" tint="-0.249977111117893"/>
      </dataBar>
      <extLst>
        <ext xmlns:x14="http://schemas.microsoft.com/office/spreadsheetml/2009/9/main" uri="{B025F937-C7B1-47D3-B67F-A62EFF666E3E}">
          <x14:id>{CB5F85F4-AC07-4831-8B7A-D77CE3FABF55}</x14:id>
        </ext>
      </extLst>
    </cfRule>
  </conditionalFormatting>
  <conditionalFormatting sqref="J14:J18">
    <cfRule type="dataBar" priority="21">
      <dataBar>
        <cfvo type="num" val="0"/>
        <cfvo type="num" val="1"/>
        <color theme="7" tint="0.39997558519241921"/>
      </dataBar>
      <extLst>
        <ext xmlns:x14="http://schemas.microsoft.com/office/spreadsheetml/2009/9/main" uri="{B025F937-C7B1-47D3-B67F-A62EFF666E3E}">
          <x14:id>{B6E97179-2791-49EF-A0CD-B4949EF5EFCA}</x14:id>
        </ext>
      </extLst>
    </cfRule>
  </conditionalFormatting>
  <conditionalFormatting sqref="J19:J23">
    <cfRule type="dataBar" priority="20">
      <dataBar>
        <cfvo type="num" val="0"/>
        <cfvo type="num" val="1"/>
        <color theme="7" tint="-0.249977111117893"/>
      </dataBar>
      <extLst>
        <ext xmlns:x14="http://schemas.microsoft.com/office/spreadsheetml/2009/9/main" uri="{B025F937-C7B1-47D3-B67F-A62EFF666E3E}">
          <x14:id>{2C42DDC7-A9AD-4FCE-B766-377989E83A44}</x14:id>
        </ext>
      </extLst>
    </cfRule>
  </conditionalFormatting>
  <conditionalFormatting sqref="J19:J23">
    <cfRule type="dataBar" priority="19">
      <dataBar>
        <cfvo type="num" val="0"/>
        <cfvo type="num" val="1"/>
        <color theme="7" tint="0.39997558519241921"/>
      </dataBar>
      <extLst>
        <ext xmlns:x14="http://schemas.microsoft.com/office/spreadsheetml/2009/9/main" uri="{B025F937-C7B1-47D3-B67F-A62EFF666E3E}">
          <x14:id>{751F4C85-2A9E-4C3C-968F-877E1D8EA570}</x14:id>
        </ext>
      </extLst>
    </cfRule>
  </conditionalFormatting>
  <conditionalFormatting sqref="J35:J39">
    <cfRule type="dataBar" priority="18">
      <dataBar>
        <cfvo type="num" val="0"/>
        <cfvo type="num" val="1"/>
        <color theme="9" tint="0.79998168889431442"/>
      </dataBar>
      <extLst>
        <ext xmlns:x14="http://schemas.microsoft.com/office/spreadsheetml/2009/9/main" uri="{B025F937-C7B1-47D3-B67F-A62EFF666E3E}">
          <x14:id>{FAB67607-F801-49B7-8972-B882EB5F5800}</x14:id>
        </ext>
      </extLst>
    </cfRule>
  </conditionalFormatting>
  <conditionalFormatting sqref="J35:J39">
    <cfRule type="dataBar" priority="17">
      <dataBar>
        <cfvo type="num" val="0"/>
        <cfvo type="num" val="1"/>
        <color theme="7" tint="-0.249977111117893"/>
      </dataBar>
      <extLst>
        <ext xmlns:x14="http://schemas.microsoft.com/office/spreadsheetml/2009/9/main" uri="{B025F937-C7B1-47D3-B67F-A62EFF666E3E}">
          <x14:id>{8DF8A040-1382-47EA-AF8E-B5ED6A11E4AE}</x14:id>
        </ext>
      </extLst>
    </cfRule>
  </conditionalFormatting>
  <conditionalFormatting sqref="J35:J39">
    <cfRule type="dataBar" priority="16">
      <dataBar>
        <cfvo type="num" val="0"/>
        <cfvo type="num" val="1"/>
        <color theme="7" tint="0.39997558519241921"/>
      </dataBar>
      <extLst>
        <ext xmlns:x14="http://schemas.microsoft.com/office/spreadsheetml/2009/9/main" uri="{B025F937-C7B1-47D3-B67F-A62EFF666E3E}">
          <x14:id>{2406985C-B630-4622-93CC-D1B1C7C85CA7}</x14:id>
        </ext>
      </extLst>
    </cfRule>
  </conditionalFormatting>
  <conditionalFormatting sqref="J43:J47">
    <cfRule type="dataBar" priority="15">
      <dataBar>
        <cfvo type="num" val="0"/>
        <cfvo type="num" val="1"/>
        <color theme="9" tint="0.59999389629810485"/>
      </dataBar>
      <extLst>
        <ext xmlns:x14="http://schemas.microsoft.com/office/spreadsheetml/2009/9/main" uri="{B025F937-C7B1-47D3-B67F-A62EFF666E3E}">
          <x14:id>{C86CD54E-C953-4D31-8400-DB3C9300E212}</x14:id>
        </ext>
      </extLst>
    </cfRule>
  </conditionalFormatting>
  <conditionalFormatting sqref="J43:J47">
    <cfRule type="dataBar" priority="14">
      <dataBar>
        <cfvo type="num" val="0"/>
        <cfvo type="num" val="1"/>
        <color theme="9" tint="0.79998168889431442"/>
      </dataBar>
      <extLst>
        <ext xmlns:x14="http://schemas.microsoft.com/office/spreadsheetml/2009/9/main" uri="{B025F937-C7B1-47D3-B67F-A62EFF666E3E}">
          <x14:id>{7D88B34A-14BD-45E3-BEE0-8F8295714A0F}</x14:id>
        </ext>
      </extLst>
    </cfRule>
  </conditionalFormatting>
  <conditionalFormatting sqref="J43:J47">
    <cfRule type="dataBar" priority="13">
      <dataBar>
        <cfvo type="num" val="0"/>
        <cfvo type="num" val="1"/>
        <color theme="7" tint="-0.249977111117893"/>
      </dataBar>
      <extLst>
        <ext xmlns:x14="http://schemas.microsoft.com/office/spreadsheetml/2009/9/main" uri="{B025F937-C7B1-47D3-B67F-A62EFF666E3E}">
          <x14:id>{73A858A8-212C-41E7-AACD-32E702E30654}</x14:id>
        </ext>
      </extLst>
    </cfRule>
  </conditionalFormatting>
  <conditionalFormatting sqref="J43:J47">
    <cfRule type="dataBar" priority="12">
      <dataBar>
        <cfvo type="num" val="0"/>
        <cfvo type="num" val="1"/>
        <color theme="7" tint="0.39997558519241921"/>
      </dataBar>
      <extLst>
        <ext xmlns:x14="http://schemas.microsoft.com/office/spreadsheetml/2009/9/main" uri="{B025F937-C7B1-47D3-B67F-A62EFF666E3E}">
          <x14:id>{205804F5-9B75-4CB8-A3C7-E3CEBB458C13}</x14:id>
        </ext>
      </extLst>
    </cfRule>
  </conditionalFormatting>
  <conditionalFormatting sqref="J48:J52">
    <cfRule type="dataBar" priority="11">
      <dataBar>
        <cfvo type="num" val="0"/>
        <cfvo type="num" val="1"/>
        <color theme="9" tint="0.39997558519241921"/>
      </dataBar>
      <extLst>
        <ext xmlns:x14="http://schemas.microsoft.com/office/spreadsheetml/2009/9/main" uri="{B025F937-C7B1-47D3-B67F-A62EFF666E3E}">
          <x14:id>{C49EBBBB-9B94-43C5-95B1-0BA7DDB8FDD5}</x14:id>
        </ext>
      </extLst>
    </cfRule>
  </conditionalFormatting>
  <conditionalFormatting sqref="J48:J52">
    <cfRule type="dataBar" priority="10">
      <dataBar>
        <cfvo type="num" val="0"/>
        <cfvo type="num" val="1"/>
        <color theme="9" tint="0.59999389629810485"/>
      </dataBar>
      <extLst>
        <ext xmlns:x14="http://schemas.microsoft.com/office/spreadsheetml/2009/9/main" uri="{B025F937-C7B1-47D3-B67F-A62EFF666E3E}">
          <x14:id>{3013F9ED-B0B6-402A-9784-AFB63516BDC5}</x14:id>
        </ext>
      </extLst>
    </cfRule>
  </conditionalFormatting>
  <conditionalFormatting sqref="J48:J52">
    <cfRule type="dataBar" priority="9">
      <dataBar>
        <cfvo type="num" val="0"/>
        <cfvo type="num" val="1"/>
        <color theme="9" tint="0.79998168889431442"/>
      </dataBar>
      <extLst>
        <ext xmlns:x14="http://schemas.microsoft.com/office/spreadsheetml/2009/9/main" uri="{B025F937-C7B1-47D3-B67F-A62EFF666E3E}">
          <x14:id>{5623DAA2-6895-4EE9-A14F-746DDFDD23E0}</x14:id>
        </ext>
      </extLst>
    </cfRule>
  </conditionalFormatting>
  <conditionalFormatting sqref="J48:J52">
    <cfRule type="dataBar" priority="8">
      <dataBar>
        <cfvo type="num" val="0"/>
        <cfvo type="num" val="1"/>
        <color theme="7" tint="-0.249977111117893"/>
      </dataBar>
      <extLst>
        <ext xmlns:x14="http://schemas.microsoft.com/office/spreadsheetml/2009/9/main" uri="{B025F937-C7B1-47D3-B67F-A62EFF666E3E}">
          <x14:id>{FE0BEB3A-6D34-410B-96A4-656DE48C693F}</x14:id>
        </ext>
      </extLst>
    </cfRule>
  </conditionalFormatting>
  <conditionalFormatting sqref="J48:J52">
    <cfRule type="dataBar" priority="7">
      <dataBar>
        <cfvo type="num" val="0"/>
        <cfvo type="num" val="1"/>
        <color theme="7" tint="0.39997558519241921"/>
      </dataBar>
      <extLst>
        <ext xmlns:x14="http://schemas.microsoft.com/office/spreadsheetml/2009/9/main" uri="{B025F937-C7B1-47D3-B67F-A62EFF666E3E}">
          <x14:id>{EE278222-B649-4AB5-BFB8-95F2E9127C94}</x14:id>
        </ext>
      </extLst>
    </cfRule>
  </conditionalFormatting>
  <conditionalFormatting sqref="J56:J60">
    <cfRule type="dataBar" priority="6">
      <dataBar>
        <cfvo type="num" val="0"/>
        <cfvo type="num" val="1"/>
        <color theme="9"/>
      </dataBar>
      <extLst>
        <ext xmlns:x14="http://schemas.microsoft.com/office/spreadsheetml/2009/9/main" uri="{B025F937-C7B1-47D3-B67F-A62EFF666E3E}">
          <x14:id>{6FF74F4F-699C-4406-BC88-3984F97BA708}</x14:id>
        </ext>
      </extLst>
    </cfRule>
  </conditionalFormatting>
  <conditionalFormatting sqref="J56:J60">
    <cfRule type="dataBar" priority="5">
      <dataBar>
        <cfvo type="num" val="0"/>
        <cfvo type="num" val="1"/>
        <color theme="9" tint="0.39997558519241921"/>
      </dataBar>
      <extLst>
        <ext xmlns:x14="http://schemas.microsoft.com/office/spreadsheetml/2009/9/main" uri="{B025F937-C7B1-47D3-B67F-A62EFF666E3E}">
          <x14:id>{A3D85143-B57A-4A17-B4EF-A3B3528B096F}</x14:id>
        </ext>
      </extLst>
    </cfRule>
  </conditionalFormatting>
  <conditionalFormatting sqref="J56:J60">
    <cfRule type="dataBar" priority="4">
      <dataBar>
        <cfvo type="num" val="0"/>
        <cfvo type="num" val="1"/>
        <color theme="9" tint="0.59999389629810485"/>
      </dataBar>
      <extLst>
        <ext xmlns:x14="http://schemas.microsoft.com/office/spreadsheetml/2009/9/main" uri="{B025F937-C7B1-47D3-B67F-A62EFF666E3E}">
          <x14:id>{1F617818-EFAB-4BCA-B757-71C6EB951178}</x14:id>
        </ext>
      </extLst>
    </cfRule>
  </conditionalFormatting>
  <conditionalFormatting sqref="J56:J60">
    <cfRule type="dataBar" priority="3">
      <dataBar>
        <cfvo type="num" val="0"/>
        <cfvo type="num" val="1"/>
        <color theme="9" tint="0.79998168889431442"/>
      </dataBar>
      <extLst>
        <ext xmlns:x14="http://schemas.microsoft.com/office/spreadsheetml/2009/9/main" uri="{B025F937-C7B1-47D3-B67F-A62EFF666E3E}">
          <x14:id>{1A39E951-7611-48AF-AF9E-C3691149BD57}</x14:id>
        </ext>
      </extLst>
    </cfRule>
  </conditionalFormatting>
  <conditionalFormatting sqref="J56:J60">
    <cfRule type="dataBar" priority="2">
      <dataBar>
        <cfvo type="num" val="0"/>
        <cfvo type="num" val="1"/>
        <color theme="7" tint="-0.249977111117893"/>
      </dataBar>
      <extLst>
        <ext xmlns:x14="http://schemas.microsoft.com/office/spreadsheetml/2009/9/main" uri="{B025F937-C7B1-47D3-B67F-A62EFF666E3E}">
          <x14:id>{957405B8-9633-47D5-BB98-2CB53778A5BE}</x14:id>
        </ext>
      </extLst>
    </cfRule>
  </conditionalFormatting>
  <conditionalFormatting sqref="J56:J60">
    <cfRule type="dataBar" priority="1">
      <dataBar>
        <cfvo type="num" val="0"/>
        <cfvo type="num" val="1"/>
        <color theme="7" tint="0.39997558519241921"/>
      </dataBar>
      <extLst>
        <ext xmlns:x14="http://schemas.microsoft.com/office/spreadsheetml/2009/9/main" uri="{B025F937-C7B1-47D3-B67F-A62EFF666E3E}">
          <x14:id>{100E38BB-B0C1-4B61-B5D8-CCD7656AEF86}</x14:id>
        </ext>
      </extLst>
    </cfRule>
  </conditionalFormatting>
  <dataValidations count="59">
    <dataValidation type="list" allowBlank="1" showInputMessage="1" showErrorMessage="1" sqref="F3">
      <formula1>Antworten_1.1</formula1>
    </dataValidation>
    <dataValidation type="list" allowBlank="1" showInputMessage="1" showErrorMessage="1" sqref="F4">
      <formula1>Antworten_1.2</formula1>
    </dataValidation>
    <dataValidation type="list" allowBlank="1" showInputMessage="1" showErrorMessage="1" sqref="F5">
      <formula1>Antworten_1.3</formula1>
    </dataValidation>
    <dataValidation type="list" allowBlank="1" showInputMessage="1" showErrorMessage="1" sqref="F6">
      <formula1>I1.4</formula1>
    </dataValidation>
    <dataValidation type="list" allowBlank="1" showInputMessage="1" showErrorMessage="1" sqref="F7">
      <formula1>I2.1</formula1>
    </dataValidation>
    <dataValidation type="list" allowBlank="1" showInputMessage="1" showErrorMessage="1" sqref="F8">
      <formula1>I2.2</formula1>
    </dataValidation>
    <dataValidation type="list" allowBlank="1" showInputMessage="1" showErrorMessage="1" sqref="F9">
      <formula1>I2.3</formula1>
    </dataValidation>
    <dataValidation type="list" allowBlank="1" showInputMessage="1" showErrorMessage="1" sqref="F10">
      <formula1>I3.1</formula1>
    </dataValidation>
    <dataValidation type="list" allowBlank="1" showInputMessage="1" showErrorMessage="1" sqref="F11">
      <formula1>I3.2</formula1>
    </dataValidation>
    <dataValidation type="list" allowBlank="1" showInputMessage="1" showErrorMessage="1" sqref="F12">
      <formula1>I3.3</formula1>
    </dataValidation>
    <dataValidation type="list" allowBlank="1" showInputMessage="1" showErrorMessage="1" sqref="F13">
      <formula1>I3.4</formula1>
    </dataValidation>
    <dataValidation type="list" allowBlank="1" showInputMessage="1" showErrorMessage="1" sqref="F14">
      <formula1>I4.1</formula1>
    </dataValidation>
    <dataValidation type="list" allowBlank="1" showInputMessage="1" showErrorMessage="1" sqref="F15">
      <formula1>I4.2</formula1>
    </dataValidation>
    <dataValidation type="list" allowBlank="1" showInputMessage="1" showErrorMessage="1" sqref="F16">
      <formula1>I4.3</formula1>
    </dataValidation>
    <dataValidation type="list" allowBlank="1" showInputMessage="1" showErrorMessage="1" sqref="F17">
      <formula1>I4.4</formula1>
    </dataValidation>
    <dataValidation type="list" allowBlank="1" showInputMessage="1" showErrorMessage="1" sqref="F18">
      <formula1>I4.5</formula1>
    </dataValidation>
    <dataValidation type="list" allowBlank="1" showInputMessage="1" showErrorMessage="1" sqref="F19">
      <formula1>I5.1</formula1>
    </dataValidation>
    <dataValidation type="list" allowBlank="1" showInputMessage="1" showErrorMessage="1" sqref="F20">
      <formula1>I5.2</formula1>
    </dataValidation>
    <dataValidation type="list" allowBlank="1" showInputMessage="1" showErrorMessage="1" sqref="F21">
      <formula1>I5.3</formula1>
    </dataValidation>
    <dataValidation type="list" allowBlank="1" showInputMessage="1" showErrorMessage="1" sqref="F22">
      <formula1>I5.4</formula1>
    </dataValidation>
    <dataValidation type="list" allowBlank="1" showInputMessage="1" showErrorMessage="1" sqref="F23">
      <formula1>I5.5</formula1>
    </dataValidation>
    <dataValidation type="list" allowBlank="1" showInputMessage="1" showErrorMessage="1" sqref="F25">
      <formula1>I5.7</formula1>
    </dataValidation>
    <dataValidation type="list" allowBlank="1" showInputMessage="1" showErrorMessage="1" sqref="F26">
      <formula1>I5.8</formula1>
    </dataValidation>
    <dataValidation type="list" allowBlank="1" showInputMessage="1" showErrorMessage="1" sqref="F27">
      <formula1>I5.9</formula1>
    </dataValidation>
    <dataValidation type="list" allowBlank="1" showInputMessage="1" showErrorMessage="1" sqref="F28">
      <formula1>I5.10</formula1>
    </dataValidation>
    <dataValidation type="list" allowBlank="1" showInputMessage="1" showErrorMessage="1" sqref="F29">
      <formula1>I5.11</formula1>
    </dataValidation>
    <dataValidation type="list" allowBlank="1" showInputMessage="1" showErrorMessage="1" sqref="F30">
      <formula1>I5.12</formula1>
    </dataValidation>
    <dataValidation type="list" allowBlank="1" showInputMessage="1" showErrorMessage="1" sqref="F31">
      <formula1>I5.13</formula1>
    </dataValidation>
    <dataValidation type="list" allowBlank="1" showInputMessage="1" showErrorMessage="1" sqref="F32">
      <formula1>I5.14</formula1>
    </dataValidation>
    <dataValidation type="list" allowBlank="1" showInputMessage="1" showErrorMessage="1" sqref="F33">
      <formula1>I5.15</formula1>
    </dataValidation>
    <dataValidation type="list" allowBlank="1" showInputMessage="1" showErrorMessage="1" sqref="F35">
      <formula1>I6.1</formula1>
    </dataValidation>
    <dataValidation type="list" allowBlank="1" showInputMessage="1" showErrorMessage="1" sqref="F36">
      <formula1>I6.2</formula1>
    </dataValidation>
    <dataValidation type="list" allowBlank="1" showInputMessage="1" showErrorMessage="1" sqref="F37">
      <formula1>I6.3</formula1>
    </dataValidation>
    <dataValidation type="list" allowBlank="1" showInputMessage="1" showErrorMessage="1" sqref="F38">
      <formula1>I6.4</formula1>
    </dataValidation>
    <dataValidation type="list" allowBlank="1" showInputMessage="1" showErrorMessage="1" sqref="F39">
      <formula1>I6.5</formula1>
    </dataValidation>
    <dataValidation type="list" allowBlank="1" showInputMessage="1" showErrorMessage="1" sqref="F40">
      <formula1>I6.6</formula1>
    </dataValidation>
    <dataValidation type="list" allowBlank="1" showInputMessage="1" showErrorMessage="1" sqref="F41">
      <formula1>I6.7</formula1>
    </dataValidation>
    <dataValidation type="list" allowBlank="1" showInputMessage="1" showErrorMessage="1" sqref="F42">
      <formula1>I6.8</formula1>
    </dataValidation>
    <dataValidation type="list" allowBlank="1" showInputMessage="1" showErrorMessage="1" sqref="F43">
      <formula1>I7.1</formula1>
    </dataValidation>
    <dataValidation type="list" allowBlank="1" showInputMessage="1" showErrorMessage="1" sqref="F44">
      <formula1>I7.2</formula1>
    </dataValidation>
    <dataValidation type="list" allowBlank="1" showInputMessage="1" showErrorMessage="1" sqref="F45">
      <formula1>I7.3</formula1>
    </dataValidation>
    <dataValidation type="list" allowBlank="1" showInputMessage="1" showErrorMessage="1" sqref="F48">
      <formula1>I8.1</formula1>
    </dataValidation>
    <dataValidation type="list" allowBlank="1" showInputMessage="1" showErrorMessage="1" sqref="F49">
      <formula1>I8.2</formula1>
    </dataValidation>
    <dataValidation type="list" allowBlank="1" showInputMessage="1" showErrorMessage="1" sqref="F50">
      <formula1>I8.3</formula1>
    </dataValidation>
    <dataValidation type="list" allowBlank="1" showInputMessage="1" showErrorMessage="1" sqref="F51">
      <formula1>I8.4</formula1>
    </dataValidation>
    <dataValidation type="list" allowBlank="1" showInputMessage="1" showErrorMessage="1" sqref="F52">
      <formula1>I8.5</formula1>
    </dataValidation>
    <dataValidation type="list" allowBlank="1" showInputMessage="1" showErrorMessage="1" sqref="F53">
      <formula1>I8.6</formula1>
    </dataValidation>
    <dataValidation type="list" allowBlank="1" showInputMessage="1" showErrorMessage="1" sqref="F54">
      <formula1>I8.7</formula1>
    </dataValidation>
    <dataValidation type="list" allowBlank="1" showInputMessage="1" showErrorMessage="1" sqref="F55">
      <formula1>I8.8</formula1>
    </dataValidation>
    <dataValidation type="list" allowBlank="1" showInputMessage="1" showErrorMessage="1" sqref="F56">
      <formula1>I9.1</formula1>
    </dataValidation>
    <dataValidation type="list" allowBlank="1" showInputMessage="1" showErrorMessage="1" sqref="F57">
      <formula1>I9.2</formula1>
    </dataValidation>
    <dataValidation type="list" allowBlank="1" showInputMessage="1" showErrorMessage="1" sqref="F58">
      <formula1>I9.3</formula1>
    </dataValidation>
    <dataValidation type="list" allowBlank="1" showInputMessage="1" showErrorMessage="1" sqref="F59">
      <formula1>I9.4</formula1>
    </dataValidation>
    <dataValidation type="list" allowBlank="1" showInputMessage="1" showErrorMessage="1" sqref="F60">
      <formula1>I9.5</formula1>
    </dataValidation>
    <dataValidation type="list" allowBlank="1" showInputMessage="1" showErrorMessage="1" sqref="F61">
      <formula1>I9.6</formula1>
    </dataValidation>
    <dataValidation type="list" allowBlank="1" showInputMessage="1" showErrorMessage="1" sqref="F46">
      <formula1>I7.4</formula1>
    </dataValidation>
    <dataValidation type="list" allowBlank="1" showInputMessage="1" showErrorMessage="1" sqref="F47">
      <formula1>I7.5</formula1>
    </dataValidation>
    <dataValidation type="list" allowBlank="1" showInputMessage="1" showErrorMessage="1" sqref="F24">
      <formula1>I5.6</formula1>
    </dataValidation>
    <dataValidation type="list" allowBlank="1" showInputMessage="1" showErrorMessage="1" sqref="F34">
      <formula1>I5.16</formula1>
    </dataValidation>
  </dataValidations>
  <pageMargins left="0.7" right="0.7" top="0.78740157499999996" bottom="0.78740157499999996" header="0.3" footer="0.3"/>
  <pageSetup paperSize="9" orientation="portrait" r:id="rId1"/>
  <drawing r:id="rId2"/>
  <legacyDrawing r:id="rId3"/>
  <extLst>
    <ext xmlns:x14="http://schemas.microsoft.com/office/spreadsheetml/2009/9/main" uri="{78C0D931-6437-407d-A8EE-F0AAD7539E65}">
      <x14:conditionalFormattings>
        <x14:conditionalFormatting xmlns:xm="http://schemas.microsoft.com/office/excel/2006/main">
          <x14:cfRule type="dataBar" id="{994B8D42-5F76-4347-9872-548800A829D4}">
            <x14:dataBar minLength="0" maxLength="100" border="1" negativeBarBorderColorSameAsPositive="0">
              <x14:cfvo type="autoMin"/>
              <x14:cfvo type="autoMax"/>
              <x14:borderColor rgb="FF63C384"/>
              <x14:negativeFillColor rgb="FFFF0000"/>
              <x14:negativeBorderColor rgb="FFFF0000"/>
              <x14:axisColor rgb="FF000000"/>
            </x14:dataBar>
          </x14:cfRule>
          <xm:sqref>F3:F61</xm:sqref>
        </x14:conditionalFormatting>
        <x14:conditionalFormatting xmlns:xm="http://schemas.microsoft.com/office/excel/2006/main">
          <x14:cfRule type="dataBar" id="{CD8F560F-01C3-422E-9C9C-E08924D1383C}">
            <x14:dataBar minLength="0" maxLength="100" border="1" negativeBarBorderColorSameAsPositive="0">
              <x14:cfvo type="autoMin"/>
              <x14:cfvo type="autoMax"/>
              <x14:borderColor rgb="FFFFB628"/>
              <x14:negativeFillColor rgb="FFFF0000"/>
              <x14:negativeBorderColor rgb="FFFF0000"/>
              <x14:axisColor rgb="FF000000"/>
            </x14:dataBar>
          </x14:cfRule>
          <xm:sqref>J3:J23 J35:J39 J43:J52 J56:J60</xm:sqref>
        </x14:conditionalFormatting>
        <x14:conditionalFormatting xmlns:xm="http://schemas.microsoft.com/office/excel/2006/main">
          <x14:cfRule type="dataBar" id="{7E550396-06F0-4FD8-A42D-4EE1F2188884}">
            <x14:dataBar minLength="0" maxLength="100" border="1" gradient="0">
              <x14:cfvo type="num">
                <xm:f>0</xm:f>
              </x14:cfvo>
              <x14:cfvo type="num">
                <xm:f>1</xm:f>
              </x14:cfvo>
              <x14:borderColor rgb="FF000000"/>
              <x14:negativeFillColor rgb="FFFF0000"/>
              <x14:axisColor rgb="FF000000"/>
            </x14:dataBar>
          </x14:cfRule>
          <xm:sqref>J3:J6</xm:sqref>
        </x14:conditionalFormatting>
        <x14:conditionalFormatting xmlns:xm="http://schemas.microsoft.com/office/excel/2006/main">
          <x14:cfRule type="dataBar" id="{CCDABDFF-ABA2-48CC-923B-CCF605669EC6}">
            <x14:dataBar minLength="0" maxLength="100" border="1" gradient="0">
              <x14:cfvo type="num">
                <xm:f>0</xm:f>
              </x14:cfvo>
              <x14:cfvo type="num">
                <xm:f>1</xm:f>
              </x14:cfvo>
              <x14:borderColor rgb="FF000000"/>
              <x14:negativeFillColor rgb="FFFF0000"/>
              <x14:axisColor rgb="FF000000"/>
            </x14:dataBar>
          </x14:cfRule>
          <xm:sqref>J7:J9</xm:sqref>
        </x14:conditionalFormatting>
        <x14:conditionalFormatting xmlns:xm="http://schemas.microsoft.com/office/excel/2006/main">
          <x14:cfRule type="dataBar" id="{F8B25540-5FE3-49B5-862B-A7976E7A67A1}">
            <x14:dataBar minLength="0" maxLength="100" border="1" gradient="0">
              <x14:cfvo type="num">
                <xm:f>0</xm:f>
              </x14:cfvo>
              <x14:cfvo type="num">
                <xm:f>1</xm:f>
              </x14:cfvo>
              <x14:borderColor rgb="FF000000"/>
              <x14:negativeFillColor rgb="FFFF0000"/>
              <x14:axisColor rgb="FF000000"/>
            </x14:dataBar>
          </x14:cfRule>
          <xm:sqref>J10:J13</xm:sqref>
        </x14:conditionalFormatting>
        <x14:conditionalFormatting xmlns:xm="http://schemas.microsoft.com/office/excel/2006/main">
          <x14:cfRule type="dataBar" id="{19131836-4A1D-47FA-A793-FF6DE69E0B15}">
            <x14:dataBar minLength="0" maxLength="100" border="1" gradient="0">
              <x14:cfvo type="num">
                <xm:f>0</xm:f>
              </x14:cfvo>
              <x14:cfvo type="num">
                <xm:f>1</xm:f>
              </x14:cfvo>
              <x14:borderColor rgb="FF000000"/>
              <x14:negativeFillColor rgb="FFFF0000"/>
              <x14:axisColor rgb="FF000000"/>
            </x14:dataBar>
          </x14:cfRule>
          <xm:sqref>J14:J18</xm:sqref>
        </x14:conditionalFormatting>
        <x14:conditionalFormatting xmlns:xm="http://schemas.microsoft.com/office/excel/2006/main">
          <x14:cfRule type="dataBar" id="{C11311E9-7D30-452D-A59E-2E435C6EC6A1}">
            <x14:dataBar minLength="0" maxLength="100" border="1" gradient="0">
              <x14:cfvo type="num">
                <xm:f>0</xm:f>
              </x14:cfvo>
              <x14:cfvo type="num">
                <xm:f>1</xm:f>
              </x14:cfvo>
              <x14:borderColor rgb="FF000000"/>
              <x14:negativeFillColor rgb="FFFF0000"/>
              <x14:axisColor rgb="FF000000"/>
            </x14:dataBar>
          </x14:cfRule>
          <xm:sqref>J19:J23</xm:sqref>
        </x14:conditionalFormatting>
        <x14:conditionalFormatting xmlns:xm="http://schemas.microsoft.com/office/excel/2006/main">
          <x14:cfRule type="dataBar" id="{137B0AE6-3296-4AC5-B42C-192E41129DC7}">
            <x14:dataBar minLength="0" maxLength="100" border="1" gradient="0">
              <x14:cfvo type="num">
                <xm:f>0</xm:f>
              </x14:cfvo>
              <x14:cfvo type="num">
                <xm:f>1</xm:f>
              </x14:cfvo>
              <x14:borderColor rgb="FF000000"/>
              <x14:negativeFillColor rgb="FFFF0000"/>
              <x14:axisColor rgb="FF000000"/>
            </x14:dataBar>
          </x14:cfRule>
          <xm:sqref>J35:J39</xm:sqref>
        </x14:conditionalFormatting>
        <x14:conditionalFormatting xmlns:xm="http://schemas.microsoft.com/office/excel/2006/main">
          <x14:cfRule type="dataBar" id="{10F12D4E-CB53-4ED3-8C2C-7F8436EBAE13}">
            <x14:dataBar minLength="0" maxLength="100" border="1" gradient="0">
              <x14:cfvo type="num">
                <xm:f>0</xm:f>
              </x14:cfvo>
              <x14:cfvo type="num">
                <xm:f>1</xm:f>
              </x14:cfvo>
              <x14:borderColor rgb="FF000000"/>
              <x14:negativeFillColor rgb="FFFF0000"/>
              <x14:axisColor rgb="FF000000"/>
            </x14:dataBar>
          </x14:cfRule>
          <xm:sqref>J43:J47</xm:sqref>
        </x14:conditionalFormatting>
        <x14:conditionalFormatting xmlns:xm="http://schemas.microsoft.com/office/excel/2006/main">
          <x14:cfRule type="dataBar" id="{4A8BDCCB-350A-40AD-8436-D20A78382D22}">
            <x14:dataBar minLength="0" maxLength="100" border="1" gradient="0">
              <x14:cfvo type="num">
                <xm:f>0</xm:f>
              </x14:cfvo>
              <x14:cfvo type="num">
                <xm:f>1</xm:f>
              </x14:cfvo>
              <x14:borderColor rgb="FF000000"/>
              <x14:negativeFillColor rgb="FFFF0000"/>
              <x14:axisColor rgb="FF000000"/>
            </x14:dataBar>
          </x14:cfRule>
          <xm:sqref>J48:J52</xm:sqref>
        </x14:conditionalFormatting>
        <x14:conditionalFormatting xmlns:xm="http://schemas.microsoft.com/office/excel/2006/main">
          <x14:cfRule type="dataBar" id="{CB5F85F4-AC07-4831-8B7A-D77CE3FABF55}">
            <x14:dataBar minLength="0" maxLength="100" border="1" gradient="0">
              <x14:cfvo type="num">
                <xm:f>0</xm:f>
              </x14:cfvo>
              <x14:cfvo type="num">
                <xm:f>1</xm:f>
              </x14:cfvo>
              <x14:borderColor rgb="FF000000"/>
              <x14:negativeFillColor rgb="FFFF0000"/>
              <x14:axisColor rgb="FF000000"/>
            </x14:dataBar>
          </x14:cfRule>
          <xm:sqref>J56:J60</xm:sqref>
        </x14:conditionalFormatting>
        <x14:conditionalFormatting xmlns:xm="http://schemas.microsoft.com/office/excel/2006/main">
          <x14:cfRule type="dataBar" id="{B6E97179-2791-49EF-A0CD-B4949EF5EFCA}">
            <x14:dataBar minLength="0" maxLength="100" border="1" gradient="0">
              <x14:cfvo type="num">
                <xm:f>0</xm:f>
              </x14:cfvo>
              <x14:cfvo type="num">
                <xm:f>1</xm:f>
              </x14:cfvo>
              <x14:borderColor rgb="FF000000"/>
              <x14:negativeFillColor rgb="FFFF0000"/>
              <x14:axisColor rgb="FF000000"/>
            </x14:dataBar>
          </x14:cfRule>
          <xm:sqref>J14:J18</xm:sqref>
        </x14:conditionalFormatting>
        <x14:conditionalFormatting xmlns:xm="http://schemas.microsoft.com/office/excel/2006/main">
          <x14:cfRule type="dataBar" id="{2C42DDC7-A9AD-4FCE-B766-377989E83A44}">
            <x14:dataBar minLength="0" maxLength="100" border="1" gradient="0">
              <x14:cfvo type="num">
                <xm:f>0</xm:f>
              </x14:cfvo>
              <x14:cfvo type="num">
                <xm:f>1</xm:f>
              </x14:cfvo>
              <x14:borderColor rgb="FF000000"/>
              <x14:negativeFillColor rgb="FFFF0000"/>
              <x14:axisColor rgb="FF000000"/>
            </x14:dataBar>
          </x14:cfRule>
          <xm:sqref>J19:J23</xm:sqref>
        </x14:conditionalFormatting>
        <x14:conditionalFormatting xmlns:xm="http://schemas.microsoft.com/office/excel/2006/main">
          <x14:cfRule type="dataBar" id="{751F4C85-2A9E-4C3C-968F-877E1D8EA570}">
            <x14:dataBar minLength="0" maxLength="100" border="1" gradient="0">
              <x14:cfvo type="num">
                <xm:f>0</xm:f>
              </x14:cfvo>
              <x14:cfvo type="num">
                <xm:f>1</xm:f>
              </x14:cfvo>
              <x14:borderColor rgb="FF000000"/>
              <x14:negativeFillColor rgb="FFFF0000"/>
              <x14:axisColor rgb="FF000000"/>
            </x14:dataBar>
          </x14:cfRule>
          <xm:sqref>J19:J23</xm:sqref>
        </x14:conditionalFormatting>
        <x14:conditionalFormatting xmlns:xm="http://schemas.microsoft.com/office/excel/2006/main">
          <x14:cfRule type="dataBar" id="{FAB67607-F801-49B7-8972-B882EB5F5800}">
            <x14:dataBar minLength="0" maxLength="100" border="1" gradient="0">
              <x14:cfvo type="num">
                <xm:f>0</xm:f>
              </x14:cfvo>
              <x14:cfvo type="num">
                <xm:f>1</xm:f>
              </x14:cfvo>
              <x14:borderColor rgb="FF000000"/>
              <x14:negativeFillColor rgb="FFFF0000"/>
              <x14:axisColor rgb="FF000000"/>
            </x14:dataBar>
          </x14:cfRule>
          <xm:sqref>J35:J39</xm:sqref>
        </x14:conditionalFormatting>
        <x14:conditionalFormatting xmlns:xm="http://schemas.microsoft.com/office/excel/2006/main">
          <x14:cfRule type="dataBar" id="{8DF8A040-1382-47EA-AF8E-B5ED6A11E4AE}">
            <x14:dataBar minLength="0" maxLength="100" border="1" gradient="0">
              <x14:cfvo type="num">
                <xm:f>0</xm:f>
              </x14:cfvo>
              <x14:cfvo type="num">
                <xm:f>1</xm:f>
              </x14:cfvo>
              <x14:borderColor rgb="FF000000"/>
              <x14:negativeFillColor rgb="FFFF0000"/>
              <x14:axisColor rgb="FF000000"/>
            </x14:dataBar>
          </x14:cfRule>
          <xm:sqref>J35:J39</xm:sqref>
        </x14:conditionalFormatting>
        <x14:conditionalFormatting xmlns:xm="http://schemas.microsoft.com/office/excel/2006/main">
          <x14:cfRule type="dataBar" id="{2406985C-B630-4622-93CC-D1B1C7C85CA7}">
            <x14:dataBar minLength="0" maxLength="100" border="1" gradient="0">
              <x14:cfvo type="num">
                <xm:f>0</xm:f>
              </x14:cfvo>
              <x14:cfvo type="num">
                <xm:f>1</xm:f>
              </x14:cfvo>
              <x14:borderColor rgb="FF000000"/>
              <x14:negativeFillColor rgb="FFFF0000"/>
              <x14:axisColor rgb="FF000000"/>
            </x14:dataBar>
          </x14:cfRule>
          <xm:sqref>J35:J39</xm:sqref>
        </x14:conditionalFormatting>
        <x14:conditionalFormatting xmlns:xm="http://schemas.microsoft.com/office/excel/2006/main">
          <x14:cfRule type="dataBar" id="{C86CD54E-C953-4D31-8400-DB3C9300E212}">
            <x14:dataBar minLength="0" maxLength="100" border="1" gradient="0">
              <x14:cfvo type="num">
                <xm:f>0</xm:f>
              </x14:cfvo>
              <x14:cfvo type="num">
                <xm:f>1</xm:f>
              </x14:cfvo>
              <x14:borderColor rgb="FF000000"/>
              <x14:negativeFillColor rgb="FFFF0000"/>
              <x14:axisColor rgb="FF000000"/>
            </x14:dataBar>
          </x14:cfRule>
          <xm:sqref>J43:J47</xm:sqref>
        </x14:conditionalFormatting>
        <x14:conditionalFormatting xmlns:xm="http://schemas.microsoft.com/office/excel/2006/main">
          <x14:cfRule type="dataBar" id="{7D88B34A-14BD-45E3-BEE0-8F8295714A0F}">
            <x14:dataBar minLength="0" maxLength="100" border="1" gradient="0">
              <x14:cfvo type="num">
                <xm:f>0</xm:f>
              </x14:cfvo>
              <x14:cfvo type="num">
                <xm:f>1</xm:f>
              </x14:cfvo>
              <x14:borderColor rgb="FF000000"/>
              <x14:negativeFillColor rgb="FFFF0000"/>
              <x14:axisColor rgb="FF000000"/>
            </x14:dataBar>
          </x14:cfRule>
          <xm:sqref>J43:J47</xm:sqref>
        </x14:conditionalFormatting>
        <x14:conditionalFormatting xmlns:xm="http://schemas.microsoft.com/office/excel/2006/main">
          <x14:cfRule type="dataBar" id="{73A858A8-212C-41E7-AACD-32E702E30654}">
            <x14:dataBar minLength="0" maxLength="100" border="1" gradient="0">
              <x14:cfvo type="num">
                <xm:f>0</xm:f>
              </x14:cfvo>
              <x14:cfvo type="num">
                <xm:f>1</xm:f>
              </x14:cfvo>
              <x14:borderColor rgb="FF000000"/>
              <x14:negativeFillColor rgb="FFFF0000"/>
              <x14:axisColor rgb="FF000000"/>
            </x14:dataBar>
          </x14:cfRule>
          <xm:sqref>J43:J47</xm:sqref>
        </x14:conditionalFormatting>
        <x14:conditionalFormatting xmlns:xm="http://schemas.microsoft.com/office/excel/2006/main">
          <x14:cfRule type="dataBar" id="{205804F5-9B75-4CB8-A3C7-E3CEBB458C13}">
            <x14:dataBar minLength="0" maxLength="100" border="1" gradient="0">
              <x14:cfvo type="num">
                <xm:f>0</xm:f>
              </x14:cfvo>
              <x14:cfvo type="num">
                <xm:f>1</xm:f>
              </x14:cfvo>
              <x14:borderColor rgb="FF000000"/>
              <x14:negativeFillColor rgb="FFFF0000"/>
              <x14:axisColor rgb="FF000000"/>
            </x14:dataBar>
          </x14:cfRule>
          <xm:sqref>J43:J47</xm:sqref>
        </x14:conditionalFormatting>
        <x14:conditionalFormatting xmlns:xm="http://schemas.microsoft.com/office/excel/2006/main">
          <x14:cfRule type="dataBar" id="{C49EBBBB-9B94-43C5-95B1-0BA7DDB8FDD5}">
            <x14:dataBar minLength="0" maxLength="100" border="1" gradient="0">
              <x14:cfvo type="num">
                <xm:f>0</xm:f>
              </x14:cfvo>
              <x14:cfvo type="num">
                <xm:f>1</xm:f>
              </x14:cfvo>
              <x14:borderColor rgb="FF000000"/>
              <x14:negativeFillColor rgb="FFFF0000"/>
              <x14:axisColor rgb="FF000000"/>
            </x14:dataBar>
          </x14:cfRule>
          <xm:sqref>J48:J52</xm:sqref>
        </x14:conditionalFormatting>
        <x14:conditionalFormatting xmlns:xm="http://schemas.microsoft.com/office/excel/2006/main">
          <x14:cfRule type="dataBar" id="{3013F9ED-B0B6-402A-9784-AFB63516BDC5}">
            <x14:dataBar minLength="0" maxLength="100" border="1" gradient="0">
              <x14:cfvo type="num">
                <xm:f>0</xm:f>
              </x14:cfvo>
              <x14:cfvo type="num">
                <xm:f>1</xm:f>
              </x14:cfvo>
              <x14:borderColor rgb="FF000000"/>
              <x14:negativeFillColor rgb="FFFF0000"/>
              <x14:axisColor rgb="FF000000"/>
            </x14:dataBar>
          </x14:cfRule>
          <xm:sqref>J48:J52</xm:sqref>
        </x14:conditionalFormatting>
        <x14:conditionalFormatting xmlns:xm="http://schemas.microsoft.com/office/excel/2006/main">
          <x14:cfRule type="dataBar" id="{5623DAA2-6895-4EE9-A14F-746DDFDD23E0}">
            <x14:dataBar minLength="0" maxLength="100" border="1" gradient="0">
              <x14:cfvo type="num">
                <xm:f>0</xm:f>
              </x14:cfvo>
              <x14:cfvo type="num">
                <xm:f>1</xm:f>
              </x14:cfvo>
              <x14:borderColor rgb="FF000000"/>
              <x14:negativeFillColor rgb="FFFF0000"/>
              <x14:axisColor rgb="FF000000"/>
            </x14:dataBar>
          </x14:cfRule>
          <xm:sqref>J48:J52</xm:sqref>
        </x14:conditionalFormatting>
        <x14:conditionalFormatting xmlns:xm="http://schemas.microsoft.com/office/excel/2006/main">
          <x14:cfRule type="dataBar" id="{FE0BEB3A-6D34-410B-96A4-656DE48C693F}">
            <x14:dataBar minLength="0" maxLength="100" border="1" gradient="0">
              <x14:cfvo type="num">
                <xm:f>0</xm:f>
              </x14:cfvo>
              <x14:cfvo type="num">
                <xm:f>1</xm:f>
              </x14:cfvo>
              <x14:borderColor rgb="FF000000"/>
              <x14:negativeFillColor rgb="FFFF0000"/>
              <x14:axisColor rgb="FF000000"/>
            </x14:dataBar>
          </x14:cfRule>
          <xm:sqref>J48:J52</xm:sqref>
        </x14:conditionalFormatting>
        <x14:conditionalFormatting xmlns:xm="http://schemas.microsoft.com/office/excel/2006/main">
          <x14:cfRule type="dataBar" id="{EE278222-B649-4AB5-BFB8-95F2E9127C94}">
            <x14:dataBar minLength="0" maxLength="100" border="1" gradient="0">
              <x14:cfvo type="num">
                <xm:f>0</xm:f>
              </x14:cfvo>
              <x14:cfvo type="num">
                <xm:f>1</xm:f>
              </x14:cfvo>
              <x14:borderColor rgb="FF000000"/>
              <x14:negativeFillColor rgb="FFFF0000"/>
              <x14:axisColor rgb="FF000000"/>
            </x14:dataBar>
          </x14:cfRule>
          <xm:sqref>J48:J52</xm:sqref>
        </x14:conditionalFormatting>
        <x14:conditionalFormatting xmlns:xm="http://schemas.microsoft.com/office/excel/2006/main">
          <x14:cfRule type="dataBar" id="{6FF74F4F-699C-4406-BC88-3984F97BA708}">
            <x14:dataBar minLength="0" maxLength="100" border="1" gradient="0">
              <x14:cfvo type="num">
                <xm:f>0</xm:f>
              </x14:cfvo>
              <x14:cfvo type="num">
                <xm:f>1</xm:f>
              </x14:cfvo>
              <x14:borderColor rgb="FF000000"/>
              <x14:negativeFillColor rgb="FFFF0000"/>
              <x14:axisColor rgb="FF000000"/>
            </x14:dataBar>
          </x14:cfRule>
          <xm:sqref>J56:J60</xm:sqref>
        </x14:conditionalFormatting>
        <x14:conditionalFormatting xmlns:xm="http://schemas.microsoft.com/office/excel/2006/main">
          <x14:cfRule type="dataBar" id="{A3D85143-B57A-4A17-B4EF-A3B3528B096F}">
            <x14:dataBar minLength="0" maxLength="100" border="1" gradient="0">
              <x14:cfvo type="num">
                <xm:f>0</xm:f>
              </x14:cfvo>
              <x14:cfvo type="num">
                <xm:f>1</xm:f>
              </x14:cfvo>
              <x14:borderColor rgb="FF000000"/>
              <x14:negativeFillColor rgb="FFFF0000"/>
              <x14:axisColor rgb="FF000000"/>
            </x14:dataBar>
          </x14:cfRule>
          <xm:sqref>J56:J60</xm:sqref>
        </x14:conditionalFormatting>
        <x14:conditionalFormatting xmlns:xm="http://schemas.microsoft.com/office/excel/2006/main">
          <x14:cfRule type="dataBar" id="{1F617818-EFAB-4BCA-B757-71C6EB951178}">
            <x14:dataBar minLength="0" maxLength="100" border="1" gradient="0">
              <x14:cfvo type="num">
                <xm:f>0</xm:f>
              </x14:cfvo>
              <x14:cfvo type="num">
                <xm:f>1</xm:f>
              </x14:cfvo>
              <x14:borderColor rgb="FF000000"/>
              <x14:negativeFillColor rgb="FFFF0000"/>
              <x14:axisColor rgb="FF000000"/>
            </x14:dataBar>
          </x14:cfRule>
          <xm:sqref>J56:J60</xm:sqref>
        </x14:conditionalFormatting>
        <x14:conditionalFormatting xmlns:xm="http://schemas.microsoft.com/office/excel/2006/main">
          <x14:cfRule type="dataBar" id="{1A39E951-7611-48AF-AF9E-C3691149BD57}">
            <x14:dataBar minLength="0" maxLength="100" border="1" gradient="0">
              <x14:cfvo type="num">
                <xm:f>0</xm:f>
              </x14:cfvo>
              <x14:cfvo type="num">
                <xm:f>1</xm:f>
              </x14:cfvo>
              <x14:borderColor rgb="FF000000"/>
              <x14:negativeFillColor rgb="FFFF0000"/>
              <x14:axisColor rgb="FF000000"/>
            </x14:dataBar>
          </x14:cfRule>
          <xm:sqref>J56:J60</xm:sqref>
        </x14:conditionalFormatting>
        <x14:conditionalFormatting xmlns:xm="http://schemas.microsoft.com/office/excel/2006/main">
          <x14:cfRule type="dataBar" id="{957405B8-9633-47D5-BB98-2CB53778A5BE}">
            <x14:dataBar minLength="0" maxLength="100" border="1" gradient="0">
              <x14:cfvo type="num">
                <xm:f>0</xm:f>
              </x14:cfvo>
              <x14:cfvo type="num">
                <xm:f>1</xm:f>
              </x14:cfvo>
              <x14:borderColor rgb="FF000000"/>
              <x14:negativeFillColor rgb="FFFF0000"/>
              <x14:axisColor rgb="FF000000"/>
            </x14:dataBar>
          </x14:cfRule>
          <xm:sqref>J56:J60</xm:sqref>
        </x14:conditionalFormatting>
        <x14:conditionalFormatting xmlns:xm="http://schemas.microsoft.com/office/excel/2006/main">
          <x14:cfRule type="dataBar" id="{100E38BB-B0C1-4B61-B5D8-CCD7656AEF86}">
            <x14:dataBar minLength="0" maxLength="100" border="1" gradient="0">
              <x14:cfvo type="num">
                <xm:f>0</xm:f>
              </x14:cfvo>
              <x14:cfvo type="num">
                <xm:f>1</xm:f>
              </x14:cfvo>
              <x14:borderColor rgb="FF000000"/>
              <x14:negativeFillColor rgb="FFFF0000"/>
              <x14:axisColor rgb="FF000000"/>
            </x14:dataBar>
          </x14:cfRule>
          <xm:sqref>J56:J60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1"/>
  <sheetViews>
    <sheetView workbookViewId="0"/>
  </sheetViews>
  <sheetFormatPr baseColWidth="10" defaultRowHeight="15" x14ac:dyDescent="0.25"/>
  <cols>
    <col min="1" max="1" width="20.85546875" customWidth="1"/>
    <col min="2" max="2" width="24.42578125" customWidth="1"/>
    <col min="3" max="3" width="17.28515625" customWidth="1"/>
  </cols>
  <sheetData>
    <row r="3" spans="2:3" x14ac:dyDescent="0.25">
      <c r="B3" t="s">
        <v>1108</v>
      </c>
      <c r="C3" s="372">
        <f>IF(Result_9&lt;1.1,Result_9,0)</f>
        <v>0</v>
      </c>
    </row>
    <row r="4" spans="2:3" x14ac:dyDescent="0.25">
      <c r="B4" t="s">
        <v>1107</v>
      </c>
      <c r="C4" s="372">
        <f>IF(Result_8&lt;1.1,Result_8,0)</f>
        <v>0</v>
      </c>
    </row>
    <row r="5" spans="2:3" x14ac:dyDescent="0.25">
      <c r="B5" t="s">
        <v>1106</v>
      </c>
      <c r="C5" s="372">
        <f>IF(Result_7&lt;1.1,Result_7,0)</f>
        <v>0</v>
      </c>
    </row>
    <row r="6" spans="2:3" x14ac:dyDescent="0.25">
      <c r="B6" t="s">
        <v>1105</v>
      </c>
      <c r="C6" s="372">
        <f>IF(Result_6&lt;1.1,Result_6,0)</f>
        <v>0</v>
      </c>
    </row>
    <row r="7" spans="2:3" x14ac:dyDescent="0.25">
      <c r="B7" t="s">
        <v>1104</v>
      </c>
      <c r="C7" s="372">
        <f>IF(Result_5&lt;1.1,Result_5,0)</f>
        <v>0</v>
      </c>
    </row>
    <row r="8" spans="2:3" x14ac:dyDescent="0.25">
      <c r="B8" t="s">
        <v>1103</v>
      </c>
      <c r="C8" s="372">
        <f>IF(Result_4&lt;1.1,Result_4,0)</f>
        <v>0</v>
      </c>
    </row>
    <row r="9" spans="2:3" x14ac:dyDescent="0.25">
      <c r="B9" t="s">
        <v>1102</v>
      </c>
      <c r="C9" s="372">
        <f>IF(Result_3&lt;1.1,Result_3,0)</f>
        <v>0</v>
      </c>
    </row>
    <row r="10" spans="2:3" x14ac:dyDescent="0.25">
      <c r="B10" t="s">
        <v>1101</v>
      </c>
      <c r="C10" s="372">
        <f>IF(Result_2&lt;1.1,Result_2,0)</f>
        <v>0</v>
      </c>
    </row>
    <row r="11" spans="2:3" x14ac:dyDescent="0.25">
      <c r="B11" t="s">
        <v>1100</v>
      </c>
      <c r="C11" s="372">
        <f>IF(Result_1&lt;1.1,Result_1,0)</f>
        <v>0</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C3:E303"/>
  <sheetViews>
    <sheetView workbookViewId="0"/>
  </sheetViews>
  <sheetFormatPr baseColWidth="10" defaultRowHeight="15" x14ac:dyDescent="0.25"/>
  <cols>
    <col min="3" max="3" width="11.42578125" style="142"/>
    <col min="4" max="4" width="102" style="142" customWidth="1"/>
  </cols>
  <sheetData>
    <row r="3" spans="3:5" x14ac:dyDescent="0.25">
      <c r="C3" s="142" t="s">
        <v>362</v>
      </c>
      <c r="D3" s="142" t="s">
        <v>352</v>
      </c>
      <c r="E3">
        <v>0</v>
      </c>
    </row>
    <row r="4" spans="3:5" x14ac:dyDescent="0.25">
      <c r="D4" s="142" t="s">
        <v>353</v>
      </c>
      <c r="E4">
        <v>0.33</v>
      </c>
    </row>
    <row r="5" spans="3:5" x14ac:dyDescent="0.25">
      <c r="D5" s="142" t="s">
        <v>354</v>
      </c>
      <c r="E5">
        <v>0.66</v>
      </c>
    </row>
    <row r="6" spans="3:5" x14ac:dyDescent="0.25">
      <c r="D6" s="142" t="s">
        <v>355</v>
      </c>
      <c r="E6">
        <v>1</v>
      </c>
    </row>
    <row r="8" spans="3:5" x14ac:dyDescent="0.25">
      <c r="C8" s="142" t="s">
        <v>363</v>
      </c>
      <c r="D8" s="142" t="s">
        <v>365</v>
      </c>
      <c r="E8">
        <v>0</v>
      </c>
    </row>
    <row r="9" spans="3:5" x14ac:dyDescent="0.25">
      <c r="D9" s="142" t="s">
        <v>366</v>
      </c>
      <c r="E9">
        <v>0.33</v>
      </c>
    </row>
    <row r="10" spans="3:5" x14ac:dyDescent="0.25">
      <c r="D10" s="142" t="s">
        <v>367</v>
      </c>
      <c r="E10">
        <v>0.66</v>
      </c>
    </row>
    <row r="11" spans="3:5" x14ac:dyDescent="0.25">
      <c r="D11" s="142" t="s">
        <v>368</v>
      </c>
      <c r="E11">
        <v>1</v>
      </c>
    </row>
    <row r="14" spans="3:5" ht="30" x14ac:dyDescent="0.25">
      <c r="C14" s="142" t="s">
        <v>373</v>
      </c>
      <c r="D14" s="204" t="s">
        <v>369</v>
      </c>
      <c r="E14">
        <v>0</v>
      </c>
    </row>
    <row r="15" spans="3:5" x14ac:dyDescent="0.25">
      <c r="D15" s="142" t="s">
        <v>370</v>
      </c>
      <c r="E15">
        <v>0.33</v>
      </c>
    </row>
    <row r="16" spans="3:5" x14ac:dyDescent="0.25">
      <c r="D16" s="142" t="s">
        <v>371</v>
      </c>
      <c r="E16">
        <v>0.66</v>
      </c>
    </row>
    <row r="17" spans="3:5" x14ac:dyDescent="0.25">
      <c r="D17" s="142" t="s">
        <v>372</v>
      </c>
      <c r="E17">
        <v>1</v>
      </c>
    </row>
    <row r="19" spans="3:5" x14ac:dyDescent="0.25">
      <c r="C19" s="142" t="s">
        <v>376</v>
      </c>
      <c r="D19" s="142" t="s">
        <v>642</v>
      </c>
      <c r="E19">
        <v>0</v>
      </c>
    </row>
    <row r="20" spans="3:5" x14ac:dyDescent="0.25">
      <c r="D20" s="142" t="s">
        <v>643</v>
      </c>
      <c r="E20">
        <v>0.33</v>
      </c>
    </row>
    <row r="21" spans="3:5" x14ac:dyDescent="0.25">
      <c r="D21" s="142" t="s">
        <v>644</v>
      </c>
      <c r="E21">
        <v>0.66</v>
      </c>
    </row>
    <row r="22" spans="3:5" x14ac:dyDescent="0.25">
      <c r="D22" s="142" t="s">
        <v>1067</v>
      </c>
      <c r="E22">
        <v>1</v>
      </c>
    </row>
    <row r="24" spans="3:5" x14ac:dyDescent="0.25">
      <c r="C24" s="142" t="s">
        <v>381</v>
      </c>
      <c r="D24" s="142" t="s">
        <v>955</v>
      </c>
      <c r="E24">
        <v>0</v>
      </c>
    </row>
    <row r="25" spans="3:5" x14ac:dyDescent="0.25">
      <c r="D25" s="236" t="s">
        <v>956</v>
      </c>
      <c r="E25">
        <v>0.33</v>
      </c>
    </row>
    <row r="26" spans="3:5" x14ac:dyDescent="0.25">
      <c r="D26" s="142" t="s">
        <v>957</v>
      </c>
      <c r="E26">
        <v>0.66</v>
      </c>
    </row>
    <row r="27" spans="3:5" x14ac:dyDescent="0.25">
      <c r="D27" s="142" t="s">
        <v>958</v>
      </c>
      <c r="E27">
        <v>1</v>
      </c>
    </row>
    <row r="29" spans="3:5" x14ac:dyDescent="0.25">
      <c r="C29" s="142" t="s">
        <v>375</v>
      </c>
      <c r="D29" s="142" t="s">
        <v>645</v>
      </c>
      <c r="E29">
        <v>0</v>
      </c>
    </row>
    <row r="30" spans="3:5" x14ac:dyDescent="0.25">
      <c r="D30" s="142" t="s">
        <v>646</v>
      </c>
      <c r="E30">
        <v>0.33</v>
      </c>
    </row>
    <row r="31" spans="3:5" x14ac:dyDescent="0.25">
      <c r="D31" s="142" t="s">
        <v>647</v>
      </c>
      <c r="E31">
        <v>0.66</v>
      </c>
    </row>
    <row r="32" spans="3:5" x14ac:dyDescent="0.25">
      <c r="D32" s="142" t="s">
        <v>648</v>
      </c>
      <c r="E32">
        <v>1</v>
      </c>
    </row>
    <row r="34" spans="3:5" x14ac:dyDescent="0.25">
      <c r="C34" s="142" t="s">
        <v>383</v>
      </c>
      <c r="D34" s="142" t="s">
        <v>649</v>
      </c>
      <c r="E34">
        <v>0</v>
      </c>
    </row>
    <row r="35" spans="3:5" x14ac:dyDescent="0.25">
      <c r="D35" s="142" t="s">
        <v>650</v>
      </c>
      <c r="E35">
        <v>0.33</v>
      </c>
    </row>
    <row r="36" spans="3:5" x14ac:dyDescent="0.25">
      <c r="D36" s="142" t="s">
        <v>651</v>
      </c>
      <c r="E36">
        <v>0.66</v>
      </c>
    </row>
    <row r="37" spans="3:5" x14ac:dyDescent="0.25">
      <c r="D37" s="142" t="s">
        <v>652</v>
      </c>
      <c r="E37">
        <v>1</v>
      </c>
    </row>
    <row r="39" spans="3:5" x14ac:dyDescent="0.25">
      <c r="C39" s="142" t="s">
        <v>385</v>
      </c>
      <c r="D39" s="142" t="s">
        <v>653</v>
      </c>
      <c r="E39">
        <v>0</v>
      </c>
    </row>
    <row r="40" spans="3:5" x14ac:dyDescent="0.25">
      <c r="D40" s="142" t="s">
        <v>654</v>
      </c>
      <c r="E40">
        <v>0.33</v>
      </c>
    </row>
    <row r="41" spans="3:5" x14ac:dyDescent="0.25">
      <c r="D41" s="142" t="s">
        <v>655</v>
      </c>
      <c r="E41">
        <v>0.66</v>
      </c>
    </row>
    <row r="42" spans="3:5" x14ac:dyDescent="0.25">
      <c r="D42" s="142" t="s">
        <v>656</v>
      </c>
      <c r="E42">
        <v>1</v>
      </c>
    </row>
    <row r="44" spans="3:5" x14ac:dyDescent="0.25">
      <c r="C44" s="142" t="s">
        <v>386</v>
      </c>
      <c r="D44" s="142" t="s">
        <v>657</v>
      </c>
      <c r="E44">
        <v>0</v>
      </c>
    </row>
    <row r="45" spans="3:5" x14ac:dyDescent="0.25">
      <c r="D45" s="142" t="s">
        <v>658</v>
      </c>
      <c r="E45">
        <v>0.33</v>
      </c>
    </row>
    <row r="46" spans="3:5" x14ac:dyDescent="0.25">
      <c r="D46" s="142" t="s">
        <v>659</v>
      </c>
      <c r="E46">
        <v>0.66</v>
      </c>
    </row>
    <row r="47" spans="3:5" x14ac:dyDescent="0.25">
      <c r="D47" s="142" t="s">
        <v>660</v>
      </c>
      <c r="E47">
        <v>1</v>
      </c>
    </row>
    <row r="49" spans="3:5" x14ac:dyDescent="0.25">
      <c r="C49" s="142" t="s">
        <v>388</v>
      </c>
      <c r="D49" s="142" t="s">
        <v>661</v>
      </c>
      <c r="E49">
        <v>0</v>
      </c>
    </row>
    <row r="50" spans="3:5" x14ac:dyDescent="0.25">
      <c r="D50" s="142" t="s">
        <v>662</v>
      </c>
      <c r="E50">
        <v>0.33</v>
      </c>
    </row>
    <row r="51" spans="3:5" x14ac:dyDescent="0.25">
      <c r="D51" s="142" t="s">
        <v>663</v>
      </c>
      <c r="E51">
        <v>0.66</v>
      </c>
    </row>
    <row r="52" spans="3:5" x14ac:dyDescent="0.25">
      <c r="D52" s="142" t="s">
        <v>664</v>
      </c>
      <c r="E52">
        <v>1</v>
      </c>
    </row>
    <row r="54" spans="3:5" x14ac:dyDescent="0.25">
      <c r="C54" s="142" t="s">
        <v>389</v>
      </c>
      <c r="D54" s="142" t="s">
        <v>665</v>
      </c>
      <c r="E54">
        <v>0</v>
      </c>
    </row>
    <row r="55" spans="3:5" x14ac:dyDescent="0.25">
      <c r="D55" s="142" t="s">
        <v>666</v>
      </c>
      <c r="E55">
        <v>0.33</v>
      </c>
    </row>
    <row r="56" spans="3:5" x14ac:dyDescent="0.25">
      <c r="D56" s="142" t="s">
        <v>667</v>
      </c>
      <c r="E56">
        <v>0.66</v>
      </c>
    </row>
    <row r="57" spans="3:5" x14ac:dyDescent="0.25">
      <c r="D57" s="142" t="s">
        <v>668</v>
      </c>
      <c r="E57">
        <v>1</v>
      </c>
    </row>
    <row r="59" spans="3:5" x14ac:dyDescent="0.25">
      <c r="C59" s="142" t="s">
        <v>393</v>
      </c>
      <c r="D59" s="142" t="s">
        <v>669</v>
      </c>
      <c r="E59">
        <v>0</v>
      </c>
    </row>
    <row r="60" spans="3:5" x14ac:dyDescent="0.25">
      <c r="D60" s="142" t="s">
        <v>670</v>
      </c>
      <c r="E60">
        <v>0.33</v>
      </c>
    </row>
    <row r="61" spans="3:5" x14ac:dyDescent="0.25">
      <c r="D61" s="142" t="s">
        <v>671</v>
      </c>
      <c r="E61">
        <v>0.66</v>
      </c>
    </row>
    <row r="62" spans="3:5" x14ac:dyDescent="0.25">
      <c r="D62" s="142" t="s">
        <v>672</v>
      </c>
      <c r="E62">
        <v>1</v>
      </c>
    </row>
    <row r="64" spans="3:5" x14ac:dyDescent="0.25">
      <c r="C64" s="142" t="s">
        <v>396</v>
      </c>
      <c r="D64" s="142" t="s">
        <v>681</v>
      </c>
      <c r="E64">
        <v>0</v>
      </c>
    </row>
    <row r="65" spans="3:5" x14ac:dyDescent="0.25">
      <c r="D65" s="142" t="s">
        <v>959</v>
      </c>
      <c r="E65">
        <v>0.33</v>
      </c>
    </row>
    <row r="66" spans="3:5" x14ac:dyDescent="0.25">
      <c r="D66" s="142" t="s">
        <v>960</v>
      </c>
      <c r="E66">
        <v>0.66</v>
      </c>
    </row>
    <row r="67" spans="3:5" x14ac:dyDescent="0.25">
      <c r="D67" s="142" t="s">
        <v>961</v>
      </c>
      <c r="E67">
        <v>1</v>
      </c>
    </row>
    <row r="69" spans="3:5" x14ac:dyDescent="0.25">
      <c r="C69" s="142" t="s">
        <v>397</v>
      </c>
      <c r="D69" s="142" t="s">
        <v>673</v>
      </c>
      <c r="E69">
        <v>0</v>
      </c>
    </row>
    <row r="70" spans="3:5" x14ac:dyDescent="0.25">
      <c r="D70" s="142" t="s">
        <v>674</v>
      </c>
      <c r="E70">
        <v>0.33</v>
      </c>
    </row>
    <row r="71" spans="3:5" x14ac:dyDescent="0.25">
      <c r="D71" s="142" t="s">
        <v>675</v>
      </c>
      <c r="E71">
        <v>0.66</v>
      </c>
    </row>
    <row r="72" spans="3:5" x14ac:dyDescent="0.25">
      <c r="D72" s="142" t="s">
        <v>676</v>
      </c>
      <c r="E72">
        <v>1</v>
      </c>
    </row>
    <row r="74" spans="3:5" x14ac:dyDescent="0.25">
      <c r="C74" s="142" t="s">
        <v>398</v>
      </c>
      <c r="D74" s="142" t="s">
        <v>677</v>
      </c>
      <c r="E74">
        <v>0</v>
      </c>
    </row>
    <row r="75" spans="3:5" x14ac:dyDescent="0.25">
      <c r="D75" s="142" t="s">
        <v>678</v>
      </c>
      <c r="E75">
        <v>0.33</v>
      </c>
    </row>
    <row r="76" spans="3:5" x14ac:dyDescent="0.25">
      <c r="D76" s="142" t="s">
        <v>679</v>
      </c>
      <c r="E76">
        <v>0.66</v>
      </c>
    </row>
    <row r="77" spans="3:5" x14ac:dyDescent="0.25">
      <c r="D77" s="142" t="s">
        <v>680</v>
      </c>
      <c r="E77">
        <v>1</v>
      </c>
    </row>
    <row r="79" spans="3:5" x14ac:dyDescent="0.25">
      <c r="C79" s="142" t="s">
        <v>399</v>
      </c>
      <c r="D79" s="142" t="s">
        <v>681</v>
      </c>
      <c r="E79">
        <v>0</v>
      </c>
    </row>
    <row r="80" spans="3:5" x14ac:dyDescent="0.25">
      <c r="D80" s="142" t="s">
        <v>682</v>
      </c>
      <c r="E80">
        <v>0.33</v>
      </c>
    </row>
    <row r="81" spans="3:5" x14ac:dyDescent="0.25">
      <c r="D81" s="142" t="s">
        <v>683</v>
      </c>
      <c r="E81">
        <v>0.66</v>
      </c>
    </row>
    <row r="82" spans="3:5" x14ac:dyDescent="0.25">
      <c r="D82" s="142" t="s">
        <v>684</v>
      </c>
      <c r="E82">
        <v>1</v>
      </c>
    </row>
    <row r="84" spans="3:5" x14ac:dyDescent="0.25">
      <c r="C84" s="142" t="s">
        <v>402</v>
      </c>
      <c r="D84" s="142" t="s">
        <v>681</v>
      </c>
      <c r="E84">
        <v>0</v>
      </c>
    </row>
    <row r="85" spans="3:5" x14ac:dyDescent="0.25">
      <c r="D85" s="142" t="s">
        <v>685</v>
      </c>
      <c r="E85">
        <v>0.33</v>
      </c>
    </row>
    <row r="86" spans="3:5" x14ac:dyDescent="0.25">
      <c r="D86" s="142" t="s">
        <v>686</v>
      </c>
      <c r="E86">
        <v>0.66</v>
      </c>
    </row>
    <row r="87" spans="3:5" x14ac:dyDescent="0.25">
      <c r="D87" s="142" t="s">
        <v>687</v>
      </c>
      <c r="E87">
        <v>1</v>
      </c>
    </row>
    <row r="89" spans="3:5" x14ac:dyDescent="0.25">
      <c r="C89" s="142" t="s">
        <v>404</v>
      </c>
      <c r="D89" s="142" t="s">
        <v>681</v>
      </c>
      <c r="E89">
        <v>0</v>
      </c>
    </row>
    <row r="90" spans="3:5" x14ac:dyDescent="0.25">
      <c r="D90" s="142" t="s">
        <v>688</v>
      </c>
      <c r="E90">
        <v>0.33</v>
      </c>
    </row>
    <row r="91" spans="3:5" x14ac:dyDescent="0.25">
      <c r="D91" s="142" t="s">
        <v>690</v>
      </c>
      <c r="E91">
        <v>0.66</v>
      </c>
    </row>
    <row r="92" spans="3:5" x14ac:dyDescent="0.25">
      <c r="D92" s="142" t="s">
        <v>689</v>
      </c>
      <c r="E92">
        <v>1</v>
      </c>
    </row>
    <row r="94" spans="3:5" x14ac:dyDescent="0.25">
      <c r="C94" s="142" t="s">
        <v>406</v>
      </c>
      <c r="D94" s="142" t="s">
        <v>694</v>
      </c>
      <c r="E94">
        <v>0</v>
      </c>
    </row>
    <row r="95" spans="3:5" x14ac:dyDescent="0.25">
      <c r="D95" s="142" t="s">
        <v>691</v>
      </c>
      <c r="E95">
        <v>0.33</v>
      </c>
    </row>
    <row r="96" spans="3:5" x14ac:dyDescent="0.25">
      <c r="D96" s="142" t="s">
        <v>692</v>
      </c>
      <c r="E96">
        <v>0.66</v>
      </c>
    </row>
    <row r="97" spans="3:5" x14ac:dyDescent="0.25">
      <c r="D97" s="142" t="s">
        <v>693</v>
      </c>
      <c r="E97">
        <v>1</v>
      </c>
    </row>
    <row r="99" spans="3:5" x14ac:dyDescent="0.25">
      <c r="C99" s="142" t="s">
        <v>407</v>
      </c>
      <c r="D99" s="142" t="s">
        <v>681</v>
      </c>
      <c r="E99">
        <v>0</v>
      </c>
    </row>
    <row r="100" spans="3:5" x14ac:dyDescent="0.25">
      <c r="D100" s="142" t="s">
        <v>695</v>
      </c>
      <c r="E100">
        <v>0.33</v>
      </c>
    </row>
    <row r="101" spans="3:5" x14ac:dyDescent="0.25">
      <c r="D101" s="142" t="s">
        <v>696</v>
      </c>
      <c r="E101">
        <v>0.66</v>
      </c>
    </row>
    <row r="102" spans="3:5" x14ac:dyDescent="0.25">
      <c r="D102" s="142" t="s">
        <v>697</v>
      </c>
      <c r="E102">
        <v>1</v>
      </c>
    </row>
    <row r="104" spans="3:5" x14ac:dyDescent="0.25">
      <c r="C104" s="142" t="s">
        <v>409</v>
      </c>
      <c r="D104" s="142" t="s">
        <v>1068</v>
      </c>
      <c r="E104">
        <v>0</v>
      </c>
    </row>
    <row r="105" spans="3:5" x14ac:dyDescent="0.25">
      <c r="D105" s="142" t="s">
        <v>1069</v>
      </c>
      <c r="E105">
        <v>0.33</v>
      </c>
    </row>
    <row r="106" spans="3:5" x14ac:dyDescent="0.25">
      <c r="D106" s="142" t="s">
        <v>1070</v>
      </c>
      <c r="E106">
        <v>0.66</v>
      </c>
    </row>
    <row r="107" spans="3:5" x14ac:dyDescent="0.25">
      <c r="D107" s="142" t="s">
        <v>1071</v>
      </c>
      <c r="E107">
        <v>1</v>
      </c>
    </row>
    <row r="110" spans="3:5" x14ac:dyDescent="0.25">
      <c r="C110" s="142" t="s">
        <v>410</v>
      </c>
      <c r="D110" s="142" t="s">
        <v>1054</v>
      </c>
      <c r="E110">
        <v>0</v>
      </c>
    </row>
    <row r="111" spans="3:5" x14ac:dyDescent="0.25">
      <c r="D111" s="142" t="s">
        <v>1055</v>
      </c>
      <c r="E111">
        <v>0.33</v>
      </c>
    </row>
    <row r="112" spans="3:5" x14ac:dyDescent="0.25">
      <c r="D112" s="142" t="s">
        <v>1056</v>
      </c>
      <c r="E112">
        <v>0.66</v>
      </c>
    </row>
    <row r="113" spans="3:5" x14ac:dyDescent="0.25">
      <c r="D113" s="142" t="s">
        <v>1057</v>
      </c>
      <c r="E113">
        <v>1</v>
      </c>
    </row>
    <row r="115" spans="3:5" x14ac:dyDescent="0.25">
      <c r="C115" s="142" t="s">
        <v>411</v>
      </c>
      <c r="D115" s="142" t="s">
        <v>1072</v>
      </c>
      <c r="E115">
        <v>0</v>
      </c>
    </row>
    <row r="116" spans="3:5" x14ac:dyDescent="0.25">
      <c r="D116" s="142" t="s">
        <v>1073</v>
      </c>
      <c r="E116">
        <v>0.33</v>
      </c>
    </row>
    <row r="117" spans="3:5" x14ac:dyDescent="0.25">
      <c r="D117" s="142" t="s">
        <v>1074</v>
      </c>
      <c r="E117">
        <v>0.66</v>
      </c>
    </row>
    <row r="118" spans="3:5" x14ac:dyDescent="0.25">
      <c r="D118" s="142" t="s">
        <v>1075</v>
      </c>
      <c r="E118">
        <v>1</v>
      </c>
    </row>
    <row r="121" spans="3:5" x14ac:dyDescent="0.25">
      <c r="C121" s="142" t="s">
        <v>412</v>
      </c>
      <c r="D121" s="142" t="s">
        <v>698</v>
      </c>
      <c r="E121">
        <v>0</v>
      </c>
    </row>
    <row r="122" spans="3:5" x14ac:dyDescent="0.25">
      <c r="D122" s="142" t="s">
        <v>1078</v>
      </c>
      <c r="E122">
        <v>0.33</v>
      </c>
    </row>
    <row r="123" spans="3:5" x14ac:dyDescent="0.25">
      <c r="D123" s="142" t="s">
        <v>1079</v>
      </c>
      <c r="E123">
        <v>0.66</v>
      </c>
    </row>
    <row r="124" spans="3:5" x14ac:dyDescent="0.25">
      <c r="D124" s="142" t="s">
        <v>1080</v>
      </c>
      <c r="E124">
        <v>1</v>
      </c>
    </row>
    <row r="126" spans="3:5" x14ac:dyDescent="0.25">
      <c r="C126" s="142" t="s">
        <v>413</v>
      </c>
      <c r="D126" s="142" t="s">
        <v>963</v>
      </c>
      <c r="E126">
        <v>0</v>
      </c>
    </row>
    <row r="127" spans="3:5" x14ac:dyDescent="0.25">
      <c r="D127" s="142" t="s">
        <v>964</v>
      </c>
      <c r="E127">
        <v>0.33</v>
      </c>
    </row>
    <row r="128" spans="3:5" x14ac:dyDescent="0.25">
      <c r="D128" s="142" t="s">
        <v>965</v>
      </c>
      <c r="E128">
        <v>0.66</v>
      </c>
    </row>
    <row r="129" spans="3:5" x14ac:dyDescent="0.25">
      <c r="D129" s="142" t="s">
        <v>966</v>
      </c>
      <c r="E129">
        <v>1</v>
      </c>
    </row>
    <row r="131" spans="3:5" x14ac:dyDescent="0.25">
      <c r="C131" s="142" t="s">
        <v>415</v>
      </c>
      <c r="D131" s="142" t="s">
        <v>1093</v>
      </c>
      <c r="E131">
        <v>0</v>
      </c>
    </row>
    <row r="132" spans="3:5" x14ac:dyDescent="0.25">
      <c r="D132" s="142" t="s">
        <v>1091</v>
      </c>
      <c r="E132">
        <v>0.5</v>
      </c>
    </row>
    <row r="133" spans="3:5" x14ac:dyDescent="0.25">
      <c r="D133" s="142" t="s">
        <v>1092</v>
      </c>
      <c r="E133">
        <v>1</v>
      </c>
    </row>
    <row r="134" spans="3:5" x14ac:dyDescent="0.25">
      <c r="D134" s="142" t="s">
        <v>967</v>
      </c>
    </row>
    <row r="136" spans="3:5" x14ac:dyDescent="0.25">
      <c r="C136" s="142" t="s">
        <v>416</v>
      </c>
      <c r="D136" s="142" t="s">
        <v>1081</v>
      </c>
      <c r="E136">
        <v>0</v>
      </c>
    </row>
    <row r="137" spans="3:5" x14ac:dyDescent="0.25">
      <c r="D137" s="142" t="s">
        <v>1082</v>
      </c>
      <c r="E137">
        <v>0.33</v>
      </c>
    </row>
    <row r="138" spans="3:5" x14ac:dyDescent="0.25">
      <c r="D138" s="142" t="s">
        <v>1083</v>
      </c>
      <c r="E138">
        <v>0.66</v>
      </c>
    </row>
    <row r="139" spans="3:5" x14ac:dyDescent="0.25">
      <c r="D139" s="142" t="s">
        <v>1084</v>
      </c>
      <c r="E139">
        <v>1</v>
      </c>
    </row>
    <row r="140" spans="3:5" x14ac:dyDescent="0.25">
      <c r="D140" s="142" t="s">
        <v>973</v>
      </c>
    </row>
    <row r="142" spans="3:5" x14ac:dyDescent="0.25">
      <c r="C142" s="142" t="s">
        <v>420</v>
      </c>
      <c r="D142" s="142" t="s">
        <v>1085</v>
      </c>
      <c r="E142">
        <v>0</v>
      </c>
    </row>
    <row r="143" spans="3:5" x14ac:dyDescent="0.25">
      <c r="D143" s="142" t="s">
        <v>1086</v>
      </c>
      <c r="E143">
        <v>0.33</v>
      </c>
    </row>
    <row r="144" spans="3:5" x14ac:dyDescent="0.25">
      <c r="D144" s="142" t="s">
        <v>1087</v>
      </c>
      <c r="E144">
        <v>0.66</v>
      </c>
    </row>
    <row r="145" spans="3:5" x14ac:dyDescent="0.25">
      <c r="D145" s="142" t="s">
        <v>1088</v>
      </c>
      <c r="E145">
        <v>1</v>
      </c>
    </row>
    <row r="146" spans="3:5" x14ac:dyDescent="0.25">
      <c r="D146" s="142" t="s">
        <v>973</v>
      </c>
    </row>
    <row r="148" spans="3:5" x14ac:dyDescent="0.25">
      <c r="C148" s="142" t="s">
        <v>421</v>
      </c>
      <c r="D148" s="142" t="s">
        <v>969</v>
      </c>
      <c r="E148">
        <v>0</v>
      </c>
    </row>
    <row r="149" spans="3:5" x14ac:dyDescent="0.25">
      <c r="D149" s="142" t="s">
        <v>970</v>
      </c>
      <c r="E149">
        <v>0.33</v>
      </c>
    </row>
    <row r="150" spans="3:5" x14ac:dyDescent="0.25">
      <c r="D150" s="142" t="s">
        <v>971</v>
      </c>
      <c r="E150">
        <v>0.66</v>
      </c>
    </row>
    <row r="151" spans="3:5" x14ac:dyDescent="0.25">
      <c r="D151" s="142" t="s">
        <v>972</v>
      </c>
      <c r="E151">
        <v>1</v>
      </c>
    </row>
    <row r="152" spans="3:5" x14ac:dyDescent="0.25">
      <c r="D152" s="142" t="s">
        <v>973</v>
      </c>
    </row>
    <row r="154" spans="3:5" x14ac:dyDescent="0.25">
      <c r="C154" s="142" t="s">
        <v>425</v>
      </c>
      <c r="D154" s="142" t="s">
        <v>681</v>
      </c>
      <c r="E154">
        <v>1</v>
      </c>
    </row>
    <row r="155" spans="3:5" x14ac:dyDescent="0.25">
      <c r="D155" s="142" t="s">
        <v>975</v>
      </c>
      <c r="E155">
        <v>0</v>
      </c>
    </row>
    <row r="156" spans="3:5" x14ac:dyDescent="0.25">
      <c r="D156" s="142" t="s">
        <v>974</v>
      </c>
    </row>
    <row r="158" spans="3:5" x14ac:dyDescent="0.25">
      <c r="C158" s="142" t="s">
        <v>426</v>
      </c>
      <c r="D158" s="142" t="s">
        <v>976</v>
      </c>
      <c r="E158">
        <v>0</v>
      </c>
    </row>
    <row r="159" spans="3:5" x14ac:dyDescent="0.25">
      <c r="D159" s="142" t="s">
        <v>977</v>
      </c>
      <c r="E159">
        <v>0.33</v>
      </c>
    </row>
    <row r="160" spans="3:5" x14ac:dyDescent="0.25">
      <c r="D160" s="142" t="s">
        <v>978</v>
      </c>
      <c r="E160">
        <v>0.66</v>
      </c>
    </row>
    <row r="161" spans="3:5" x14ac:dyDescent="0.25">
      <c r="D161" s="142" t="s">
        <v>979</v>
      </c>
      <c r="E161">
        <v>1</v>
      </c>
    </row>
    <row r="163" spans="3:5" x14ac:dyDescent="0.25">
      <c r="C163" s="142" t="s">
        <v>428</v>
      </c>
      <c r="D163" s="142" t="s">
        <v>1059</v>
      </c>
    </row>
    <row r="164" spans="3:5" x14ac:dyDescent="0.25">
      <c r="D164" s="142" t="s">
        <v>1060</v>
      </c>
      <c r="E164">
        <v>0</v>
      </c>
    </row>
    <row r="165" spans="3:5" x14ac:dyDescent="0.25">
      <c r="D165" s="142" t="s">
        <v>1061</v>
      </c>
      <c r="E165">
        <v>0.5</v>
      </c>
    </row>
    <row r="166" spans="3:5" x14ac:dyDescent="0.25">
      <c r="D166" s="142" t="s">
        <v>1062</v>
      </c>
      <c r="E166">
        <v>1</v>
      </c>
    </row>
    <row r="168" spans="3:5" x14ac:dyDescent="0.25">
      <c r="C168" s="142" t="s">
        <v>430</v>
      </c>
      <c r="D168" s="142" t="s">
        <v>981</v>
      </c>
    </row>
    <row r="169" spans="3:5" x14ac:dyDescent="0.25">
      <c r="D169" s="142" t="s">
        <v>982</v>
      </c>
    </row>
    <row r="170" spans="3:5" x14ac:dyDescent="0.25">
      <c r="D170" s="142" t="s">
        <v>983</v>
      </c>
    </row>
    <row r="171" spans="3:5" x14ac:dyDescent="0.25">
      <c r="D171" s="142" t="s">
        <v>980</v>
      </c>
    </row>
    <row r="173" spans="3:5" x14ac:dyDescent="0.25">
      <c r="C173" s="142" t="s">
        <v>431</v>
      </c>
      <c r="D173" s="142" t="s">
        <v>681</v>
      </c>
      <c r="E173">
        <v>0</v>
      </c>
    </row>
    <row r="174" spans="3:5" x14ac:dyDescent="0.25">
      <c r="D174" s="142" t="s">
        <v>704</v>
      </c>
      <c r="E174">
        <v>0.33</v>
      </c>
    </row>
    <row r="175" spans="3:5" x14ac:dyDescent="0.25">
      <c r="D175" s="142" t="s">
        <v>705</v>
      </c>
      <c r="E175">
        <v>0.66</v>
      </c>
    </row>
    <row r="176" spans="3:5" x14ac:dyDescent="0.25">
      <c r="D176" s="142" t="s">
        <v>706</v>
      </c>
      <c r="E176">
        <v>1</v>
      </c>
    </row>
    <row r="178" spans="3:5" x14ac:dyDescent="0.25">
      <c r="C178" s="142" t="s">
        <v>432</v>
      </c>
      <c r="D178" s="142" t="s">
        <v>694</v>
      </c>
      <c r="E178">
        <v>0</v>
      </c>
    </row>
    <row r="179" spans="3:5" x14ac:dyDescent="0.25">
      <c r="D179" s="142" t="s">
        <v>704</v>
      </c>
      <c r="E179">
        <v>0.33</v>
      </c>
    </row>
    <row r="180" spans="3:5" x14ac:dyDescent="0.25">
      <c r="D180" s="142" t="s">
        <v>707</v>
      </c>
      <c r="E180">
        <v>0.66</v>
      </c>
    </row>
    <row r="181" spans="3:5" x14ac:dyDescent="0.25">
      <c r="D181" s="142" t="s">
        <v>708</v>
      </c>
      <c r="E181">
        <v>1</v>
      </c>
    </row>
    <row r="183" spans="3:5" x14ac:dyDescent="0.25">
      <c r="C183" s="142" t="s">
        <v>433</v>
      </c>
      <c r="D183" s="142" t="s">
        <v>681</v>
      </c>
      <c r="E183">
        <v>0</v>
      </c>
    </row>
    <row r="184" spans="3:5" x14ac:dyDescent="0.25">
      <c r="D184" s="142" t="s">
        <v>704</v>
      </c>
      <c r="E184">
        <v>0.33</v>
      </c>
    </row>
    <row r="185" spans="3:5" x14ac:dyDescent="0.25">
      <c r="D185" s="142" t="s">
        <v>709</v>
      </c>
      <c r="E185">
        <v>0.66</v>
      </c>
    </row>
    <row r="186" spans="3:5" x14ac:dyDescent="0.25">
      <c r="D186" s="142" t="s">
        <v>710</v>
      </c>
      <c r="E186">
        <v>1</v>
      </c>
    </row>
    <row r="188" spans="3:5" x14ac:dyDescent="0.25">
      <c r="C188" s="142" t="s">
        <v>434</v>
      </c>
      <c r="D188" s="142" t="s">
        <v>694</v>
      </c>
      <c r="E188">
        <v>0</v>
      </c>
    </row>
    <row r="189" spans="3:5" x14ac:dyDescent="0.25">
      <c r="D189" s="142" t="s">
        <v>704</v>
      </c>
      <c r="E189">
        <v>0.33</v>
      </c>
    </row>
    <row r="190" spans="3:5" x14ac:dyDescent="0.25">
      <c r="D190" s="142" t="s">
        <v>711</v>
      </c>
      <c r="E190">
        <v>0.66</v>
      </c>
    </row>
    <row r="191" spans="3:5" x14ac:dyDescent="0.25">
      <c r="D191" s="142" t="s">
        <v>712</v>
      </c>
      <c r="E191">
        <v>1</v>
      </c>
    </row>
    <row r="193" spans="3:5" x14ac:dyDescent="0.25">
      <c r="C193" s="142" t="s">
        <v>435</v>
      </c>
      <c r="D193" s="142" t="s">
        <v>681</v>
      </c>
      <c r="E193">
        <v>0</v>
      </c>
    </row>
    <row r="194" spans="3:5" x14ac:dyDescent="0.25">
      <c r="D194" s="142" t="s">
        <v>704</v>
      </c>
      <c r="E194">
        <v>0.33</v>
      </c>
    </row>
    <row r="195" spans="3:5" x14ac:dyDescent="0.25">
      <c r="D195" s="142" t="s">
        <v>718</v>
      </c>
      <c r="E195">
        <v>0.66</v>
      </c>
    </row>
    <row r="196" spans="3:5" x14ac:dyDescent="0.25">
      <c r="D196" s="142" t="s">
        <v>717</v>
      </c>
      <c r="E196">
        <v>1</v>
      </c>
    </row>
    <row r="198" spans="3:5" x14ac:dyDescent="0.25">
      <c r="C198" s="142" t="s">
        <v>436</v>
      </c>
      <c r="D198" s="142" t="s">
        <v>681</v>
      </c>
      <c r="E198">
        <v>0</v>
      </c>
    </row>
    <row r="199" spans="3:5" x14ac:dyDescent="0.25">
      <c r="D199" s="142" t="s">
        <v>704</v>
      </c>
      <c r="E199">
        <v>0.33</v>
      </c>
    </row>
    <row r="200" spans="3:5" x14ac:dyDescent="0.25">
      <c r="D200" s="142" t="s">
        <v>716</v>
      </c>
      <c r="E200">
        <v>0.66</v>
      </c>
    </row>
    <row r="201" spans="3:5" x14ac:dyDescent="0.25">
      <c r="D201" s="142" t="s">
        <v>715</v>
      </c>
      <c r="E201">
        <v>1</v>
      </c>
    </row>
    <row r="203" spans="3:5" x14ac:dyDescent="0.25">
      <c r="C203" s="142" t="s">
        <v>580</v>
      </c>
      <c r="D203" s="142" t="s">
        <v>681</v>
      </c>
      <c r="E203" s="242">
        <v>0</v>
      </c>
    </row>
    <row r="204" spans="3:5" x14ac:dyDescent="0.25">
      <c r="D204" s="142" t="s">
        <v>704</v>
      </c>
      <c r="E204" s="242">
        <v>0.33</v>
      </c>
    </row>
    <row r="205" spans="3:5" x14ac:dyDescent="0.25">
      <c r="D205" s="142" t="s">
        <v>713</v>
      </c>
      <c r="E205" s="242">
        <v>0.66</v>
      </c>
    </row>
    <row r="206" spans="3:5" x14ac:dyDescent="0.25">
      <c r="D206" s="142" t="s">
        <v>714</v>
      </c>
      <c r="E206" s="242">
        <v>1</v>
      </c>
    </row>
    <row r="208" spans="3:5" x14ac:dyDescent="0.25">
      <c r="C208" s="142" t="s">
        <v>438</v>
      </c>
      <c r="D208" s="142" t="s">
        <v>719</v>
      </c>
      <c r="E208" s="242"/>
    </row>
    <row r="209" spans="3:5" x14ac:dyDescent="0.25">
      <c r="D209" s="142" t="s">
        <v>720</v>
      </c>
      <c r="E209" s="242"/>
    </row>
    <row r="210" spans="3:5" x14ac:dyDescent="0.25">
      <c r="D210" s="142" t="s">
        <v>721</v>
      </c>
      <c r="E210" s="242"/>
    </row>
    <row r="211" spans="3:5" x14ac:dyDescent="0.25">
      <c r="D211" s="142" t="s">
        <v>722</v>
      </c>
      <c r="E211" s="242"/>
    </row>
    <row r="213" spans="3:5" x14ac:dyDescent="0.25">
      <c r="C213" s="142" t="s">
        <v>439</v>
      </c>
      <c r="D213" s="142" t="s">
        <v>988</v>
      </c>
      <c r="E213" s="242">
        <v>0</v>
      </c>
    </row>
    <row r="214" spans="3:5" x14ac:dyDescent="0.25">
      <c r="D214" s="142" t="s">
        <v>989</v>
      </c>
      <c r="E214" s="242">
        <v>0.25</v>
      </c>
    </row>
    <row r="215" spans="3:5" x14ac:dyDescent="0.25">
      <c r="D215" s="142" t="s">
        <v>990</v>
      </c>
      <c r="E215" s="242">
        <v>0.5</v>
      </c>
    </row>
    <row r="216" spans="3:5" x14ac:dyDescent="0.25">
      <c r="D216" s="142" t="s">
        <v>991</v>
      </c>
      <c r="E216" s="242">
        <v>0.75</v>
      </c>
    </row>
    <row r="217" spans="3:5" x14ac:dyDescent="0.25">
      <c r="D217" s="142" t="s">
        <v>992</v>
      </c>
      <c r="E217" s="242">
        <v>1</v>
      </c>
    </row>
    <row r="219" spans="3:5" x14ac:dyDescent="0.25">
      <c r="C219" s="142" t="s">
        <v>440</v>
      </c>
      <c r="D219" s="142" t="s">
        <v>988</v>
      </c>
      <c r="E219" s="242">
        <v>0</v>
      </c>
    </row>
    <row r="220" spans="3:5" x14ac:dyDescent="0.25">
      <c r="D220" s="142" t="s">
        <v>989</v>
      </c>
      <c r="E220" s="242">
        <v>0.25</v>
      </c>
    </row>
    <row r="221" spans="3:5" x14ac:dyDescent="0.25">
      <c r="D221" s="142" t="s">
        <v>990</v>
      </c>
      <c r="E221" s="242">
        <v>0.5</v>
      </c>
    </row>
    <row r="222" spans="3:5" x14ac:dyDescent="0.25">
      <c r="D222" s="142" t="s">
        <v>991</v>
      </c>
      <c r="E222" s="242">
        <v>0.75</v>
      </c>
    </row>
    <row r="223" spans="3:5" x14ac:dyDescent="0.25">
      <c r="D223" s="142" t="s">
        <v>992</v>
      </c>
      <c r="E223" s="242">
        <v>1</v>
      </c>
    </row>
    <row r="225" spans="3:5" x14ac:dyDescent="0.25">
      <c r="C225" s="142" t="s">
        <v>441</v>
      </c>
      <c r="D225" s="142" t="s">
        <v>1063</v>
      </c>
      <c r="E225" s="242">
        <v>0</v>
      </c>
    </row>
    <row r="226" spans="3:5" x14ac:dyDescent="0.25">
      <c r="D226" s="142" t="s">
        <v>1064</v>
      </c>
      <c r="E226" s="242">
        <v>0.33</v>
      </c>
    </row>
    <row r="227" spans="3:5" x14ac:dyDescent="0.25">
      <c r="D227" s="142" t="s">
        <v>1065</v>
      </c>
      <c r="E227" s="242">
        <v>0.66</v>
      </c>
    </row>
    <row r="228" spans="3:5" x14ac:dyDescent="0.25">
      <c r="D228" s="142" t="s">
        <v>1066</v>
      </c>
      <c r="E228" s="242">
        <v>1</v>
      </c>
    </row>
    <row r="230" spans="3:5" x14ac:dyDescent="0.25">
      <c r="C230" s="142" t="s">
        <v>442</v>
      </c>
      <c r="D230" s="142" t="s">
        <v>1063</v>
      </c>
      <c r="E230" s="242">
        <v>0</v>
      </c>
    </row>
    <row r="231" spans="3:5" x14ac:dyDescent="0.25">
      <c r="D231" s="142" t="s">
        <v>1064</v>
      </c>
      <c r="E231" s="242">
        <v>0.33</v>
      </c>
    </row>
    <row r="232" spans="3:5" x14ac:dyDescent="0.25">
      <c r="D232" s="142" t="s">
        <v>1065</v>
      </c>
      <c r="E232" s="242">
        <v>0.66</v>
      </c>
    </row>
    <row r="233" spans="3:5" x14ac:dyDescent="0.25">
      <c r="D233" s="142" t="s">
        <v>1066</v>
      </c>
      <c r="E233" s="242">
        <v>1</v>
      </c>
    </row>
    <row r="235" spans="3:5" x14ac:dyDescent="0.25">
      <c r="C235" s="142" t="s">
        <v>455</v>
      </c>
      <c r="D235" s="142" t="s">
        <v>1048</v>
      </c>
      <c r="E235" s="242"/>
    </row>
    <row r="236" spans="3:5" x14ac:dyDescent="0.25">
      <c r="D236" s="142" t="s">
        <v>681</v>
      </c>
      <c r="E236" s="242">
        <v>0</v>
      </c>
    </row>
    <row r="237" spans="3:5" x14ac:dyDescent="0.25">
      <c r="D237" s="142" t="s">
        <v>725</v>
      </c>
      <c r="E237" s="242">
        <v>0.5</v>
      </c>
    </row>
    <row r="238" spans="3:5" x14ac:dyDescent="0.25">
      <c r="D238" s="142" t="s">
        <v>726</v>
      </c>
      <c r="E238" s="242">
        <v>1</v>
      </c>
    </row>
    <row r="240" spans="3:5" x14ac:dyDescent="0.25">
      <c r="C240" s="142" t="s">
        <v>456</v>
      </c>
      <c r="D240" s="142" t="s">
        <v>728</v>
      </c>
      <c r="E240" s="242">
        <v>0</v>
      </c>
    </row>
    <row r="241" spans="3:5" x14ac:dyDescent="0.25">
      <c r="D241" s="142" t="s">
        <v>727</v>
      </c>
      <c r="E241" s="242">
        <v>0.33</v>
      </c>
    </row>
    <row r="242" spans="3:5" x14ac:dyDescent="0.25">
      <c r="D242" s="142" t="s">
        <v>1090</v>
      </c>
      <c r="E242" s="242">
        <v>0.66</v>
      </c>
    </row>
    <row r="243" spans="3:5" x14ac:dyDescent="0.25">
      <c r="D243" s="142" t="s">
        <v>1089</v>
      </c>
      <c r="E243" s="242">
        <v>1</v>
      </c>
    </row>
    <row r="245" spans="3:5" x14ac:dyDescent="0.25">
      <c r="C245" s="142" t="s">
        <v>457</v>
      </c>
      <c r="D245" s="142" t="s">
        <v>730</v>
      </c>
    </row>
    <row r="246" spans="3:5" x14ac:dyDescent="0.25">
      <c r="D246" s="142" t="s">
        <v>729</v>
      </c>
      <c r="E246">
        <v>0</v>
      </c>
    </row>
    <row r="247" spans="3:5" x14ac:dyDescent="0.25">
      <c r="D247" s="142" t="s">
        <v>731</v>
      </c>
      <c r="E247">
        <v>1</v>
      </c>
    </row>
    <row r="249" spans="3:5" x14ac:dyDescent="0.25">
      <c r="C249" s="142" t="s">
        <v>458</v>
      </c>
      <c r="D249" s="142" t="s">
        <v>1094</v>
      </c>
      <c r="E249">
        <v>0</v>
      </c>
    </row>
    <row r="250" spans="3:5" x14ac:dyDescent="0.25">
      <c r="D250" s="142" t="s">
        <v>732</v>
      </c>
      <c r="E250">
        <v>0.33</v>
      </c>
    </row>
    <row r="251" spans="3:5" x14ac:dyDescent="0.25">
      <c r="D251" s="142" t="s">
        <v>733</v>
      </c>
      <c r="E251">
        <v>0.66</v>
      </c>
    </row>
    <row r="252" spans="3:5" x14ac:dyDescent="0.25">
      <c r="D252" s="142" t="s">
        <v>734</v>
      </c>
      <c r="E252">
        <v>1</v>
      </c>
    </row>
    <row r="254" spans="3:5" x14ac:dyDescent="0.25">
      <c r="C254" s="142" t="s">
        <v>459</v>
      </c>
      <c r="D254" s="142" t="s">
        <v>736</v>
      </c>
      <c r="E254" s="242">
        <v>0</v>
      </c>
    </row>
    <row r="255" spans="3:5" x14ac:dyDescent="0.25">
      <c r="D255" s="142" t="s">
        <v>735</v>
      </c>
      <c r="E255" s="242">
        <v>0.33</v>
      </c>
    </row>
    <row r="256" spans="3:5" x14ac:dyDescent="0.25">
      <c r="D256" s="142" t="s">
        <v>737</v>
      </c>
      <c r="E256" s="242">
        <v>0.66</v>
      </c>
    </row>
    <row r="257" spans="3:5" x14ac:dyDescent="0.25">
      <c r="D257" s="142" t="s">
        <v>738</v>
      </c>
      <c r="E257" s="242">
        <v>1</v>
      </c>
    </row>
    <row r="259" spans="3:5" x14ac:dyDescent="0.25">
      <c r="C259" s="142" t="s">
        <v>460</v>
      </c>
      <c r="D259" s="142" t="s">
        <v>739</v>
      </c>
      <c r="E259" s="242">
        <v>0</v>
      </c>
    </row>
    <row r="260" spans="3:5" x14ac:dyDescent="0.25">
      <c r="D260" s="142" t="s">
        <v>740</v>
      </c>
      <c r="E260" s="242">
        <v>0.33</v>
      </c>
    </row>
    <row r="261" spans="3:5" x14ac:dyDescent="0.25">
      <c r="D261" s="142" t="s">
        <v>741</v>
      </c>
      <c r="E261" s="242">
        <v>0.66</v>
      </c>
    </row>
    <row r="262" spans="3:5" x14ac:dyDescent="0.25">
      <c r="D262" s="142" t="s">
        <v>742</v>
      </c>
      <c r="E262" s="242">
        <v>1</v>
      </c>
    </row>
    <row r="264" spans="3:5" x14ac:dyDescent="0.25">
      <c r="C264" s="142" t="s">
        <v>461</v>
      </c>
      <c r="D264" s="142" t="s">
        <v>743</v>
      </c>
    </row>
    <row r="265" spans="3:5" x14ac:dyDescent="0.25">
      <c r="D265" s="142" t="s">
        <v>744</v>
      </c>
      <c r="E265" s="242">
        <v>0</v>
      </c>
    </row>
    <row r="266" spans="3:5" x14ac:dyDescent="0.25">
      <c r="D266" s="142" t="s">
        <v>745</v>
      </c>
      <c r="E266" s="242">
        <v>0.33</v>
      </c>
    </row>
    <row r="267" spans="3:5" x14ac:dyDescent="0.25">
      <c r="D267" s="142" t="s">
        <v>746</v>
      </c>
      <c r="E267" s="242">
        <v>0.66</v>
      </c>
    </row>
    <row r="268" spans="3:5" x14ac:dyDescent="0.25">
      <c r="D268" s="142" t="s">
        <v>747</v>
      </c>
      <c r="E268" s="242">
        <v>1</v>
      </c>
    </row>
    <row r="270" spans="3:5" x14ac:dyDescent="0.25">
      <c r="C270" s="142" t="s">
        <v>462</v>
      </c>
      <c r="D270" s="142" t="s">
        <v>994</v>
      </c>
      <c r="E270" s="242">
        <v>0</v>
      </c>
    </row>
    <row r="271" spans="3:5" x14ac:dyDescent="0.25">
      <c r="D271" s="142" t="s">
        <v>995</v>
      </c>
      <c r="E271" s="242">
        <v>0.33</v>
      </c>
    </row>
    <row r="272" spans="3:5" x14ac:dyDescent="0.25">
      <c r="D272" s="142" t="s">
        <v>996</v>
      </c>
      <c r="E272" s="242">
        <v>0.66</v>
      </c>
    </row>
    <row r="273" spans="3:5" x14ac:dyDescent="0.25">
      <c r="D273" s="142" t="s">
        <v>997</v>
      </c>
      <c r="E273" s="242">
        <v>1</v>
      </c>
    </row>
    <row r="274" spans="3:5" x14ac:dyDescent="0.25">
      <c r="D274" s="142" t="s">
        <v>993</v>
      </c>
    </row>
    <row r="276" spans="3:5" x14ac:dyDescent="0.25">
      <c r="C276" s="142" t="s">
        <v>591</v>
      </c>
      <c r="D276" s="142" t="s">
        <v>681</v>
      </c>
      <c r="E276">
        <v>0</v>
      </c>
    </row>
    <row r="277" spans="3:5" x14ac:dyDescent="0.25">
      <c r="D277" s="142" t="s">
        <v>725</v>
      </c>
      <c r="E277">
        <v>0.5</v>
      </c>
    </row>
    <row r="278" spans="3:5" x14ac:dyDescent="0.25">
      <c r="D278" s="142" t="s">
        <v>726</v>
      </c>
      <c r="E278">
        <v>1</v>
      </c>
    </row>
    <row r="280" spans="3:5" x14ac:dyDescent="0.25">
      <c r="C280" s="142" t="s">
        <v>592</v>
      </c>
      <c r="D280" s="142" t="s">
        <v>748</v>
      </c>
      <c r="E280" s="242">
        <v>0</v>
      </c>
    </row>
    <row r="281" spans="3:5" x14ac:dyDescent="0.25">
      <c r="D281" s="142" t="s">
        <v>749</v>
      </c>
      <c r="E281" s="242">
        <v>0.33</v>
      </c>
    </row>
    <row r="282" spans="3:5" x14ac:dyDescent="0.25">
      <c r="D282" s="142" t="s">
        <v>750</v>
      </c>
      <c r="E282" s="242">
        <v>0.66</v>
      </c>
    </row>
    <row r="283" spans="3:5" x14ac:dyDescent="0.25">
      <c r="D283" s="142" t="s">
        <v>751</v>
      </c>
      <c r="E283" s="242">
        <v>1</v>
      </c>
    </row>
    <row r="285" spans="3:5" x14ac:dyDescent="0.25">
      <c r="C285" s="142" t="s">
        <v>593</v>
      </c>
      <c r="D285" s="142" t="s">
        <v>998</v>
      </c>
      <c r="E285" s="242">
        <v>0</v>
      </c>
    </row>
    <row r="286" spans="3:5" x14ac:dyDescent="0.25">
      <c r="D286" s="142" t="s">
        <v>749</v>
      </c>
      <c r="E286" s="242">
        <v>0.33</v>
      </c>
    </row>
    <row r="287" spans="3:5" x14ac:dyDescent="0.25">
      <c r="D287" s="142" t="s">
        <v>999</v>
      </c>
      <c r="E287" s="242">
        <v>0.66</v>
      </c>
    </row>
    <row r="288" spans="3:5" x14ac:dyDescent="0.25">
      <c r="D288" s="142" t="s">
        <v>1000</v>
      </c>
      <c r="E288" s="242">
        <v>1</v>
      </c>
    </row>
    <row r="290" spans="3:5" x14ac:dyDescent="0.25">
      <c r="C290" s="142" t="s">
        <v>594</v>
      </c>
      <c r="D290" s="142" t="s">
        <v>752</v>
      </c>
      <c r="E290" s="242">
        <v>0</v>
      </c>
    </row>
    <row r="291" spans="3:5" x14ac:dyDescent="0.25">
      <c r="D291" s="142" t="s">
        <v>753</v>
      </c>
      <c r="E291" s="242">
        <v>0.33</v>
      </c>
    </row>
    <row r="292" spans="3:5" x14ac:dyDescent="0.25">
      <c r="D292" s="142" t="s">
        <v>754</v>
      </c>
      <c r="E292" s="242">
        <v>0.66</v>
      </c>
    </row>
    <row r="293" spans="3:5" x14ac:dyDescent="0.25">
      <c r="D293" s="142" t="s">
        <v>755</v>
      </c>
      <c r="E293" s="242">
        <v>1</v>
      </c>
    </row>
    <row r="295" spans="3:5" x14ac:dyDescent="0.25">
      <c r="C295" s="142" t="s">
        <v>595</v>
      </c>
      <c r="D295" s="142" t="s">
        <v>756</v>
      </c>
      <c r="E295" s="242">
        <v>0</v>
      </c>
    </row>
    <row r="296" spans="3:5" x14ac:dyDescent="0.25">
      <c r="D296" s="142" t="s">
        <v>757</v>
      </c>
      <c r="E296" s="242">
        <v>0.33</v>
      </c>
    </row>
    <row r="297" spans="3:5" x14ac:dyDescent="0.25">
      <c r="D297" s="142" t="s">
        <v>758</v>
      </c>
      <c r="E297" s="242">
        <v>0.66</v>
      </c>
    </row>
    <row r="298" spans="3:5" x14ac:dyDescent="0.25">
      <c r="D298" s="142" t="s">
        <v>759</v>
      </c>
      <c r="E298" s="242">
        <v>1</v>
      </c>
    </row>
    <row r="300" spans="3:5" x14ac:dyDescent="0.25">
      <c r="C300" s="142" t="s">
        <v>596</v>
      </c>
      <c r="D300" s="142" t="s">
        <v>1001</v>
      </c>
      <c r="E300" s="242">
        <v>0</v>
      </c>
    </row>
    <row r="301" spans="3:5" x14ac:dyDescent="0.25">
      <c r="D301" s="142" t="s">
        <v>1002</v>
      </c>
      <c r="E301" s="242">
        <v>0.33</v>
      </c>
    </row>
    <row r="302" spans="3:5" x14ac:dyDescent="0.25">
      <c r="D302" s="142" t="s">
        <v>1003</v>
      </c>
      <c r="E302" s="242">
        <v>0.66</v>
      </c>
    </row>
    <row r="303" spans="3:5" x14ac:dyDescent="0.25">
      <c r="D303" s="142" t="s">
        <v>1004</v>
      </c>
      <c r="E303" s="242">
        <v>1</v>
      </c>
    </row>
  </sheetData>
  <pageMargins left="0.7" right="0.7" top="0.78740157499999996" bottom="0.78740157499999996"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4"/>
  <dimension ref="A1:N61"/>
  <sheetViews>
    <sheetView workbookViewId="0">
      <selection sqref="A1:F1"/>
    </sheetView>
  </sheetViews>
  <sheetFormatPr baseColWidth="10" defaultRowHeight="15" x14ac:dyDescent="0.25"/>
  <cols>
    <col min="1" max="1" width="14.140625" customWidth="1"/>
    <col min="2" max="2" width="13.28515625" style="174" customWidth="1"/>
    <col min="3" max="3" width="34.140625" style="170" customWidth="1"/>
    <col min="4" max="4" width="130.5703125" style="170" customWidth="1"/>
    <col min="5" max="5" width="36" customWidth="1"/>
    <col min="6" max="6" width="0" style="141" hidden="1" customWidth="1"/>
    <col min="7" max="7" width="30" customWidth="1"/>
  </cols>
  <sheetData>
    <row r="1" spans="1:14" ht="28.5" customHeight="1" x14ac:dyDescent="0.25">
      <c r="A1" s="399" t="s">
        <v>845</v>
      </c>
      <c r="B1" s="399"/>
      <c r="C1" s="399"/>
      <c r="D1" s="399"/>
      <c r="E1" s="399"/>
      <c r="F1" s="399"/>
    </row>
    <row r="2" spans="1:14" ht="99" customHeight="1" thickBot="1" x14ac:dyDescent="0.3">
      <c r="A2" s="144" t="s">
        <v>357</v>
      </c>
      <c r="B2" s="175" t="s">
        <v>364</v>
      </c>
      <c r="C2" s="171" t="s">
        <v>359</v>
      </c>
      <c r="D2" s="209" t="s">
        <v>356</v>
      </c>
      <c r="E2" s="208" t="s">
        <v>360</v>
      </c>
      <c r="F2" s="145" t="s">
        <v>374</v>
      </c>
      <c r="G2" s="235" t="s">
        <v>952</v>
      </c>
    </row>
    <row r="3" spans="1:14" ht="51.75" customHeight="1" x14ac:dyDescent="0.25">
      <c r="A3" s="176">
        <v>1</v>
      </c>
      <c r="B3" s="177" t="s">
        <v>362</v>
      </c>
      <c r="C3" s="178" t="s">
        <v>358</v>
      </c>
      <c r="D3" s="172" t="s">
        <v>379</v>
      </c>
      <c r="E3" s="237"/>
      <c r="F3" s="141" t="str">
        <f>IFERROR(VLOOKUP(E3,sverweis_1.1,2,FALSE),"not rated")</f>
        <v>not rated</v>
      </c>
    </row>
    <row r="4" spans="1:14" ht="51.75" customHeight="1" x14ac:dyDescent="0.25">
      <c r="A4" s="176">
        <v>1</v>
      </c>
      <c r="B4" s="177" t="s">
        <v>363</v>
      </c>
      <c r="C4" s="178" t="s">
        <v>361</v>
      </c>
      <c r="D4" s="172" t="s">
        <v>305</v>
      </c>
      <c r="E4" s="238"/>
      <c r="F4" s="141" t="e">
        <f>VLOOKUP(E4,sverweis_1.2,2,FALSE)</f>
        <v>#NAME?</v>
      </c>
    </row>
    <row r="5" spans="1:14" ht="76.5" customHeight="1" x14ac:dyDescent="0.25">
      <c r="A5" s="176">
        <v>1</v>
      </c>
      <c r="B5" s="177" t="s">
        <v>373</v>
      </c>
      <c r="C5" s="178" t="str">
        <f>'Indicators all stages'!D13</f>
        <v xml:space="preserve">Measurable CE targets
</v>
      </c>
      <c r="D5" s="172" t="s">
        <v>760</v>
      </c>
      <c r="E5" s="238"/>
      <c r="F5" s="141" t="e">
        <f>VLOOKUP(E5,sverweis_1.3,2,FALSE)</f>
        <v>#NAME?</v>
      </c>
    </row>
    <row r="6" spans="1:14" ht="51.75" customHeight="1" x14ac:dyDescent="0.25">
      <c r="A6" s="176">
        <v>1</v>
      </c>
      <c r="B6" s="177" t="s">
        <v>376</v>
      </c>
      <c r="C6" s="178" t="s">
        <v>564</v>
      </c>
      <c r="D6" s="172" t="s">
        <v>761</v>
      </c>
      <c r="E6" s="238"/>
    </row>
    <row r="7" spans="1:14" ht="51.75" customHeight="1" x14ac:dyDescent="0.25">
      <c r="A7" s="179">
        <v>2</v>
      </c>
      <c r="B7" s="180" t="s">
        <v>381</v>
      </c>
      <c r="C7" s="181" t="s">
        <v>607</v>
      </c>
      <c r="D7" s="173" t="s">
        <v>377</v>
      </c>
      <c r="E7" s="239"/>
    </row>
    <row r="8" spans="1:14" ht="51.75" customHeight="1" x14ac:dyDescent="0.25">
      <c r="A8" s="179">
        <v>2</v>
      </c>
      <c r="B8" s="180" t="s">
        <v>375</v>
      </c>
      <c r="C8" s="181" t="s">
        <v>613</v>
      </c>
      <c r="D8" s="173" t="s">
        <v>772</v>
      </c>
      <c r="E8" s="239"/>
    </row>
    <row r="9" spans="1:14" ht="51.75" customHeight="1" x14ac:dyDescent="0.25">
      <c r="A9" s="179">
        <v>2</v>
      </c>
      <c r="B9" s="180" t="s">
        <v>383</v>
      </c>
      <c r="C9" s="181" t="s">
        <v>599</v>
      </c>
      <c r="D9" s="173" t="s">
        <v>773</v>
      </c>
      <c r="E9" s="239"/>
    </row>
    <row r="10" spans="1:14" ht="51.75" customHeight="1" x14ac:dyDescent="0.25">
      <c r="A10" s="182">
        <v>3</v>
      </c>
      <c r="B10" s="183" t="s">
        <v>385</v>
      </c>
      <c r="C10" s="184" t="s">
        <v>614</v>
      </c>
      <c r="D10" s="172" t="s">
        <v>774</v>
      </c>
      <c r="E10" s="239"/>
    </row>
    <row r="11" spans="1:14" ht="51.75" customHeight="1" x14ac:dyDescent="0.25">
      <c r="A11" s="182">
        <v>3</v>
      </c>
      <c r="B11" s="183" t="s">
        <v>386</v>
      </c>
      <c r="C11" s="184" t="s">
        <v>615</v>
      </c>
      <c r="D11" s="172" t="s">
        <v>775</v>
      </c>
      <c r="E11" s="239"/>
    </row>
    <row r="12" spans="1:14" ht="51.75" customHeight="1" x14ac:dyDescent="0.25">
      <c r="A12" s="182">
        <v>3</v>
      </c>
      <c r="B12" s="183" t="s">
        <v>388</v>
      </c>
      <c r="C12" s="184" t="s">
        <v>616</v>
      </c>
      <c r="D12" s="172" t="s">
        <v>776</v>
      </c>
      <c r="E12" s="239"/>
    </row>
    <row r="13" spans="1:14" ht="51.75" customHeight="1" x14ac:dyDescent="0.25">
      <c r="A13" s="182">
        <v>3</v>
      </c>
      <c r="B13" s="183" t="s">
        <v>389</v>
      </c>
      <c r="C13" s="184" t="s">
        <v>211</v>
      </c>
      <c r="D13" s="172" t="s">
        <v>777</v>
      </c>
      <c r="E13" s="239"/>
    </row>
    <row r="14" spans="1:14" ht="51.75" customHeight="1" x14ac:dyDescent="0.25">
      <c r="A14" s="185">
        <v>4</v>
      </c>
      <c r="B14" s="186" t="s">
        <v>393</v>
      </c>
      <c r="C14" s="187" t="s">
        <v>565</v>
      </c>
      <c r="D14" s="172" t="s">
        <v>312</v>
      </c>
      <c r="E14" s="239"/>
      <c r="N14" s="170"/>
    </row>
    <row r="15" spans="1:14" ht="51.75" customHeight="1" x14ac:dyDescent="0.25">
      <c r="A15" s="185">
        <v>4</v>
      </c>
      <c r="B15" s="186" t="s">
        <v>396</v>
      </c>
      <c r="C15" s="187" t="s">
        <v>395</v>
      </c>
      <c r="D15" s="173" t="s">
        <v>470</v>
      </c>
      <c r="E15" s="239"/>
    </row>
    <row r="16" spans="1:14" ht="51.75" customHeight="1" x14ac:dyDescent="0.25">
      <c r="A16" s="185">
        <v>4</v>
      </c>
      <c r="B16" s="186" t="s">
        <v>397</v>
      </c>
      <c r="C16" s="187" t="s">
        <v>617</v>
      </c>
      <c r="D16" s="172" t="s">
        <v>778</v>
      </c>
      <c r="E16" s="239"/>
    </row>
    <row r="17" spans="1:5" ht="51.75" customHeight="1" x14ac:dyDescent="0.25">
      <c r="A17" s="185">
        <v>4</v>
      </c>
      <c r="B17" s="186" t="s">
        <v>398</v>
      </c>
      <c r="C17" s="187" t="s">
        <v>566</v>
      </c>
      <c r="D17" s="172" t="s">
        <v>779</v>
      </c>
      <c r="E17" s="239"/>
    </row>
    <row r="18" spans="1:5" ht="51.75" customHeight="1" x14ac:dyDescent="0.25">
      <c r="A18" s="185">
        <v>4</v>
      </c>
      <c r="B18" s="186" t="s">
        <v>399</v>
      </c>
      <c r="C18" s="187" t="s">
        <v>618</v>
      </c>
      <c r="D18" s="172" t="s">
        <v>780</v>
      </c>
      <c r="E18" s="239"/>
    </row>
    <row r="19" spans="1:5" ht="51.75" customHeight="1" x14ac:dyDescent="0.25">
      <c r="A19" s="188">
        <v>5</v>
      </c>
      <c r="B19" s="189" t="s">
        <v>402</v>
      </c>
      <c r="C19" s="190" t="s">
        <v>567</v>
      </c>
      <c r="D19" s="173" t="s">
        <v>781</v>
      </c>
      <c r="E19" s="239"/>
    </row>
    <row r="20" spans="1:5" ht="51.75" customHeight="1" x14ac:dyDescent="0.25">
      <c r="A20" s="188">
        <v>5</v>
      </c>
      <c r="B20" s="189" t="s">
        <v>404</v>
      </c>
      <c r="C20" s="190" t="s">
        <v>568</v>
      </c>
      <c r="D20" s="172" t="s">
        <v>782</v>
      </c>
      <c r="E20" s="239"/>
    </row>
    <row r="21" spans="1:5" ht="51.75" customHeight="1" x14ac:dyDescent="0.25">
      <c r="A21" s="188">
        <v>5</v>
      </c>
      <c r="B21" s="189" t="s">
        <v>406</v>
      </c>
      <c r="C21" s="190" t="s">
        <v>569</v>
      </c>
      <c r="D21" s="172" t="s">
        <v>762</v>
      </c>
      <c r="E21" s="239"/>
    </row>
    <row r="22" spans="1:5" ht="51.75" customHeight="1" x14ac:dyDescent="0.25">
      <c r="A22" s="188">
        <v>5</v>
      </c>
      <c r="B22" s="189" t="s">
        <v>407</v>
      </c>
      <c r="C22" s="190" t="s">
        <v>570</v>
      </c>
      <c r="D22" s="172" t="s">
        <v>783</v>
      </c>
      <c r="E22" s="239"/>
    </row>
    <row r="23" spans="1:5" ht="51.75" customHeight="1" x14ac:dyDescent="0.25">
      <c r="A23" s="188">
        <v>5</v>
      </c>
      <c r="B23" s="189" t="s">
        <v>409</v>
      </c>
      <c r="C23" s="190" t="s">
        <v>571</v>
      </c>
      <c r="D23" s="172" t="s">
        <v>801</v>
      </c>
      <c r="E23" s="239"/>
    </row>
    <row r="24" spans="1:5" ht="51.75" customHeight="1" x14ac:dyDescent="0.25">
      <c r="A24" s="188">
        <v>5</v>
      </c>
      <c r="B24" s="189" t="s">
        <v>410</v>
      </c>
      <c r="C24" s="190" t="s">
        <v>619</v>
      </c>
      <c r="D24" s="172" t="s">
        <v>784</v>
      </c>
      <c r="E24" s="240" t="s">
        <v>703</v>
      </c>
    </row>
    <row r="25" spans="1:5" ht="51.75" customHeight="1" x14ac:dyDescent="0.25">
      <c r="A25" s="188">
        <v>5</v>
      </c>
      <c r="B25" s="189" t="s">
        <v>411</v>
      </c>
      <c r="C25" s="190" t="s">
        <v>620</v>
      </c>
      <c r="D25" s="172" t="s">
        <v>785</v>
      </c>
      <c r="E25" s="239"/>
    </row>
    <row r="26" spans="1:5" ht="51.75" customHeight="1" x14ac:dyDescent="0.25">
      <c r="A26" s="188">
        <v>5</v>
      </c>
      <c r="B26" s="189" t="s">
        <v>412</v>
      </c>
      <c r="C26" s="190" t="s">
        <v>282</v>
      </c>
      <c r="D26" s="172" t="s">
        <v>199</v>
      </c>
      <c r="E26" s="239"/>
    </row>
    <row r="27" spans="1:5" ht="51.75" customHeight="1" x14ac:dyDescent="0.25">
      <c r="A27" s="188">
        <v>5</v>
      </c>
      <c r="B27" s="189" t="s">
        <v>413</v>
      </c>
      <c r="C27" s="190" t="s">
        <v>572</v>
      </c>
      <c r="D27" s="172" t="s">
        <v>786</v>
      </c>
      <c r="E27" s="239"/>
    </row>
    <row r="28" spans="1:5" ht="51.75" customHeight="1" x14ac:dyDescent="0.25">
      <c r="A28" s="188">
        <v>5</v>
      </c>
      <c r="B28" s="189" t="s">
        <v>415</v>
      </c>
      <c r="C28" s="190" t="s">
        <v>277</v>
      </c>
      <c r="D28" s="173" t="s">
        <v>787</v>
      </c>
      <c r="E28" s="239"/>
    </row>
    <row r="29" spans="1:5" ht="51.75" customHeight="1" x14ac:dyDescent="0.25">
      <c r="A29" s="188">
        <v>5</v>
      </c>
      <c r="B29" s="189" t="s">
        <v>416</v>
      </c>
      <c r="C29" s="190" t="s">
        <v>574</v>
      </c>
      <c r="D29" s="172" t="s">
        <v>788</v>
      </c>
      <c r="E29" s="239"/>
    </row>
    <row r="30" spans="1:5" ht="51.75" customHeight="1" x14ac:dyDescent="0.25">
      <c r="A30" s="188">
        <v>5</v>
      </c>
      <c r="B30" s="189" t="s">
        <v>420</v>
      </c>
      <c r="C30" s="190" t="s">
        <v>575</v>
      </c>
      <c r="D30" s="172" t="s">
        <v>423</v>
      </c>
      <c r="E30" s="239"/>
    </row>
    <row r="31" spans="1:5" ht="51.75" customHeight="1" x14ac:dyDescent="0.25">
      <c r="A31" s="188">
        <v>5</v>
      </c>
      <c r="B31" s="189" t="s">
        <v>421</v>
      </c>
      <c r="C31" s="190" t="s">
        <v>576</v>
      </c>
      <c r="D31" s="172" t="s">
        <v>789</v>
      </c>
      <c r="E31" s="239"/>
    </row>
    <row r="32" spans="1:5" ht="51.75" customHeight="1" x14ac:dyDescent="0.25">
      <c r="A32" s="188">
        <v>5</v>
      </c>
      <c r="B32" s="189" t="s">
        <v>425</v>
      </c>
      <c r="C32" s="190" t="s">
        <v>577</v>
      </c>
      <c r="D32" s="173" t="s">
        <v>114</v>
      </c>
      <c r="E32" s="239"/>
    </row>
    <row r="33" spans="1:5" ht="51.75" customHeight="1" x14ac:dyDescent="0.25">
      <c r="A33" s="188">
        <v>5</v>
      </c>
      <c r="B33" s="189" t="s">
        <v>426</v>
      </c>
      <c r="C33" s="190" t="s">
        <v>283</v>
      </c>
      <c r="D33" s="172" t="s">
        <v>427</v>
      </c>
      <c r="E33" s="240" t="s">
        <v>703</v>
      </c>
    </row>
    <row r="34" spans="1:5" ht="51.75" customHeight="1" x14ac:dyDescent="0.25">
      <c r="A34" s="188">
        <v>5</v>
      </c>
      <c r="B34" s="189" t="s">
        <v>428</v>
      </c>
      <c r="C34" s="190" t="s">
        <v>471</v>
      </c>
      <c r="D34" s="172" t="s">
        <v>790</v>
      </c>
      <c r="E34" s="240" t="s">
        <v>703</v>
      </c>
    </row>
    <row r="35" spans="1:5" ht="51.75" customHeight="1" x14ac:dyDescent="0.25">
      <c r="A35" s="191">
        <v>6</v>
      </c>
      <c r="B35" s="192" t="s">
        <v>430</v>
      </c>
      <c r="C35" s="193" t="s">
        <v>578</v>
      </c>
      <c r="D35" s="172" t="s">
        <v>524</v>
      </c>
      <c r="E35" s="240" t="s">
        <v>703</v>
      </c>
    </row>
    <row r="36" spans="1:5" ht="51.75" customHeight="1" x14ac:dyDescent="0.25">
      <c r="A36" s="191">
        <v>6</v>
      </c>
      <c r="B36" s="192" t="s">
        <v>431</v>
      </c>
      <c r="C36" s="193" t="s">
        <v>579</v>
      </c>
      <c r="D36" s="172" t="s">
        <v>791</v>
      </c>
      <c r="E36" s="240" t="s">
        <v>703</v>
      </c>
    </row>
    <row r="37" spans="1:5" ht="51.75" customHeight="1" x14ac:dyDescent="0.25">
      <c r="A37" s="191">
        <v>6</v>
      </c>
      <c r="B37" s="192" t="s">
        <v>432</v>
      </c>
      <c r="C37" s="193" t="s">
        <v>582</v>
      </c>
      <c r="D37" s="172" t="s">
        <v>792</v>
      </c>
      <c r="E37" s="240" t="s">
        <v>703</v>
      </c>
    </row>
    <row r="38" spans="1:5" ht="51.75" customHeight="1" x14ac:dyDescent="0.25">
      <c r="A38" s="191">
        <v>6</v>
      </c>
      <c r="B38" s="192" t="s">
        <v>433</v>
      </c>
      <c r="C38" s="193" t="s">
        <v>581</v>
      </c>
      <c r="D38" s="172" t="s">
        <v>793</v>
      </c>
      <c r="E38" s="240" t="s">
        <v>703</v>
      </c>
    </row>
    <row r="39" spans="1:5" ht="51.75" customHeight="1" x14ac:dyDescent="0.25">
      <c r="A39" s="191">
        <v>6</v>
      </c>
      <c r="B39" s="192" t="s">
        <v>434</v>
      </c>
      <c r="C39" s="193" t="s">
        <v>583</v>
      </c>
      <c r="D39" s="172" t="s">
        <v>794</v>
      </c>
      <c r="E39" s="240" t="s">
        <v>703</v>
      </c>
    </row>
    <row r="40" spans="1:5" ht="51.75" customHeight="1" x14ac:dyDescent="0.25">
      <c r="A40" s="191">
        <v>6</v>
      </c>
      <c r="B40" s="192" t="s">
        <v>435</v>
      </c>
      <c r="C40" s="193" t="s">
        <v>584</v>
      </c>
      <c r="D40" s="172" t="s">
        <v>795</v>
      </c>
      <c r="E40" s="240" t="s">
        <v>703</v>
      </c>
    </row>
    <row r="41" spans="1:5" ht="51.75" customHeight="1" x14ac:dyDescent="0.25">
      <c r="A41" s="191">
        <v>6</v>
      </c>
      <c r="B41" s="192" t="s">
        <v>436</v>
      </c>
      <c r="C41" s="193" t="s">
        <v>585</v>
      </c>
      <c r="D41" s="172" t="s">
        <v>796</v>
      </c>
      <c r="E41" s="240" t="s">
        <v>703</v>
      </c>
    </row>
    <row r="42" spans="1:5" ht="51.75" customHeight="1" x14ac:dyDescent="0.25">
      <c r="A42" s="191">
        <v>6</v>
      </c>
      <c r="B42" s="192" t="s">
        <v>580</v>
      </c>
      <c r="C42" s="193" t="s">
        <v>586</v>
      </c>
      <c r="D42" s="172" t="s">
        <v>797</v>
      </c>
      <c r="E42" s="240" t="s">
        <v>703</v>
      </c>
    </row>
    <row r="43" spans="1:5" ht="51.75" customHeight="1" x14ac:dyDescent="0.25">
      <c r="A43" s="194">
        <v>7</v>
      </c>
      <c r="B43" s="195" t="s">
        <v>438</v>
      </c>
      <c r="C43" s="196" t="s">
        <v>587</v>
      </c>
      <c r="D43" s="173" t="s">
        <v>798</v>
      </c>
      <c r="E43" s="240" t="s">
        <v>703</v>
      </c>
    </row>
    <row r="44" spans="1:5" ht="51.75" customHeight="1" x14ac:dyDescent="0.25">
      <c r="A44" s="194">
        <v>7</v>
      </c>
      <c r="B44" s="195" t="s">
        <v>439</v>
      </c>
      <c r="C44" s="196" t="s">
        <v>443</v>
      </c>
      <c r="D44" s="172" t="s">
        <v>799</v>
      </c>
      <c r="E44" s="240" t="s">
        <v>703</v>
      </c>
    </row>
    <row r="45" spans="1:5" ht="51.75" customHeight="1" x14ac:dyDescent="0.25">
      <c r="A45" s="194">
        <v>7</v>
      </c>
      <c r="B45" s="195" t="s">
        <v>440</v>
      </c>
      <c r="C45" s="196" t="s">
        <v>608</v>
      </c>
      <c r="D45" s="172" t="s">
        <v>763</v>
      </c>
      <c r="E45" s="239"/>
    </row>
    <row r="46" spans="1:5" ht="51.75" customHeight="1" x14ac:dyDescent="0.25">
      <c r="A46" s="194">
        <v>7</v>
      </c>
      <c r="B46" s="195" t="s">
        <v>441</v>
      </c>
      <c r="C46" s="196" t="s">
        <v>588</v>
      </c>
      <c r="D46" s="172" t="s">
        <v>260</v>
      </c>
      <c r="E46" s="240" t="s">
        <v>703</v>
      </c>
    </row>
    <row r="47" spans="1:5" ht="51.75" customHeight="1" x14ac:dyDescent="0.25">
      <c r="A47" s="194">
        <v>7</v>
      </c>
      <c r="B47" s="195" t="s">
        <v>442</v>
      </c>
      <c r="C47" s="196" t="s">
        <v>609</v>
      </c>
      <c r="D47" s="172" t="s">
        <v>764</v>
      </c>
      <c r="E47" s="240" t="s">
        <v>703</v>
      </c>
    </row>
    <row r="48" spans="1:5" ht="51.75" customHeight="1" x14ac:dyDescent="0.25">
      <c r="A48" s="197">
        <v>8</v>
      </c>
      <c r="B48" s="198" t="s">
        <v>455</v>
      </c>
      <c r="C48" s="199" t="s">
        <v>589</v>
      </c>
      <c r="D48" s="172" t="s">
        <v>800</v>
      </c>
      <c r="E48" s="239" t="s">
        <v>1049</v>
      </c>
    </row>
    <row r="49" spans="1:5" ht="51.75" customHeight="1" x14ac:dyDescent="0.25">
      <c r="A49" s="197">
        <v>8</v>
      </c>
      <c r="B49" s="198" t="s">
        <v>456</v>
      </c>
      <c r="C49" s="200" t="s">
        <v>130</v>
      </c>
      <c r="D49" s="172" t="s">
        <v>765</v>
      </c>
      <c r="E49" s="239"/>
    </row>
    <row r="50" spans="1:5" ht="51.75" customHeight="1" x14ac:dyDescent="0.25">
      <c r="A50" s="197">
        <v>8</v>
      </c>
      <c r="B50" s="198" t="s">
        <v>457</v>
      </c>
      <c r="C50" s="199" t="s">
        <v>610</v>
      </c>
      <c r="D50" s="172" t="s">
        <v>766</v>
      </c>
      <c r="E50" s="240" t="s">
        <v>703</v>
      </c>
    </row>
    <row r="51" spans="1:5" ht="51.75" customHeight="1" x14ac:dyDescent="0.25">
      <c r="A51" s="197">
        <v>8</v>
      </c>
      <c r="B51" s="198" t="s">
        <v>458</v>
      </c>
      <c r="C51" s="199" t="s">
        <v>590</v>
      </c>
      <c r="D51" s="172" t="s">
        <v>142</v>
      </c>
      <c r="E51" s="240" t="s">
        <v>703</v>
      </c>
    </row>
    <row r="52" spans="1:5" ht="51.75" customHeight="1" x14ac:dyDescent="0.25">
      <c r="A52" s="197">
        <v>8</v>
      </c>
      <c r="B52" s="198" t="s">
        <v>459</v>
      </c>
      <c r="C52" s="199" t="s">
        <v>145</v>
      </c>
      <c r="D52" s="172" t="s">
        <v>767</v>
      </c>
      <c r="E52" s="239"/>
    </row>
    <row r="53" spans="1:5" ht="51.75" customHeight="1" x14ac:dyDescent="0.25">
      <c r="A53" s="197">
        <v>8</v>
      </c>
      <c r="B53" s="198" t="s">
        <v>460</v>
      </c>
      <c r="C53" s="199" t="s">
        <v>149</v>
      </c>
      <c r="D53" s="172" t="s">
        <v>768</v>
      </c>
      <c r="E53" s="240" t="s">
        <v>703</v>
      </c>
    </row>
    <row r="54" spans="1:5" ht="51.75" customHeight="1" x14ac:dyDescent="0.25">
      <c r="A54" s="197">
        <v>8</v>
      </c>
      <c r="B54" s="198" t="s">
        <v>461</v>
      </c>
      <c r="C54" s="199" t="s">
        <v>611</v>
      </c>
      <c r="D54" s="172" t="s">
        <v>192</v>
      </c>
      <c r="E54" s="240" t="s">
        <v>703</v>
      </c>
    </row>
    <row r="55" spans="1:5" ht="51.75" customHeight="1" x14ac:dyDescent="0.25">
      <c r="A55" s="197">
        <v>8</v>
      </c>
      <c r="B55" s="198" t="s">
        <v>462</v>
      </c>
      <c r="C55" s="199" t="s">
        <v>225</v>
      </c>
      <c r="D55" s="172" t="s">
        <v>640</v>
      </c>
      <c r="E55" s="240" t="s">
        <v>703</v>
      </c>
    </row>
    <row r="56" spans="1:5" ht="51.75" customHeight="1" x14ac:dyDescent="0.25">
      <c r="A56" s="201">
        <v>9</v>
      </c>
      <c r="B56" s="202" t="s">
        <v>591</v>
      </c>
      <c r="C56" s="203" t="s">
        <v>597</v>
      </c>
      <c r="D56" s="172" t="s">
        <v>466</v>
      </c>
      <c r="E56" s="239"/>
    </row>
    <row r="57" spans="1:5" ht="51.75" customHeight="1" x14ac:dyDescent="0.25">
      <c r="A57" s="201">
        <v>9</v>
      </c>
      <c r="B57" s="202" t="s">
        <v>592</v>
      </c>
      <c r="C57" s="203" t="s">
        <v>162</v>
      </c>
      <c r="D57" s="172" t="s">
        <v>467</v>
      </c>
      <c r="E57" s="239"/>
    </row>
    <row r="58" spans="1:5" ht="51.75" customHeight="1" x14ac:dyDescent="0.25">
      <c r="A58" s="201">
        <v>9</v>
      </c>
      <c r="B58" s="202" t="s">
        <v>593</v>
      </c>
      <c r="C58" s="203" t="s">
        <v>165</v>
      </c>
      <c r="D58" s="172" t="s">
        <v>769</v>
      </c>
      <c r="E58" s="239"/>
    </row>
    <row r="59" spans="1:5" ht="51.75" customHeight="1" x14ac:dyDescent="0.25">
      <c r="A59" s="201">
        <v>9</v>
      </c>
      <c r="B59" s="202" t="s">
        <v>594</v>
      </c>
      <c r="C59" s="203" t="s">
        <v>598</v>
      </c>
      <c r="D59" s="172" t="s">
        <v>770</v>
      </c>
      <c r="E59" s="240"/>
    </row>
    <row r="60" spans="1:5" ht="51.75" customHeight="1" x14ac:dyDescent="0.25">
      <c r="A60" s="201">
        <v>9</v>
      </c>
      <c r="B60" s="202" t="s">
        <v>595</v>
      </c>
      <c r="C60" s="203" t="s">
        <v>174</v>
      </c>
      <c r="D60" s="172" t="s">
        <v>231</v>
      </c>
      <c r="E60" s="239"/>
    </row>
    <row r="61" spans="1:5" ht="51.75" customHeight="1" thickBot="1" x14ac:dyDescent="0.3">
      <c r="A61" s="201">
        <v>9</v>
      </c>
      <c r="B61" s="202" t="s">
        <v>596</v>
      </c>
      <c r="C61" s="203" t="s">
        <v>178</v>
      </c>
      <c r="D61" s="172" t="s">
        <v>771</v>
      </c>
      <c r="E61" s="241"/>
    </row>
  </sheetData>
  <mergeCells count="1">
    <mergeCell ref="A1:F1"/>
  </mergeCells>
  <dataValidations count="37">
    <dataValidation type="list" allowBlank="1" showInputMessage="1" showErrorMessage="1" sqref="E19">
      <formula1>V5.1</formula1>
    </dataValidation>
    <dataValidation type="list" allowBlank="1" showInputMessage="1" showErrorMessage="1" sqref="E14">
      <formula1>V4.1</formula1>
    </dataValidation>
    <dataValidation type="list" allowBlank="1" showInputMessage="1" showErrorMessage="1" sqref="E10">
      <formula1>V3.1</formula1>
    </dataValidation>
    <dataValidation type="list" allowBlank="1" showInputMessage="1" showErrorMessage="1" sqref="E7">
      <formula1>V2.1</formula1>
    </dataValidation>
    <dataValidation type="list" allowBlank="1" showInputMessage="1" showErrorMessage="1" sqref="E3">
      <formula1>V1.1</formula1>
    </dataValidation>
    <dataValidation type="list" allowBlank="1" showInputMessage="1" showErrorMessage="1" sqref="E4">
      <formula1>V1.2</formula1>
    </dataValidation>
    <dataValidation type="list" allowBlank="1" showInputMessage="1" showErrorMessage="1" sqref="E5">
      <formula1>V1.3</formula1>
    </dataValidation>
    <dataValidation type="list" allowBlank="1" showInputMessage="1" showErrorMessage="1" sqref="E6">
      <formula1>V1.4</formula1>
    </dataValidation>
    <dataValidation type="list" allowBlank="1" showInputMessage="1" showErrorMessage="1" sqref="E8">
      <formula1>V2.2</formula1>
    </dataValidation>
    <dataValidation type="list" allowBlank="1" showInputMessage="1" showErrorMessage="1" sqref="E9">
      <formula1>V2.3</formula1>
    </dataValidation>
    <dataValidation type="list" allowBlank="1" showInputMessage="1" showErrorMessage="1" sqref="E11">
      <formula1>V3.2</formula1>
    </dataValidation>
    <dataValidation type="list" allowBlank="1" showInputMessage="1" showErrorMessage="1" sqref="E12">
      <formula1>V3.3</formula1>
    </dataValidation>
    <dataValidation type="list" allowBlank="1" showInputMessage="1" showErrorMessage="1" sqref="E13">
      <formula1>V3.4</formula1>
    </dataValidation>
    <dataValidation type="list" allowBlank="1" showInputMessage="1" showErrorMessage="1" sqref="E15">
      <formula1>V4.2</formula1>
    </dataValidation>
    <dataValidation type="list" allowBlank="1" showInputMessage="1" showErrorMessage="1" sqref="E16">
      <formula1>V4.3</formula1>
    </dataValidation>
    <dataValidation type="list" allowBlank="1" showInputMessage="1" showErrorMessage="1" sqref="E17">
      <formula1>V4.4</formula1>
    </dataValidation>
    <dataValidation type="list" allowBlank="1" showInputMessage="1" showErrorMessage="1" sqref="E18">
      <formula1>V4.5</formula1>
    </dataValidation>
    <dataValidation type="list" allowBlank="1" showInputMessage="1" showErrorMessage="1" sqref="E20">
      <formula1>V5.2</formula1>
    </dataValidation>
    <dataValidation type="list" allowBlank="1" showInputMessage="1" showErrorMessage="1" sqref="E21">
      <formula1>V5.3</formula1>
    </dataValidation>
    <dataValidation type="list" allowBlank="1" showInputMessage="1" showErrorMessage="1" sqref="E22">
      <formula1>V5.4</formula1>
    </dataValidation>
    <dataValidation type="list" allowBlank="1" showInputMessage="1" showErrorMessage="1" sqref="E23">
      <formula1>V5.5</formula1>
    </dataValidation>
    <dataValidation type="list" allowBlank="1" showInputMessage="1" showErrorMessage="1" sqref="E25">
      <formula1>V5.7</formula1>
    </dataValidation>
    <dataValidation type="list" allowBlank="1" showInputMessage="1" showErrorMessage="1" sqref="E26">
      <formula1>V5.8</formula1>
    </dataValidation>
    <dataValidation type="list" allowBlank="1" showInputMessage="1" showErrorMessage="1" sqref="E27">
      <formula1>V5.9</formula1>
    </dataValidation>
    <dataValidation type="list" allowBlank="1" showInputMessage="1" showErrorMessage="1" sqref="E28">
      <formula1>V5.10</formula1>
    </dataValidation>
    <dataValidation type="list" allowBlank="1" showInputMessage="1" showErrorMessage="1" sqref="E29">
      <formula1>V5.11</formula1>
    </dataValidation>
    <dataValidation type="list" allowBlank="1" showInputMessage="1" showErrorMessage="1" sqref="E30">
      <formula1>V5.12</formula1>
    </dataValidation>
    <dataValidation type="list" allowBlank="1" showInputMessage="1" showErrorMessage="1" sqref="E31">
      <formula1>V5.13</formula1>
    </dataValidation>
    <dataValidation type="list" allowBlank="1" showInputMessage="1" showErrorMessage="1" sqref="E32">
      <formula1>V5.14</formula1>
    </dataValidation>
    <dataValidation type="list" allowBlank="1" showInputMessage="1" showErrorMessage="1" sqref="E45">
      <formula1>V7.3</formula1>
    </dataValidation>
    <dataValidation type="list" allowBlank="1" showInputMessage="1" showErrorMessage="1" sqref="E48">
      <formula1>V8.1</formula1>
    </dataValidation>
    <dataValidation type="list" allowBlank="1" showInputMessage="1" showErrorMessage="1" sqref="E49">
      <formula1>V8.2</formula1>
    </dataValidation>
    <dataValidation type="list" allowBlank="1" showInputMessage="1" showErrorMessage="1" sqref="E52">
      <formula1>V8.5</formula1>
    </dataValidation>
    <dataValidation type="list" allowBlank="1" showInputMessage="1" showErrorMessage="1" sqref="E56">
      <formula1>V9.1</formula1>
    </dataValidation>
    <dataValidation type="list" allowBlank="1" showInputMessage="1" showErrorMessage="1" sqref="E57">
      <formula1>V9.2</formula1>
    </dataValidation>
    <dataValidation type="list" allowBlank="1" showInputMessage="1" showErrorMessage="1" sqref="E58">
      <formula1>V9.3</formula1>
    </dataValidation>
    <dataValidation type="list" allowBlank="1" showInputMessage="1" showErrorMessage="1" sqref="E60">
      <formula1>V9.5</formula1>
    </dataValidation>
  </dataValidations>
  <pageMargins left="0.7" right="0.7" top="0.78740157499999996" bottom="0.78740157499999996"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C3:E305"/>
  <sheetViews>
    <sheetView workbookViewId="0"/>
  </sheetViews>
  <sheetFormatPr baseColWidth="10" defaultRowHeight="15" x14ac:dyDescent="0.25"/>
  <cols>
    <col min="3" max="3" width="11.42578125" style="142"/>
    <col min="4" max="4" width="65.42578125" style="142" customWidth="1"/>
  </cols>
  <sheetData>
    <row r="3" spans="3:5" x14ac:dyDescent="0.25">
      <c r="C3" s="142" t="s">
        <v>362</v>
      </c>
      <c r="D3" s="142" t="s">
        <v>352</v>
      </c>
      <c r="E3">
        <v>0</v>
      </c>
    </row>
    <row r="4" spans="3:5" x14ac:dyDescent="0.25">
      <c r="D4" s="142" t="s">
        <v>802</v>
      </c>
      <c r="E4">
        <v>0.33</v>
      </c>
    </row>
    <row r="5" spans="3:5" x14ac:dyDescent="0.25">
      <c r="D5" s="142" t="s">
        <v>354</v>
      </c>
      <c r="E5">
        <v>0.66</v>
      </c>
    </row>
    <row r="6" spans="3:5" x14ac:dyDescent="0.25">
      <c r="D6" s="142" t="s">
        <v>803</v>
      </c>
      <c r="E6">
        <v>1</v>
      </c>
    </row>
    <row r="8" spans="3:5" x14ac:dyDescent="0.25">
      <c r="C8" s="142" t="s">
        <v>363</v>
      </c>
      <c r="D8" s="142" t="s">
        <v>365</v>
      </c>
      <c r="E8">
        <v>0</v>
      </c>
    </row>
    <row r="9" spans="3:5" x14ac:dyDescent="0.25">
      <c r="D9" s="142" t="s">
        <v>804</v>
      </c>
      <c r="E9">
        <v>0.33</v>
      </c>
    </row>
    <row r="10" spans="3:5" x14ac:dyDescent="0.25">
      <c r="D10" s="142" t="s">
        <v>805</v>
      </c>
      <c r="E10">
        <v>0.66</v>
      </c>
    </row>
    <row r="11" spans="3:5" x14ac:dyDescent="0.25">
      <c r="D11" s="142" t="s">
        <v>806</v>
      </c>
      <c r="E11">
        <v>1</v>
      </c>
    </row>
    <row r="14" spans="3:5" x14ac:dyDescent="0.25">
      <c r="C14" s="142" t="s">
        <v>373</v>
      </c>
      <c r="D14" s="204" t="s">
        <v>808</v>
      </c>
      <c r="E14">
        <v>0</v>
      </c>
    </row>
    <row r="15" spans="3:5" x14ac:dyDescent="0.25">
      <c r="D15" s="142" t="s">
        <v>807</v>
      </c>
      <c r="E15">
        <v>0.33</v>
      </c>
    </row>
    <row r="16" spans="3:5" x14ac:dyDescent="0.25">
      <c r="D16" s="142" t="s">
        <v>371</v>
      </c>
      <c r="E16">
        <v>0.66</v>
      </c>
    </row>
    <row r="17" spans="3:5" x14ac:dyDescent="0.25">
      <c r="D17" s="142" t="s">
        <v>372</v>
      </c>
      <c r="E17">
        <v>1</v>
      </c>
    </row>
    <row r="19" spans="3:5" x14ac:dyDescent="0.25">
      <c r="C19" s="142" t="s">
        <v>376</v>
      </c>
      <c r="D19" s="142" t="s">
        <v>642</v>
      </c>
      <c r="E19">
        <v>0</v>
      </c>
    </row>
    <row r="20" spans="3:5" x14ac:dyDescent="0.25">
      <c r="D20" s="142" t="s">
        <v>643</v>
      </c>
      <c r="E20">
        <v>0.33</v>
      </c>
    </row>
    <row r="21" spans="3:5" x14ac:dyDescent="0.25">
      <c r="D21" s="142" t="s">
        <v>644</v>
      </c>
      <c r="E21">
        <v>0.66</v>
      </c>
    </row>
    <row r="22" spans="3:5" x14ac:dyDescent="0.25">
      <c r="D22" s="142" t="s">
        <v>809</v>
      </c>
      <c r="E22">
        <v>1</v>
      </c>
    </row>
    <row r="24" spans="3:5" x14ac:dyDescent="0.25">
      <c r="C24" s="142" t="s">
        <v>381</v>
      </c>
      <c r="D24" s="142" t="s">
        <v>955</v>
      </c>
    </row>
    <row r="25" spans="3:5" x14ac:dyDescent="0.25">
      <c r="D25" s="142" t="s">
        <v>956</v>
      </c>
    </row>
    <row r="26" spans="3:5" x14ac:dyDescent="0.25">
      <c r="D26" s="142" t="s">
        <v>957</v>
      </c>
    </row>
    <row r="27" spans="3:5" x14ac:dyDescent="0.25">
      <c r="D27" s="142" t="s">
        <v>958</v>
      </c>
    </row>
    <row r="29" spans="3:5" x14ac:dyDescent="0.25">
      <c r="C29" s="142" t="s">
        <v>375</v>
      </c>
      <c r="D29" s="142" t="s">
        <v>813</v>
      </c>
    </row>
    <row r="30" spans="3:5" x14ac:dyDescent="0.25">
      <c r="D30" s="142" t="s">
        <v>810</v>
      </c>
    </row>
    <row r="31" spans="3:5" x14ac:dyDescent="0.25">
      <c r="D31" s="142" t="s">
        <v>811</v>
      </c>
    </row>
    <row r="32" spans="3:5" x14ac:dyDescent="0.25">
      <c r="D32" s="142" t="s">
        <v>812</v>
      </c>
    </row>
    <row r="34" spans="3:4" x14ac:dyDescent="0.25">
      <c r="C34" s="142" t="s">
        <v>383</v>
      </c>
      <c r="D34" s="142" t="s">
        <v>649</v>
      </c>
    </row>
    <row r="35" spans="3:4" x14ac:dyDescent="0.25">
      <c r="D35" s="142" t="s">
        <v>650</v>
      </c>
    </row>
    <row r="36" spans="3:4" x14ac:dyDescent="0.25">
      <c r="D36" s="142" t="s">
        <v>651</v>
      </c>
    </row>
    <row r="37" spans="3:4" x14ac:dyDescent="0.25">
      <c r="D37" s="142" t="s">
        <v>652</v>
      </c>
    </row>
    <row r="39" spans="3:4" x14ac:dyDescent="0.25">
      <c r="C39" s="142" t="s">
        <v>385</v>
      </c>
      <c r="D39" s="142" t="s">
        <v>814</v>
      </c>
    </row>
    <row r="40" spans="3:4" x14ac:dyDescent="0.25">
      <c r="D40" s="142" t="s">
        <v>815</v>
      </c>
    </row>
    <row r="41" spans="3:4" x14ac:dyDescent="0.25">
      <c r="D41" s="142" t="s">
        <v>816</v>
      </c>
    </row>
    <row r="42" spans="3:4" x14ac:dyDescent="0.25">
      <c r="D42" s="142" t="s">
        <v>817</v>
      </c>
    </row>
    <row r="44" spans="3:4" x14ac:dyDescent="0.25">
      <c r="C44" s="142" t="s">
        <v>386</v>
      </c>
      <c r="D44" s="142" t="s">
        <v>818</v>
      </c>
    </row>
    <row r="45" spans="3:4" x14ac:dyDescent="0.25">
      <c r="D45" s="142" t="s">
        <v>819</v>
      </c>
    </row>
    <row r="46" spans="3:4" x14ac:dyDescent="0.25">
      <c r="D46" s="142" t="s">
        <v>820</v>
      </c>
    </row>
    <row r="47" spans="3:4" x14ac:dyDescent="0.25">
      <c r="D47" s="142" t="s">
        <v>821</v>
      </c>
    </row>
    <row r="49" spans="3:4" x14ac:dyDescent="0.25">
      <c r="C49" s="142" t="s">
        <v>388</v>
      </c>
      <c r="D49" s="142" t="s">
        <v>822</v>
      </c>
    </row>
    <row r="50" spans="3:4" x14ac:dyDescent="0.25">
      <c r="D50" s="142" t="s">
        <v>823</v>
      </c>
    </row>
    <row r="51" spans="3:4" x14ac:dyDescent="0.25">
      <c r="D51" s="142" t="s">
        <v>824</v>
      </c>
    </row>
    <row r="52" spans="3:4" x14ac:dyDescent="0.25">
      <c r="D52" s="142" t="s">
        <v>825</v>
      </c>
    </row>
    <row r="54" spans="3:4" x14ac:dyDescent="0.25">
      <c r="C54" s="142" t="s">
        <v>389</v>
      </c>
      <c r="D54" s="142" t="s">
        <v>665</v>
      </c>
    </row>
    <row r="55" spans="3:4" x14ac:dyDescent="0.25">
      <c r="D55" s="142" t="s">
        <v>666</v>
      </c>
    </row>
    <row r="56" spans="3:4" x14ac:dyDescent="0.25">
      <c r="D56" s="142" t="s">
        <v>667</v>
      </c>
    </row>
    <row r="57" spans="3:4" x14ac:dyDescent="0.25">
      <c r="D57" s="142" t="s">
        <v>826</v>
      </c>
    </row>
    <row r="59" spans="3:4" x14ac:dyDescent="0.25">
      <c r="C59" s="142" t="s">
        <v>393</v>
      </c>
      <c r="D59" s="142" t="s">
        <v>669</v>
      </c>
    </row>
    <row r="60" spans="3:4" x14ac:dyDescent="0.25">
      <c r="D60" s="142" t="s">
        <v>827</v>
      </c>
    </row>
    <row r="61" spans="3:4" x14ac:dyDescent="0.25">
      <c r="D61" s="142" t="s">
        <v>828</v>
      </c>
    </row>
    <row r="62" spans="3:4" x14ac:dyDescent="0.25">
      <c r="D62" s="142" t="s">
        <v>672</v>
      </c>
    </row>
    <row r="64" spans="3:4" x14ac:dyDescent="0.25">
      <c r="C64" s="142" t="s">
        <v>396</v>
      </c>
      <c r="D64" s="142" t="s">
        <v>1005</v>
      </c>
    </row>
    <row r="65" spans="3:4" x14ac:dyDescent="0.25">
      <c r="D65" s="142" t="s">
        <v>1006</v>
      </c>
    </row>
    <row r="66" spans="3:4" x14ac:dyDescent="0.25">
      <c r="D66" s="142" t="s">
        <v>1007</v>
      </c>
    </row>
    <row r="67" spans="3:4" x14ac:dyDescent="0.25">
      <c r="D67" s="142" t="s">
        <v>1008</v>
      </c>
    </row>
    <row r="69" spans="3:4" x14ac:dyDescent="0.25">
      <c r="C69" s="142" t="s">
        <v>397</v>
      </c>
      <c r="D69" s="142" t="s">
        <v>829</v>
      </c>
    </row>
    <row r="70" spans="3:4" x14ac:dyDescent="0.25">
      <c r="D70" s="142" t="s">
        <v>674</v>
      </c>
    </row>
    <row r="71" spans="3:4" x14ac:dyDescent="0.25">
      <c r="D71" s="142" t="s">
        <v>675</v>
      </c>
    </row>
    <row r="72" spans="3:4" x14ac:dyDescent="0.25">
      <c r="D72" s="142" t="s">
        <v>676</v>
      </c>
    </row>
    <row r="74" spans="3:4" x14ac:dyDescent="0.25">
      <c r="C74" s="142" t="s">
        <v>398</v>
      </c>
      <c r="D74" s="142" t="s">
        <v>830</v>
      </c>
    </row>
    <row r="75" spans="3:4" x14ac:dyDescent="0.25">
      <c r="D75" s="142" t="s">
        <v>831</v>
      </c>
    </row>
    <row r="76" spans="3:4" x14ac:dyDescent="0.25">
      <c r="D76" s="142" t="s">
        <v>832</v>
      </c>
    </row>
    <row r="77" spans="3:4" x14ac:dyDescent="0.25">
      <c r="D77" s="142" t="s">
        <v>833</v>
      </c>
    </row>
    <row r="79" spans="3:4" x14ac:dyDescent="0.25">
      <c r="C79" s="142" t="s">
        <v>399</v>
      </c>
      <c r="D79" s="142" t="s">
        <v>681</v>
      </c>
    </row>
    <row r="80" spans="3:4" x14ac:dyDescent="0.25">
      <c r="D80" s="142" t="s">
        <v>682</v>
      </c>
    </row>
    <row r="81" spans="3:4" x14ac:dyDescent="0.25">
      <c r="D81" s="142" t="s">
        <v>683</v>
      </c>
    </row>
    <row r="82" spans="3:4" x14ac:dyDescent="0.25">
      <c r="D82" s="142" t="s">
        <v>684</v>
      </c>
    </row>
    <row r="84" spans="3:4" x14ac:dyDescent="0.25">
      <c r="C84" s="142" t="s">
        <v>402</v>
      </c>
      <c r="D84" s="142" t="s">
        <v>834</v>
      </c>
    </row>
    <row r="85" spans="3:4" x14ac:dyDescent="0.25">
      <c r="D85" s="142" t="s">
        <v>835</v>
      </c>
    </row>
    <row r="86" spans="3:4" x14ac:dyDescent="0.25">
      <c r="D86" s="142" t="s">
        <v>836</v>
      </c>
    </row>
    <row r="87" spans="3:4" x14ac:dyDescent="0.25">
      <c r="D87" s="142" t="s">
        <v>837</v>
      </c>
    </row>
    <row r="89" spans="3:4" x14ac:dyDescent="0.25">
      <c r="C89" s="142" t="s">
        <v>404</v>
      </c>
      <c r="D89" s="142" t="s">
        <v>838</v>
      </c>
    </row>
    <row r="90" spans="3:4" x14ac:dyDescent="0.25">
      <c r="D90" s="142" t="s">
        <v>839</v>
      </c>
    </row>
    <row r="91" spans="3:4" x14ac:dyDescent="0.25">
      <c r="D91" s="142" t="s">
        <v>840</v>
      </c>
    </row>
    <row r="92" spans="3:4" x14ac:dyDescent="0.25">
      <c r="D92" s="142" t="s">
        <v>841</v>
      </c>
    </row>
    <row r="94" spans="3:4" x14ac:dyDescent="0.25">
      <c r="C94" s="142" t="s">
        <v>406</v>
      </c>
      <c r="D94" s="142" t="s">
        <v>724</v>
      </c>
    </row>
    <row r="95" spans="3:4" x14ac:dyDescent="0.25">
      <c r="D95" s="142" t="s">
        <v>842</v>
      </c>
    </row>
    <row r="96" spans="3:4" x14ac:dyDescent="0.25">
      <c r="D96" s="142" t="s">
        <v>843</v>
      </c>
    </row>
    <row r="97" spans="3:4" x14ac:dyDescent="0.25">
      <c r="D97" s="142" t="s">
        <v>844</v>
      </c>
    </row>
    <row r="99" spans="3:4" x14ac:dyDescent="0.25">
      <c r="C99" s="142" t="s">
        <v>407</v>
      </c>
      <c r="D99" s="142" t="s">
        <v>1009</v>
      </c>
    </row>
    <row r="100" spans="3:4" x14ac:dyDescent="0.25">
      <c r="D100" s="142" t="s">
        <v>1010</v>
      </c>
    </row>
    <row r="101" spans="3:4" x14ac:dyDescent="0.25">
      <c r="D101" s="142" t="s">
        <v>1011</v>
      </c>
    </row>
    <row r="102" spans="3:4" x14ac:dyDescent="0.25">
      <c r="D102" s="142" t="s">
        <v>1012</v>
      </c>
    </row>
    <row r="104" spans="3:4" x14ac:dyDescent="0.25">
      <c r="C104" s="142" t="s">
        <v>409</v>
      </c>
      <c r="D104" s="142" t="s">
        <v>1013</v>
      </c>
    </row>
    <row r="105" spans="3:4" x14ac:dyDescent="0.25">
      <c r="D105" s="142" t="s">
        <v>1014</v>
      </c>
    </row>
    <row r="106" spans="3:4" x14ac:dyDescent="0.25">
      <c r="D106" s="142" t="s">
        <v>1015</v>
      </c>
    </row>
    <row r="107" spans="3:4" x14ac:dyDescent="0.25">
      <c r="D107" s="142" t="s">
        <v>1016</v>
      </c>
    </row>
    <row r="108" spans="3:4" x14ac:dyDescent="0.25">
      <c r="D108" s="142" t="s">
        <v>962</v>
      </c>
    </row>
    <row r="110" spans="3:4" x14ac:dyDescent="0.25">
      <c r="C110" s="142" t="s">
        <v>410</v>
      </c>
    </row>
    <row r="115" spans="3:4" x14ac:dyDescent="0.25">
      <c r="C115" s="142" t="s">
        <v>411</v>
      </c>
      <c r="D115" s="142" t="s">
        <v>1017</v>
      </c>
    </row>
    <row r="116" spans="3:4" x14ac:dyDescent="0.25">
      <c r="D116" s="142" t="s">
        <v>1018</v>
      </c>
    </row>
    <row r="117" spans="3:4" x14ac:dyDescent="0.25">
      <c r="D117" s="142" t="s">
        <v>1019</v>
      </c>
    </row>
    <row r="118" spans="3:4" x14ac:dyDescent="0.25">
      <c r="D118" s="142" t="s">
        <v>1020</v>
      </c>
    </row>
    <row r="121" spans="3:4" x14ac:dyDescent="0.25">
      <c r="C121" s="142" t="s">
        <v>412</v>
      </c>
      <c r="D121" s="142" t="s">
        <v>1021</v>
      </c>
    </row>
    <row r="122" spans="3:4" x14ac:dyDescent="0.25">
      <c r="D122" s="142" t="s">
        <v>1022</v>
      </c>
    </row>
    <row r="123" spans="3:4" x14ac:dyDescent="0.25">
      <c r="D123" s="142" t="s">
        <v>1023</v>
      </c>
    </row>
    <row r="124" spans="3:4" x14ac:dyDescent="0.25">
      <c r="D124" s="142" t="s">
        <v>1024</v>
      </c>
    </row>
    <row r="126" spans="3:4" x14ac:dyDescent="0.25">
      <c r="C126" s="142" t="s">
        <v>413</v>
      </c>
      <c r="D126" s="142" t="s">
        <v>1025</v>
      </c>
    </row>
    <row r="127" spans="3:4" x14ac:dyDescent="0.25">
      <c r="D127" s="142" t="s">
        <v>1026</v>
      </c>
    </row>
    <row r="128" spans="3:4" x14ac:dyDescent="0.25">
      <c r="D128" s="142" t="s">
        <v>1027</v>
      </c>
    </row>
    <row r="129" spans="3:4" x14ac:dyDescent="0.25">
      <c r="D129" s="142" t="s">
        <v>1028</v>
      </c>
    </row>
    <row r="131" spans="3:4" x14ac:dyDescent="0.25">
      <c r="C131" s="142" t="s">
        <v>415</v>
      </c>
      <c r="D131" s="142" t="s">
        <v>1029</v>
      </c>
    </row>
    <row r="132" spans="3:4" x14ac:dyDescent="0.25">
      <c r="D132" s="142" t="s">
        <v>1030</v>
      </c>
    </row>
    <row r="133" spans="3:4" x14ac:dyDescent="0.25">
      <c r="D133" s="142" t="s">
        <v>1031</v>
      </c>
    </row>
    <row r="134" spans="3:4" x14ac:dyDescent="0.25">
      <c r="D134" s="142" t="s">
        <v>1032</v>
      </c>
    </row>
    <row r="136" spans="3:4" x14ac:dyDescent="0.25">
      <c r="C136" s="142" t="s">
        <v>416</v>
      </c>
      <c r="D136" s="142" t="s">
        <v>699</v>
      </c>
    </row>
    <row r="137" spans="3:4" x14ac:dyDescent="0.25">
      <c r="D137" s="142" t="s">
        <v>968</v>
      </c>
    </row>
    <row r="138" spans="3:4" x14ac:dyDescent="0.25">
      <c r="D138" s="142" t="s">
        <v>1033</v>
      </c>
    </row>
    <row r="139" spans="3:4" x14ac:dyDescent="0.25">
      <c r="D139" s="142" t="s">
        <v>1034</v>
      </c>
    </row>
    <row r="140" spans="3:4" x14ac:dyDescent="0.25">
      <c r="D140" s="142" t="s">
        <v>1035</v>
      </c>
    </row>
    <row r="142" spans="3:4" x14ac:dyDescent="0.25">
      <c r="C142" s="142" t="s">
        <v>420</v>
      </c>
      <c r="D142" s="142" t="s">
        <v>699</v>
      </c>
    </row>
    <row r="143" spans="3:4" x14ac:dyDescent="0.25">
      <c r="D143" s="142" t="s">
        <v>700</v>
      </c>
    </row>
    <row r="144" spans="3:4" x14ac:dyDescent="0.25">
      <c r="D144" s="142" t="s">
        <v>1036</v>
      </c>
    </row>
    <row r="145" spans="3:4" x14ac:dyDescent="0.25">
      <c r="D145" s="142" t="s">
        <v>701</v>
      </c>
    </row>
    <row r="146" spans="3:4" x14ac:dyDescent="0.25">
      <c r="D146" s="142" t="s">
        <v>702</v>
      </c>
    </row>
    <row r="148" spans="3:4" x14ac:dyDescent="0.25">
      <c r="C148" s="142" t="s">
        <v>421</v>
      </c>
      <c r="D148" s="142" t="s">
        <v>699</v>
      </c>
    </row>
    <row r="149" spans="3:4" x14ac:dyDescent="0.25">
      <c r="D149" s="142" t="s">
        <v>1037</v>
      </c>
    </row>
    <row r="150" spans="3:4" x14ac:dyDescent="0.25">
      <c r="D150" s="142" t="s">
        <v>1036</v>
      </c>
    </row>
    <row r="151" spans="3:4" x14ac:dyDescent="0.25">
      <c r="D151" s="142" t="s">
        <v>701</v>
      </c>
    </row>
    <row r="152" spans="3:4" x14ac:dyDescent="0.25">
      <c r="D152" s="142" t="s">
        <v>702</v>
      </c>
    </row>
    <row r="154" spans="3:4" x14ac:dyDescent="0.25">
      <c r="C154" s="142" t="s">
        <v>425</v>
      </c>
      <c r="D154" s="142" t="s">
        <v>681</v>
      </c>
    </row>
    <row r="155" spans="3:4" x14ac:dyDescent="0.25">
      <c r="D155" s="142" t="s">
        <v>975</v>
      </c>
    </row>
    <row r="156" spans="3:4" x14ac:dyDescent="0.25">
      <c r="D156" s="142" t="s">
        <v>974</v>
      </c>
    </row>
    <row r="158" spans="3:4" x14ac:dyDescent="0.25">
      <c r="C158" s="142" t="s">
        <v>426</v>
      </c>
    </row>
    <row r="163" spans="3:3" x14ac:dyDescent="0.25">
      <c r="C163" s="142" t="s">
        <v>428</v>
      </c>
    </row>
    <row r="168" spans="3:3" x14ac:dyDescent="0.25">
      <c r="C168" s="142" t="s">
        <v>430</v>
      </c>
    </row>
    <row r="173" spans="3:3" x14ac:dyDescent="0.25">
      <c r="C173" s="142" t="s">
        <v>431</v>
      </c>
    </row>
    <row r="178" spans="3:3" x14ac:dyDescent="0.25">
      <c r="C178" s="142" t="s">
        <v>432</v>
      </c>
    </row>
    <row r="183" spans="3:3" x14ac:dyDescent="0.25">
      <c r="C183" s="142" t="s">
        <v>433</v>
      </c>
    </row>
    <row r="188" spans="3:3" x14ac:dyDescent="0.25">
      <c r="C188" s="142" t="s">
        <v>434</v>
      </c>
    </row>
    <row r="193" spans="3:3" x14ac:dyDescent="0.25">
      <c r="C193" s="142" t="s">
        <v>435</v>
      </c>
    </row>
    <row r="198" spans="3:3" x14ac:dyDescent="0.25">
      <c r="C198" s="142" t="s">
        <v>436</v>
      </c>
    </row>
    <row r="203" spans="3:3" x14ac:dyDescent="0.25">
      <c r="C203" s="142" t="s">
        <v>580</v>
      </c>
    </row>
    <row r="208" spans="3:3" x14ac:dyDescent="0.25">
      <c r="C208" s="142" t="s">
        <v>438</v>
      </c>
    </row>
    <row r="213" spans="3:4" x14ac:dyDescent="0.25">
      <c r="C213" s="142" t="s">
        <v>439</v>
      </c>
    </row>
    <row r="219" spans="3:4" x14ac:dyDescent="0.25">
      <c r="C219" s="142" t="s">
        <v>440</v>
      </c>
      <c r="D219" s="142" t="s">
        <v>984</v>
      </c>
    </row>
    <row r="220" spans="3:4" x14ac:dyDescent="0.25">
      <c r="D220" s="142" t="s">
        <v>985</v>
      </c>
    </row>
    <row r="221" spans="3:4" x14ac:dyDescent="0.25">
      <c r="D221" s="142" t="s">
        <v>986</v>
      </c>
    </row>
    <row r="222" spans="3:4" x14ac:dyDescent="0.25">
      <c r="D222" s="142" t="s">
        <v>987</v>
      </c>
    </row>
    <row r="223" spans="3:4" x14ac:dyDescent="0.25">
      <c r="D223" s="142" t="s">
        <v>723</v>
      </c>
    </row>
    <row r="225" spans="3:4" x14ac:dyDescent="0.25">
      <c r="C225" s="142" t="s">
        <v>441</v>
      </c>
    </row>
    <row r="230" spans="3:4" x14ac:dyDescent="0.25">
      <c r="C230" s="142" t="s">
        <v>442</v>
      </c>
    </row>
    <row r="235" spans="3:4" x14ac:dyDescent="0.25">
      <c r="C235" s="142" t="s">
        <v>455</v>
      </c>
      <c r="D235" s="142" t="s">
        <v>1049</v>
      </c>
    </row>
    <row r="236" spans="3:4" x14ac:dyDescent="0.25">
      <c r="D236" s="142" t="s">
        <v>1009</v>
      </c>
    </row>
    <row r="237" spans="3:4" x14ac:dyDescent="0.25">
      <c r="D237" s="142" t="s">
        <v>1010</v>
      </c>
    </row>
    <row r="238" spans="3:4" x14ac:dyDescent="0.25">
      <c r="D238" s="142" t="s">
        <v>1011</v>
      </c>
    </row>
    <row r="239" spans="3:4" x14ac:dyDescent="0.25">
      <c r="D239" s="142" t="s">
        <v>1012</v>
      </c>
    </row>
    <row r="241" spans="3:4" x14ac:dyDescent="0.25">
      <c r="C241" s="142" t="s">
        <v>456</v>
      </c>
      <c r="D241" s="142" t="s">
        <v>1038</v>
      </c>
    </row>
    <row r="242" spans="3:4" x14ac:dyDescent="0.25">
      <c r="D242" s="142" t="s">
        <v>1039</v>
      </c>
    </row>
    <row r="243" spans="3:4" x14ac:dyDescent="0.25">
      <c r="D243" s="142" t="s">
        <v>1040</v>
      </c>
    </row>
    <row r="244" spans="3:4" x14ac:dyDescent="0.25">
      <c r="D244" s="142" t="s">
        <v>1041</v>
      </c>
    </row>
    <row r="246" spans="3:4" x14ac:dyDescent="0.25">
      <c r="C246" s="142" t="s">
        <v>457</v>
      </c>
    </row>
    <row r="252" spans="3:4" x14ac:dyDescent="0.25">
      <c r="C252" s="142" t="s">
        <v>458</v>
      </c>
    </row>
    <row r="257" spans="3:4" x14ac:dyDescent="0.25">
      <c r="C257" s="142" t="s">
        <v>459</v>
      </c>
      <c r="D257" s="142" t="s">
        <v>1038</v>
      </c>
    </row>
    <row r="258" spans="3:4" x14ac:dyDescent="0.25">
      <c r="D258" s="142" t="s">
        <v>1039</v>
      </c>
    </row>
    <row r="259" spans="3:4" x14ac:dyDescent="0.25">
      <c r="D259" s="142" t="s">
        <v>1040</v>
      </c>
    </row>
    <row r="260" spans="3:4" x14ac:dyDescent="0.25">
      <c r="D260" s="142" t="s">
        <v>738</v>
      </c>
    </row>
    <row r="262" spans="3:4" x14ac:dyDescent="0.25">
      <c r="C262" s="142" t="s">
        <v>460</v>
      </c>
    </row>
    <row r="267" spans="3:4" x14ac:dyDescent="0.25">
      <c r="C267" s="142" t="s">
        <v>461</v>
      </c>
    </row>
    <row r="273" spans="3:4" x14ac:dyDescent="0.25">
      <c r="C273" s="142" t="s">
        <v>462</v>
      </c>
    </row>
    <row r="279" spans="3:4" x14ac:dyDescent="0.25">
      <c r="C279" s="142" t="s">
        <v>591</v>
      </c>
      <c r="D279" s="142" t="s">
        <v>1009</v>
      </c>
    </row>
    <row r="280" spans="3:4" x14ac:dyDescent="0.25">
      <c r="D280" s="142" t="s">
        <v>1010</v>
      </c>
    </row>
    <row r="281" spans="3:4" x14ac:dyDescent="0.25">
      <c r="D281" s="142" t="s">
        <v>1011</v>
      </c>
    </row>
    <row r="282" spans="3:4" x14ac:dyDescent="0.25">
      <c r="D282" s="142" t="s">
        <v>1012</v>
      </c>
    </row>
    <row r="284" spans="3:4" x14ac:dyDescent="0.25">
      <c r="C284" s="142" t="s">
        <v>592</v>
      </c>
      <c r="D284" s="142" t="s">
        <v>1038</v>
      </c>
    </row>
    <row r="285" spans="3:4" x14ac:dyDescent="0.25">
      <c r="D285" s="142" t="s">
        <v>1039</v>
      </c>
    </row>
    <row r="286" spans="3:4" x14ac:dyDescent="0.25">
      <c r="D286" s="142" t="s">
        <v>1040</v>
      </c>
    </row>
    <row r="287" spans="3:4" x14ac:dyDescent="0.25">
      <c r="D287" s="142" t="s">
        <v>1042</v>
      </c>
    </row>
    <row r="289" spans="3:4" x14ac:dyDescent="0.25">
      <c r="C289" s="142" t="s">
        <v>593</v>
      </c>
      <c r="D289" s="142" t="s">
        <v>1043</v>
      </c>
    </row>
    <row r="290" spans="3:4" x14ac:dyDescent="0.25">
      <c r="D290" s="142" t="s">
        <v>1044</v>
      </c>
    </row>
    <row r="291" spans="3:4" x14ac:dyDescent="0.25">
      <c r="D291" s="142" t="s">
        <v>1045</v>
      </c>
    </row>
    <row r="292" spans="3:4" x14ac:dyDescent="0.25">
      <c r="D292" s="142" t="s">
        <v>1046</v>
      </c>
    </row>
    <row r="294" spans="3:4" x14ac:dyDescent="0.25">
      <c r="C294" s="142" t="s">
        <v>594</v>
      </c>
    </row>
    <row r="299" spans="3:4" x14ac:dyDescent="0.25">
      <c r="C299" s="142" t="s">
        <v>595</v>
      </c>
      <c r="D299" s="142" t="s">
        <v>756</v>
      </c>
    </row>
    <row r="300" spans="3:4" x14ac:dyDescent="0.25">
      <c r="D300" s="142" t="s">
        <v>757</v>
      </c>
    </row>
    <row r="301" spans="3:4" x14ac:dyDescent="0.25">
      <c r="D301" s="142" t="s">
        <v>758</v>
      </c>
    </row>
    <row r="302" spans="3:4" x14ac:dyDescent="0.25">
      <c r="D302" s="142" t="s">
        <v>759</v>
      </c>
    </row>
    <row r="303" spans="3:4" x14ac:dyDescent="0.25">
      <c r="D303" s="142" t="s">
        <v>1047</v>
      </c>
    </row>
    <row r="305" spans="3:3" x14ac:dyDescent="0.25">
      <c r="C305" s="142" t="s">
        <v>596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6" baseType="variant">
      <vt:variant>
        <vt:lpstr>Arbeitsblätter</vt:lpstr>
      </vt:variant>
      <vt:variant>
        <vt:i4>7</vt:i4>
      </vt:variant>
      <vt:variant>
        <vt:lpstr>Diagramme</vt:lpstr>
      </vt:variant>
      <vt:variant>
        <vt:i4>1</vt:i4>
      </vt:variant>
      <vt:variant>
        <vt:lpstr>Benannte Bereiche</vt:lpstr>
      </vt:variant>
      <vt:variant>
        <vt:i4>177</vt:i4>
      </vt:variant>
    </vt:vector>
  </HeadingPairs>
  <TitlesOfParts>
    <vt:vector size="185" baseType="lpstr">
      <vt:lpstr>Indicators all stages</vt:lpstr>
      <vt:lpstr>Introduction</vt:lpstr>
      <vt:lpstr>CS Assessment Tool</vt:lpstr>
      <vt:lpstr>Tabelle1</vt:lpstr>
      <vt:lpstr>Answers 1</vt:lpstr>
      <vt:lpstr>Validation</vt:lpstr>
      <vt:lpstr>Answers 2</vt:lpstr>
      <vt:lpstr>Result Overview</vt:lpstr>
      <vt:lpstr>Antworten_1.1</vt:lpstr>
      <vt:lpstr>Antworten_1.2</vt:lpstr>
      <vt:lpstr>Antworten_1.3</vt:lpstr>
      <vt:lpstr>assess1</vt:lpstr>
      <vt:lpstr>assess2</vt:lpstr>
      <vt:lpstr>assess3</vt:lpstr>
      <vt:lpstr>assess4</vt:lpstr>
      <vt:lpstr>assess5</vt:lpstr>
      <vt:lpstr>assess6</vt:lpstr>
      <vt:lpstr>assess7</vt:lpstr>
      <vt:lpstr>assess8</vt:lpstr>
      <vt:lpstr>assess9</vt:lpstr>
      <vt:lpstr>'Indicators all stages'!Druckbereich</vt:lpstr>
      <vt:lpstr>I1.1</vt:lpstr>
      <vt:lpstr>I1.2</vt:lpstr>
      <vt:lpstr>I1.3</vt:lpstr>
      <vt:lpstr>I1.4</vt:lpstr>
      <vt:lpstr>I2.1</vt:lpstr>
      <vt:lpstr>I2.2</vt:lpstr>
      <vt:lpstr>I2.3</vt:lpstr>
      <vt:lpstr>I3.1</vt:lpstr>
      <vt:lpstr>I3.2</vt:lpstr>
      <vt:lpstr>I3.3</vt:lpstr>
      <vt:lpstr>I3.4</vt:lpstr>
      <vt:lpstr>I4.1</vt:lpstr>
      <vt:lpstr>I4.2</vt:lpstr>
      <vt:lpstr>I4.3</vt:lpstr>
      <vt:lpstr>I4.4</vt:lpstr>
      <vt:lpstr>I4.5</vt:lpstr>
      <vt:lpstr>I5.1</vt:lpstr>
      <vt:lpstr>I5.10</vt:lpstr>
      <vt:lpstr>I5.11</vt:lpstr>
      <vt:lpstr>I5.12</vt:lpstr>
      <vt:lpstr>I5.13</vt:lpstr>
      <vt:lpstr>I5.14</vt:lpstr>
      <vt:lpstr>I5.15</vt:lpstr>
      <vt:lpstr>I5.16</vt:lpstr>
      <vt:lpstr>I5.2</vt:lpstr>
      <vt:lpstr>I5.3</vt:lpstr>
      <vt:lpstr>I5.4</vt:lpstr>
      <vt:lpstr>I5.5</vt:lpstr>
      <vt:lpstr>I5.6</vt:lpstr>
      <vt:lpstr>I5.7</vt:lpstr>
      <vt:lpstr>I5.8</vt:lpstr>
      <vt:lpstr>I5.9</vt:lpstr>
      <vt:lpstr>I6.1</vt:lpstr>
      <vt:lpstr>I6.2</vt:lpstr>
      <vt:lpstr>I6.3</vt:lpstr>
      <vt:lpstr>I6.4</vt:lpstr>
      <vt:lpstr>I6.5</vt:lpstr>
      <vt:lpstr>I6.6</vt:lpstr>
      <vt:lpstr>I6.7</vt:lpstr>
      <vt:lpstr>I6.8</vt:lpstr>
      <vt:lpstr>I7.1</vt:lpstr>
      <vt:lpstr>I7.2</vt:lpstr>
      <vt:lpstr>I7.3</vt:lpstr>
      <vt:lpstr>I7.4</vt:lpstr>
      <vt:lpstr>I7.5</vt:lpstr>
      <vt:lpstr>I8.1</vt:lpstr>
      <vt:lpstr>I8.2</vt:lpstr>
      <vt:lpstr>I8.3</vt:lpstr>
      <vt:lpstr>I8.4</vt:lpstr>
      <vt:lpstr>I8.5</vt:lpstr>
      <vt:lpstr>I8.6</vt:lpstr>
      <vt:lpstr>I8.7</vt:lpstr>
      <vt:lpstr>I8.8</vt:lpstr>
      <vt:lpstr>I9.1</vt:lpstr>
      <vt:lpstr>I9.2</vt:lpstr>
      <vt:lpstr>I9.3</vt:lpstr>
      <vt:lpstr>I9.4</vt:lpstr>
      <vt:lpstr>I9.5</vt:lpstr>
      <vt:lpstr>I9.6</vt:lpstr>
      <vt:lpstr>Result_1</vt:lpstr>
      <vt:lpstr>Result_2</vt:lpstr>
      <vt:lpstr>Result_3</vt:lpstr>
      <vt:lpstr>Result_4</vt:lpstr>
      <vt:lpstr>Result_5</vt:lpstr>
      <vt:lpstr>Result_6</vt:lpstr>
      <vt:lpstr>Result_7</vt:lpstr>
      <vt:lpstr>Result_8</vt:lpstr>
      <vt:lpstr>Result_9</vt:lpstr>
      <vt:lpstr>sv1.1</vt:lpstr>
      <vt:lpstr>sv1.2</vt:lpstr>
      <vt:lpstr>sv1.3</vt:lpstr>
      <vt:lpstr>sv1.4</vt:lpstr>
      <vt:lpstr>sv2.1</vt:lpstr>
      <vt:lpstr>sv2.2</vt:lpstr>
      <vt:lpstr>sv2.3</vt:lpstr>
      <vt:lpstr>sv2.4</vt:lpstr>
      <vt:lpstr>sv3.1</vt:lpstr>
      <vt:lpstr>sv3.2</vt:lpstr>
      <vt:lpstr>sv3.3</vt:lpstr>
      <vt:lpstr>sv3.4</vt:lpstr>
      <vt:lpstr>sv4.1</vt:lpstr>
      <vt:lpstr>sv4.2</vt:lpstr>
      <vt:lpstr>sv4.3</vt:lpstr>
      <vt:lpstr>sv4.4</vt:lpstr>
      <vt:lpstr>sv4.5</vt:lpstr>
      <vt:lpstr>sv5.1</vt:lpstr>
      <vt:lpstr>sv5.10</vt:lpstr>
      <vt:lpstr>sv5.11</vt:lpstr>
      <vt:lpstr>sv5.12</vt:lpstr>
      <vt:lpstr>sv5.13</vt:lpstr>
      <vt:lpstr>sv5.14</vt:lpstr>
      <vt:lpstr>sv5.15</vt:lpstr>
      <vt:lpstr>sv5.16</vt:lpstr>
      <vt:lpstr>sv5.2</vt:lpstr>
      <vt:lpstr>sv5.3</vt:lpstr>
      <vt:lpstr>sv5.4</vt:lpstr>
      <vt:lpstr>sv5.5</vt:lpstr>
      <vt:lpstr>sv5.6</vt:lpstr>
      <vt:lpstr>sv5.7</vt:lpstr>
      <vt:lpstr>sv5.8</vt:lpstr>
      <vt:lpstr>sv5.9</vt:lpstr>
      <vt:lpstr>sv6.2</vt:lpstr>
      <vt:lpstr>sv6.3</vt:lpstr>
      <vt:lpstr>sv6.4</vt:lpstr>
      <vt:lpstr>sv6.5</vt:lpstr>
      <vt:lpstr>sv6.6</vt:lpstr>
      <vt:lpstr>sv6.7</vt:lpstr>
      <vt:lpstr>sv6.8</vt:lpstr>
      <vt:lpstr>sv7.2</vt:lpstr>
      <vt:lpstr>sv7.3</vt:lpstr>
      <vt:lpstr>sv7.4</vt:lpstr>
      <vt:lpstr>sv7.5</vt:lpstr>
      <vt:lpstr>sv8.1</vt:lpstr>
      <vt:lpstr>sv8.2</vt:lpstr>
      <vt:lpstr>sv8.3</vt:lpstr>
      <vt:lpstr>sv8.4</vt:lpstr>
      <vt:lpstr>sv8.5</vt:lpstr>
      <vt:lpstr>sv8.6</vt:lpstr>
      <vt:lpstr>sv8.7</vt:lpstr>
      <vt:lpstr>sv8.8</vt:lpstr>
      <vt:lpstr>sv9.1</vt:lpstr>
      <vt:lpstr>sv9.2</vt:lpstr>
      <vt:lpstr>sv9.3</vt:lpstr>
      <vt:lpstr>sv9.4</vt:lpstr>
      <vt:lpstr>sv9.5</vt:lpstr>
      <vt:lpstr>sv9.6</vt:lpstr>
      <vt:lpstr>V1.1</vt:lpstr>
      <vt:lpstr>V1.2</vt:lpstr>
      <vt:lpstr>V1.3</vt:lpstr>
      <vt:lpstr>V1.4</vt:lpstr>
      <vt:lpstr>V2.1</vt:lpstr>
      <vt:lpstr>V2.2</vt:lpstr>
      <vt:lpstr>V2.3</vt:lpstr>
      <vt:lpstr>V2.4</vt:lpstr>
      <vt:lpstr>V3.1</vt:lpstr>
      <vt:lpstr>V3.2</vt:lpstr>
      <vt:lpstr>V3.3</vt:lpstr>
      <vt:lpstr>V3.4</vt:lpstr>
      <vt:lpstr>V4.1</vt:lpstr>
      <vt:lpstr>V4.2</vt:lpstr>
      <vt:lpstr>V4.3</vt:lpstr>
      <vt:lpstr>V4.4</vt:lpstr>
      <vt:lpstr>V4.5</vt:lpstr>
      <vt:lpstr>V5.1</vt:lpstr>
      <vt:lpstr>V5.10</vt:lpstr>
      <vt:lpstr>V5.11</vt:lpstr>
      <vt:lpstr>V5.12</vt:lpstr>
      <vt:lpstr>V5.13</vt:lpstr>
      <vt:lpstr>V5.14</vt:lpstr>
      <vt:lpstr>V5.2</vt:lpstr>
      <vt:lpstr>V5.3</vt:lpstr>
      <vt:lpstr>V5.4</vt:lpstr>
      <vt:lpstr>V5.5</vt:lpstr>
      <vt:lpstr>V5.7</vt:lpstr>
      <vt:lpstr>V5.8</vt:lpstr>
      <vt:lpstr>V5.9</vt:lpstr>
      <vt:lpstr>V7.3</vt:lpstr>
      <vt:lpstr>V8.1</vt:lpstr>
      <vt:lpstr>V8.2</vt:lpstr>
      <vt:lpstr>V8.5</vt:lpstr>
      <vt:lpstr>V9.1</vt:lpstr>
      <vt:lpstr>V9.2</vt:lpstr>
      <vt:lpstr>V9.3</vt:lpstr>
      <vt:lpstr>V9.5</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Kalleitner-Huber, Stephan Schmidt</dc:creator>
  <cp:lastModifiedBy>Stephan Schmidt</cp:lastModifiedBy>
  <cp:lastPrinted>2021-02-10T11:47:41Z</cp:lastPrinted>
  <dcterms:created xsi:type="dcterms:W3CDTF">2020-11-11T14:35:49Z</dcterms:created>
  <dcterms:modified xsi:type="dcterms:W3CDTF">2021-05-28T12:28:11Z</dcterms:modified>
</cp:coreProperties>
</file>