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16\Desktop\final exam\"/>
    </mc:Choice>
  </mc:AlternateContent>
  <xr:revisionPtr revIDLastSave="0" documentId="8_{34F9D313-30AB-4411-BA1B-AAFA9C03EB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teW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8" i="1" l="1"/>
  <c r="U77" i="1"/>
  <c r="S77" i="1"/>
  <c r="R77" i="1"/>
  <c r="W77" i="1" s="1"/>
  <c r="V76" i="1"/>
  <c r="V75" i="1"/>
  <c r="U76" i="1"/>
  <c r="U75" i="1"/>
  <c r="X75" i="1" s="1"/>
  <c r="S75" i="1"/>
  <c r="W75" i="1" s="1"/>
  <c r="R75" i="1"/>
  <c r="V74" i="1"/>
  <c r="V73" i="1"/>
  <c r="U74" i="1"/>
  <c r="U73" i="1"/>
  <c r="S73" i="1"/>
  <c r="R73" i="1"/>
  <c r="W73" i="1" s="1"/>
  <c r="V72" i="1"/>
  <c r="V71" i="1"/>
  <c r="U72" i="1"/>
  <c r="U71" i="1"/>
  <c r="V70" i="1"/>
  <c r="V69" i="1"/>
  <c r="U70" i="1"/>
  <c r="U69" i="1"/>
  <c r="S71" i="1"/>
  <c r="R71" i="1"/>
  <c r="S69" i="1"/>
  <c r="R69" i="1"/>
  <c r="W69" i="1" s="1"/>
  <c r="U68" i="1"/>
  <c r="U67" i="1"/>
  <c r="V68" i="1"/>
  <c r="V67" i="1"/>
  <c r="S67" i="1"/>
  <c r="R67" i="1"/>
  <c r="V66" i="1"/>
  <c r="V65" i="1"/>
  <c r="U66" i="1"/>
  <c r="U65" i="1"/>
  <c r="S65" i="1"/>
  <c r="R65" i="1"/>
  <c r="X77" i="1"/>
  <c r="W67" i="1"/>
  <c r="V62" i="1"/>
  <c r="V61" i="1"/>
  <c r="X61" i="1" s="1"/>
  <c r="S61" i="1"/>
  <c r="R61" i="1"/>
  <c r="V60" i="1"/>
  <c r="V59" i="1"/>
  <c r="U60" i="1"/>
  <c r="U59" i="1"/>
  <c r="S59" i="1"/>
  <c r="R59" i="1"/>
  <c r="V58" i="1"/>
  <c r="V57" i="1"/>
  <c r="U58" i="1"/>
  <c r="U57" i="1"/>
  <c r="S57" i="1"/>
  <c r="R57" i="1"/>
  <c r="V56" i="1"/>
  <c r="V55" i="1"/>
  <c r="U56" i="1"/>
  <c r="U55" i="1"/>
  <c r="V54" i="1"/>
  <c r="V53" i="1"/>
  <c r="U54" i="1"/>
  <c r="U53" i="1"/>
  <c r="X53" i="1" s="1"/>
  <c r="S55" i="1"/>
  <c r="R55" i="1"/>
  <c r="W55" i="1" s="1"/>
  <c r="S53" i="1"/>
  <c r="R53" i="1"/>
  <c r="W53" i="1" s="1"/>
  <c r="Y53" i="1" l="1"/>
  <c r="W65" i="1"/>
  <c r="X67" i="1"/>
  <c r="X69" i="1"/>
  <c r="W57" i="1"/>
  <c r="W71" i="1"/>
  <c r="Y71" i="1" s="1"/>
  <c r="X71" i="1"/>
  <c r="Y77" i="1"/>
  <c r="Y75" i="1"/>
  <c r="X73" i="1"/>
  <c r="Y73" i="1" s="1"/>
  <c r="Y69" i="1"/>
  <c r="Y67" i="1"/>
  <c r="X65" i="1"/>
  <c r="Y65" i="1" s="1"/>
  <c r="W61" i="1"/>
  <c r="Y61" i="1" s="1"/>
  <c r="X59" i="1"/>
  <c r="W59" i="1"/>
  <c r="X57" i="1"/>
  <c r="Y57" i="1" s="1"/>
  <c r="X55" i="1"/>
  <c r="Y55" i="1"/>
  <c r="Y59" i="1" l="1"/>
  <c r="L68" i="1"/>
  <c r="L67" i="1"/>
  <c r="K68" i="1"/>
  <c r="K67" i="1"/>
  <c r="I67" i="1"/>
  <c r="H67" i="1"/>
  <c r="L66" i="1"/>
  <c r="L65" i="1"/>
  <c r="K66" i="1"/>
  <c r="K65" i="1"/>
  <c r="I65" i="1"/>
  <c r="H65" i="1"/>
  <c r="L64" i="1"/>
  <c r="L63" i="1"/>
  <c r="K64" i="1"/>
  <c r="K63" i="1"/>
  <c r="I63" i="1"/>
  <c r="H63" i="1"/>
  <c r="M61" i="1"/>
  <c r="L62" i="1"/>
  <c r="L61" i="1"/>
  <c r="K62" i="1"/>
  <c r="K61" i="1"/>
  <c r="L60" i="1"/>
  <c r="L59" i="1"/>
  <c r="K60" i="1"/>
  <c r="K59" i="1"/>
  <c r="I59" i="1"/>
  <c r="H59" i="1"/>
  <c r="L58" i="1"/>
  <c r="L57" i="1"/>
  <c r="K58" i="1"/>
  <c r="K57" i="1"/>
  <c r="I57" i="1"/>
  <c r="H57" i="1"/>
  <c r="M57" i="1" s="1"/>
  <c r="L56" i="1"/>
  <c r="L55" i="1"/>
  <c r="K56" i="1"/>
  <c r="K55" i="1"/>
  <c r="I55" i="1"/>
  <c r="M55" i="1" s="1"/>
  <c r="H55" i="1"/>
  <c r="L54" i="1"/>
  <c r="L53" i="1"/>
  <c r="K54" i="1"/>
  <c r="K53" i="1"/>
  <c r="I53" i="1"/>
  <c r="H53" i="1"/>
  <c r="M53" i="1" s="1"/>
  <c r="M63" i="1" l="1"/>
  <c r="N59" i="1"/>
  <c r="N53" i="1"/>
  <c r="O53" i="1" s="1"/>
  <c r="N57" i="1"/>
  <c r="O57" i="1" s="1"/>
  <c r="N61" i="1"/>
  <c r="O61" i="1" s="1"/>
  <c r="N55" i="1"/>
  <c r="O55" i="1" s="1"/>
  <c r="M59" i="1"/>
  <c r="N65" i="1"/>
  <c r="N67" i="1"/>
  <c r="M67" i="1"/>
  <c r="M65" i="1"/>
  <c r="N63" i="1"/>
  <c r="O63" i="1" s="1"/>
  <c r="O65" i="1" l="1"/>
  <c r="O59" i="1"/>
  <c r="O67" i="1"/>
</calcChain>
</file>

<file path=xl/sharedStrings.xml><?xml version="1.0" encoding="utf-8"?>
<sst xmlns="http://schemas.openxmlformats.org/spreadsheetml/2006/main" count="294" uniqueCount="36">
  <si>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</si>
  <si>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</si>
  <si>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</si>
  <si>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</si>
  <si>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</si>
  <si>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</si>
  <si>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</si>
  <si>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</si>
  <si>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</si>
  <si>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</si>
  <si>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</si>
  <si>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</si>
  <si>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</si>
  <si>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</si>
  <si>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</si>
  <si>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PL</t>
  </si>
  <si>
    <t>PR</t>
  </si>
  <si>
    <t>Outcome</t>
  </si>
  <si>
    <t>P(j|tL)</t>
  </si>
  <si>
    <t>P(j|tR)</t>
  </si>
  <si>
    <t>2 PL PR</t>
  </si>
  <si>
    <t>Φ(s|t)</t>
  </si>
  <si>
    <t>Q(s|t)</t>
  </si>
  <si>
    <t>CTG=Average</t>
  </si>
  <si>
    <t>CTG=Good</t>
  </si>
  <si>
    <t>CTG=Poor</t>
  </si>
  <si>
    <t>GP=Yes</t>
  </si>
  <si>
    <t>GP=No</t>
  </si>
  <si>
    <t>LSM=A</t>
  </si>
  <si>
    <t>LSM=B</t>
  </si>
  <si>
    <t>LSM=C</t>
  </si>
  <si>
    <t>Split 1</t>
  </si>
  <si>
    <t>Split 2 Left</t>
  </si>
  <si>
    <t>Split 2 Right</t>
  </si>
  <si>
    <t>Name: Yash Navadiya</t>
  </si>
  <si>
    <t>CWID:10455328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</si>
</sst>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33" borderId="17" xfId="0" applyFont="1" applyFill="1" applyBorder="1"/>
    <xf numFmtId="0" fontId="0" fillId="34" borderId="14" xfId="0" applyFont="1" applyFill="1" applyBorder="1"/>
    <xf numFmtId="164" fontId="0" fillId="34" borderId="14" xfId="0" applyNumberFormat="1" applyFont="1" applyFill="1" applyBorder="1"/>
    <xf numFmtId="0" fontId="0" fillId="34" borderId="11" xfId="0" applyFont="1" applyFill="1" applyBorder="1"/>
    <xf numFmtId="0" fontId="0" fillId="34" borderId="16" xfId="0" applyFont="1" applyFill="1" applyBorder="1"/>
    <xf numFmtId="0" fontId="0" fillId="34" borderId="13" xfId="0" applyFont="1" applyFill="1" applyBorder="1"/>
    <xf numFmtId="2" fontId="0" fillId="34" borderId="14" xfId="0" applyNumberFormat="1" applyFont="1" applyFill="1" applyBorder="1"/>
    <xf numFmtId="0" fontId="0" fillId="34" borderId="15" xfId="0" applyFont="1" applyFill="1" applyBorder="1"/>
    <xf numFmtId="0" fontId="0" fillId="34" borderId="12" xfId="0" applyFont="1" applyFill="1" applyBorder="1"/>
    <xf numFmtId="0" fontId="0" fillId="33" borderId="18" xfId="0" applyFont="1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15" xfId="0" applyFill="1" applyBorder="1"/>
    <xf numFmtId="2" fontId="0" fillId="34" borderId="14" xfId="0" applyNumberFormat="1" applyFill="1" applyBorder="1"/>
    <xf numFmtId="0" fontId="0" fillId="35" borderId="14" xfId="0" applyFont="1" applyFill="1" applyBorder="1"/>
    <xf numFmtId="0" fontId="0" fillId="35" borderId="16" xfId="0" applyFont="1" applyFill="1" applyBorder="1"/>
    <xf numFmtId="0" fontId="0" fillId="35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51" totalsRowShown="0">
  <autoFilter ref="A1:E51" xr:uid="{00000000-0009-0000-0100-000002000000}"/>
  <tableColumns count="5">
    <tableColumn id="1" xr3:uid="{00000000-0010-0000-0000-000001000000}" name="id"/>
    <tableColumn id="2" xr3:uid="{00000000-0010-0000-0000-000002000000}" name="CTG"/>
    <tableColumn id="3" xr3:uid="{00000000-0010-0000-0000-000003000000}" name="GP"/>
    <tableColumn id="4" xr3:uid="{00000000-0010-0000-0000-000004000000}" name="LSM"/>
    <tableColumn id="5" xr3:uid="{00000000-0010-0000-0000-000005000000}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tabSelected="1" zoomScale="105" workbookViewId="0">
      <selection activeCell="F5" sqref="F5"/>
    </sheetView>
  </sheetViews>
  <sheetFormatPr defaultRowHeight="14.5" x14ac:dyDescent="0.35"/>
  <cols>
    <col min="5" max="5" width="10.453125" customWidth="1"/>
    <col min="6" max="6" width="18.90625" bestFit="1" customWidth="1"/>
    <col min="7" max="7" width="13.54296875" customWidth="1"/>
    <col min="17" max="17" width="12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35</v>
      </c>
    </row>
    <row r="3" spans="1:6" x14ac:dyDescent="0.35">
      <c r="A3">
        <v>2</v>
      </c>
      <c r="B3" t="s">
        <v>5</v>
      </c>
      <c r="C3" t="s">
        <v>9</v>
      </c>
      <c r="D3" t="s">
        <v>7</v>
      </c>
      <c r="E3" t="s">
        <v>8</v>
      </c>
    </row>
    <row r="4" spans="1:6" x14ac:dyDescent="0.35">
      <c r="A4">
        <v>3</v>
      </c>
      <c r="B4" t="s">
        <v>5</v>
      </c>
      <c r="C4" t="s">
        <v>9</v>
      </c>
      <c r="D4" t="s">
        <v>7</v>
      </c>
      <c r="E4" t="s">
        <v>8</v>
      </c>
    </row>
    <row r="5" spans="1:6" x14ac:dyDescent="0.35">
      <c r="A5">
        <v>4</v>
      </c>
      <c r="B5" t="s">
        <v>10</v>
      </c>
      <c r="C5" t="s">
        <v>9</v>
      </c>
      <c r="D5" t="s">
        <v>7</v>
      </c>
      <c r="E5" t="s">
        <v>8</v>
      </c>
    </row>
    <row r="6" spans="1:6" x14ac:dyDescent="0.35">
      <c r="A6">
        <v>5</v>
      </c>
      <c r="B6" t="s">
        <v>10</v>
      </c>
      <c r="C6" t="s">
        <v>6</v>
      </c>
      <c r="D6" t="s">
        <v>7</v>
      </c>
      <c r="E6" t="s">
        <v>8</v>
      </c>
    </row>
    <row r="7" spans="1:6" x14ac:dyDescent="0.35">
      <c r="A7">
        <v>6</v>
      </c>
      <c r="B7" t="s">
        <v>11</v>
      </c>
      <c r="C7" t="s">
        <v>9</v>
      </c>
      <c r="D7" t="s">
        <v>7</v>
      </c>
      <c r="E7" t="s">
        <v>8</v>
      </c>
    </row>
    <row r="8" spans="1:6" x14ac:dyDescent="0.35">
      <c r="A8">
        <v>7</v>
      </c>
      <c r="B8" t="s">
        <v>11</v>
      </c>
      <c r="C8" t="s">
        <v>9</v>
      </c>
      <c r="D8" t="s">
        <v>7</v>
      </c>
      <c r="E8" t="s">
        <v>8</v>
      </c>
    </row>
    <row r="9" spans="1:6" x14ac:dyDescent="0.35">
      <c r="A9">
        <v>8</v>
      </c>
      <c r="B9" t="s">
        <v>10</v>
      </c>
      <c r="C9" t="s">
        <v>6</v>
      </c>
      <c r="D9" t="s">
        <v>7</v>
      </c>
      <c r="E9" t="s">
        <v>8</v>
      </c>
    </row>
    <row r="10" spans="1:6" x14ac:dyDescent="0.35">
      <c r="A10">
        <v>9</v>
      </c>
      <c r="B10" t="s">
        <v>11</v>
      </c>
      <c r="C10" t="s">
        <v>9</v>
      </c>
      <c r="D10" t="s">
        <v>7</v>
      </c>
      <c r="E10" t="s">
        <v>12</v>
      </c>
    </row>
    <row r="11" spans="1:6" x14ac:dyDescent="0.35">
      <c r="A11">
        <v>10</v>
      </c>
      <c r="B11" t="s">
        <v>10</v>
      </c>
      <c r="C11" t="s">
        <v>6</v>
      </c>
      <c r="D11" t="s">
        <v>7</v>
      </c>
      <c r="E11" t="s">
        <v>8</v>
      </c>
    </row>
    <row r="12" spans="1:6" x14ac:dyDescent="0.35">
      <c r="A12">
        <v>11</v>
      </c>
      <c r="B12" t="s">
        <v>5</v>
      </c>
      <c r="C12" t="s">
        <v>6</v>
      </c>
      <c r="D12" t="s">
        <v>13</v>
      </c>
      <c r="E12" t="s">
        <v>8</v>
      </c>
    </row>
    <row r="13" spans="1:6" x14ac:dyDescent="0.35">
      <c r="A13">
        <v>12</v>
      </c>
      <c r="B13" t="s">
        <v>5</v>
      </c>
      <c r="C13" t="s">
        <v>6</v>
      </c>
      <c r="D13" t="s">
        <v>13</v>
      </c>
      <c r="E13" t="s">
        <v>8</v>
      </c>
    </row>
    <row r="14" spans="1:6" x14ac:dyDescent="0.35">
      <c r="A14">
        <v>13</v>
      </c>
      <c r="B14" t="s">
        <v>5</v>
      </c>
      <c r="C14" t="s">
        <v>9</v>
      </c>
      <c r="D14" t="s">
        <v>13</v>
      </c>
      <c r="E14" t="s">
        <v>8</v>
      </c>
    </row>
    <row r="15" spans="1:6" x14ac:dyDescent="0.35">
      <c r="A15">
        <v>14</v>
      </c>
      <c r="B15" t="s">
        <v>10</v>
      </c>
      <c r="C15" t="s">
        <v>6</v>
      </c>
      <c r="D15" t="s">
        <v>13</v>
      </c>
      <c r="E15" t="s">
        <v>8</v>
      </c>
    </row>
    <row r="16" spans="1:6" x14ac:dyDescent="0.35">
      <c r="A16">
        <v>15</v>
      </c>
      <c r="B16" t="s">
        <v>5</v>
      </c>
      <c r="C16" t="s">
        <v>6</v>
      </c>
      <c r="D16" t="s">
        <v>13</v>
      </c>
      <c r="E16" t="s">
        <v>8</v>
      </c>
    </row>
    <row r="17" spans="1:16" x14ac:dyDescent="0.35">
      <c r="A17">
        <v>16</v>
      </c>
      <c r="B17" t="s">
        <v>5</v>
      </c>
      <c r="C17" t="s">
        <v>6</v>
      </c>
      <c r="D17" t="s">
        <v>13</v>
      </c>
      <c r="E17" t="s">
        <v>8</v>
      </c>
    </row>
    <row r="18" spans="1:16" x14ac:dyDescent="0.35">
      <c r="A18">
        <v>17</v>
      </c>
      <c r="B18" t="s">
        <v>10</v>
      </c>
      <c r="C18" t="s">
        <v>6</v>
      </c>
      <c r="D18" t="s">
        <v>13</v>
      </c>
      <c r="E18" t="s">
        <v>8</v>
      </c>
    </row>
    <row r="19" spans="1:16" x14ac:dyDescent="0.35">
      <c r="A19">
        <v>18</v>
      </c>
      <c r="B19" t="s">
        <v>10</v>
      </c>
      <c r="C19" t="s">
        <v>6</v>
      </c>
      <c r="D19" t="s">
        <v>13</v>
      </c>
      <c r="E19" t="s">
        <v>8</v>
      </c>
    </row>
    <row r="20" spans="1:16" x14ac:dyDescent="0.35">
      <c r="A20">
        <v>19</v>
      </c>
      <c r="B20" t="s">
        <v>11</v>
      </c>
      <c r="C20" t="s">
        <v>6</v>
      </c>
      <c r="D20" t="s">
        <v>13</v>
      </c>
      <c r="E20" t="s">
        <v>8</v>
      </c>
    </row>
    <row r="21" spans="1:16" x14ac:dyDescent="0.35">
      <c r="A21">
        <v>20</v>
      </c>
      <c r="B21" t="s">
        <v>10</v>
      </c>
      <c r="C21" t="s">
        <v>9</v>
      </c>
      <c r="D21" t="s">
        <v>13</v>
      </c>
      <c r="E21" t="s">
        <v>8</v>
      </c>
    </row>
    <row r="22" spans="1:16" x14ac:dyDescent="0.35">
      <c r="A22">
        <v>21</v>
      </c>
      <c r="B22" t="s">
        <v>11</v>
      </c>
      <c r="C22" t="s">
        <v>6</v>
      </c>
      <c r="D22" t="s">
        <v>13</v>
      </c>
      <c r="E22" t="s">
        <v>12</v>
      </c>
    </row>
    <row r="23" spans="1:16" x14ac:dyDescent="0.35">
      <c r="A23">
        <v>22</v>
      </c>
      <c r="B23" t="s">
        <v>11</v>
      </c>
      <c r="C23" t="s">
        <v>6</v>
      </c>
      <c r="D23" t="s">
        <v>13</v>
      </c>
      <c r="E23" t="s">
        <v>12</v>
      </c>
    </row>
    <row r="24" spans="1:16" x14ac:dyDescent="0.35">
      <c r="A24">
        <v>23</v>
      </c>
      <c r="B24" t="s">
        <v>11</v>
      </c>
      <c r="C24" t="s">
        <v>9</v>
      </c>
      <c r="D24" t="s">
        <v>13</v>
      </c>
      <c r="E24" t="s">
        <v>12</v>
      </c>
    </row>
    <row r="25" spans="1:16" x14ac:dyDescent="0.35">
      <c r="A25">
        <v>24</v>
      </c>
      <c r="B25" t="s">
        <v>11</v>
      </c>
      <c r="C25" t="s">
        <v>6</v>
      </c>
      <c r="D25" t="s">
        <v>13</v>
      </c>
      <c r="E25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 x14ac:dyDescent="0.35">
      <c r="A26">
        <v>25</v>
      </c>
      <c r="B26" t="s">
        <v>11</v>
      </c>
      <c r="C26" t="s">
        <v>6</v>
      </c>
      <c r="D26" t="s">
        <v>13</v>
      </c>
      <c r="E26" t="s">
        <v>12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</row>
    <row r="27" spans="1:16" x14ac:dyDescent="0.35">
      <c r="A27">
        <v>26</v>
      </c>
      <c r="B27" t="s">
        <v>11</v>
      </c>
      <c r="C27" t="s">
        <v>9</v>
      </c>
      <c r="D27" t="s">
        <v>13</v>
      </c>
      <c r="E27" t="s">
        <v>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x14ac:dyDescent="0.35">
      <c r="A28">
        <v>27</v>
      </c>
      <c r="B28" t="s">
        <v>5</v>
      </c>
      <c r="C28" t="s">
        <v>6</v>
      </c>
      <c r="D28" t="s">
        <v>14</v>
      </c>
      <c r="E28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</row>
    <row r="29" spans="1:16" x14ac:dyDescent="0.35">
      <c r="A29">
        <v>28</v>
      </c>
      <c r="B29" t="s">
        <v>10</v>
      </c>
      <c r="C29" t="s">
        <v>6</v>
      </c>
      <c r="D29" t="s">
        <v>14</v>
      </c>
      <c r="E29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16" x14ac:dyDescent="0.35">
      <c r="A30">
        <v>29</v>
      </c>
      <c r="B30" t="s">
        <v>5</v>
      </c>
      <c r="C30" t="s">
        <v>6</v>
      </c>
      <c r="D30" t="s">
        <v>14</v>
      </c>
      <c r="E30" t="s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x14ac:dyDescent="0.35">
      <c r="A31">
        <v>30</v>
      </c>
      <c r="B31" t="s">
        <v>5</v>
      </c>
      <c r="C31" t="s">
        <v>6</v>
      </c>
      <c r="D31" t="s">
        <v>14</v>
      </c>
      <c r="E31" t="s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35">
      <c r="A32">
        <v>31</v>
      </c>
      <c r="B32" t="s">
        <v>5</v>
      </c>
      <c r="C32" t="s">
        <v>9</v>
      </c>
      <c r="D32" t="s">
        <v>14</v>
      </c>
      <c r="E32" t="s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35">
      <c r="A33">
        <v>32</v>
      </c>
      <c r="B33" t="s">
        <v>10</v>
      </c>
      <c r="C33" t="s">
        <v>6</v>
      </c>
      <c r="D33" t="s">
        <v>14</v>
      </c>
      <c r="E33" t="s">
        <v>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35">
      <c r="A34">
        <v>33</v>
      </c>
      <c r="B34" t="s">
        <v>10</v>
      </c>
      <c r="C34" t="s">
        <v>6</v>
      </c>
      <c r="D34" t="s">
        <v>14</v>
      </c>
      <c r="E34" t="s">
        <v>12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35">
      <c r="A35">
        <v>34</v>
      </c>
      <c r="B35" t="s">
        <v>10</v>
      </c>
      <c r="C35" t="s">
        <v>9</v>
      </c>
      <c r="D35" t="s">
        <v>14</v>
      </c>
      <c r="E35" t="s">
        <v>12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35">
      <c r="A36">
        <v>35</v>
      </c>
      <c r="B36" t="s">
        <v>5</v>
      </c>
      <c r="C36" t="s">
        <v>6</v>
      </c>
      <c r="D36" t="s">
        <v>14</v>
      </c>
      <c r="E36" t="s">
        <v>12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35">
      <c r="A37">
        <v>36</v>
      </c>
      <c r="B37" t="s">
        <v>10</v>
      </c>
      <c r="C37" t="s">
        <v>9</v>
      </c>
      <c r="D37" t="s">
        <v>14</v>
      </c>
      <c r="E37" t="s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35">
      <c r="A38">
        <v>37</v>
      </c>
      <c r="B38" t="s">
        <v>11</v>
      </c>
      <c r="C38" t="s">
        <v>9</v>
      </c>
      <c r="D38" t="s">
        <v>14</v>
      </c>
      <c r="E38" t="s">
        <v>12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35">
      <c r="A39">
        <v>38</v>
      </c>
      <c r="B39" t="s">
        <v>11</v>
      </c>
      <c r="C39" t="s">
        <v>6</v>
      </c>
      <c r="D39" t="s">
        <v>14</v>
      </c>
      <c r="E39" t="s">
        <v>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35">
      <c r="A40">
        <v>39</v>
      </c>
      <c r="B40" t="s">
        <v>10</v>
      </c>
      <c r="C40" t="s">
        <v>6</v>
      </c>
      <c r="D40" t="s">
        <v>14</v>
      </c>
      <c r="E40" t="s">
        <v>12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35">
      <c r="A41">
        <v>40</v>
      </c>
      <c r="B41" t="s">
        <v>11</v>
      </c>
      <c r="C41" t="s">
        <v>9</v>
      </c>
      <c r="D41" t="s">
        <v>14</v>
      </c>
      <c r="E41" t="s">
        <v>12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35">
      <c r="A42">
        <v>41</v>
      </c>
      <c r="B42" t="s">
        <v>11</v>
      </c>
      <c r="C42" t="s">
        <v>6</v>
      </c>
      <c r="D42" t="s">
        <v>14</v>
      </c>
      <c r="E42" t="s">
        <v>12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35">
      <c r="A43">
        <v>42</v>
      </c>
      <c r="B43" t="s">
        <v>11</v>
      </c>
      <c r="C43" t="s">
        <v>9</v>
      </c>
      <c r="D43" t="s">
        <v>14</v>
      </c>
      <c r="E43" t="s">
        <v>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35">
      <c r="A44">
        <v>43</v>
      </c>
      <c r="B44" t="s">
        <v>5</v>
      </c>
      <c r="C44" t="s">
        <v>6</v>
      </c>
      <c r="D44" t="s">
        <v>14</v>
      </c>
      <c r="E44" t="s">
        <v>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35">
      <c r="A45">
        <v>44</v>
      </c>
      <c r="B45" t="s">
        <v>5</v>
      </c>
      <c r="C45" t="s">
        <v>6</v>
      </c>
      <c r="D45" t="s">
        <v>14</v>
      </c>
      <c r="E45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35">
      <c r="A46">
        <v>45</v>
      </c>
      <c r="B46" t="s">
        <v>10</v>
      </c>
      <c r="C46" t="s">
        <v>6</v>
      </c>
      <c r="D46" t="s">
        <v>14</v>
      </c>
      <c r="E46" t="s">
        <v>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35">
      <c r="A47">
        <v>46</v>
      </c>
      <c r="B47" t="s">
        <v>11</v>
      </c>
      <c r="C47" t="s">
        <v>6</v>
      </c>
      <c r="D47" t="s">
        <v>14</v>
      </c>
      <c r="E47" t="s">
        <v>12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35">
      <c r="A48">
        <v>47</v>
      </c>
      <c r="B48" t="s">
        <v>5</v>
      </c>
      <c r="C48" t="s">
        <v>6</v>
      </c>
      <c r="D48" t="s">
        <v>14</v>
      </c>
      <c r="E48" t="s">
        <v>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25" x14ac:dyDescent="0.35">
      <c r="A49">
        <v>48</v>
      </c>
      <c r="B49" t="s">
        <v>11</v>
      </c>
      <c r="C49" t="s">
        <v>9</v>
      </c>
      <c r="D49" t="s">
        <v>14</v>
      </c>
      <c r="E49" t="s">
        <v>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25" x14ac:dyDescent="0.35">
      <c r="A50">
        <v>49</v>
      </c>
      <c r="B50" t="s">
        <v>10</v>
      </c>
      <c r="C50" t="s">
        <v>6</v>
      </c>
      <c r="D50" t="s">
        <v>14</v>
      </c>
      <c r="E50" t="s">
        <v>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25" ht="15" thickBot="1" x14ac:dyDescent="0.4">
      <c r="A51">
        <v>50</v>
      </c>
      <c r="B51" t="s">
        <v>11</v>
      </c>
      <c r="C51" t="s">
        <v>9</v>
      </c>
      <c r="D51" t="s">
        <v>14</v>
      </c>
      <c r="E51" t="s">
        <v>12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25" ht="15" thickBot="1" x14ac:dyDescent="0.4">
      <c r="F52" s="2"/>
      <c r="G52" s="3" t="s">
        <v>31</v>
      </c>
      <c r="H52" s="3" t="s">
        <v>15</v>
      </c>
      <c r="I52" s="3" t="s">
        <v>16</v>
      </c>
      <c r="J52" s="3" t="s">
        <v>17</v>
      </c>
      <c r="K52" s="3" t="s">
        <v>18</v>
      </c>
      <c r="L52" s="3" t="s">
        <v>19</v>
      </c>
      <c r="M52" s="3" t="s">
        <v>20</v>
      </c>
      <c r="N52" s="4" t="s">
        <v>22</v>
      </c>
      <c r="O52" s="3" t="s">
        <v>21</v>
      </c>
      <c r="P52" s="1"/>
      <c r="Q52" s="13" t="s">
        <v>32</v>
      </c>
      <c r="R52" s="3" t="s">
        <v>15</v>
      </c>
      <c r="S52" s="3" t="s">
        <v>16</v>
      </c>
      <c r="T52" s="13" t="s">
        <v>17</v>
      </c>
      <c r="U52" s="3" t="s">
        <v>18</v>
      </c>
      <c r="V52" s="3" t="s">
        <v>19</v>
      </c>
      <c r="W52" s="3" t="s">
        <v>20</v>
      </c>
      <c r="X52" s="4" t="s">
        <v>22</v>
      </c>
      <c r="Y52" s="3" t="s">
        <v>21</v>
      </c>
    </row>
    <row r="53" spans="1:25" x14ac:dyDescent="0.35">
      <c r="F53" s="2"/>
      <c r="G53" s="18" t="s">
        <v>23</v>
      </c>
      <c r="H53" s="5">
        <f>16/50</f>
        <v>0.32</v>
      </c>
      <c r="I53" s="5">
        <f>(50-16)/50</f>
        <v>0.68</v>
      </c>
      <c r="J53" s="5" t="s">
        <v>8</v>
      </c>
      <c r="K53" s="6">
        <f>11/16</f>
        <v>0.6875</v>
      </c>
      <c r="L53" s="5">
        <f>18/34</f>
        <v>0.52941176470588236</v>
      </c>
      <c r="M53" s="5">
        <f>2*H53*I53</f>
        <v>0.43520000000000003</v>
      </c>
      <c r="N53" s="5">
        <f>ABS(K53-L53)+ABS(K54-L54)</f>
        <v>0.31617647058823528</v>
      </c>
      <c r="O53" s="7">
        <f>M53*N53</f>
        <v>0.1376</v>
      </c>
      <c r="P53" s="1"/>
      <c r="Q53" s="18" t="s">
        <v>26</v>
      </c>
      <c r="R53" s="14">
        <f>8/18</f>
        <v>0.44444444444444442</v>
      </c>
      <c r="S53" s="14">
        <f>10/18</f>
        <v>0.55555555555555558</v>
      </c>
      <c r="T53" s="5" t="s">
        <v>8</v>
      </c>
      <c r="U53" s="14">
        <f>2/8</f>
        <v>0.25</v>
      </c>
      <c r="V53" s="14">
        <f>2/10</f>
        <v>0.2</v>
      </c>
      <c r="W53" s="5">
        <f>2*R53*S53</f>
        <v>0.49382716049382713</v>
      </c>
      <c r="X53" s="5">
        <f>ABS(U53-V53)+ABS(U54-V54)</f>
        <v>0.10000000000000003</v>
      </c>
      <c r="Y53" s="7">
        <f>W53*X53</f>
        <v>4.9382716049382727E-2</v>
      </c>
    </row>
    <row r="54" spans="1:25" ht="15" thickBot="1" x14ac:dyDescent="0.4">
      <c r="F54" s="2"/>
      <c r="G54" s="19"/>
      <c r="H54" s="8"/>
      <c r="I54" s="8"/>
      <c r="J54" s="8" t="s">
        <v>12</v>
      </c>
      <c r="K54" s="8">
        <f>5/16</f>
        <v>0.3125</v>
      </c>
      <c r="L54" s="8">
        <f>16/34</f>
        <v>0.47058823529411764</v>
      </c>
      <c r="M54" s="8"/>
      <c r="N54" s="8"/>
      <c r="O54" s="9"/>
      <c r="P54" s="1"/>
      <c r="Q54" s="19"/>
      <c r="R54" s="15"/>
      <c r="S54" s="15"/>
      <c r="T54" s="8" t="s">
        <v>12</v>
      </c>
      <c r="U54" s="15">
        <f>6/8</f>
        <v>0.75</v>
      </c>
      <c r="V54" s="15">
        <f>8/10</f>
        <v>0.8</v>
      </c>
      <c r="W54" s="8"/>
      <c r="X54" s="8"/>
      <c r="Y54" s="9"/>
    </row>
    <row r="55" spans="1:25" x14ac:dyDescent="0.35">
      <c r="F55" s="2"/>
      <c r="G55" s="18" t="s">
        <v>24</v>
      </c>
      <c r="H55" s="5">
        <f>16/50</f>
        <v>0.32</v>
      </c>
      <c r="I55" s="5">
        <f>34/50</f>
        <v>0.68</v>
      </c>
      <c r="J55" s="5" t="s">
        <v>8</v>
      </c>
      <c r="K55" s="5">
        <f>14/16</f>
        <v>0.875</v>
      </c>
      <c r="L55" s="5">
        <f>15/34</f>
        <v>0.44117647058823528</v>
      </c>
      <c r="M55" s="5">
        <f>2*H55*I55</f>
        <v>0.43520000000000003</v>
      </c>
      <c r="N55" s="5">
        <f>ABS(K55-L55)+ABS(K56-L56)</f>
        <v>0.86764705882352944</v>
      </c>
      <c r="O55" s="7">
        <f>M55*N55</f>
        <v>0.37760000000000005</v>
      </c>
      <c r="P55" s="1"/>
      <c r="Q55" s="18" t="s">
        <v>27</v>
      </c>
      <c r="R55" s="14">
        <f>10/18</f>
        <v>0.55555555555555558</v>
      </c>
      <c r="S55" s="14">
        <f>8/18</f>
        <v>0.44444444444444442</v>
      </c>
      <c r="T55" s="5" t="s">
        <v>8</v>
      </c>
      <c r="U55" s="14">
        <f>2/10</f>
        <v>0.2</v>
      </c>
      <c r="V55" s="14">
        <f>2/8</f>
        <v>0.25</v>
      </c>
      <c r="W55" s="5">
        <f>2*R55*S55</f>
        <v>0.49382716049382713</v>
      </c>
      <c r="X55" s="5">
        <f>ABS(U55-V55)+ABS(U56-V56)</f>
        <v>0.10000000000000003</v>
      </c>
      <c r="Y55" s="7">
        <f>W55*X55</f>
        <v>4.9382716049382727E-2</v>
      </c>
    </row>
    <row r="56" spans="1:25" ht="15" thickBot="1" x14ac:dyDescent="0.4">
      <c r="F56" s="2"/>
      <c r="G56" s="19"/>
      <c r="H56" s="8"/>
      <c r="I56" s="8"/>
      <c r="J56" s="8" t="s">
        <v>12</v>
      </c>
      <c r="K56" s="8">
        <f>2/16</f>
        <v>0.125</v>
      </c>
      <c r="L56" s="8">
        <f>19/34</f>
        <v>0.55882352941176472</v>
      </c>
      <c r="M56" s="8"/>
      <c r="N56" s="8"/>
      <c r="O56" s="9"/>
      <c r="P56" s="1"/>
      <c r="Q56" s="19"/>
      <c r="R56" s="15"/>
      <c r="S56" s="15"/>
      <c r="T56" s="8" t="s">
        <v>12</v>
      </c>
      <c r="U56" s="15">
        <f>8/10</f>
        <v>0.8</v>
      </c>
      <c r="V56" s="15">
        <f>6/8</f>
        <v>0.75</v>
      </c>
      <c r="W56" s="8"/>
      <c r="X56" s="8"/>
      <c r="Y56" s="9"/>
    </row>
    <row r="57" spans="1:25" x14ac:dyDescent="0.35">
      <c r="F57" s="2"/>
      <c r="G57" s="18" t="s">
        <v>25</v>
      </c>
      <c r="H57" s="5">
        <f>18/50</f>
        <v>0.36</v>
      </c>
      <c r="I57" s="5">
        <f>(50-18)/50</f>
        <v>0.64</v>
      </c>
      <c r="J57" s="5" t="s">
        <v>8</v>
      </c>
      <c r="K57" s="5">
        <f>4/18</f>
        <v>0.22222222222222221</v>
      </c>
      <c r="L57" s="5">
        <f>25/32</f>
        <v>0.78125</v>
      </c>
      <c r="M57" s="5">
        <f>2*H57*I57</f>
        <v>0.46079999999999999</v>
      </c>
      <c r="N57" s="5">
        <f>ABS(K57-L57)+ABS(K58-L58)</f>
        <v>1.1180555555555556</v>
      </c>
      <c r="O57" s="7">
        <f>M57*N57</f>
        <v>0.51519999999999999</v>
      </c>
      <c r="P57" s="1"/>
      <c r="Q57" s="20" t="s">
        <v>28</v>
      </c>
      <c r="R57" s="16">
        <f>3/18</f>
        <v>0.16666666666666666</v>
      </c>
      <c r="S57" s="16">
        <f>15/18</f>
        <v>0.83333333333333337</v>
      </c>
      <c r="T57" s="11" t="s">
        <v>8</v>
      </c>
      <c r="U57" s="16">
        <f>2/3</f>
        <v>0.66666666666666663</v>
      </c>
      <c r="V57" s="16">
        <f>2/15</f>
        <v>0.13333333333333333</v>
      </c>
      <c r="W57" s="11">
        <f>2*R57*S57</f>
        <v>0.27777777777777779</v>
      </c>
      <c r="X57" s="11">
        <f>ABS(U57-V57)+ABS(U58-V58)</f>
        <v>1.0666666666666669</v>
      </c>
      <c r="Y57" s="12">
        <f>W57*X57</f>
        <v>0.29629629629629639</v>
      </c>
    </row>
    <row r="58" spans="1:25" ht="15" thickBot="1" x14ac:dyDescent="0.4">
      <c r="F58" s="2"/>
      <c r="G58" s="19"/>
      <c r="H58" s="8"/>
      <c r="I58" s="8"/>
      <c r="J58" s="8" t="s">
        <v>12</v>
      </c>
      <c r="K58" s="8">
        <f>14/18</f>
        <v>0.77777777777777779</v>
      </c>
      <c r="L58" s="8">
        <f>7/32</f>
        <v>0.21875</v>
      </c>
      <c r="M58" s="8"/>
      <c r="N58" s="8"/>
      <c r="O58" s="9"/>
      <c r="P58" s="1"/>
      <c r="Q58" s="20"/>
      <c r="R58" s="16"/>
      <c r="S58" s="16"/>
      <c r="T58" s="11" t="s">
        <v>12</v>
      </c>
      <c r="U58" s="16">
        <f>1/3</f>
        <v>0.33333333333333331</v>
      </c>
      <c r="V58" s="16">
        <f>13/15</f>
        <v>0.8666666666666667</v>
      </c>
      <c r="W58" s="11"/>
      <c r="X58" s="11"/>
      <c r="Y58" s="12"/>
    </row>
    <row r="59" spans="1:25" x14ac:dyDescent="0.35">
      <c r="F59" s="2"/>
      <c r="G59" s="18" t="s">
        <v>26</v>
      </c>
      <c r="H59" s="5">
        <f>32/50</f>
        <v>0.64</v>
      </c>
      <c r="I59" s="5">
        <f>(50-32)/50</f>
        <v>0.36</v>
      </c>
      <c r="J59" s="5" t="s">
        <v>8</v>
      </c>
      <c r="K59" s="5">
        <f>21/32</f>
        <v>0.65625</v>
      </c>
      <c r="L59" s="5">
        <f>8/18</f>
        <v>0.44444444444444442</v>
      </c>
      <c r="M59" s="5">
        <f>2*H59*I59</f>
        <v>0.46079999999999999</v>
      </c>
      <c r="N59" s="5">
        <f>ABS(K59-L59)+ABS(K60-L60)</f>
        <v>0.42361111111111116</v>
      </c>
      <c r="O59" s="7">
        <f>M59*N59</f>
        <v>0.19520000000000001</v>
      </c>
      <c r="P59" s="1"/>
      <c r="Q59" s="18" t="s">
        <v>29</v>
      </c>
      <c r="R59" s="14">
        <f>7/18</f>
        <v>0.3888888888888889</v>
      </c>
      <c r="S59" s="14">
        <f>11/18</f>
        <v>0.61111111111111116</v>
      </c>
      <c r="T59" s="5" t="s">
        <v>8</v>
      </c>
      <c r="U59" s="14">
        <f>2/7</f>
        <v>0.2857142857142857</v>
      </c>
      <c r="V59" s="14">
        <f>2/11</f>
        <v>0.18181818181818182</v>
      </c>
      <c r="W59" s="5">
        <f>2*R59*S59</f>
        <v>0.4753086419753087</v>
      </c>
      <c r="X59" s="5">
        <f>ABS(U59-V59)+ABS(U60-V60)</f>
        <v>0.20779220779220781</v>
      </c>
      <c r="Y59" s="7">
        <f>W59*X59</f>
        <v>9.8765432098765454E-2</v>
      </c>
    </row>
    <row r="60" spans="1:25" ht="15" thickBot="1" x14ac:dyDescent="0.4">
      <c r="F60" s="2"/>
      <c r="G60" s="19"/>
      <c r="H60" s="8"/>
      <c r="I60" s="8"/>
      <c r="J60" s="8" t="s">
        <v>12</v>
      </c>
      <c r="K60" s="8">
        <f>11/32</f>
        <v>0.34375</v>
      </c>
      <c r="L60" s="8">
        <f>10/18</f>
        <v>0.55555555555555558</v>
      </c>
      <c r="M60" s="8"/>
      <c r="N60" s="8"/>
      <c r="O60" s="9"/>
      <c r="P60" s="1"/>
      <c r="Q60" s="19"/>
      <c r="R60" s="15"/>
      <c r="S60" s="15"/>
      <c r="T60" s="8" t="s">
        <v>12</v>
      </c>
      <c r="U60" s="15">
        <f>5/7</f>
        <v>0.7142857142857143</v>
      </c>
      <c r="V60" s="15">
        <f>9/11</f>
        <v>0.81818181818181823</v>
      </c>
      <c r="W60" s="8"/>
      <c r="X60" s="8"/>
      <c r="Y60" s="9"/>
    </row>
    <row r="61" spans="1:25" x14ac:dyDescent="0.35">
      <c r="F61" s="2"/>
      <c r="G61" s="18" t="s">
        <v>27</v>
      </c>
      <c r="H61" s="5">
        <v>0.36</v>
      </c>
      <c r="I61" s="5">
        <v>0.64</v>
      </c>
      <c r="J61" s="5" t="s">
        <v>8</v>
      </c>
      <c r="K61" s="5">
        <f>8/18</f>
        <v>0.44444444444444442</v>
      </c>
      <c r="L61" s="5">
        <f>21/32</f>
        <v>0.65625</v>
      </c>
      <c r="M61" s="5">
        <f>2*H61*I61</f>
        <v>0.46079999999999999</v>
      </c>
      <c r="N61" s="5">
        <f>ABS(K61-L61)+ABS(K62-L62)</f>
        <v>0.42361111111111116</v>
      </c>
      <c r="O61" s="7">
        <f>M61*N61</f>
        <v>0.19520000000000001</v>
      </c>
      <c r="P61" s="1"/>
      <c r="Q61" s="20" t="s">
        <v>30</v>
      </c>
      <c r="R61" s="16">
        <f>8/18</f>
        <v>0.44444444444444442</v>
      </c>
      <c r="S61" s="16">
        <f>10/18</f>
        <v>0.55555555555555558</v>
      </c>
      <c r="T61" s="11" t="s">
        <v>8</v>
      </c>
      <c r="U61" s="16">
        <v>0</v>
      </c>
      <c r="V61" s="16">
        <f>4/10</f>
        <v>0.4</v>
      </c>
      <c r="W61" s="11">
        <f>2*R61*S61</f>
        <v>0.49382716049382713</v>
      </c>
      <c r="X61" s="11">
        <f>ABS(U61-V61)+ABS(U62-V62)</f>
        <v>0.8</v>
      </c>
      <c r="Y61" s="12">
        <f>W61*X61</f>
        <v>0.39506172839506171</v>
      </c>
    </row>
    <row r="62" spans="1:25" ht="15" thickBot="1" x14ac:dyDescent="0.4">
      <c r="F62" s="2"/>
      <c r="G62" s="19"/>
      <c r="H62" s="8"/>
      <c r="I62" s="8"/>
      <c r="J62" s="8" t="s">
        <v>12</v>
      </c>
      <c r="K62" s="8">
        <f>10/18</f>
        <v>0.55555555555555558</v>
      </c>
      <c r="L62" s="8">
        <f>11/32</f>
        <v>0.34375</v>
      </c>
      <c r="M62" s="8"/>
      <c r="N62" s="8"/>
      <c r="O62" s="9"/>
      <c r="P62" s="1"/>
      <c r="Q62" s="19"/>
      <c r="R62" s="15"/>
      <c r="S62" s="15"/>
      <c r="T62" s="8" t="s">
        <v>12</v>
      </c>
      <c r="U62" s="15">
        <v>1</v>
      </c>
      <c r="V62" s="15">
        <f>6/10</f>
        <v>0.6</v>
      </c>
      <c r="W62" s="8"/>
      <c r="X62" s="8"/>
      <c r="Y62" s="9"/>
    </row>
    <row r="63" spans="1:25" ht="15" thickBot="1" x14ac:dyDescent="0.4">
      <c r="F63" s="2"/>
      <c r="G63" s="18" t="s">
        <v>28</v>
      </c>
      <c r="H63" s="5">
        <f>10/50</f>
        <v>0.2</v>
      </c>
      <c r="I63" s="5">
        <f>40/50</f>
        <v>0.8</v>
      </c>
      <c r="J63" s="5" t="s">
        <v>8</v>
      </c>
      <c r="K63" s="5">
        <f>9/10</f>
        <v>0.9</v>
      </c>
      <c r="L63" s="5">
        <f>20/40</f>
        <v>0.5</v>
      </c>
      <c r="M63" s="5">
        <f>2*H63*I63</f>
        <v>0.32000000000000006</v>
      </c>
      <c r="N63" s="5">
        <f>ABS(K63-L63)+ABS(K64-L64)</f>
        <v>0.8</v>
      </c>
      <c r="O63" s="7">
        <f>M63*N63</f>
        <v>0.25600000000000006</v>
      </c>
      <c r="P63" s="1"/>
    </row>
    <row r="64" spans="1:25" ht="15" thickBot="1" x14ac:dyDescent="0.4">
      <c r="F64" s="2"/>
      <c r="G64" s="19"/>
      <c r="H64" s="8"/>
      <c r="I64" s="8"/>
      <c r="J64" s="8" t="s">
        <v>12</v>
      </c>
      <c r="K64" s="8">
        <f>1/10</f>
        <v>0.1</v>
      </c>
      <c r="L64" s="8">
        <f>20/40</f>
        <v>0.5</v>
      </c>
      <c r="M64" s="8"/>
      <c r="N64" s="8"/>
      <c r="O64" s="9"/>
      <c r="P64" s="1"/>
      <c r="Q64" s="3" t="s">
        <v>33</v>
      </c>
      <c r="R64" s="3" t="s">
        <v>15</v>
      </c>
      <c r="S64" s="3" t="s">
        <v>16</v>
      </c>
      <c r="T64" s="3" t="s">
        <v>17</v>
      </c>
      <c r="U64" s="3" t="s">
        <v>18</v>
      </c>
      <c r="V64" s="3" t="s">
        <v>19</v>
      </c>
      <c r="W64" s="3" t="s">
        <v>20</v>
      </c>
      <c r="X64" s="4" t="s">
        <v>22</v>
      </c>
      <c r="Y64" s="3" t="s">
        <v>21</v>
      </c>
    </row>
    <row r="65" spans="6:25" x14ac:dyDescent="0.35">
      <c r="F65" s="2"/>
      <c r="G65" s="18" t="s">
        <v>29</v>
      </c>
      <c r="H65" s="5">
        <f>16/50</f>
        <v>0.32</v>
      </c>
      <c r="I65" s="5">
        <f>(50-16)/50</f>
        <v>0.68</v>
      </c>
      <c r="J65" s="5" t="s">
        <v>8</v>
      </c>
      <c r="K65" s="10">
        <f>11/16</f>
        <v>0.6875</v>
      </c>
      <c r="L65" s="5">
        <f>18/34</f>
        <v>0.52941176470588236</v>
      </c>
      <c r="M65" s="5">
        <f>2*H65*I65</f>
        <v>0.43520000000000003</v>
      </c>
      <c r="N65" s="5">
        <f>ABS(K65-L65)+ABS(K66-L66)</f>
        <v>0.31617647058823528</v>
      </c>
      <c r="O65" s="7">
        <f>M65*N65</f>
        <v>0.1376</v>
      </c>
      <c r="P65" s="1"/>
      <c r="Q65" s="18" t="s">
        <v>24</v>
      </c>
      <c r="R65" s="14">
        <f>16/32</f>
        <v>0.5</v>
      </c>
      <c r="S65" s="14">
        <f>16/32</f>
        <v>0.5</v>
      </c>
      <c r="T65" s="5" t="s">
        <v>8</v>
      </c>
      <c r="U65" s="14">
        <f>14/16</f>
        <v>0.875</v>
      </c>
      <c r="V65" s="14">
        <f>11/16</f>
        <v>0.6875</v>
      </c>
      <c r="W65" s="5">
        <f>2*R65*S65</f>
        <v>0.5</v>
      </c>
      <c r="X65" s="5">
        <f>ABS(U65-V65)+ABS(U66-V66)</f>
        <v>0.375</v>
      </c>
      <c r="Y65" s="7">
        <f>W65*X65</f>
        <v>0.1875</v>
      </c>
    </row>
    <row r="66" spans="6:25" ht="15" thickBot="1" x14ac:dyDescent="0.4">
      <c r="F66" s="2"/>
      <c r="G66" s="19"/>
      <c r="H66" s="8"/>
      <c r="I66" s="8"/>
      <c r="J66" s="8" t="s">
        <v>12</v>
      </c>
      <c r="K66" s="8">
        <f>5/16</f>
        <v>0.3125</v>
      </c>
      <c r="L66" s="8">
        <f>16/34</f>
        <v>0.47058823529411764</v>
      </c>
      <c r="M66" s="8"/>
      <c r="N66" s="8"/>
      <c r="O66" s="9"/>
      <c r="P66" s="1"/>
      <c r="Q66" s="19"/>
      <c r="R66" s="15"/>
      <c r="S66" s="15"/>
      <c r="T66" s="8" t="s">
        <v>12</v>
      </c>
      <c r="U66" s="15">
        <f>2/16</f>
        <v>0.125</v>
      </c>
      <c r="V66" s="15">
        <f>5/16</f>
        <v>0.3125</v>
      </c>
      <c r="W66" s="8"/>
      <c r="X66" s="8"/>
      <c r="Y66" s="9"/>
    </row>
    <row r="67" spans="6:25" x14ac:dyDescent="0.35">
      <c r="F67" s="2"/>
      <c r="G67" s="20" t="s">
        <v>30</v>
      </c>
      <c r="H67" s="11">
        <f>24/50</f>
        <v>0.48</v>
      </c>
      <c r="I67" s="11">
        <f>26/50</f>
        <v>0.52</v>
      </c>
      <c r="J67" s="11" t="s">
        <v>8</v>
      </c>
      <c r="K67" s="11">
        <f>9/24</f>
        <v>0.375</v>
      </c>
      <c r="L67" s="11">
        <f>20/26</f>
        <v>0.76923076923076927</v>
      </c>
      <c r="M67" s="11">
        <f>2*H67*I67</f>
        <v>0.49919999999999998</v>
      </c>
      <c r="N67" s="11">
        <f>ABS(K67-L67)+ABS(K68-L68)</f>
        <v>0.78846153846153855</v>
      </c>
      <c r="O67" s="12">
        <f>M67*N67</f>
        <v>0.39360000000000001</v>
      </c>
      <c r="P67" s="1"/>
      <c r="Q67" s="18" t="s">
        <v>23</v>
      </c>
      <c r="R67" s="14">
        <f>16/32</f>
        <v>0.5</v>
      </c>
      <c r="S67" s="14">
        <f>16/32</f>
        <v>0.5</v>
      </c>
      <c r="T67" s="11" t="s">
        <v>8</v>
      </c>
      <c r="U67" s="14">
        <f>11/16</f>
        <v>0.6875</v>
      </c>
      <c r="V67" s="14">
        <f>14/16</f>
        <v>0.875</v>
      </c>
      <c r="W67" s="5">
        <f>2*R67*S67</f>
        <v>0.5</v>
      </c>
      <c r="X67" s="5">
        <f>ABS(U67-V67)+ABS(U68-V68)</f>
        <v>0.375</v>
      </c>
      <c r="Y67" s="7">
        <f>W67*X67</f>
        <v>0.1875</v>
      </c>
    </row>
    <row r="68" spans="6:25" ht="15" thickBot="1" x14ac:dyDescent="0.4">
      <c r="F68" s="2"/>
      <c r="G68" s="19"/>
      <c r="H68" s="8"/>
      <c r="I68" s="8"/>
      <c r="J68" s="8" t="s">
        <v>12</v>
      </c>
      <c r="K68" s="8">
        <f>15/24</f>
        <v>0.625</v>
      </c>
      <c r="L68" s="8">
        <f>6/26</f>
        <v>0.23076923076923078</v>
      </c>
      <c r="M68" s="8"/>
      <c r="N68" s="8"/>
      <c r="O68" s="9"/>
      <c r="P68" s="1"/>
      <c r="Q68" s="19"/>
      <c r="R68" s="16"/>
      <c r="S68" s="16"/>
      <c r="T68" s="11" t="s">
        <v>12</v>
      </c>
      <c r="U68" s="15">
        <f>5/16</f>
        <v>0.3125</v>
      </c>
      <c r="V68" s="15">
        <f>2/16</f>
        <v>0.125</v>
      </c>
      <c r="W68" s="8"/>
      <c r="X68" s="8"/>
      <c r="Y68" s="9"/>
    </row>
    <row r="69" spans="6:25" x14ac:dyDescent="0.35"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  <c r="Q69" s="18" t="s">
        <v>26</v>
      </c>
      <c r="R69" s="14">
        <f>24/32</f>
        <v>0.75</v>
      </c>
      <c r="S69" s="14">
        <f>8/32</f>
        <v>0.25</v>
      </c>
      <c r="T69" s="5" t="s">
        <v>8</v>
      </c>
      <c r="U69" s="14">
        <f>19/24</f>
        <v>0.79166666666666663</v>
      </c>
      <c r="V69" s="14">
        <f>6/8</f>
        <v>0.75</v>
      </c>
      <c r="W69" s="5">
        <f>2*R69*S69</f>
        <v>0.375</v>
      </c>
      <c r="X69" s="5">
        <f>ABS(U69-V69)+ABS(U70-V70)</f>
        <v>8.3333333333333287E-2</v>
      </c>
      <c r="Y69" s="7">
        <f>W69*X69</f>
        <v>3.1249999999999983E-2</v>
      </c>
    </row>
    <row r="70" spans="6:25" ht="15" thickBot="1" x14ac:dyDescent="0.4"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  <c r="Q70" s="19"/>
      <c r="R70" s="15"/>
      <c r="S70" s="15"/>
      <c r="T70" s="8" t="s">
        <v>12</v>
      </c>
      <c r="U70" s="15">
        <f>5/24</f>
        <v>0.20833333333333334</v>
      </c>
      <c r="V70" s="15">
        <f>2/8</f>
        <v>0.25</v>
      </c>
      <c r="W70" s="8"/>
      <c r="X70" s="8"/>
      <c r="Y70" s="9"/>
    </row>
    <row r="71" spans="6:25" x14ac:dyDescent="0.35">
      <c r="F71" s="2"/>
      <c r="G71" s="2"/>
      <c r="H71" s="2"/>
      <c r="I71" s="2"/>
      <c r="J71" s="2"/>
      <c r="K71" s="2"/>
      <c r="L71" s="2"/>
      <c r="M71" s="2"/>
      <c r="N71" s="2"/>
      <c r="O71" s="2"/>
      <c r="Q71" s="18" t="s">
        <v>27</v>
      </c>
      <c r="R71" s="16">
        <f>8/32</f>
        <v>0.25</v>
      </c>
      <c r="S71" s="16">
        <f>24/32</f>
        <v>0.75</v>
      </c>
      <c r="T71" s="11" t="s">
        <v>8</v>
      </c>
      <c r="U71" s="14">
        <f>6/8</f>
        <v>0.75</v>
      </c>
      <c r="V71" s="14">
        <f>19/24</f>
        <v>0.79166666666666663</v>
      </c>
      <c r="W71" s="5">
        <f>2*R71*S71</f>
        <v>0.375</v>
      </c>
      <c r="X71" s="5">
        <f>ABS(U71-V71)+ABS(U72-V72)</f>
        <v>8.3333333333333287E-2</v>
      </c>
      <c r="Y71" s="7">
        <f>W71*X71</f>
        <v>3.1249999999999983E-2</v>
      </c>
    </row>
    <row r="72" spans="6:25" ht="15" thickBot="1" x14ac:dyDescent="0.4">
      <c r="F72" s="2"/>
      <c r="G72" s="2"/>
      <c r="H72" s="2"/>
      <c r="I72" s="2"/>
      <c r="J72" s="2"/>
      <c r="K72" s="2"/>
      <c r="L72" s="2"/>
      <c r="M72" s="2"/>
      <c r="N72" s="2"/>
      <c r="O72" s="2"/>
      <c r="Q72" s="19"/>
      <c r="R72" s="16"/>
      <c r="S72" s="16"/>
      <c r="T72" s="11" t="s">
        <v>12</v>
      </c>
      <c r="U72" s="15">
        <f>2/8</f>
        <v>0.25</v>
      </c>
      <c r="V72" s="15">
        <f>5/24</f>
        <v>0.20833333333333334</v>
      </c>
      <c r="W72" s="8"/>
      <c r="X72" s="8"/>
      <c r="Y72" s="9"/>
    </row>
    <row r="73" spans="6:25" x14ac:dyDescent="0.35">
      <c r="F73" s="2"/>
      <c r="G73" s="2"/>
      <c r="H73" s="2"/>
      <c r="I73" s="2"/>
      <c r="J73" s="2"/>
      <c r="K73" s="2"/>
      <c r="L73" s="2"/>
      <c r="M73" s="2"/>
      <c r="N73" s="2"/>
      <c r="O73" s="2"/>
      <c r="Q73" s="18" t="s">
        <v>28</v>
      </c>
      <c r="R73" s="14">
        <f>7/32</f>
        <v>0.21875</v>
      </c>
      <c r="S73" s="14">
        <f>25/32</f>
        <v>0.78125</v>
      </c>
      <c r="T73" s="5" t="s">
        <v>8</v>
      </c>
      <c r="U73" s="17">
        <f>7/7</f>
        <v>1</v>
      </c>
      <c r="V73" s="14">
        <f>18/25</f>
        <v>0.72</v>
      </c>
      <c r="W73" s="5">
        <f>2*R73*S73</f>
        <v>0.341796875</v>
      </c>
      <c r="X73" s="5">
        <f>ABS(U73-V73)+ABS(U74-V74)</f>
        <v>0.56000000000000005</v>
      </c>
      <c r="Y73" s="7">
        <f>W73*X73</f>
        <v>0.19140625000000003</v>
      </c>
    </row>
    <row r="74" spans="6:25" ht="15" thickBot="1" x14ac:dyDescent="0.4">
      <c r="F74" s="2"/>
      <c r="G74" s="2"/>
      <c r="H74" s="2"/>
      <c r="I74" s="2"/>
      <c r="J74" s="2"/>
      <c r="K74" s="2"/>
      <c r="L74" s="2"/>
      <c r="M74" s="2"/>
      <c r="N74" s="2"/>
      <c r="O74" s="2"/>
      <c r="Q74" s="19"/>
      <c r="R74" s="15"/>
      <c r="S74" s="15"/>
      <c r="T74" s="8" t="s">
        <v>12</v>
      </c>
      <c r="U74" s="15">
        <f>0/7</f>
        <v>0</v>
      </c>
      <c r="V74" s="15">
        <f>7/25</f>
        <v>0.28000000000000003</v>
      </c>
      <c r="W74" s="8"/>
      <c r="X74" s="8"/>
      <c r="Y74" s="9"/>
    </row>
    <row r="75" spans="6:25" x14ac:dyDescent="0.35">
      <c r="F75" s="2"/>
      <c r="G75" s="2"/>
      <c r="H75" s="2"/>
      <c r="I75" s="2"/>
      <c r="J75" s="2"/>
      <c r="K75" s="2"/>
      <c r="L75" s="2"/>
      <c r="M75" s="2"/>
      <c r="N75" s="2"/>
      <c r="O75" s="2"/>
      <c r="Q75" s="18" t="s">
        <v>29</v>
      </c>
      <c r="R75" s="16">
        <f>9/32</f>
        <v>0.28125</v>
      </c>
      <c r="S75" s="16">
        <f>23/32</f>
        <v>0.71875</v>
      </c>
      <c r="T75" s="11" t="s">
        <v>8</v>
      </c>
      <c r="U75" s="16">
        <f>9/9</f>
        <v>1</v>
      </c>
      <c r="V75" s="16">
        <f>16/23</f>
        <v>0.69565217391304346</v>
      </c>
      <c r="W75" s="5">
        <f>2*R75*S75</f>
        <v>0.404296875</v>
      </c>
      <c r="X75" s="5">
        <f>ABS(U75-V75)+ABS(U76-V76)</f>
        <v>0.60869565217391308</v>
      </c>
      <c r="Y75" s="7">
        <f>W75*X75</f>
        <v>0.24609375000000003</v>
      </c>
    </row>
    <row r="76" spans="6:25" ht="15" thickBot="1" x14ac:dyDescent="0.4">
      <c r="F76" s="2"/>
      <c r="G76" s="2"/>
      <c r="H76" s="2"/>
      <c r="I76" s="2"/>
      <c r="J76" s="2"/>
      <c r="K76" s="2"/>
      <c r="L76" s="2"/>
      <c r="M76" s="2"/>
      <c r="N76" s="2"/>
      <c r="O76" s="2"/>
      <c r="Q76" s="19"/>
      <c r="R76" s="16"/>
      <c r="S76" s="16"/>
      <c r="T76" s="11" t="s">
        <v>12</v>
      </c>
      <c r="U76" s="16">
        <f>0/9</f>
        <v>0</v>
      </c>
      <c r="V76" s="16">
        <f>7/23</f>
        <v>0.30434782608695654</v>
      </c>
      <c r="W76" s="8"/>
      <c r="X76" s="8"/>
      <c r="Y76" s="9"/>
    </row>
    <row r="77" spans="6:25" x14ac:dyDescent="0.35">
      <c r="F77" s="2"/>
      <c r="G77" s="2"/>
      <c r="H77" s="2"/>
      <c r="I77" s="2"/>
      <c r="J77" s="2"/>
      <c r="K77" s="2"/>
      <c r="L77" s="2"/>
      <c r="M77" s="2"/>
      <c r="N77" s="2"/>
      <c r="O77" s="2"/>
      <c r="Q77" s="20" t="s">
        <v>30</v>
      </c>
      <c r="R77" s="14">
        <f>16/32</f>
        <v>0.5</v>
      </c>
      <c r="S77" s="14">
        <f>16/32</f>
        <v>0.5</v>
      </c>
      <c r="T77" s="5" t="s">
        <v>8</v>
      </c>
      <c r="U77" s="14">
        <f>9/16</f>
        <v>0.5625</v>
      </c>
      <c r="V77" s="14">
        <v>1</v>
      </c>
      <c r="W77" s="11">
        <f>2*R77*S77</f>
        <v>0.5</v>
      </c>
      <c r="X77" s="11">
        <f>ABS(U77-V77)+ABS(U78-V78)</f>
        <v>0.875</v>
      </c>
      <c r="Y77" s="12">
        <f>W77*X77</f>
        <v>0.4375</v>
      </c>
    </row>
    <row r="78" spans="6:25" ht="15" thickBot="1" x14ac:dyDescent="0.4">
      <c r="F78" s="2"/>
      <c r="G78" s="2"/>
      <c r="H78" s="2"/>
      <c r="I78" s="2"/>
      <c r="J78" s="2"/>
      <c r="K78" s="2"/>
      <c r="L78" s="2"/>
      <c r="M78" s="2"/>
      <c r="N78" s="2"/>
      <c r="O78" s="2"/>
      <c r="Q78" s="19"/>
      <c r="R78" s="15"/>
      <c r="S78" s="15"/>
      <c r="T78" s="8" t="s">
        <v>12</v>
      </c>
      <c r="U78" s="15">
        <f>7/16</f>
        <v>0.4375</v>
      </c>
      <c r="V78" s="15">
        <v>0</v>
      </c>
      <c r="W78" s="8"/>
      <c r="X78" s="8"/>
      <c r="Y78" s="9"/>
    </row>
    <row r="79" spans="6:25" x14ac:dyDescent="0.35"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6:25" x14ac:dyDescent="0.35"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6:15" x14ac:dyDescent="0.35"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6:15" x14ac:dyDescent="0.35"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6:15" x14ac:dyDescent="0.35"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6:15" x14ac:dyDescent="0.35"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6:15" x14ac:dyDescent="0.35"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6:15" x14ac:dyDescent="0.35"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6:15" x14ac:dyDescent="0.35"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6:15" x14ac:dyDescent="0.35"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6:15" x14ac:dyDescent="0.35"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6:15" x14ac:dyDescent="0.35"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6:15" x14ac:dyDescent="0.35"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6:15" x14ac:dyDescent="0.35"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6:15" x14ac:dyDescent="0.35"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6:15" x14ac:dyDescent="0.35"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6:15" x14ac:dyDescent="0.35"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6:15" x14ac:dyDescent="0.35"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6:15" x14ac:dyDescent="0.35"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6:15" x14ac:dyDescent="0.35"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6:15" x14ac:dyDescent="0.35"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6:15" x14ac:dyDescent="0.35"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6:15" x14ac:dyDescent="0.35"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6:15" x14ac:dyDescent="0.35"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6:15" x14ac:dyDescent="0.35"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6:15" x14ac:dyDescent="0.35"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6:15" x14ac:dyDescent="0.35"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6:15" x14ac:dyDescent="0.35"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6:15" x14ac:dyDescent="0.35"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6:15" x14ac:dyDescent="0.35"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6:15" x14ac:dyDescent="0.35"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6:15" x14ac:dyDescent="0.35"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6:15" x14ac:dyDescent="0.35"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6:15" x14ac:dyDescent="0.35"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6:15" x14ac:dyDescent="0.35"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6:15" x14ac:dyDescent="0.35"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6:15" x14ac:dyDescent="0.35"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6:15" x14ac:dyDescent="0.35"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6:15" x14ac:dyDescent="0.35"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6:15" x14ac:dyDescent="0.35"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6:15" x14ac:dyDescent="0.35"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6:15" x14ac:dyDescent="0.35"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6:15" x14ac:dyDescent="0.35"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6:15" x14ac:dyDescent="0.35"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6:15" x14ac:dyDescent="0.35"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6:15" x14ac:dyDescent="0.35"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6:15" x14ac:dyDescent="0.35"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6:15" x14ac:dyDescent="0.35"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6:15" x14ac:dyDescent="0.35"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6:15" x14ac:dyDescent="0.35"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6:15" x14ac:dyDescent="0.35"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6:15" x14ac:dyDescent="0.35"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6:15" x14ac:dyDescent="0.35"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6:15" x14ac:dyDescent="0.35"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6:15" x14ac:dyDescent="0.35"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6:15" x14ac:dyDescent="0.35"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6:15" x14ac:dyDescent="0.35"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6:15" x14ac:dyDescent="0.35"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6:15" x14ac:dyDescent="0.35"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6:15" x14ac:dyDescent="0.35"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6:15" x14ac:dyDescent="0.35"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6:15" x14ac:dyDescent="0.35"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6:15" x14ac:dyDescent="0.35">
      <c r="F141" s="2"/>
      <c r="G141" s="2"/>
      <c r="H141" s="2"/>
      <c r="I141" s="2"/>
      <c r="J141" s="2"/>
      <c r="K141" s="2"/>
      <c r="L141" s="2"/>
      <c r="M141" s="2"/>
      <c r="N141" s="2"/>
      <c r="O14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12016</cp:lastModifiedBy>
  <dcterms:created xsi:type="dcterms:W3CDTF">2019-12-11T04:34:36Z</dcterms:created>
  <dcterms:modified xsi:type="dcterms:W3CDTF">2019-12-12T00:33:56Z</dcterms:modified>
</cp:coreProperties>
</file>