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drawings/drawing2.xml" ContentType="application/vnd.openxmlformats-officedocument.drawing+xml"/>
  <Override PartName="/xl/tables/table9.xml" ContentType="application/vnd.openxmlformats-officedocument.spreadsheetml.table+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Msi!\Documents\Sem 4-1\Subject\SAPM\Assignment\"/>
    </mc:Choice>
  </mc:AlternateContent>
  <xr:revisionPtr revIDLastSave="0" documentId="13_ncr:1_{53A6DAC2-F302-4747-8883-74E9022172BE}" xr6:coauthVersionLast="47" xr6:coauthVersionMax="47" xr10:uidLastSave="{00000000-0000-0000-0000-000000000000}"/>
  <bookViews>
    <workbookView xWindow="-108" yWindow="-108" windowWidth="23256" windowHeight="12456" xr2:uid="{00000000-000D-0000-FFFF-FFFF00000000}"/>
  </bookViews>
  <sheets>
    <sheet name="Members" sheetId="1" r:id="rId1"/>
    <sheet name="Dashboard" sheetId="13" r:id="rId2"/>
    <sheet name="Raw Data" sheetId="3" r:id="rId3"/>
    <sheet name="Dividends" sheetId="4" r:id="rId4"/>
    <sheet name="Portfolio Comparison" sheetId="7" r:id="rId5"/>
    <sheet name="Quarterly Financial Performance" sheetId="8" r:id="rId6"/>
    <sheet name="Major Corporate Announcements" sheetId="9" r:id="rId7"/>
    <sheet name="Financial Ratios" sheetId="10" r:id="rId8"/>
    <sheet name="PnL Statement" sheetId="11" r:id="rId9"/>
    <sheet name="Balance Sheet" sheetId="12"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63" i="7" l="1"/>
  <c r="D266" i="7"/>
  <c r="AB513" i="7"/>
  <c r="X266" i="7"/>
  <c r="S266" i="7"/>
  <c r="N266" i="7"/>
  <c r="I266" i="7"/>
  <c r="I263" i="7"/>
  <c r="W265" i="7"/>
  <c r="V265" i="7"/>
  <c r="R265" i="7"/>
  <c r="Q265" i="7"/>
  <c r="M265" i="7"/>
  <c r="L265" i="7"/>
  <c r="H265" i="7"/>
  <c r="G265" i="7"/>
  <c r="C265" i="7"/>
  <c r="B265" i="7"/>
  <c r="X267" i="7"/>
  <c r="X268" i="7"/>
  <c r="X269" i="7"/>
  <c r="X270" i="7"/>
  <c r="X271" i="7"/>
  <c r="X272" i="7"/>
  <c r="X273" i="7"/>
  <c r="X274" i="7"/>
  <c r="X275" i="7"/>
  <c r="X276" i="7"/>
  <c r="X277" i="7"/>
  <c r="X278" i="7"/>
  <c r="X279" i="7"/>
  <c r="X280" i="7"/>
  <c r="X281" i="7"/>
  <c r="X282" i="7"/>
  <c r="X283" i="7"/>
  <c r="X284" i="7"/>
  <c r="X285" i="7"/>
  <c r="X286" i="7"/>
  <c r="X287" i="7"/>
  <c r="X288" i="7"/>
  <c r="X289" i="7"/>
  <c r="X290" i="7"/>
  <c r="X291" i="7"/>
  <c r="X292" i="7"/>
  <c r="X293" i="7"/>
  <c r="X294" i="7"/>
  <c r="X295" i="7"/>
  <c r="X296" i="7"/>
  <c r="X297" i="7"/>
  <c r="X298" i="7"/>
  <c r="X299" i="7"/>
  <c r="X300" i="7"/>
  <c r="X301" i="7"/>
  <c r="X302" i="7"/>
  <c r="X303" i="7"/>
  <c r="X304" i="7"/>
  <c r="X305" i="7"/>
  <c r="X306" i="7"/>
  <c r="X307" i="7"/>
  <c r="X308" i="7"/>
  <c r="X309" i="7"/>
  <c r="X310" i="7"/>
  <c r="X311" i="7"/>
  <c r="X312" i="7"/>
  <c r="X313" i="7"/>
  <c r="X314" i="7"/>
  <c r="X315" i="7"/>
  <c r="X316" i="7"/>
  <c r="X317" i="7"/>
  <c r="X318" i="7"/>
  <c r="X319" i="7"/>
  <c r="X320" i="7"/>
  <c r="X321" i="7"/>
  <c r="X322" i="7"/>
  <c r="X323" i="7"/>
  <c r="X324" i="7"/>
  <c r="X325" i="7"/>
  <c r="X326" i="7"/>
  <c r="X327" i="7"/>
  <c r="X328" i="7"/>
  <c r="X329" i="7"/>
  <c r="X330" i="7"/>
  <c r="X331" i="7"/>
  <c r="X332" i="7"/>
  <c r="X333" i="7"/>
  <c r="X334" i="7"/>
  <c r="X335" i="7"/>
  <c r="X336" i="7"/>
  <c r="X337" i="7"/>
  <c r="X338" i="7"/>
  <c r="X339" i="7"/>
  <c r="X340" i="7"/>
  <c r="X341" i="7"/>
  <c r="X342" i="7"/>
  <c r="X343" i="7"/>
  <c r="X344" i="7"/>
  <c r="X345" i="7"/>
  <c r="X346" i="7"/>
  <c r="X347" i="7"/>
  <c r="X348" i="7"/>
  <c r="X349" i="7"/>
  <c r="X350" i="7"/>
  <c r="X351" i="7"/>
  <c r="X352" i="7"/>
  <c r="X353" i="7"/>
  <c r="X354" i="7"/>
  <c r="X355" i="7"/>
  <c r="X356" i="7"/>
  <c r="X357" i="7"/>
  <c r="X358" i="7"/>
  <c r="X359" i="7"/>
  <c r="X360" i="7"/>
  <c r="X361" i="7"/>
  <c r="X362" i="7"/>
  <c r="X363" i="7"/>
  <c r="X364" i="7"/>
  <c r="X365" i="7"/>
  <c r="X366" i="7"/>
  <c r="X367" i="7"/>
  <c r="X368" i="7"/>
  <c r="X369" i="7"/>
  <c r="X370" i="7"/>
  <c r="X371" i="7"/>
  <c r="X372" i="7"/>
  <c r="X373" i="7"/>
  <c r="X374" i="7"/>
  <c r="X375" i="7"/>
  <c r="X376" i="7"/>
  <c r="X377" i="7"/>
  <c r="X378" i="7"/>
  <c r="X379" i="7"/>
  <c r="X380" i="7"/>
  <c r="X381" i="7"/>
  <c r="X382" i="7"/>
  <c r="X383" i="7"/>
  <c r="X384" i="7"/>
  <c r="X385" i="7"/>
  <c r="X386" i="7"/>
  <c r="X387" i="7"/>
  <c r="X388" i="7"/>
  <c r="X389" i="7"/>
  <c r="X390" i="7"/>
  <c r="X391" i="7"/>
  <c r="X392" i="7"/>
  <c r="X393" i="7"/>
  <c r="X394" i="7"/>
  <c r="X395" i="7"/>
  <c r="X396" i="7"/>
  <c r="X397" i="7"/>
  <c r="X398" i="7"/>
  <c r="X399" i="7"/>
  <c r="X400" i="7"/>
  <c r="X401" i="7"/>
  <c r="X402" i="7"/>
  <c r="X403" i="7"/>
  <c r="X404" i="7"/>
  <c r="X405" i="7"/>
  <c r="X406" i="7"/>
  <c r="X407" i="7"/>
  <c r="X408" i="7"/>
  <c r="X409" i="7"/>
  <c r="X410" i="7"/>
  <c r="X411" i="7"/>
  <c r="X412" i="7"/>
  <c r="X413" i="7"/>
  <c r="X414" i="7"/>
  <c r="X415" i="7"/>
  <c r="X416" i="7"/>
  <c r="X417" i="7"/>
  <c r="X418" i="7"/>
  <c r="X419" i="7"/>
  <c r="X420" i="7"/>
  <c r="X421" i="7"/>
  <c r="X422" i="7"/>
  <c r="X423" i="7"/>
  <c r="X424" i="7"/>
  <c r="X425" i="7"/>
  <c r="X426" i="7"/>
  <c r="X427" i="7"/>
  <c r="X428" i="7"/>
  <c r="X429" i="7"/>
  <c r="X430" i="7"/>
  <c r="X431" i="7"/>
  <c r="X432" i="7"/>
  <c r="X433" i="7"/>
  <c r="X434" i="7"/>
  <c r="X435" i="7"/>
  <c r="X436" i="7"/>
  <c r="X437" i="7"/>
  <c r="X438" i="7"/>
  <c r="X439" i="7"/>
  <c r="X440" i="7"/>
  <c r="X441" i="7"/>
  <c r="X442" i="7"/>
  <c r="X443" i="7"/>
  <c r="X444" i="7"/>
  <c r="X445" i="7"/>
  <c r="X446" i="7"/>
  <c r="X447" i="7"/>
  <c r="X448" i="7"/>
  <c r="X449" i="7"/>
  <c r="X450" i="7"/>
  <c r="X451" i="7"/>
  <c r="X452" i="7"/>
  <c r="X453" i="7"/>
  <c r="X454" i="7"/>
  <c r="X455" i="7"/>
  <c r="X456" i="7"/>
  <c r="X457" i="7"/>
  <c r="X458" i="7"/>
  <c r="X459" i="7"/>
  <c r="X460" i="7"/>
  <c r="X461" i="7"/>
  <c r="X462" i="7"/>
  <c r="X463" i="7"/>
  <c r="X464" i="7"/>
  <c r="X465" i="7"/>
  <c r="X466" i="7"/>
  <c r="X467" i="7"/>
  <c r="X468" i="7"/>
  <c r="X469" i="7"/>
  <c r="X470" i="7"/>
  <c r="X471" i="7"/>
  <c r="X472" i="7"/>
  <c r="X473" i="7"/>
  <c r="X474" i="7"/>
  <c r="X475" i="7"/>
  <c r="X476" i="7"/>
  <c r="X477" i="7"/>
  <c r="X478" i="7"/>
  <c r="X479" i="7"/>
  <c r="X480" i="7"/>
  <c r="X481" i="7"/>
  <c r="X482" i="7"/>
  <c r="X483" i="7"/>
  <c r="X484" i="7"/>
  <c r="X485" i="7"/>
  <c r="X486" i="7"/>
  <c r="X487" i="7"/>
  <c r="X488" i="7"/>
  <c r="X489" i="7"/>
  <c r="X490" i="7"/>
  <c r="X491" i="7"/>
  <c r="X492" i="7"/>
  <c r="X493" i="7"/>
  <c r="X494" i="7"/>
  <c r="X495" i="7"/>
  <c r="X496" i="7"/>
  <c r="X497" i="7"/>
  <c r="X498" i="7"/>
  <c r="X499" i="7"/>
  <c r="X500" i="7"/>
  <c r="X501" i="7"/>
  <c r="X502" i="7"/>
  <c r="X503" i="7"/>
  <c r="X504" i="7"/>
  <c r="X505" i="7"/>
  <c r="X506" i="7"/>
  <c r="X507" i="7"/>
  <c r="X508" i="7"/>
  <c r="X509" i="7"/>
  <c r="X510" i="7"/>
  <c r="X511" i="7"/>
  <c r="X512" i="7"/>
  <c r="S267" i="7"/>
  <c r="S268" i="7"/>
  <c r="S269" i="7"/>
  <c r="S270" i="7"/>
  <c r="S271" i="7"/>
  <c r="S272" i="7"/>
  <c r="S273" i="7"/>
  <c r="S274" i="7"/>
  <c r="S275" i="7"/>
  <c r="S276" i="7"/>
  <c r="S277" i="7"/>
  <c r="S278" i="7"/>
  <c r="S279" i="7"/>
  <c r="S280" i="7"/>
  <c r="S281" i="7"/>
  <c r="S282" i="7"/>
  <c r="S283" i="7"/>
  <c r="S284" i="7"/>
  <c r="S285" i="7"/>
  <c r="S286" i="7"/>
  <c r="S287" i="7"/>
  <c r="S288" i="7"/>
  <c r="S289" i="7"/>
  <c r="S290" i="7"/>
  <c r="S291" i="7"/>
  <c r="S292" i="7"/>
  <c r="S293" i="7"/>
  <c r="S294" i="7"/>
  <c r="S295" i="7"/>
  <c r="S296" i="7"/>
  <c r="S297" i="7"/>
  <c r="S298" i="7"/>
  <c r="S299" i="7"/>
  <c r="S300" i="7"/>
  <c r="S301" i="7"/>
  <c r="S302" i="7"/>
  <c r="S303" i="7"/>
  <c r="S304" i="7"/>
  <c r="S305" i="7"/>
  <c r="S306" i="7"/>
  <c r="S307" i="7"/>
  <c r="S308" i="7"/>
  <c r="S309" i="7"/>
  <c r="S310" i="7"/>
  <c r="S311" i="7"/>
  <c r="S312" i="7"/>
  <c r="S313" i="7"/>
  <c r="S314" i="7"/>
  <c r="S315" i="7"/>
  <c r="S316" i="7"/>
  <c r="S317" i="7"/>
  <c r="S318" i="7"/>
  <c r="S319" i="7"/>
  <c r="S320" i="7"/>
  <c r="S321" i="7"/>
  <c r="S322" i="7"/>
  <c r="S323" i="7"/>
  <c r="S324" i="7"/>
  <c r="S325" i="7"/>
  <c r="S326" i="7"/>
  <c r="S327" i="7"/>
  <c r="S328" i="7"/>
  <c r="S329" i="7"/>
  <c r="S330" i="7"/>
  <c r="S331" i="7"/>
  <c r="S332" i="7"/>
  <c r="S333" i="7"/>
  <c r="S334" i="7"/>
  <c r="S335" i="7"/>
  <c r="S336" i="7"/>
  <c r="S337" i="7"/>
  <c r="S338" i="7"/>
  <c r="S339" i="7"/>
  <c r="S340" i="7"/>
  <c r="S341" i="7"/>
  <c r="S342" i="7"/>
  <c r="S343" i="7"/>
  <c r="S344" i="7"/>
  <c r="S345" i="7"/>
  <c r="S346" i="7"/>
  <c r="S347" i="7"/>
  <c r="S348" i="7"/>
  <c r="S349" i="7"/>
  <c r="S350" i="7"/>
  <c r="S351" i="7"/>
  <c r="S352" i="7"/>
  <c r="S353" i="7"/>
  <c r="S354" i="7"/>
  <c r="S355" i="7"/>
  <c r="S356" i="7"/>
  <c r="S357" i="7"/>
  <c r="S358" i="7"/>
  <c r="S359" i="7"/>
  <c r="S360" i="7"/>
  <c r="S361" i="7"/>
  <c r="S362" i="7"/>
  <c r="S363" i="7"/>
  <c r="S364" i="7"/>
  <c r="S365" i="7"/>
  <c r="S366" i="7"/>
  <c r="S367" i="7"/>
  <c r="S368" i="7"/>
  <c r="S369" i="7"/>
  <c r="S370" i="7"/>
  <c r="S371" i="7"/>
  <c r="S372" i="7"/>
  <c r="S373" i="7"/>
  <c r="S374" i="7"/>
  <c r="S375" i="7"/>
  <c r="S376" i="7"/>
  <c r="S377" i="7"/>
  <c r="S378" i="7"/>
  <c r="S379" i="7"/>
  <c r="S380" i="7"/>
  <c r="S381" i="7"/>
  <c r="S382" i="7"/>
  <c r="S383" i="7"/>
  <c r="S384" i="7"/>
  <c r="S385" i="7"/>
  <c r="S386" i="7"/>
  <c r="S387" i="7"/>
  <c r="S388" i="7"/>
  <c r="S389" i="7"/>
  <c r="S390" i="7"/>
  <c r="S391" i="7"/>
  <c r="S392" i="7"/>
  <c r="S393" i="7"/>
  <c r="S394" i="7"/>
  <c r="S395" i="7"/>
  <c r="S396" i="7"/>
  <c r="S397" i="7"/>
  <c r="S398" i="7"/>
  <c r="S399" i="7"/>
  <c r="S400" i="7"/>
  <c r="S401" i="7"/>
  <c r="S402" i="7"/>
  <c r="S403" i="7"/>
  <c r="S404" i="7"/>
  <c r="S405" i="7"/>
  <c r="S406" i="7"/>
  <c r="S407" i="7"/>
  <c r="S408" i="7"/>
  <c r="S409" i="7"/>
  <c r="S410" i="7"/>
  <c r="S411" i="7"/>
  <c r="S412" i="7"/>
  <c r="S413" i="7"/>
  <c r="S414" i="7"/>
  <c r="S415" i="7"/>
  <c r="S416" i="7"/>
  <c r="S417" i="7"/>
  <c r="S418" i="7"/>
  <c r="S419" i="7"/>
  <c r="S420" i="7"/>
  <c r="S421" i="7"/>
  <c r="S422" i="7"/>
  <c r="S423" i="7"/>
  <c r="S424" i="7"/>
  <c r="S425" i="7"/>
  <c r="S426" i="7"/>
  <c r="S427" i="7"/>
  <c r="S428" i="7"/>
  <c r="S429" i="7"/>
  <c r="S430" i="7"/>
  <c r="S431" i="7"/>
  <c r="S432" i="7"/>
  <c r="S433" i="7"/>
  <c r="S434" i="7"/>
  <c r="S435" i="7"/>
  <c r="S436" i="7"/>
  <c r="S437" i="7"/>
  <c r="S438" i="7"/>
  <c r="S439" i="7"/>
  <c r="S440" i="7"/>
  <c r="S441" i="7"/>
  <c r="S442" i="7"/>
  <c r="S443" i="7"/>
  <c r="S444" i="7"/>
  <c r="S445" i="7"/>
  <c r="S446" i="7"/>
  <c r="S447" i="7"/>
  <c r="S448" i="7"/>
  <c r="S449" i="7"/>
  <c r="S450" i="7"/>
  <c r="S451" i="7"/>
  <c r="S452" i="7"/>
  <c r="S453" i="7"/>
  <c r="S454" i="7"/>
  <c r="S455" i="7"/>
  <c r="S456" i="7"/>
  <c r="S457" i="7"/>
  <c r="S458" i="7"/>
  <c r="S459" i="7"/>
  <c r="S460" i="7"/>
  <c r="S461" i="7"/>
  <c r="S462" i="7"/>
  <c r="S463" i="7"/>
  <c r="S464" i="7"/>
  <c r="S465" i="7"/>
  <c r="S466" i="7"/>
  <c r="S467" i="7"/>
  <c r="S468" i="7"/>
  <c r="S469" i="7"/>
  <c r="S470" i="7"/>
  <c r="S471" i="7"/>
  <c r="S472" i="7"/>
  <c r="S473" i="7"/>
  <c r="S474" i="7"/>
  <c r="S475" i="7"/>
  <c r="S476" i="7"/>
  <c r="S477" i="7"/>
  <c r="S478" i="7"/>
  <c r="S479" i="7"/>
  <c r="S480" i="7"/>
  <c r="S481" i="7"/>
  <c r="S482" i="7"/>
  <c r="S483" i="7"/>
  <c r="S484" i="7"/>
  <c r="S485" i="7"/>
  <c r="S486" i="7"/>
  <c r="S487" i="7"/>
  <c r="S488" i="7"/>
  <c r="S489" i="7"/>
  <c r="S490" i="7"/>
  <c r="S491" i="7"/>
  <c r="S492" i="7"/>
  <c r="S493" i="7"/>
  <c r="S494" i="7"/>
  <c r="S495" i="7"/>
  <c r="S496" i="7"/>
  <c r="S497" i="7"/>
  <c r="S498" i="7"/>
  <c r="S499" i="7"/>
  <c r="S500" i="7"/>
  <c r="S501" i="7"/>
  <c r="S502" i="7"/>
  <c r="S503" i="7"/>
  <c r="S504" i="7"/>
  <c r="S505" i="7"/>
  <c r="S506" i="7"/>
  <c r="S507" i="7"/>
  <c r="S508" i="7"/>
  <c r="S509" i="7"/>
  <c r="S510" i="7"/>
  <c r="S511" i="7"/>
  <c r="S512" i="7"/>
  <c r="N267" i="7"/>
  <c r="N268" i="7"/>
  <c r="N269" i="7"/>
  <c r="N270" i="7"/>
  <c r="N271" i="7"/>
  <c r="N272" i="7"/>
  <c r="N273" i="7"/>
  <c r="N274" i="7"/>
  <c r="N275" i="7"/>
  <c r="N276" i="7"/>
  <c r="N277" i="7"/>
  <c r="N278" i="7"/>
  <c r="N279" i="7"/>
  <c r="N280" i="7"/>
  <c r="N281" i="7"/>
  <c r="N282" i="7"/>
  <c r="N283" i="7"/>
  <c r="N284" i="7"/>
  <c r="N285" i="7"/>
  <c r="N286" i="7"/>
  <c r="N287" i="7"/>
  <c r="N288" i="7"/>
  <c r="N289" i="7"/>
  <c r="N290" i="7"/>
  <c r="N291" i="7"/>
  <c r="N292" i="7"/>
  <c r="N293" i="7"/>
  <c r="N294" i="7"/>
  <c r="N295" i="7"/>
  <c r="N296" i="7"/>
  <c r="N297" i="7"/>
  <c r="N298" i="7"/>
  <c r="N299" i="7"/>
  <c r="N300" i="7"/>
  <c r="N301" i="7"/>
  <c r="N302" i="7"/>
  <c r="N303" i="7"/>
  <c r="N304" i="7"/>
  <c r="N305" i="7"/>
  <c r="N306" i="7"/>
  <c r="N307" i="7"/>
  <c r="N308" i="7"/>
  <c r="N309" i="7"/>
  <c r="N310" i="7"/>
  <c r="N311" i="7"/>
  <c r="N312" i="7"/>
  <c r="N313" i="7"/>
  <c r="N314" i="7"/>
  <c r="N315" i="7"/>
  <c r="N316" i="7"/>
  <c r="N317" i="7"/>
  <c r="N318" i="7"/>
  <c r="N319" i="7"/>
  <c r="N320" i="7"/>
  <c r="N321" i="7"/>
  <c r="N322" i="7"/>
  <c r="N323" i="7"/>
  <c r="N324" i="7"/>
  <c r="N325" i="7"/>
  <c r="N326" i="7"/>
  <c r="N327" i="7"/>
  <c r="N328" i="7"/>
  <c r="N329" i="7"/>
  <c r="N330" i="7"/>
  <c r="N331" i="7"/>
  <c r="N332" i="7"/>
  <c r="N333" i="7"/>
  <c r="N334" i="7"/>
  <c r="N335" i="7"/>
  <c r="N336" i="7"/>
  <c r="N337" i="7"/>
  <c r="N338" i="7"/>
  <c r="N339" i="7"/>
  <c r="N340" i="7"/>
  <c r="N341" i="7"/>
  <c r="N342" i="7"/>
  <c r="N343" i="7"/>
  <c r="N344" i="7"/>
  <c r="N345" i="7"/>
  <c r="N346" i="7"/>
  <c r="N347" i="7"/>
  <c r="N348" i="7"/>
  <c r="N349" i="7"/>
  <c r="N350" i="7"/>
  <c r="N351" i="7"/>
  <c r="N352" i="7"/>
  <c r="N353" i="7"/>
  <c r="N354" i="7"/>
  <c r="N355" i="7"/>
  <c r="N356" i="7"/>
  <c r="N357" i="7"/>
  <c r="N358" i="7"/>
  <c r="N359" i="7"/>
  <c r="N360" i="7"/>
  <c r="N361" i="7"/>
  <c r="N362" i="7"/>
  <c r="N363" i="7"/>
  <c r="N364" i="7"/>
  <c r="N365" i="7"/>
  <c r="N366" i="7"/>
  <c r="N367" i="7"/>
  <c r="N368" i="7"/>
  <c r="N369" i="7"/>
  <c r="N370" i="7"/>
  <c r="N371" i="7"/>
  <c r="N372" i="7"/>
  <c r="N373" i="7"/>
  <c r="N374" i="7"/>
  <c r="N375" i="7"/>
  <c r="N376" i="7"/>
  <c r="N377" i="7"/>
  <c r="N378" i="7"/>
  <c r="N379" i="7"/>
  <c r="N380" i="7"/>
  <c r="N381" i="7"/>
  <c r="N382" i="7"/>
  <c r="N383" i="7"/>
  <c r="N384" i="7"/>
  <c r="N385" i="7"/>
  <c r="N386" i="7"/>
  <c r="N387" i="7"/>
  <c r="N388" i="7"/>
  <c r="N389" i="7"/>
  <c r="N390" i="7"/>
  <c r="N391" i="7"/>
  <c r="N392" i="7"/>
  <c r="N393" i="7"/>
  <c r="N394" i="7"/>
  <c r="N395" i="7"/>
  <c r="N396" i="7"/>
  <c r="N397" i="7"/>
  <c r="N398" i="7"/>
  <c r="N399" i="7"/>
  <c r="N400" i="7"/>
  <c r="N401" i="7"/>
  <c r="N402" i="7"/>
  <c r="N403" i="7"/>
  <c r="N404" i="7"/>
  <c r="N405" i="7"/>
  <c r="N406" i="7"/>
  <c r="N407" i="7"/>
  <c r="N408" i="7"/>
  <c r="N409" i="7"/>
  <c r="N410" i="7"/>
  <c r="N411" i="7"/>
  <c r="N412" i="7"/>
  <c r="N413" i="7"/>
  <c r="N414" i="7"/>
  <c r="N415" i="7"/>
  <c r="N416" i="7"/>
  <c r="N417" i="7"/>
  <c r="N418" i="7"/>
  <c r="N419" i="7"/>
  <c r="N420" i="7"/>
  <c r="N421" i="7"/>
  <c r="N422" i="7"/>
  <c r="N423" i="7"/>
  <c r="N424" i="7"/>
  <c r="N425" i="7"/>
  <c r="N426" i="7"/>
  <c r="N427" i="7"/>
  <c r="N428" i="7"/>
  <c r="N429" i="7"/>
  <c r="N430" i="7"/>
  <c r="N431" i="7"/>
  <c r="N432" i="7"/>
  <c r="N433" i="7"/>
  <c r="N434" i="7"/>
  <c r="N435" i="7"/>
  <c r="N436" i="7"/>
  <c r="N437" i="7"/>
  <c r="N438" i="7"/>
  <c r="N439" i="7"/>
  <c r="N440" i="7"/>
  <c r="N441" i="7"/>
  <c r="N442" i="7"/>
  <c r="N443" i="7"/>
  <c r="N444" i="7"/>
  <c r="N445" i="7"/>
  <c r="N446" i="7"/>
  <c r="N447" i="7"/>
  <c r="N448" i="7"/>
  <c r="N449" i="7"/>
  <c r="N450" i="7"/>
  <c r="N451" i="7"/>
  <c r="N452" i="7"/>
  <c r="N453" i="7"/>
  <c r="N454" i="7"/>
  <c r="N455" i="7"/>
  <c r="N456" i="7"/>
  <c r="N457" i="7"/>
  <c r="N458" i="7"/>
  <c r="N459" i="7"/>
  <c r="N460" i="7"/>
  <c r="N461" i="7"/>
  <c r="N462" i="7"/>
  <c r="N463" i="7"/>
  <c r="N464" i="7"/>
  <c r="N465" i="7"/>
  <c r="N466" i="7"/>
  <c r="N467" i="7"/>
  <c r="N468" i="7"/>
  <c r="N469" i="7"/>
  <c r="N470" i="7"/>
  <c r="N471" i="7"/>
  <c r="N472" i="7"/>
  <c r="N473" i="7"/>
  <c r="N474" i="7"/>
  <c r="N475" i="7"/>
  <c r="N476" i="7"/>
  <c r="N477" i="7"/>
  <c r="N478" i="7"/>
  <c r="N479" i="7"/>
  <c r="N480" i="7"/>
  <c r="N481" i="7"/>
  <c r="N482" i="7"/>
  <c r="N483" i="7"/>
  <c r="N484" i="7"/>
  <c r="N485" i="7"/>
  <c r="N486" i="7"/>
  <c r="N487" i="7"/>
  <c r="N488" i="7"/>
  <c r="N489" i="7"/>
  <c r="N490" i="7"/>
  <c r="N491" i="7"/>
  <c r="N492" i="7"/>
  <c r="N493" i="7"/>
  <c r="N494" i="7"/>
  <c r="N495" i="7"/>
  <c r="N496" i="7"/>
  <c r="N497" i="7"/>
  <c r="N498" i="7"/>
  <c r="N499" i="7"/>
  <c r="N500" i="7"/>
  <c r="N501" i="7"/>
  <c r="N502" i="7"/>
  <c r="N503" i="7"/>
  <c r="N504" i="7"/>
  <c r="N505" i="7"/>
  <c r="N506" i="7"/>
  <c r="N507" i="7"/>
  <c r="N508" i="7"/>
  <c r="N509" i="7"/>
  <c r="N510" i="7"/>
  <c r="N511" i="7"/>
  <c r="N512" i="7"/>
  <c r="I267" i="7"/>
  <c r="I268" i="7"/>
  <c r="I269" i="7"/>
  <c r="I270" i="7"/>
  <c r="I271" i="7"/>
  <c r="I272" i="7"/>
  <c r="I273" i="7"/>
  <c r="I274" i="7"/>
  <c r="I275" i="7"/>
  <c r="I276" i="7"/>
  <c r="I277" i="7"/>
  <c r="I278" i="7"/>
  <c r="I279" i="7"/>
  <c r="I280" i="7"/>
  <c r="I281" i="7"/>
  <c r="I282" i="7"/>
  <c r="I283" i="7"/>
  <c r="I284" i="7"/>
  <c r="I285" i="7"/>
  <c r="I286" i="7"/>
  <c r="I287" i="7"/>
  <c r="I288" i="7"/>
  <c r="I289" i="7"/>
  <c r="I290" i="7"/>
  <c r="I291" i="7"/>
  <c r="I292" i="7"/>
  <c r="I293" i="7"/>
  <c r="I294" i="7"/>
  <c r="I295" i="7"/>
  <c r="I296" i="7"/>
  <c r="I297" i="7"/>
  <c r="I298" i="7"/>
  <c r="I299" i="7"/>
  <c r="I300" i="7"/>
  <c r="I301" i="7"/>
  <c r="I302" i="7"/>
  <c r="I303" i="7"/>
  <c r="I304" i="7"/>
  <c r="I305" i="7"/>
  <c r="I306" i="7"/>
  <c r="I307" i="7"/>
  <c r="I308" i="7"/>
  <c r="I309" i="7"/>
  <c r="I310" i="7"/>
  <c r="I311" i="7"/>
  <c r="I312" i="7"/>
  <c r="I313" i="7"/>
  <c r="I314" i="7"/>
  <c r="I315" i="7"/>
  <c r="I316" i="7"/>
  <c r="I317" i="7"/>
  <c r="I318" i="7"/>
  <c r="I319" i="7"/>
  <c r="I320" i="7"/>
  <c r="I321" i="7"/>
  <c r="I322" i="7"/>
  <c r="I323" i="7"/>
  <c r="I324" i="7"/>
  <c r="I325" i="7"/>
  <c r="I326" i="7"/>
  <c r="I327" i="7"/>
  <c r="I328" i="7"/>
  <c r="I329" i="7"/>
  <c r="I330" i="7"/>
  <c r="I331" i="7"/>
  <c r="I332" i="7"/>
  <c r="I333" i="7"/>
  <c r="I334" i="7"/>
  <c r="I335" i="7"/>
  <c r="I336" i="7"/>
  <c r="I337" i="7"/>
  <c r="I338" i="7"/>
  <c r="I339" i="7"/>
  <c r="I340" i="7"/>
  <c r="I341" i="7"/>
  <c r="I342" i="7"/>
  <c r="I343" i="7"/>
  <c r="I344" i="7"/>
  <c r="I345" i="7"/>
  <c r="I346" i="7"/>
  <c r="I347" i="7"/>
  <c r="I348" i="7"/>
  <c r="I349" i="7"/>
  <c r="I350" i="7"/>
  <c r="I351" i="7"/>
  <c r="I352" i="7"/>
  <c r="I353" i="7"/>
  <c r="I354" i="7"/>
  <c r="I355" i="7"/>
  <c r="I356" i="7"/>
  <c r="I357" i="7"/>
  <c r="I358" i="7"/>
  <c r="I359" i="7"/>
  <c r="I360" i="7"/>
  <c r="I361" i="7"/>
  <c r="I362" i="7"/>
  <c r="I363" i="7"/>
  <c r="I364" i="7"/>
  <c r="I365" i="7"/>
  <c r="I366" i="7"/>
  <c r="I367" i="7"/>
  <c r="I368" i="7"/>
  <c r="I369" i="7"/>
  <c r="I370" i="7"/>
  <c r="I371" i="7"/>
  <c r="I372" i="7"/>
  <c r="I373" i="7"/>
  <c r="I374" i="7"/>
  <c r="I375" i="7"/>
  <c r="I376" i="7"/>
  <c r="I377" i="7"/>
  <c r="I378" i="7"/>
  <c r="I379" i="7"/>
  <c r="I380" i="7"/>
  <c r="I381" i="7"/>
  <c r="I382" i="7"/>
  <c r="I383" i="7"/>
  <c r="I384" i="7"/>
  <c r="I385" i="7"/>
  <c r="I386" i="7"/>
  <c r="I387" i="7"/>
  <c r="I388" i="7"/>
  <c r="I389" i="7"/>
  <c r="I390" i="7"/>
  <c r="I391" i="7"/>
  <c r="I392" i="7"/>
  <c r="I393" i="7"/>
  <c r="I394" i="7"/>
  <c r="I395" i="7"/>
  <c r="I396" i="7"/>
  <c r="I397" i="7"/>
  <c r="I398" i="7"/>
  <c r="I399" i="7"/>
  <c r="I400" i="7"/>
  <c r="I401" i="7"/>
  <c r="I402" i="7"/>
  <c r="I403" i="7"/>
  <c r="I404" i="7"/>
  <c r="I405" i="7"/>
  <c r="I406" i="7"/>
  <c r="I407" i="7"/>
  <c r="I408" i="7"/>
  <c r="I409" i="7"/>
  <c r="I410" i="7"/>
  <c r="I411" i="7"/>
  <c r="I412" i="7"/>
  <c r="I413" i="7"/>
  <c r="I414" i="7"/>
  <c r="I415" i="7"/>
  <c r="I416" i="7"/>
  <c r="I417" i="7"/>
  <c r="I418" i="7"/>
  <c r="I419" i="7"/>
  <c r="I420" i="7"/>
  <c r="I421" i="7"/>
  <c r="I422" i="7"/>
  <c r="I423" i="7"/>
  <c r="I424" i="7"/>
  <c r="I425" i="7"/>
  <c r="I426" i="7"/>
  <c r="I427" i="7"/>
  <c r="I428" i="7"/>
  <c r="I429" i="7"/>
  <c r="I430" i="7"/>
  <c r="I431" i="7"/>
  <c r="I432" i="7"/>
  <c r="I433" i="7"/>
  <c r="I434" i="7"/>
  <c r="I435" i="7"/>
  <c r="I436" i="7"/>
  <c r="I437" i="7"/>
  <c r="I438" i="7"/>
  <c r="I439" i="7"/>
  <c r="I440" i="7"/>
  <c r="I441" i="7"/>
  <c r="I442" i="7"/>
  <c r="I443" i="7"/>
  <c r="I444" i="7"/>
  <c r="I445" i="7"/>
  <c r="I446" i="7"/>
  <c r="I447" i="7"/>
  <c r="I448" i="7"/>
  <c r="I449" i="7"/>
  <c r="I450" i="7"/>
  <c r="I451" i="7"/>
  <c r="I452" i="7"/>
  <c r="I453" i="7"/>
  <c r="I454" i="7"/>
  <c r="I455" i="7"/>
  <c r="I456" i="7"/>
  <c r="I457" i="7"/>
  <c r="I458" i="7"/>
  <c r="I459" i="7"/>
  <c r="I460" i="7"/>
  <c r="I461" i="7"/>
  <c r="I462" i="7"/>
  <c r="I463" i="7"/>
  <c r="I464" i="7"/>
  <c r="I465" i="7"/>
  <c r="I466" i="7"/>
  <c r="I467" i="7"/>
  <c r="I468" i="7"/>
  <c r="I469" i="7"/>
  <c r="I470" i="7"/>
  <c r="I471" i="7"/>
  <c r="I472" i="7"/>
  <c r="I473" i="7"/>
  <c r="I474" i="7"/>
  <c r="I475" i="7"/>
  <c r="I476" i="7"/>
  <c r="I477" i="7"/>
  <c r="I478" i="7"/>
  <c r="I479" i="7"/>
  <c r="I480" i="7"/>
  <c r="I481" i="7"/>
  <c r="I482" i="7"/>
  <c r="I483" i="7"/>
  <c r="I484" i="7"/>
  <c r="I485" i="7"/>
  <c r="I486" i="7"/>
  <c r="I487" i="7"/>
  <c r="I488" i="7"/>
  <c r="I489" i="7"/>
  <c r="I490" i="7"/>
  <c r="I491" i="7"/>
  <c r="I492" i="7"/>
  <c r="I493" i="7"/>
  <c r="I494" i="7"/>
  <c r="I495" i="7"/>
  <c r="I496" i="7"/>
  <c r="I497" i="7"/>
  <c r="I498" i="7"/>
  <c r="I499" i="7"/>
  <c r="I500" i="7"/>
  <c r="I501" i="7"/>
  <c r="I502" i="7"/>
  <c r="I503" i="7"/>
  <c r="I504" i="7"/>
  <c r="I505" i="7"/>
  <c r="I506" i="7"/>
  <c r="I507" i="7"/>
  <c r="I508" i="7"/>
  <c r="I509" i="7"/>
  <c r="I510" i="7"/>
  <c r="I511" i="7"/>
  <c r="I512" i="7"/>
  <c r="AA266" i="7"/>
  <c r="D267" i="7"/>
  <c r="AA267" i="7" s="1"/>
  <c r="D268" i="7"/>
  <c r="AA268" i="7" s="1"/>
  <c r="D269" i="7"/>
  <c r="AA269" i="7" s="1"/>
  <c r="D270" i="7"/>
  <c r="AA270" i="7" s="1"/>
  <c r="D271" i="7"/>
  <c r="AA271" i="7" s="1"/>
  <c r="D272" i="7"/>
  <c r="AA272" i="7" s="1"/>
  <c r="D273" i="7"/>
  <c r="AA273" i="7" s="1"/>
  <c r="D274" i="7"/>
  <c r="AA274" i="7" s="1"/>
  <c r="D275" i="7"/>
  <c r="AA275" i="7" s="1"/>
  <c r="D276" i="7"/>
  <c r="AA276" i="7" s="1"/>
  <c r="D277" i="7"/>
  <c r="AA277" i="7" s="1"/>
  <c r="D278" i="7"/>
  <c r="AA278" i="7" s="1"/>
  <c r="D279" i="7"/>
  <c r="AA279" i="7" s="1"/>
  <c r="D280" i="7"/>
  <c r="AA280" i="7" s="1"/>
  <c r="D281" i="7"/>
  <c r="AA281" i="7" s="1"/>
  <c r="D282" i="7"/>
  <c r="AA282" i="7" s="1"/>
  <c r="D283" i="7"/>
  <c r="AA283" i="7" s="1"/>
  <c r="D284" i="7"/>
  <c r="AA284" i="7" s="1"/>
  <c r="D285" i="7"/>
  <c r="AA285" i="7" s="1"/>
  <c r="D286" i="7"/>
  <c r="AA286" i="7" s="1"/>
  <c r="D287" i="7"/>
  <c r="AA287" i="7" s="1"/>
  <c r="D288" i="7"/>
  <c r="AA288" i="7" s="1"/>
  <c r="D289" i="7"/>
  <c r="AA289" i="7" s="1"/>
  <c r="D290" i="7"/>
  <c r="AA290" i="7" s="1"/>
  <c r="D291" i="7"/>
  <c r="AA291" i="7" s="1"/>
  <c r="D292" i="7"/>
  <c r="AA292" i="7" s="1"/>
  <c r="D293" i="7"/>
  <c r="AA293" i="7" s="1"/>
  <c r="D294" i="7"/>
  <c r="AA294" i="7" s="1"/>
  <c r="D295" i="7"/>
  <c r="AA295" i="7" s="1"/>
  <c r="D296" i="7"/>
  <c r="AA296" i="7" s="1"/>
  <c r="D297" i="7"/>
  <c r="AA297" i="7" s="1"/>
  <c r="D298" i="7"/>
  <c r="AA298" i="7" s="1"/>
  <c r="D299" i="7"/>
  <c r="AA299" i="7" s="1"/>
  <c r="D300" i="7"/>
  <c r="AA300" i="7" s="1"/>
  <c r="D301" i="7"/>
  <c r="AA301" i="7" s="1"/>
  <c r="D302" i="7"/>
  <c r="AA302" i="7" s="1"/>
  <c r="D303" i="7"/>
  <c r="AA303" i="7" s="1"/>
  <c r="D304" i="7"/>
  <c r="AA304" i="7" s="1"/>
  <c r="D305" i="7"/>
  <c r="AA305" i="7" s="1"/>
  <c r="D306" i="7"/>
  <c r="AA306" i="7" s="1"/>
  <c r="D307" i="7"/>
  <c r="AA307" i="7" s="1"/>
  <c r="D308" i="7"/>
  <c r="AA308" i="7" s="1"/>
  <c r="D309" i="7"/>
  <c r="AA309" i="7" s="1"/>
  <c r="D310" i="7"/>
  <c r="AA310" i="7" s="1"/>
  <c r="D311" i="7"/>
  <c r="AA311" i="7" s="1"/>
  <c r="D312" i="7"/>
  <c r="AA312" i="7" s="1"/>
  <c r="D313" i="7"/>
  <c r="AA313" i="7" s="1"/>
  <c r="D314" i="7"/>
  <c r="AA314" i="7" s="1"/>
  <c r="D315" i="7"/>
  <c r="AA315" i="7" s="1"/>
  <c r="D316" i="7"/>
  <c r="AA316" i="7" s="1"/>
  <c r="D317" i="7"/>
  <c r="AA317" i="7" s="1"/>
  <c r="D318" i="7"/>
  <c r="AA318" i="7" s="1"/>
  <c r="D319" i="7"/>
  <c r="AA319" i="7" s="1"/>
  <c r="D320" i="7"/>
  <c r="AA320" i="7" s="1"/>
  <c r="D321" i="7"/>
  <c r="AA321" i="7" s="1"/>
  <c r="D322" i="7"/>
  <c r="AA322" i="7" s="1"/>
  <c r="D323" i="7"/>
  <c r="AA323" i="7" s="1"/>
  <c r="D324" i="7"/>
  <c r="AA324" i="7" s="1"/>
  <c r="D325" i="7"/>
  <c r="AA325" i="7" s="1"/>
  <c r="D326" i="7"/>
  <c r="AA326" i="7" s="1"/>
  <c r="D327" i="7"/>
  <c r="AA327" i="7" s="1"/>
  <c r="D328" i="7"/>
  <c r="AA328" i="7" s="1"/>
  <c r="D329" i="7"/>
  <c r="AA329" i="7" s="1"/>
  <c r="D330" i="7"/>
  <c r="AA330" i="7" s="1"/>
  <c r="D331" i="7"/>
  <c r="AA331" i="7" s="1"/>
  <c r="D332" i="7"/>
  <c r="AA332" i="7" s="1"/>
  <c r="D333" i="7"/>
  <c r="AA333" i="7" s="1"/>
  <c r="D334" i="7"/>
  <c r="AA334" i="7" s="1"/>
  <c r="D335" i="7"/>
  <c r="AA335" i="7" s="1"/>
  <c r="D336" i="7"/>
  <c r="AA336" i="7" s="1"/>
  <c r="D337" i="7"/>
  <c r="AA337" i="7" s="1"/>
  <c r="D338" i="7"/>
  <c r="AA338" i="7" s="1"/>
  <c r="D339" i="7"/>
  <c r="AA339" i="7" s="1"/>
  <c r="D340" i="7"/>
  <c r="AA340" i="7" s="1"/>
  <c r="D341" i="7"/>
  <c r="AA341" i="7" s="1"/>
  <c r="D342" i="7"/>
  <c r="AA342" i="7" s="1"/>
  <c r="D343" i="7"/>
  <c r="AA343" i="7" s="1"/>
  <c r="D344" i="7"/>
  <c r="AA344" i="7" s="1"/>
  <c r="D345" i="7"/>
  <c r="AA345" i="7" s="1"/>
  <c r="D346" i="7"/>
  <c r="AA346" i="7" s="1"/>
  <c r="D347" i="7"/>
  <c r="AA347" i="7" s="1"/>
  <c r="D348" i="7"/>
  <c r="AA348" i="7" s="1"/>
  <c r="D349" i="7"/>
  <c r="AA349" i="7" s="1"/>
  <c r="D350" i="7"/>
  <c r="AA350" i="7" s="1"/>
  <c r="D351" i="7"/>
  <c r="AA351" i="7" s="1"/>
  <c r="D352" i="7"/>
  <c r="AA352" i="7" s="1"/>
  <c r="D353" i="7"/>
  <c r="AA353" i="7" s="1"/>
  <c r="D354" i="7"/>
  <c r="AA354" i="7" s="1"/>
  <c r="D355" i="7"/>
  <c r="AA355" i="7" s="1"/>
  <c r="D356" i="7"/>
  <c r="AA356" i="7" s="1"/>
  <c r="D357" i="7"/>
  <c r="AA357" i="7" s="1"/>
  <c r="D358" i="7"/>
  <c r="AA358" i="7" s="1"/>
  <c r="D359" i="7"/>
  <c r="AA359" i="7" s="1"/>
  <c r="D360" i="7"/>
  <c r="AA360" i="7" s="1"/>
  <c r="D361" i="7"/>
  <c r="AA361" i="7" s="1"/>
  <c r="D362" i="7"/>
  <c r="AA362" i="7" s="1"/>
  <c r="D363" i="7"/>
  <c r="AA363" i="7" s="1"/>
  <c r="D364" i="7"/>
  <c r="AA364" i="7" s="1"/>
  <c r="D365" i="7"/>
  <c r="AA365" i="7" s="1"/>
  <c r="D366" i="7"/>
  <c r="AA366" i="7" s="1"/>
  <c r="D367" i="7"/>
  <c r="AA367" i="7" s="1"/>
  <c r="D368" i="7"/>
  <c r="AA368" i="7" s="1"/>
  <c r="D369" i="7"/>
  <c r="AA369" i="7" s="1"/>
  <c r="D370" i="7"/>
  <c r="AA370" i="7" s="1"/>
  <c r="D371" i="7"/>
  <c r="AA371" i="7" s="1"/>
  <c r="D372" i="7"/>
  <c r="AA372" i="7" s="1"/>
  <c r="D373" i="7"/>
  <c r="AA373" i="7" s="1"/>
  <c r="D374" i="7"/>
  <c r="AA374" i="7" s="1"/>
  <c r="D375" i="7"/>
  <c r="AA375" i="7" s="1"/>
  <c r="D376" i="7"/>
  <c r="AA376" i="7" s="1"/>
  <c r="D377" i="7"/>
  <c r="AA377" i="7" s="1"/>
  <c r="D378" i="7"/>
  <c r="AA378" i="7" s="1"/>
  <c r="D379" i="7"/>
  <c r="AA379" i="7" s="1"/>
  <c r="D380" i="7"/>
  <c r="AA380" i="7" s="1"/>
  <c r="D381" i="7"/>
  <c r="AA381" i="7" s="1"/>
  <c r="D382" i="7"/>
  <c r="AA382" i="7" s="1"/>
  <c r="D383" i="7"/>
  <c r="AA383" i="7" s="1"/>
  <c r="D384" i="7"/>
  <c r="AA384" i="7" s="1"/>
  <c r="D385" i="7"/>
  <c r="AA385" i="7" s="1"/>
  <c r="D386" i="7"/>
  <c r="AA386" i="7" s="1"/>
  <c r="D387" i="7"/>
  <c r="AA387" i="7" s="1"/>
  <c r="D388" i="7"/>
  <c r="AA388" i="7" s="1"/>
  <c r="D389" i="7"/>
  <c r="AA389" i="7" s="1"/>
  <c r="D390" i="7"/>
  <c r="AA390" i="7" s="1"/>
  <c r="D391" i="7"/>
  <c r="AA391" i="7" s="1"/>
  <c r="D392" i="7"/>
  <c r="AA392" i="7" s="1"/>
  <c r="D393" i="7"/>
  <c r="AA393" i="7" s="1"/>
  <c r="D394" i="7"/>
  <c r="AA394" i="7" s="1"/>
  <c r="D395" i="7"/>
  <c r="AA395" i="7" s="1"/>
  <c r="D396" i="7"/>
  <c r="AA396" i="7" s="1"/>
  <c r="D397" i="7"/>
  <c r="AA397" i="7" s="1"/>
  <c r="D398" i="7"/>
  <c r="AA398" i="7" s="1"/>
  <c r="D399" i="7"/>
  <c r="AA399" i="7" s="1"/>
  <c r="D400" i="7"/>
  <c r="AA400" i="7" s="1"/>
  <c r="D401" i="7"/>
  <c r="AA401" i="7" s="1"/>
  <c r="D402" i="7"/>
  <c r="AA402" i="7" s="1"/>
  <c r="D403" i="7"/>
  <c r="AA403" i="7" s="1"/>
  <c r="D404" i="7"/>
  <c r="AA404" i="7" s="1"/>
  <c r="D405" i="7"/>
  <c r="AA405" i="7" s="1"/>
  <c r="D406" i="7"/>
  <c r="AA406" i="7" s="1"/>
  <c r="D407" i="7"/>
  <c r="AA407" i="7" s="1"/>
  <c r="D408" i="7"/>
  <c r="AA408" i="7" s="1"/>
  <c r="D409" i="7"/>
  <c r="AA409" i="7" s="1"/>
  <c r="D410" i="7"/>
  <c r="AA410" i="7" s="1"/>
  <c r="D411" i="7"/>
  <c r="AA411" i="7" s="1"/>
  <c r="D412" i="7"/>
  <c r="AA412" i="7" s="1"/>
  <c r="D413" i="7"/>
  <c r="AA413" i="7" s="1"/>
  <c r="D414" i="7"/>
  <c r="AA414" i="7" s="1"/>
  <c r="D415" i="7"/>
  <c r="AA415" i="7" s="1"/>
  <c r="D416" i="7"/>
  <c r="AA416" i="7" s="1"/>
  <c r="D417" i="7"/>
  <c r="AA417" i="7" s="1"/>
  <c r="D418" i="7"/>
  <c r="AA418" i="7" s="1"/>
  <c r="D419" i="7"/>
  <c r="AA419" i="7" s="1"/>
  <c r="D420" i="7"/>
  <c r="AA420" i="7" s="1"/>
  <c r="D421" i="7"/>
  <c r="AA421" i="7" s="1"/>
  <c r="D422" i="7"/>
  <c r="AA422" i="7" s="1"/>
  <c r="D423" i="7"/>
  <c r="AA423" i="7" s="1"/>
  <c r="D424" i="7"/>
  <c r="AA424" i="7" s="1"/>
  <c r="D425" i="7"/>
  <c r="AA425" i="7" s="1"/>
  <c r="D426" i="7"/>
  <c r="AA426" i="7" s="1"/>
  <c r="D427" i="7"/>
  <c r="AA427" i="7" s="1"/>
  <c r="D428" i="7"/>
  <c r="AA428" i="7" s="1"/>
  <c r="D429" i="7"/>
  <c r="AA429" i="7" s="1"/>
  <c r="D430" i="7"/>
  <c r="AA430" i="7" s="1"/>
  <c r="D431" i="7"/>
  <c r="AA431" i="7" s="1"/>
  <c r="D432" i="7"/>
  <c r="AA432" i="7" s="1"/>
  <c r="D433" i="7"/>
  <c r="AA433" i="7" s="1"/>
  <c r="D434" i="7"/>
  <c r="AA434" i="7" s="1"/>
  <c r="D435" i="7"/>
  <c r="AA435" i="7" s="1"/>
  <c r="D436" i="7"/>
  <c r="AA436" i="7" s="1"/>
  <c r="D437" i="7"/>
  <c r="AA437" i="7" s="1"/>
  <c r="D438" i="7"/>
  <c r="AA438" i="7" s="1"/>
  <c r="D439" i="7"/>
  <c r="AA439" i="7" s="1"/>
  <c r="D440" i="7"/>
  <c r="AA440" i="7" s="1"/>
  <c r="D441" i="7"/>
  <c r="AA441" i="7" s="1"/>
  <c r="D442" i="7"/>
  <c r="AA442" i="7" s="1"/>
  <c r="D443" i="7"/>
  <c r="AA443" i="7" s="1"/>
  <c r="D444" i="7"/>
  <c r="AA444" i="7" s="1"/>
  <c r="D445" i="7"/>
  <c r="AA445" i="7" s="1"/>
  <c r="D446" i="7"/>
  <c r="AA446" i="7" s="1"/>
  <c r="D447" i="7"/>
  <c r="AA447" i="7" s="1"/>
  <c r="D448" i="7"/>
  <c r="AA448" i="7" s="1"/>
  <c r="D449" i="7"/>
  <c r="AA449" i="7" s="1"/>
  <c r="D450" i="7"/>
  <c r="AA450" i="7" s="1"/>
  <c r="D451" i="7"/>
  <c r="AA451" i="7" s="1"/>
  <c r="D452" i="7"/>
  <c r="AA452" i="7" s="1"/>
  <c r="D453" i="7"/>
  <c r="AA453" i="7" s="1"/>
  <c r="D454" i="7"/>
  <c r="AA454" i="7" s="1"/>
  <c r="D455" i="7"/>
  <c r="AA455" i="7" s="1"/>
  <c r="D456" i="7"/>
  <c r="AA456" i="7" s="1"/>
  <c r="D457" i="7"/>
  <c r="AA457" i="7" s="1"/>
  <c r="D458" i="7"/>
  <c r="AA458" i="7" s="1"/>
  <c r="D459" i="7"/>
  <c r="AA459" i="7" s="1"/>
  <c r="D460" i="7"/>
  <c r="AA460" i="7" s="1"/>
  <c r="D461" i="7"/>
  <c r="AA461" i="7" s="1"/>
  <c r="D462" i="7"/>
  <c r="AA462" i="7" s="1"/>
  <c r="D463" i="7"/>
  <c r="AA463" i="7" s="1"/>
  <c r="D464" i="7"/>
  <c r="AA464" i="7" s="1"/>
  <c r="D465" i="7"/>
  <c r="AA465" i="7" s="1"/>
  <c r="D466" i="7"/>
  <c r="AA466" i="7" s="1"/>
  <c r="D467" i="7"/>
  <c r="AA467" i="7" s="1"/>
  <c r="D468" i="7"/>
  <c r="AA468" i="7" s="1"/>
  <c r="D469" i="7"/>
  <c r="AA469" i="7" s="1"/>
  <c r="D470" i="7"/>
  <c r="AA470" i="7" s="1"/>
  <c r="D471" i="7"/>
  <c r="AA471" i="7" s="1"/>
  <c r="D472" i="7"/>
  <c r="AA472" i="7" s="1"/>
  <c r="D473" i="7"/>
  <c r="AA473" i="7" s="1"/>
  <c r="D474" i="7"/>
  <c r="AA474" i="7" s="1"/>
  <c r="D475" i="7"/>
  <c r="AA475" i="7" s="1"/>
  <c r="D476" i="7"/>
  <c r="AA476" i="7" s="1"/>
  <c r="D477" i="7"/>
  <c r="AA477" i="7" s="1"/>
  <c r="D478" i="7"/>
  <c r="AA478" i="7" s="1"/>
  <c r="D479" i="7"/>
  <c r="AA479" i="7" s="1"/>
  <c r="D480" i="7"/>
  <c r="AA480" i="7" s="1"/>
  <c r="D481" i="7"/>
  <c r="AA481" i="7" s="1"/>
  <c r="D482" i="7"/>
  <c r="AA482" i="7" s="1"/>
  <c r="D483" i="7"/>
  <c r="AA483" i="7" s="1"/>
  <c r="D484" i="7"/>
  <c r="AA484" i="7" s="1"/>
  <c r="D485" i="7"/>
  <c r="AA485" i="7" s="1"/>
  <c r="D486" i="7"/>
  <c r="AA486" i="7" s="1"/>
  <c r="D487" i="7"/>
  <c r="AA487" i="7" s="1"/>
  <c r="D488" i="7"/>
  <c r="AA488" i="7" s="1"/>
  <c r="D489" i="7"/>
  <c r="AA489" i="7" s="1"/>
  <c r="D490" i="7"/>
  <c r="AA490" i="7" s="1"/>
  <c r="D491" i="7"/>
  <c r="AA491" i="7" s="1"/>
  <c r="D492" i="7"/>
  <c r="AA492" i="7" s="1"/>
  <c r="D493" i="7"/>
  <c r="AA493" i="7" s="1"/>
  <c r="D494" i="7"/>
  <c r="AA494" i="7" s="1"/>
  <c r="D495" i="7"/>
  <c r="AA495" i="7" s="1"/>
  <c r="D496" i="7"/>
  <c r="AA496" i="7" s="1"/>
  <c r="D497" i="7"/>
  <c r="AA497" i="7" s="1"/>
  <c r="D498" i="7"/>
  <c r="AA498" i="7" s="1"/>
  <c r="D499" i="7"/>
  <c r="AA499" i="7" s="1"/>
  <c r="D500" i="7"/>
  <c r="AA500" i="7" s="1"/>
  <c r="D501" i="7"/>
  <c r="AA501" i="7" s="1"/>
  <c r="D502" i="7"/>
  <c r="AA502" i="7" s="1"/>
  <c r="D503" i="7"/>
  <c r="AA503" i="7" s="1"/>
  <c r="D504" i="7"/>
  <c r="AA504" i="7" s="1"/>
  <c r="D505" i="7"/>
  <c r="AA505" i="7" s="1"/>
  <c r="D506" i="7"/>
  <c r="AA506" i="7" s="1"/>
  <c r="D507" i="7"/>
  <c r="AA507" i="7" s="1"/>
  <c r="D508" i="7"/>
  <c r="AA508" i="7" s="1"/>
  <c r="D509" i="7"/>
  <c r="AA509" i="7" s="1"/>
  <c r="D510" i="7"/>
  <c r="AA510" i="7" s="1"/>
  <c r="D511" i="7"/>
  <c r="AA511" i="7" s="1"/>
  <c r="D512" i="7"/>
  <c r="AA512" i="7" s="1"/>
  <c r="L108" i="9"/>
  <c r="L91" i="9"/>
  <c r="L81" i="9"/>
  <c r="L80" i="9"/>
  <c r="L34" i="9"/>
  <c r="L33" i="9"/>
  <c r="L32" i="9"/>
  <c r="L3" i="9"/>
  <c r="L4" i="9"/>
  <c r="L5" i="9"/>
  <c r="L6" i="9"/>
  <c r="L7" i="9"/>
  <c r="L8" i="9"/>
  <c r="L9" i="9"/>
  <c r="L10" i="9"/>
  <c r="L11" i="9"/>
  <c r="L12" i="9"/>
  <c r="L13" i="9"/>
  <c r="L14" i="9"/>
  <c r="L15" i="9"/>
  <c r="L16" i="9"/>
  <c r="L17" i="9"/>
  <c r="L18" i="9"/>
  <c r="L19" i="9"/>
  <c r="L20" i="9"/>
  <c r="L21" i="9"/>
  <c r="L22" i="9"/>
  <c r="L23" i="9"/>
  <c r="L24" i="9"/>
  <c r="L25" i="9"/>
  <c r="L26" i="9"/>
  <c r="L27" i="9"/>
  <c r="L28" i="9"/>
  <c r="L29" i="9"/>
  <c r="L30" i="9"/>
  <c r="L31" i="9"/>
  <c r="L35" i="9"/>
  <c r="L36" i="9"/>
  <c r="L37" i="9"/>
  <c r="L38" i="9"/>
  <c r="L39" i="9"/>
  <c r="L40" i="9"/>
  <c r="L41" i="9"/>
  <c r="L42" i="9"/>
  <c r="L43" i="9"/>
  <c r="L44" i="9"/>
  <c r="L45" i="9"/>
  <c r="L46" i="9"/>
  <c r="L47" i="9"/>
  <c r="L48" i="9"/>
  <c r="L49" i="9"/>
  <c r="L50" i="9"/>
  <c r="L51" i="9"/>
  <c r="L52" i="9"/>
  <c r="L53" i="9"/>
  <c r="L54" i="9"/>
  <c r="L55" i="9"/>
  <c r="L56" i="9"/>
  <c r="L57" i="9"/>
  <c r="L58" i="9"/>
  <c r="L59" i="9"/>
  <c r="L60" i="9"/>
  <c r="L61" i="9"/>
  <c r="L62" i="9"/>
  <c r="L63" i="9"/>
  <c r="L64" i="9"/>
  <c r="L65" i="9"/>
  <c r="L66" i="9"/>
  <c r="L67" i="9"/>
  <c r="L68" i="9"/>
  <c r="L69" i="9"/>
  <c r="L70" i="9"/>
  <c r="L71" i="9"/>
  <c r="L72" i="9"/>
  <c r="L73" i="9"/>
  <c r="L74" i="9"/>
  <c r="L75" i="9"/>
  <c r="L76" i="9"/>
  <c r="L77" i="9"/>
  <c r="L78" i="9"/>
  <c r="L79" i="9"/>
  <c r="L82" i="9"/>
  <c r="L83" i="9"/>
  <c r="L84" i="9"/>
  <c r="L85" i="9"/>
  <c r="L86" i="9"/>
  <c r="L87" i="9"/>
  <c r="L88" i="9"/>
  <c r="L89" i="9"/>
  <c r="L90" i="9"/>
  <c r="L92" i="9"/>
  <c r="L93" i="9"/>
  <c r="L94" i="9"/>
  <c r="L95" i="9"/>
  <c r="L96" i="9"/>
  <c r="L97" i="9"/>
  <c r="L98" i="9"/>
  <c r="L99" i="9"/>
  <c r="L100" i="9"/>
  <c r="L101" i="9"/>
  <c r="L102" i="9"/>
  <c r="L103" i="9"/>
  <c r="L104" i="9"/>
  <c r="L105" i="9"/>
  <c r="L106" i="9"/>
  <c r="L107" i="9"/>
  <c r="L109" i="9"/>
  <c r="L110" i="9"/>
  <c r="L111" i="9"/>
  <c r="L112" i="9"/>
  <c r="L113" i="9"/>
  <c r="L114" i="9"/>
  <c r="L115" i="9"/>
  <c r="L116" i="9"/>
  <c r="L117" i="9"/>
  <c r="L118" i="9"/>
  <c r="L119" i="9"/>
  <c r="L120" i="9"/>
  <c r="L121" i="9"/>
  <c r="L122" i="9"/>
  <c r="L123" i="9"/>
  <c r="L124" i="9"/>
  <c r="L125" i="9"/>
  <c r="L126" i="9"/>
  <c r="L127" i="9"/>
  <c r="L128" i="9"/>
  <c r="L129" i="9"/>
  <c r="L130" i="9"/>
  <c r="L131" i="9"/>
  <c r="L132" i="9"/>
  <c r="L133" i="9"/>
  <c r="L134" i="9"/>
  <c r="L135" i="9"/>
  <c r="L136" i="9"/>
  <c r="L137" i="9"/>
  <c r="L138" i="9"/>
  <c r="L139" i="9"/>
  <c r="L140" i="9"/>
  <c r="L141" i="9"/>
  <c r="L142" i="9"/>
  <c r="L143" i="9"/>
  <c r="L2" i="9"/>
  <c r="D3" i="9"/>
  <c r="D4" i="9"/>
  <c r="D5" i="9"/>
  <c r="D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56" i="9"/>
  <c r="D57" i="9"/>
  <c r="D58" i="9"/>
  <c r="D59" i="9"/>
  <c r="D60" i="9"/>
  <c r="D61" i="9"/>
  <c r="D62" i="9"/>
  <c r="D63" i="9"/>
  <c r="D64" i="9"/>
  <c r="D65" i="9"/>
  <c r="D66" i="9"/>
  <c r="D67" i="9"/>
  <c r="D68" i="9"/>
  <c r="D69" i="9"/>
  <c r="D70" i="9"/>
  <c r="D71" i="9"/>
  <c r="D72" i="9"/>
  <c r="D73" i="9"/>
  <c r="D74" i="9"/>
  <c r="D75" i="9"/>
  <c r="D76" i="9"/>
  <c r="D77" i="9"/>
  <c r="D78" i="9"/>
  <c r="D79" i="9"/>
  <c r="D80" i="9"/>
  <c r="D81" i="9"/>
  <c r="D82" i="9"/>
  <c r="D83" i="9"/>
  <c r="D84" i="9"/>
  <c r="D85" i="9"/>
  <c r="D86" i="9"/>
  <c r="D87" i="9"/>
  <c r="D88" i="9"/>
  <c r="D89" i="9"/>
  <c r="D90" i="9"/>
  <c r="D91" i="9"/>
  <c r="D92" i="9"/>
  <c r="D93" i="9"/>
  <c r="D94" i="9"/>
  <c r="D95" i="9"/>
  <c r="D96" i="9"/>
  <c r="D97" i="9"/>
  <c r="D98" i="9"/>
  <c r="D99" i="9"/>
  <c r="D100" i="9"/>
  <c r="D101" i="9"/>
  <c r="D102" i="9"/>
  <c r="D103" i="9"/>
  <c r="D104" i="9"/>
  <c r="D105" i="9"/>
  <c r="D106" i="9"/>
  <c r="D107" i="9"/>
  <c r="D108" i="9"/>
  <c r="D109" i="9"/>
  <c r="D110" i="9"/>
  <c r="D111" i="9"/>
  <c r="D112" i="9"/>
  <c r="D113" i="9"/>
  <c r="D114" i="9"/>
  <c r="D115" i="9"/>
  <c r="D116" i="9"/>
  <c r="D117" i="9"/>
  <c r="D118" i="9"/>
  <c r="D119" i="9"/>
  <c r="D120" i="9"/>
  <c r="D121" i="9"/>
  <c r="D122" i="9"/>
  <c r="D123" i="9"/>
  <c r="D124" i="9"/>
  <c r="D125" i="9"/>
  <c r="D126" i="9"/>
  <c r="D127" i="9"/>
  <c r="D128" i="9"/>
  <c r="D129" i="9"/>
  <c r="D130" i="9"/>
  <c r="D131" i="9"/>
  <c r="D132" i="9"/>
  <c r="D133" i="9"/>
  <c r="D134" i="9"/>
  <c r="D135" i="9"/>
  <c r="D136" i="9"/>
  <c r="D2" i="9"/>
  <c r="C3" i="9"/>
  <c r="E4" i="9" s="1"/>
  <c r="C4" i="9"/>
  <c r="E5" i="9" s="1"/>
  <c r="C5" i="9"/>
  <c r="E6" i="9" s="1"/>
  <c r="C6" i="9"/>
  <c r="E7" i="9" s="1"/>
  <c r="C7" i="9"/>
  <c r="C8" i="9"/>
  <c r="E9" i="9" s="1"/>
  <c r="C9" i="9"/>
  <c r="E10" i="9" s="1"/>
  <c r="C10" i="9"/>
  <c r="E11" i="9" s="1"/>
  <c r="C11" i="9"/>
  <c r="C12" i="9"/>
  <c r="C13" i="9"/>
  <c r="E14" i="9" s="1"/>
  <c r="C14" i="9"/>
  <c r="E15" i="9" s="1"/>
  <c r="C15" i="9"/>
  <c r="E16" i="9" s="1"/>
  <c r="C16" i="9"/>
  <c r="E17" i="9" s="1"/>
  <c r="C17" i="9"/>
  <c r="E18" i="9" s="1"/>
  <c r="C18" i="9"/>
  <c r="E19" i="9" s="1"/>
  <c r="C19" i="9"/>
  <c r="C20" i="9"/>
  <c r="C21" i="9"/>
  <c r="E22" i="9" s="1"/>
  <c r="C22" i="9"/>
  <c r="E23" i="9" s="1"/>
  <c r="C23" i="9"/>
  <c r="E24" i="9" s="1"/>
  <c r="C24" i="9"/>
  <c r="E25" i="9" s="1"/>
  <c r="C25" i="9"/>
  <c r="E26" i="9" s="1"/>
  <c r="C26" i="9"/>
  <c r="E27" i="9" s="1"/>
  <c r="C27" i="9"/>
  <c r="E28" i="9" s="1"/>
  <c r="C28" i="9"/>
  <c r="E29" i="9" s="1"/>
  <c r="C29" i="9"/>
  <c r="C30" i="9"/>
  <c r="E31" i="9" s="1"/>
  <c r="C31" i="9"/>
  <c r="E32" i="9" s="1"/>
  <c r="C32" i="9"/>
  <c r="E33" i="9" s="1"/>
  <c r="C33" i="9"/>
  <c r="E34" i="9" s="1"/>
  <c r="C34" i="9"/>
  <c r="E35" i="9" s="1"/>
  <c r="C35" i="9"/>
  <c r="E36" i="9" s="1"/>
  <c r="C36" i="9"/>
  <c r="E37" i="9" s="1"/>
  <c r="C37" i="9"/>
  <c r="E38" i="9" s="1"/>
  <c r="C38" i="9"/>
  <c r="C39" i="9"/>
  <c r="C40" i="9"/>
  <c r="C41" i="9"/>
  <c r="C42" i="9"/>
  <c r="E43" i="9" s="1"/>
  <c r="C43" i="9"/>
  <c r="E44" i="9" s="1"/>
  <c r="C44" i="9"/>
  <c r="C45" i="9"/>
  <c r="E46" i="9" s="1"/>
  <c r="C46" i="9"/>
  <c r="E47" i="9" s="1"/>
  <c r="C47" i="9"/>
  <c r="C48" i="9"/>
  <c r="E49" i="9" s="1"/>
  <c r="C49" i="9"/>
  <c r="C50" i="9"/>
  <c r="E51" i="9" s="1"/>
  <c r="C51" i="9"/>
  <c r="E52" i="9" s="1"/>
  <c r="C52" i="9"/>
  <c r="E53" i="9" s="1"/>
  <c r="C53" i="9"/>
  <c r="E54" i="9" s="1"/>
  <c r="C54" i="9"/>
  <c r="E55" i="9" s="1"/>
  <c r="C55" i="9"/>
  <c r="E56" i="9" s="1"/>
  <c r="C56" i="9"/>
  <c r="E57" i="9" s="1"/>
  <c r="C57" i="9"/>
  <c r="E58" i="9" s="1"/>
  <c r="C58" i="9"/>
  <c r="E59" i="9" s="1"/>
  <c r="C59" i="9"/>
  <c r="C60" i="9"/>
  <c r="C61" i="9"/>
  <c r="E62" i="9" s="1"/>
  <c r="C62" i="9"/>
  <c r="E63" i="9" s="1"/>
  <c r="C63" i="9"/>
  <c r="E64" i="9" s="1"/>
  <c r="C64" i="9"/>
  <c r="E65" i="9" s="1"/>
  <c r="C65" i="9"/>
  <c r="E66" i="9" s="1"/>
  <c r="C66" i="9"/>
  <c r="E67" i="9" s="1"/>
  <c r="C67" i="9"/>
  <c r="C68" i="9"/>
  <c r="C69" i="9"/>
  <c r="E70" i="9" s="1"/>
  <c r="C70" i="9"/>
  <c r="C71" i="9"/>
  <c r="E72" i="9" s="1"/>
  <c r="C72" i="9"/>
  <c r="E73" i="9" s="1"/>
  <c r="C73" i="9"/>
  <c r="E74" i="9" s="1"/>
  <c r="C74" i="9"/>
  <c r="E75" i="9" s="1"/>
  <c r="C75" i="9"/>
  <c r="E76" i="9" s="1"/>
  <c r="C76" i="9"/>
  <c r="E77" i="9" s="1"/>
  <c r="C77" i="9"/>
  <c r="E78" i="9" s="1"/>
  <c r="C78" i="9"/>
  <c r="E79" i="9" s="1"/>
  <c r="C79" i="9"/>
  <c r="E80" i="9" s="1"/>
  <c r="C80" i="9"/>
  <c r="E81" i="9" s="1"/>
  <c r="C81" i="9"/>
  <c r="E82" i="9" s="1"/>
  <c r="C82" i="9"/>
  <c r="E83" i="9" s="1"/>
  <c r="C83" i="9"/>
  <c r="E84" i="9" s="1"/>
  <c r="C84" i="9"/>
  <c r="E85" i="9" s="1"/>
  <c r="C85" i="9"/>
  <c r="E86" i="9" s="1"/>
  <c r="C86" i="9"/>
  <c r="E87" i="9" s="1"/>
  <c r="C87" i="9"/>
  <c r="E88" i="9" s="1"/>
  <c r="C88" i="9"/>
  <c r="E89" i="9" s="1"/>
  <c r="C89" i="9"/>
  <c r="E90" i="9" s="1"/>
  <c r="C90" i="9"/>
  <c r="E91" i="9" s="1"/>
  <c r="C91" i="9"/>
  <c r="E92" i="9" s="1"/>
  <c r="C92" i="9"/>
  <c r="E93" i="9" s="1"/>
  <c r="C93" i="9"/>
  <c r="E94" i="9" s="1"/>
  <c r="C94" i="9"/>
  <c r="E95" i="9" s="1"/>
  <c r="C95" i="9"/>
  <c r="E96" i="9" s="1"/>
  <c r="C96" i="9"/>
  <c r="E97" i="9" s="1"/>
  <c r="C97" i="9"/>
  <c r="E98" i="9" s="1"/>
  <c r="C98" i="9"/>
  <c r="E99" i="9" s="1"/>
  <c r="C99" i="9"/>
  <c r="E100" i="9" s="1"/>
  <c r="C100" i="9"/>
  <c r="E101" i="9" s="1"/>
  <c r="C101" i="9"/>
  <c r="E102" i="9" s="1"/>
  <c r="C102" i="9"/>
  <c r="E103" i="9" s="1"/>
  <c r="C103" i="9"/>
  <c r="E104" i="9" s="1"/>
  <c r="C104" i="9"/>
  <c r="C105" i="9"/>
  <c r="E106" i="9" s="1"/>
  <c r="C106" i="9"/>
  <c r="E107" i="9" s="1"/>
  <c r="C107" i="9"/>
  <c r="E108" i="9" s="1"/>
  <c r="C108" i="9"/>
  <c r="E109" i="9" s="1"/>
  <c r="C109" i="9"/>
  <c r="E110" i="9" s="1"/>
  <c r="C110" i="9"/>
  <c r="E111" i="9" s="1"/>
  <c r="C111" i="9"/>
  <c r="E112" i="9" s="1"/>
  <c r="C112" i="9"/>
  <c r="C113" i="9"/>
  <c r="E114" i="9" s="1"/>
  <c r="C114" i="9"/>
  <c r="E115" i="9" s="1"/>
  <c r="C115" i="9"/>
  <c r="E116" i="9" s="1"/>
  <c r="C116" i="9"/>
  <c r="E117" i="9" s="1"/>
  <c r="C117" i="9"/>
  <c r="E118" i="9" s="1"/>
  <c r="C118" i="9"/>
  <c r="C119" i="9"/>
  <c r="C120" i="9"/>
  <c r="E121" i="9" s="1"/>
  <c r="C121" i="9"/>
  <c r="E122" i="9" s="1"/>
  <c r="C122" i="9"/>
  <c r="E123" i="9" s="1"/>
  <c r="C123" i="9"/>
  <c r="C124" i="9"/>
  <c r="C125" i="9"/>
  <c r="E126" i="9" s="1"/>
  <c r="C126" i="9"/>
  <c r="E127" i="9" s="1"/>
  <c r="C127" i="9"/>
  <c r="E128" i="9" s="1"/>
  <c r="C128" i="9"/>
  <c r="E129" i="9" s="1"/>
  <c r="C129" i="9"/>
  <c r="E130" i="9" s="1"/>
  <c r="C130" i="9"/>
  <c r="E131" i="9" s="1"/>
  <c r="C131" i="9"/>
  <c r="C132" i="9"/>
  <c r="C133" i="9"/>
  <c r="E134" i="9" s="1"/>
  <c r="C134" i="9"/>
  <c r="E135" i="9" s="1"/>
  <c r="C135" i="9"/>
  <c r="E136" i="9" s="1"/>
  <c r="C136" i="9"/>
  <c r="C2" i="9"/>
  <c r="E3" i="9" s="1"/>
  <c r="AA82" i="7"/>
  <c r="X18" i="7"/>
  <c r="X19" i="7"/>
  <c r="X20" i="7"/>
  <c r="X21" i="7"/>
  <c r="X22" i="7"/>
  <c r="X23" i="7"/>
  <c r="X24" i="7"/>
  <c r="X25" i="7"/>
  <c r="X26" i="7"/>
  <c r="X27" i="7"/>
  <c r="X28" i="7"/>
  <c r="X29" i="7"/>
  <c r="X30" i="7"/>
  <c r="X31" i="7"/>
  <c r="X32" i="7"/>
  <c r="X33" i="7"/>
  <c r="X34" i="7"/>
  <c r="X35" i="7"/>
  <c r="X36" i="7"/>
  <c r="X37" i="7"/>
  <c r="X38" i="7"/>
  <c r="X39" i="7"/>
  <c r="X40" i="7"/>
  <c r="X41" i="7"/>
  <c r="X42" i="7"/>
  <c r="X43" i="7"/>
  <c r="X44" i="7"/>
  <c r="X45" i="7"/>
  <c r="X46" i="7"/>
  <c r="X47" i="7"/>
  <c r="X48" i="7"/>
  <c r="X49" i="7"/>
  <c r="X50" i="7"/>
  <c r="X51" i="7"/>
  <c r="X52" i="7"/>
  <c r="X53" i="7"/>
  <c r="X54" i="7"/>
  <c r="X55" i="7"/>
  <c r="X56" i="7"/>
  <c r="X57" i="7"/>
  <c r="X58" i="7"/>
  <c r="X59" i="7"/>
  <c r="X60" i="7"/>
  <c r="X61" i="7"/>
  <c r="X62" i="7"/>
  <c r="X63" i="7"/>
  <c r="X64" i="7"/>
  <c r="X65" i="7"/>
  <c r="X66" i="7"/>
  <c r="X67" i="7"/>
  <c r="X68" i="7"/>
  <c r="X69" i="7"/>
  <c r="X70" i="7"/>
  <c r="X71" i="7"/>
  <c r="X72" i="7"/>
  <c r="X73" i="7"/>
  <c r="X74" i="7"/>
  <c r="X75" i="7"/>
  <c r="X76" i="7"/>
  <c r="X77" i="7"/>
  <c r="X78" i="7"/>
  <c r="X79" i="7"/>
  <c r="X80" i="7"/>
  <c r="X81" i="7"/>
  <c r="X83" i="7"/>
  <c r="X84" i="7"/>
  <c r="X85" i="7"/>
  <c r="X86" i="7"/>
  <c r="X87" i="7"/>
  <c r="X88" i="7"/>
  <c r="X89" i="7"/>
  <c r="X90" i="7"/>
  <c r="X91" i="7"/>
  <c r="X92" i="7"/>
  <c r="X93" i="7"/>
  <c r="X94" i="7"/>
  <c r="X95" i="7"/>
  <c r="X96" i="7"/>
  <c r="X97" i="7"/>
  <c r="X98" i="7"/>
  <c r="X99" i="7"/>
  <c r="X100" i="7"/>
  <c r="X101" i="7"/>
  <c r="X102" i="7"/>
  <c r="X103" i="7"/>
  <c r="X104" i="7"/>
  <c r="X105" i="7"/>
  <c r="X106" i="7"/>
  <c r="X107" i="7"/>
  <c r="X108" i="7"/>
  <c r="X109" i="7"/>
  <c r="X110" i="7"/>
  <c r="X111" i="7"/>
  <c r="X112" i="7"/>
  <c r="X113" i="7"/>
  <c r="X114" i="7"/>
  <c r="X115" i="7"/>
  <c r="X116" i="7"/>
  <c r="X117" i="7"/>
  <c r="X118" i="7"/>
  <c r="X119" i="7"/>
  <c r="X120" i="7"/>
  <c r="X121" i="7"/>
  <c r="X122" i="7"/>
  <c r="X123" i="7"/>
  <c r="X124" i="7"/>
  <c r="X125" i="7"/>
  <c r="X126" i="7"/>
  <c r="X127" i="7"/>
  <c r="X128" i="7"/>
  <c r="X129" i="7"/>
  <c r="X130" i="7"/>
  <c r="X131" i="7"/>
  <c r="X132" i="7"/>
  <c r="X133" i="7"/>
  <c r="X134" i="7"/>
  <c r="X135" i="7"/>
  <c r="X136" i="7"/>
  <c r="X137" i="7"/>
  <c r="X138" i="7"/>
  <c r="X139" i="7"/>
  <c r="X140" i="7"/>
  <c r="X141" i="7"/>
  <c r="X142" i="7"/>
  <c r="X143" i="7"/>
  <c r="X144" i="7"/>
  <c r="X145" i="7"/>
  <c r="X146" i="7"/>
  <c r="X147" i="7"/>
  <c r="X148" i="7"/>
  <c r="X149" i="7"/>
  <c r="X150" i="7"/>
  <c r="X151" i="7"/>
  <c r="X152" i="7"/>
  <c r="X153" i="7"/>
  <c r="X154" i="7"/>
  <c r="X155" i="7"/>
  <c r="X156" i="7"/>
  <c r="X157" i="7"/>
  <c r="X158" i="7"/>
  <c r="X159" i="7"/>
  <c r="X160" i="7"/>
  <c r="X161" i="7"/>
  <c r="X162" i="7"/>
  <c r="X163" i="7"/>
  <c r="X164" i="7"/>
  <c r="X165" i="7"/>
  <c r="X166" i="7"/>
  <c r="X167" i="7"/>
  <c r="X168" i="7"/>
  <c r="X169" i="7"/>
  <c r="X170" i="7"/>
  <c r="X171" i="7"/>
  <c r="X172" i="7"/>
  <c r="X173" i="7"/>
  <c r="X174" i="7"/>
  <c r="X175" i="7"/>
  <c r="X176" i="7"/>
  <c r="X177" i="7"/>
  <c r="X178" i="7"/>
  <c r="X179" i="7"/>
  <c r="X180" i="7"/>
  <c r="X181" i="7"/>
  <c r="X182" i="7"/>
  <c r="X183" i="7"/>
  <c r="X184" i="7"/>
  <c r="X185" i="7"/>
  <c r="X186" i="7"/>
  <c r="X187" i="7"/>
  <c r="X188" i="7"/>
  <c r="X189" i="7"/>
  <c r="X190" i="7"/>
  <c r="X191" i="7"/>
  <c r="X192" i="7"/>
  <c r="X193" i="7"/>
  <c r="X194" i="7"/>
  <c r="X195" i="7"/>
  <c r="X196" i="7"/>
  <c r="X197" i="7"/>
  <c r="X198" i="7"/>
  <c r="X199" i="7"/>
  <c r="X200" i="7"/>
  <c r="X201" i="7"/>
  <c r="X202" i="7"/>
  <c r="X203" i="7"/>
  <c r="X204" i="7"/>
  <c r="X205" i="7"/>
  <c r="X206" i="7"/>
  <c r="X207" i="7"/>
  <c r="X208" i="7"/>
  <c r="X209" i="7"/>
  <c r="X210" i="7"/>
  <c r="X211" i="7"/>
  <c r="X212" i="7"/>
  <c r="X213" i="7"/>
  <c r="X214" i="7"/>
  <c r="X215" i="7"/>
  <c r="X216" i="7"/>
  <c r="X217" i="7"/>
  <c r="X218" i="7"/>
  <c r="X219" i="7"/>
  <c r="X220" i="7"/>
  <c r="X221" i="7"/>
  <c r="X222" i="7"/>
  <c r="X223" i="7"/>
  <c r="X224" i="7"/>
  <c r="X225" i="7"/>
  <c r="X226" i="7"/>
  <c r="X227" i="7"/>
  <c r="X228" i="7"/>
  <c r="X229" i="7"/>
  <c r="X230" i="7"/>
  <c r="X231" i="7"/>
  <c r="X232" i="7"/>
  <c r="X233" i="7"/>
  <c r="X234" i="7"/>
  <c r="X235" i="7"/>
  <c r="X236" i="7"/>
  <c r="X237" i="7"/>
  <c r="X238" i="7"/>
  <c r="X239" i="7"/>
  <c r="X240" i="7"/>
  <c r="X241" i="7"/>
  <c r="X242" i="7"/>
  <c r="X243" i="7"/>
  <c r="X244" i="7"/>
  <c r="X245" i="7"/>
  <c r="X246" i="7"/>
  <c r="X247" i="7"/>
  <c r="X248" i="7"/>
  <c r="X249" i="7"/>
  <c r="X250" i="7"/>
  <c r="X251" i="7"/>
  <c r="X252" i="7"/>
  <c r="X253" i="7"/>
  <c r="X254" i="7"/>
  <c r="X255" i="7"/>
  <c r="X256" i="7"/>
  <c r="X257" i="7"/>
  <c r="X258" i="7"/>
  <c r="X259" i="7"/>
  <c r="X260" i="7"/>
  <c r="X261" i="7"/>
  <c r="X262" i="7"/>
  <c r="X263" i="7"/>
  <c r="S18" i="7"/>
  <c r="S19" i="7"/>
  <c r="S20" i="7"/>
  <c r="S21" i="7"/>
  <c r="S22" i="7"/>
  <c r="S23" i="7"/>
  <c r="S24" i="7"/>
  <c r="S25" i="7"/>
  <c r="S26" i="7"/>
  <c r="S27" i="7"/>
  <c r="S28" i="7"/>
  <c r="S29" i="7"/>
  <c r="S30" i="7"/>
  <c r="S31" i="7"/>
  <c r="S32" i="7"/>
  <c r="S33" i="7"/>
  <c r="S34" i="7"/>
  <c r="S35" i="7"/>
  <c r="S36" i="7"/>
  <c r="S37" i="7"/>
  <c r="S38" i="7"/>
  <c r="S39" i="7"/>
  <c r="S40" i="7"/>
  <c r="S41" i="7"/>
  <c r="S42" i="7"/>
  <c r="S43" i="7"/>
  <c r="S44" i="7"/>
  <c r="S45" i="7"/>
  <c r="S46" i="7"/>
  <c r="S47" i="7"/>
  <c r="S48" i="7"/>
  <c r="S49" i="7"/>
  <c r="S50" i="7"/>
  <c r="S51" i="7"/>
  <c r="S52" i="7"/>
  <c r="S53" i="7"/>
  <c r="S54" i="7"/>
  <c r="S55" i="7"/>
  <c r="S56" i="7"/>
  <c r="S57" i="7"/>
  <c r="S58" i="7"/>
  <c r="S59" i="7"/>
  <c r="S60" i="7"/>
  <c r="S61" i="7"/>
  <c r="S62" i="7"/>
  <c r="S63" i="7"/>
  <c r="S64" i="7"/>
  <c r="S65" i="7"/>
  <c r="S66" i="7"/>
  <c r="S67" i="7"/>
  <c r="S68" i="7"/>
  <c r="S69" i="7"/>
  <c r="S70" i="7"/>
  <c r="S71" i="7"/>
  <c r="S72" i="7"/>
  <c r="S73" i="7"/>
  <c r="S74" i="7"/>
  <c r="S75" i="7"/>
  <c r="S76" i="7"/>
  <c r="S77" i="7"/>
  <c r="S78" i="7"/>
  <c r="S79" i="7"/>
  <c r="S80" i="7"/>
  <c r="S81" i="7"/>
  <c r="S83" i="7"/>
  <c r="S84" i="7"/>
  <c r="S85" i="7"/>
  <c r="S86" i="7"/>
  <c r="S87" i="7"/>
  <c r="S88" i="7"/>
  <c r="S89" i="7"/>
  <c r="S90" i="7"/>
  <c r="S91" i="7"/>
  <c r="S92" i="7"/>
  <c r="S93" i="7"/>
  <c r="S94" i="7"/>
  <c r="S95" i="7"/>
  <c r="S96" i="7"/>
  <c r="S97" i="7"/>
  <c r="S98" i="7"/>
  <c r="S99" i="7"/>
  <c r="S100" i="7"/>
  <c r="S101" i="7"/>
  <c r="S102" i="7"/>
  <c r="S103" i="7"/>
  <c r="S104" i="7"/>
  <c r="S105" i="7"/>
  <c r="S106" i="7"/>
  <c r="S107" i="7"/>
  <c r="S108" i="7"/>
  <c r="S109" i="7"/>
  <c r="S110" i="7"/>
  <c r="S111" i="7"/>
  <c r="S112" i="7"/>
  <c r="S113" i="7"/>
  <c r="S114" i="7"/>
  <c r="S115" i="7"/>
  <c r="S116" i="7"/>
  <c r="S117" i="7"/>
  <c r="S118" i="7"/>
  <c r="S119" i="7"/>
  <c r="S120" i="7"/>
  <c r="S121" i="7"/>
  <c r="S122" i="7"/>
  <c r="S123" i="7"/>
  <c r="S124" i="7"/>
  <c r="S125" i="7"/>
  <c r="S126" i="7"/>
  <c r="S127" i="7"/>
  <c r="S128" i="7"/>
  <c r="S129" i="7"/>
  <c r="S130" i="7"/>
  <c r="S131" i="7"/>
  <c r="S132" i="7"/>
  <c r="S133" i="7"/>
  <c r="S134" i="7"/>
  <c r="S135" i="7"/>
  <c r="S136" i="7"/>
  <c r="S137" i="7"/>
  <c r="S138" i="7"/>
  <c r="S139" i="7"/>
  <c r="S140" i="7"/>
  <c r="S141" i="7"/>
  <c r="S142" i="7"/>
  <c r="S143" i="7"/>
  <c r="S144" i="7"/>
  <c r="S145" i="7"/>
  <c r="S146" i="7"/>
  <c r="S147" i="7"/>
  <c r="S148" i="7"/>
  <c r="S149" i="7"/>
  <c r="S150" i="7"/>
  <c r="S151" i="7"/>
  <c r="S152" i="7"/>
  <c r="S153" i="7"/>
  <c r="S154" i="7"/>
  <c r="S155" i="7"/>
  <c r="S156" i="7"/>
  <c r="S157" i="7"/>
  <c r="S158" i="7"/>
  <c r="S159" i="7"/>
  <c r="S160" i="7"/>
  <c r="S161" i="7"/>
  <c r="S162" i="7"/>
  <c r="S163" i="7"/>
  <c r="S164" i="7"/>
  <c r="S165" i="7"/>
  <c r="S166" i="7"/>
  <c r="S167" i="7"/>
  <c r="S168" i="7"/>
  <c r="S169" i="7"/>
  <c r="S170" i="7"/>
  <c r="S171" i="7"/>
  <c r="S172" i="7"/>
  <c r="S173" i="7"/>
  <c r="S174" i="7"/>
  <c r="S175" i="7"/>
  <c r="S176" i="7"/>
  <c r="S177" i="7"/>
  <c r="S178" i="7"/>
  <c r="S179" i="7"/>
  <c r="S180" i="7"/>
  <c r="S181" i="7"/>
  <c r="S182" i="7"/>
  <c r="S183" i="7"/>
  <c r="S184" i="7"/>
  <c r="S185" i="7"/>
  <c r="S186" i="7"/>
  <c r="S187" i="7"/>
  <c r="S188" i="7"/>
  <c r="S189" i="7"/>
  <c r="S190" i="7"/>
  <c r="S191" i="7"/>
  <c r="S192" i="7"/>
  <c r="S193" i="7"/>
  <c r="S194" i="7"/>
  <c r="S195" i="7"/>
  <c r="S196" i="7"/>
  <c r="S197" i="7"/>
  <c r="S198" i="7"/>
  <c r="S199" i="7"/>
  <c r="S200" i="7"/>
  <c r="S201" i="7"/>
  <c r="S202" i="7"/>
  <c r="S203" i="7"/>
  <c r="S204" i="7"/>
  <c r="S205" i="7"/>
  <c r="S206" i="7"/>
  <c r="S207" i="7"/>
  <c r="S208" i="7"/>
  <c r="S209" i="7"/>
  <c r="S210" i="7"/>
  <c r="S211" i="7"/>
  <c r="S212" i="7"/>
  <c r="S213" i="7"/>
  <c r="S214" i="7"/>
  <c r="S215" i="7"/>
  <c r="S216" i="7"/>
  <c r="S217" i="7"/>
  <c r="S218" i="7"/>
  <c r="S219" i="7"/>
  <c r="S220" i="7"/>
  <c r="S221" i="7"/>
  <c r="S222" i="7"/>
  <c r="S223" i="7"/>
  <c r="S224" i="7"/>
  <c r="S225" i="7"/>
  <c r="S226" i="7"/>
  <c r="S227" i="7"/>
  <c r="S228" i="7"/>
  <c r="S229" i="7"/>
  <c r="S230" i="7"/>
  <c r="S231" i="7"/>
  <c r="S232" i="7"/>
  <c r="S233" i="7"/>
  <c r="S234" i="7"/>
  <c r="S235" i="7"/>
  <c r="S236" i="7"/>
  <c r="S237" i="7"/>
  <c r="S238" i="7"/>
  <c r="S239" i="7"/>
  <c r="S240" i="7"/>
  <c r="S241" i="7"/>
  <c r="S242" i="7"/>
  <c r="S243" i="7"/>
  <c r="S244" i="7"/>
  <c r="S245" i="7"/>
  <c r="S246" i="7"/>
  <c r="S247" i="7"/>
  <c r="S248" i="7"/>
  <c r="S249" i="7"/>
  <c r="S250" i="7"/>
  <c r="S251" i="7"/>
  <c r="S252" i="7"/>
  <c r="S253" i="7"/>
  <c r="S254" i="7"/>
  <c r="S255" i="7"/>
  <c r="S256" i="7"/>
  <c r="S257" i="7"/>
  <c r="S258" i="7"/>
  <c r="S259" i="7"/>
  <c r="S260" i="7"/>
  <c r="S261" i="7"/>
  <c r="S262" i="7"/>
  <c r="S263" i="7"/>
  <c r="N18" i="7"/>
  <c r="N19" i="7"/>
  <c r="N20" i="7"/>
  <c r="N21" i="7"/>
  <c r="N22" i="7"/>
  <c r="N23" i="7"/>
  <c r="N24" i="7"/>
  <c r="N25" i="7"/>
  <c r="N26" i="7"/>
  <c r="N27" i="7"/>
  <c r="N28" i="7"/>
  <c r="N29" i="7"/>
  <c r="N30" i="7"/>
  <c r="N31" i="7"/>
  <c r="N32" i="7"/>
  <c r="N33" i="7"/>
  <c r="N34" i="7"/>
  <c r="N35" i="7"/>
  <c r="N36" i="7"/>
  <c r="N37" i="7"/>
  <c r="N38" i="7"/>
  <c r="N39" i="7"/>
  <c r="N40" i="7"/>
  <c r="N41" i="7"/>
  <c r="N42" i="7"/>
  <c r="N43" i="7"/>
  <c r="N44" i="7"/>
  <c r="N45" i="7"/>
  <c r="N46" i="7"/>
  <c r="N47" i="7"/>
  <c r="N48" i="7"/>
  <c r="N49" i="7"/>
  <c r="N50" i="7"/>
  <c r="N51" i="7"/>
  <c r="N52" i="7"/>
  <c r="N53" i="7"/>
  <c r="N54" i="7"/>
  <c r="N55" i="7"/>
  <c r="N56" i="7"/>
  <c r="N57" i="7"/>
  <c r="N58" i="7"/>
  <c r="N59" i="7"/>
  <c r="N60" i="7"/>
  <c r="N61" i="7"/>
  <c r="N62" i="7"/>
  <c r="N63" i="7"/>
  <c r="N64" i="7"/>
  <c r="N65" i="7"/>
  <c r="N66" i="7"/>
  <c r="N67" i="7"/>
  <c r="N68" i="7"/>
  <c r="N69" i="7"/>
  <c r="N70" i="7"/>
  <c r="N71" i="7"/>
  <c r="N72" i="7"/>
  <c r="N73" i="7"/>
  <c r="N74" i="7"/>
  <c r="N75" i="7"/>
  <c r="N76" i="7"/>
  <c r="N77" i="7"/>
  <c r="N78" i="7"/>
  <c r="N79" i="7"/>
  <c r="N80" i="7"/>
  <c r="N83" i="7"/>
  <c r="N84" i="7"/>
  <c r="N85" i="7"/>
  <c r="N86" i="7"/>
  <c r="N87" i="7"/>
  <c r="N88" i="7"/>
  <c r="N89" i="7"/>
  <c r="N90" i="7"/>
  <c r="N91" i="7"/>
  <c r="N92" i="7"/>
  <c r="N93" i="7"/>
  <c r="N94" i="7"/>
  <c r="N95" i="7"/>
  <c r="N96" i="7"/>
  <c r="N97" i="7"/>
  <c r="N98" i="7"/>
  <c r="N99" i="7"/>
  <c r="N100" i="7"/>
  <c r="N101" i="7"/>
  <c r="N102" i="7"/>
  <c r="N103" i="7"/>
  <c r="N104" i="7"/>
  <c r="N105" i="7"/>
  <c r="N106" i="7"/>
  <c r="N107" i="7"/>
  <c r="N108" i="7"/>
  <c r="N109" i="7"/>
  <c r="N110" i="7"/>
  <c r="N111" i="7"/>
  <c r="N112" i="7"/>
  <c r="N113" i="7"/>
  <c r="N114" i="7"/>
  <c r="N115" i="7"/>
  <c r="N116" i="7"/>
  <c r="N117" i="7"/>
  <c r="N118" i="7"/>
  <c r="N119" i="7"/>
  <c r="N120" i="7"/>
  <c r="N121" i="7"/>
  <c r="N122" i="7"/>
  <c r="N123" i="7"/>
  <c r="N124" i="7"/>
  <c r="N125" i="7"/>
  <c r="N126" i="7"/>
  <c r="N127" i="7"/>
  <c r="N128" i="7"/>
  <c r="N129" i="7"/>
  <c r="N130" i="7"/>
  <c r="N131" i="7"/>
  <c r="N132" i="7"/>
  <c r="N133" i="7"/>
  <c r="N134" i="7"/>
  <c r="N135" i="7"/>
  <c r="N136" i="7"/>
  <c r="N137" i="7"/>
  <c r="N138" i="7"/>
  <c r="N139" i="7"/>
  <c r="N140" i="7"/>
  <c r="N141" i="7"/>
  <c r="N142" i="7"/>
  <c r="N143" i="7"/>
  <c r="N144" i="7"/>
  <c r="N145" i="7"/>
  <c r="N146" i="7"/>
  <c r="N147" i="7"/>
  <c r="N148" i="7"/>
  <c r="N149" i="7"/>
  <c r="N150" i="7"/>
  <c r="N151" i="7"/>
  <c r="N152" i="7"/>
  <c r="N153" i="7"/>
  <c r="N154" i="7"/>
  <c r="N155" i="7"/>
  <c r="N156" i="7"/>
  <c r="N157" i="7"/>
  <c r="N158" i="7"/>
  <c r="N159" i="7"/>
  <c r="N160" i="7"/>
  <c r="N161" i="7"/>
  <c r="N162" i="7"/>
  <c r="N163" i="7"/>
  <c r="N164" i="7"/>
  <c r="N165" i="7"/>
  <c r="N166" i="7"/>
  <c r="N167" i="7"/>
  <c r="N168" i="7"/>
  <c r="N169" i="7"/>
  <c r="N170" i="7"/>
  <c r="N171" i="7"/>
  <c r="N172" i="7"/>
  <c r="N173" i="7"/>
  <c r="N174" i="7"/>
  <c r="N175" i="7"/>
  <c r="N176" i="7"/>
  <c r="N177" i="7"/>
  <c r="N178" i="7"/>
  <c r="N179" i="7"/>
  <c r="N180" i="7"/>
  <c r="N181" i="7"/>
  <c r="N182" i="7"/>
  <c r="N183" i="7"/>
  <c r="N184" i="7"/>
  <c r="N185" i="7"/>
  <c r="N186" i="7"/>
  <c r="N187" i="7"/>
  <c r="N188" i="7"/>
  <c r="N189" i="7"/>
  <c r="N190" i="7"/>
  <c r="N191" i="7"/>
  <c r="N192" i="7"/>
  <c r="N193" i="7"/>
  <c r="N194" i="7"/>
  <c r="N195" i="7"/>
  <c r="N196" i="7"/>
  <c r="N197" i="7"/>
  <c r="N198" i="7"/>
  <c r="N199" i="7"/>
  <c r="N200" i="7"/>
  <c r="N201" i="7"/>
  <c r="N202" i="7"/>
  <c r="N203" i="7"/>
  <c r="N204" i="7"/>
  <c r="N205" i="7"/>
  <c r="N206" i="7"/>
  <c r="N207" i="7"/>
  <c r="N208" i="7"/>
  <c r="N209" i="7"/>
  <c r="N210" i="7"/>
  <c r="N211" i="7"/>
  <c r="N212" i="7"/>
  <c r="N213" i="7"/>
  <c r="N214" i="7"/>
  <c r="N215" i="7"/>
  <c r="N216" i="7"/>
  <c r="N217" i="7"/>
  <c r="N218" i="7"/>
  <c r="N219" i="7"/>
  <c r="N220" i="7"/>
  <c r="N221" i="7"/>
  <c r="N222" i="7"/>
  <c r="N223" i="7"/>
  <c r="N224" i="7"/>
  <c r="N225" i="7"/>
  <c r="N226" i="7"/>
  <c r="N227" i="7"/>
  <c r="N228" i="7"/>
  <c r="N229" i="7"/>
  <c r="N230" i="7"/>
  <c r="N231" i="7"/>
  <c r="N232" i="7"/>
  <c r="N233" i="7"/>
  <c r="N234" i="7"/>
  <c r="N235" i="7"/>
  <c r="N236" i="7"/>
  <c r="N237" i="7"/>
  <c r="N238" i="7"/>
  <c r="N239" i="7"/>
  <c r="N240" i="7"/>
  <c r="N241" i="7"/>
  <c r="N242" i="7"/>
  <c r="N243" i="7"/>
  <c r="N244" i="7"/>
  <c r="N245" i="7"/>
  <c r="N246" i="7"/>
  <c r="N247" i="7"/>
  <c r="N248" i="7"/>
  <c r="N249" i="7"/>
  <c r="N250" i="7"/>
  <c r="N251" i="7"/>
  <c r="N252" i="7"/>
  <c r="N253" i="7"/>
  <c r="N254" i="7"/>
  <c r="N255" i="7"/>
  <c r="N256" i="7"/>
  <c r="N257" i="7"/>
  <c r="N258" i="7"/>
  <c r="N259" i="7"/>
  <c r="N260" i="7"/>
  <c r="N261" i="7"/>
  <c r="N262" i="7"/>
  <c r="N263" i="7"/>
  <c r="I18" i="7"/>
  <c r="I19" i="7"/>
  <c r="I20" i="7"/>
  <c r="I21" i="7"/>
  <c r="I22" i="7"/>
  <c r="I23" i="7"/>
  <c r="I24" i="7"/>
  <c r="I25" i="7"/>
  <c r="I26" i="7"/>
  <c r="I27" i="7"/>
  <c r="I28" i="7"/>
  <c r="I29" i="7"/>
  <c r="I30" i="7"/>
  <c r="I31" i="7"/>
  <c r="I32" i="7"/>
  <c r="I33" i="7"/>
  <c r="I34" i="7"/>
  <c r="I35" i="7"/>
  <c r="I36" i="7"/>
  <c r="I37" i="7"/>
  <c r="I38" i="7"/>
  <c r="I39" i="7"/>
  <c r="I40" i="7"/>
  <c r="I41" i="7"/>
  <c r="I42" i="7"/>
  <c r="I43" i="7"/>
  <c r="I44" i="7"/>
  <c r="I45" i="7"/>
  <c r="I46" i="7"/>
  <c r="I47" i="7"/>
  <c r="I48" i="7"/>
  <c r="I49" i="7"/>
  <c r="I50" i="7"/>
  <c r="I51" i="7"/>
  <c r="I52" i="7"/>
  <c r="I53" i="7"/>
  <c r="I54" i="7"/>
  <c r="I55" i="7"/>
  <c r="I56" i="7"/>
  <c r="I57" i="7"/>
  <c r="I58" i="7"/>
  <c r="I59" i="7"/>
  <c r="I60" i="7"/>
  <c r="I61" i="7"/>
  <c r="I62" i="7"/>
  <c r="I63" i="7"/>
  <c r="I64" i="7"/>
  <c r="I65" i="7"/>
  <c r="I66" i="7"/>
  <c r="I67" i="7"/>
  <c r="I68" i="7"/>
  <c r="I69" i="7"/>
  <c r="I70" i="7"/>
  <c r="I71" i="7"/>
  <c r="I72" i="7"/>
  <c r="I73" i="7"/>
  <c r="I74" i="7"/>
  <c r="I75" i="7"/>
  <c r="I76" i="7"/>
  <c r="I77" i="7"/>
  <c r="I78" i="7"/>
  <c r="I79" i="7"/>
  <c r="I80" i="7"/>
  <c r="I81" i="7"/>
  <c r="I83" i="7"/>
  <c r="I84" i="7"/>
  <c r="I85" i="7"/>
  <c r="I86" i="7"/>
  <c r="I87" i="7"/>
  <c r="I88" i="7"/>
  <c r="I89" i="7"/>
  <c r="I90" i="7"/>
  <c r="I91" i="7"/>
  <c r="I92" i="7"/>
  <c r="I93" i="7"/>
  <c r="I94" i="7"/>
  <c r="I95" i="7"/>
  <c r="I96" i="7"/>
  <c r="I97" i="7"/>
  <c r="I98" i="7"/>
  <c r="I99" i="7"/>
  <c r="I100" i="7"/>
  <c r="I101" i="7"/>
  <c r="I102" i="7"/>
  <c r="I103" i="7"/>
  <c r="I104" i="7"/>
  <c r="I105" i="7"/>
  <c r="I106" i="7"/>
  <c r="I107" i="7"/>
  <c r="I108" i="7"/>
  <c r="I109" i="7"/>
  <c r="I110" i="7"/>
  <c r="I111" i="7"/>
  <c r="I112" i="7"/>
  <c r="I113" i="7"/>
  <c r="I114" i="7"/>
  <c r="I115" i="7"/>
  <c r="I116" i="7"/>
  <c r="I117" i="7"/>
  <c r="I118" i="7"/>
  <c r="I119" i="7"/>
  <c r="I120" i="7"/>
  <c r="I121" i="7"/>
  <c r="I122" i="7"/>
  <c r="I123" i="7"/>
  <c r="I124" i="7"/>
  <c r="I125" i="7"/>
  <c r="I126" i="7"/>
  <c r="I127" i="7"/>
  <c r="I128" i="7"/>
  <c r="I129" i="7"/>
  <c r="I130" i="7"/>
  <c r="I131" i="7"/>
  <c r="I132" i="7"/>
  <c r="I133" i="7"/>
  <c r="I134" i="7"/>
  <c r="I135" i="7"/>
  <c r="I136" i="7"/>
  <c r="I137" i="7"/>
  <c r="I138" i="7"/>
  <c r="I139" i="7"/>
  <c r="I140" i="7"/>
  <c r="I141" i="7"/>
  <c r="I142" i="7"/>
  <c r="I143" i="7"/>
  <c r="I144" i="7"/>
  <c r="I145" i="7"/>
  <c r="I146" i="7"/>
  <c r="I147" i="7"/>
  <c r="I148" i="7"/>
  <c r="I149" i="7"/>
  <c r="I150" i="7"/>
  <c r="I151" i="7"/>
  <c r="I152" i="7"/>
  <c r="I153" i="7"/>
  <c r="I154" i="7"/>
  <c r="I155" i="7"/>
  <c r="I156" i="7"/>
  <c r="I157" i="7"/>
  <c r="I158" i="7"/>
  <c r="I159" i="7"/>
  <c r="I160" i="7"/>
  <c r="I161" i="7"/>
  <c r="I162" i="7"/>
  <c r="I163" i="7"/>
  <c r="I164" i="7"/>
  <c r="I165" i="7"/>
  <c r="I166" i="7"/>
  <c r="I167" i="7"/>
  <c r="I168" i="7"/>
  <c r="I169" i="7"/>
  <c r="I170" i="7"/>
  <c r="I171" i="7"/>
  <c r="I172" i="7"/>
  <c r="I173" i="7"/>
  <c r="I174" i="7"/>
  <c r="I175" i="7"/>
  <c r="I176" i="7"/>
  <c r="I177" i="7"/>
  <c r="I178" i="7"/>
  <c r="I179" i="7"/>
  <c r="I180" i="7"/>
  <c r="I181" i="7"/>
  <c r="I182" i="7"/>
  <c r="I183" i="7"/>
  <c r="I184" i="7"/>
  <c r="I185" i="7"/>
  <c r="I186" i="7"/>
  <c r="I187" i="7"/>
  <c r="I188" i="7"/>
  <c r="I189" i="7"/>
  <c r="I190" i="7"/>
  <c r="I191" i="7"/>
  <c r="I192" i="7"/>
  <c r="I193" i="7"/>
  <c r="I194" i="7"/>
  <c r="I195" i="7"/>
  <c r="I196" i="7"/>
  <c r="I197" i="7"/>
  <c r="I198" i="7"/>
  <c r="I199" i="7"/>
  <c r="I200" i="7"/>
  <c r="I201" i="7"/>
  <c r="I202" i="7"/>
  <c r="I203" i="7"/>
  <c r="I204" i="7"/>
  <c r="I205" i="7"/>
  <c r="I206" i="7"/>
  <c r="I207" i="7"/>
  <c r="I208" i="7"/>
  <c r="I209" i="7"/>
  <c r="I210" i="7"/>
  <c r="I211" i="7"/>
  <c r="I212" i="7"/>
  <c r="I213" i="7"/>
  <c r="I214" i="7"/>
  <c r="I215" i="7"/>
  <c r="I216" i="7"/>
  <c r="I217" i="7"/>
  <c r="I218" i="7"/>
  <c r="I219" i="7"/>
  <c r="I220" i="7"/>
  <c r="I221" i="7"/>
  <c r="I222" i="7"/>
  <c r="I223" i="7"/>
  <c r="I224" i="7"/>
  <c r="I225" i="7"/>
  <c r="I226" i="7"/>
  <c r="I227" i="7"/>
  <c r="I228" i="7"/>
  <c r="I229" i="7"/>
  <c r="I230" i="7"/>
  <c r="I231" i="7"/>
  <c r="I232" i="7"/>
  <c r="I233" i="7"/>
  <c r="I234" i="7"/>
  <c r="I235" i="7"/>
  <c r="I236" i="7"/>
  <c r="I237" i="7"/>
  <c r="I238" i="7"/>
  <c r="I239" i="7"/>
  <c r="I240" i="7"/>
  <c r="I241" i="7"/>
  <c r="I242" i="7"/>
  <c r="I243" i="7"/>
  <c r="I244" i="7"/>
  <c r="I245" i="7"/>
  <c r="I246" i="7"/>
  <c r="I247" i="7"/>
  <c r="I248" i="7"/>
  <c r="I249" i="7"/>
  <c r="I250" i="7"/>
  <c r="I251" i="7"/>
  <c r="I252" i="7"/>
  <c r="I253" i="7"/>
  <c r="I254" i="7"/>
  <c r="I255" i="7"/>
  <c r="I256" i="7"/>
  <c r="I257" i="7"/>
  <c r="I258" i="7"/>
  <c r="I259" i="7"/>
  <c r="I260" i="7"/>
  <c r="I261" i="7"/>
  <c r="I262" i="7"/>
  <c r="D18" i="7"/>
  <c r="D19" i="7"/>
  <c r="AA19" i="7" s="1"/>
  <c r="D20" i="7"/>
  <c r="AA20" i="7" s="1"/>
  <c r="D21" i="7"/>
  <c r="AA21" i="7" s="1"/>
  <c r="D22" i="7"/>
  <c r="AA22" i="7" s="1"/>
  <c r="D23" i="7"/>
  <c r="AA23" i="7" s="1"/>
  <c r="D24" i="7"/>
  <c r="AA24" i="7" s="1"/>
  <c r="D25" i="7"/>
  <c r="AA25" i="7" s="1"/>
  <c r="D26" i="7"/>
  <c r="AA26" i="7" s="1"/>
  <c r="D27" i="7"/>
  <c r="AA27" i="7" s="1"/>
  <c r="D28" i="7"/>
  <c r="AA28" i="7" s="1"/>
  <c r="D29" i="7"/>
  <c r="AA29" i="7" s="1"/>
  <c r="D30" i="7"/>
  <c r="AA30" i="7" s="1"/>
  <c r="D31" i="7"/>
  <c r="AA31" i="7" s="1"/>
  <c r="D32" i="7"/>
  <c r="AA32" i="7" s="1"/>
  <c r="D33" i="7"/>
  <c r="AA33" i="7" s="1"/>
  <c r="D34" i="7"/>
  <c r="AA34" i="7" s="1"/>
  <c r="D35" i="7"/>
  <c r="AA35" i="7" s="1"/>
  <c r="D36" i="7"/>
  <c r="AA36" i="7" s="1"/>
  <c r="D37" i="7"/>
  <c r="AA37" i="7" s="1"/>
  <c r="D38" i="7"/>
  <c r="AA38" i="7" s="1"/>
  <c r="D39" i="7"/>
  <c r="AA39" i="7" s="1"/>
  <c r="D40" i="7"/>
  <c r="AA40" i="7" s="1"/>
  <c r="D41" i="7"/>
  <c r="AA41" i="7" s="1"/>
  <c r="D42" i="7"/>
  <c r="AA42" i="7" s="1"/>
  <c r="D43" i="7"/>
  <c r="AA43" i="7" s="1"/>
  <c r="D44" i="7"/>
  <c r="AA44" i="7" s="1"/>
  <c r="D45" i="7"/>
  <c r="AA45" i="7" s="1"/>
  <c r="D46" i="7"/>
  <c r="AA46" i="7" s="1"/>
  <c r="D47" i="7"/>
  <c r="AA47" i="7" s="1"/>
  <c r="D48" i="7"/>
  <c r="AA48" i="7" s="1"/>
  <c r="D49" i="7"/>
  <c r="AA49" i="7" s="1"/>
  <c r="D50" i="7"/>
  <c r="AA50" i="7" s="1"/>
  <c r="D51" i="7"/>
  <c r="AA51" i="7" s="1"/>
  <c r="D52" i="7"/>
  <c r="AA52" i="7" s="1"/>
  <c r="D53" i="7"/>
  <c r="AA53" i="7" s="1"/>
  <c r="D54" i="7"/>
  <c r="AA54" i="7" s="1"/>
  <c r="D55" i="7"/>
  <c r="AA55" i="7" s="1"/>
  <c r="D56" i="7"/>
  <c r="AA56" i="7" s="1"/>
  <c r="D57" i="7"/>
  <c r="AA57" i="7" s="1"/>
  <c r="D58" i="7"/>
  <c r="AA58" i="7" s="1"/>
  <c r="D59" i="7"/>
  <c r="AA59" i="7" s="1"/>
  <c r="D60" i="7"/>
  <c r="AA60" i="7" s="1"/>
  <c r="D61" i="7"/>
  <c r="AA61" i="7" s="1"/>
  <c r="D62" i="7"/>
  <c r="AA62" i="7" s="1"/>
  <c r="D63" i="7"/>
  <c r="AA63" i="7" s="1"/>
  <c r="D64" i="7"/>
  <c r="AA64" i="7" s="1"/>
  <c r="D65" i="7"/>
  <c r="AA65" i="7" s="1"/>
  <c r="D66" i="7"/>
  <c r="AA66" i="7" s="1"/>
  <c r="D67" i="7"/>
  <c r="AA67" i="7" s="1"/>
  <c r="D68" i="7"/>
  <c r="AA68" i="7" s="1"/>
  <c r="D69" i="7"/>
  <c r="AA69" i="7" s="1"/>
  <c r="D70" i="7"/>
  <c r="AA70" i="7" s="1"/>
  <c r="D71" i="7"/>
  <c r="AA71" i="7" s="1"/>
  <c r="D72" i="7"/>
  <c r="AA72" i="7" s="1"/>
  <c r="D73" i="7"/>
  <c r="AA73" i="7" s="1"/>
  <c r="D74" i="7"/>
  <c r="AA74" i="7" s="1"/>
  <c r="D75" i="7"/>
  <c r="AA75" i="7" s="1"/>
  <c r="D76" i="7"/>
  <c r="AA76" i="7" s="1"/>
  <c r="D77" i="7"/>
  <c r="AA77" i="7" s="1"/>
  <c r="D78" i="7"/>
  <c r="AA78" i="7" s="1"/>
  <c r="D79" i="7"/>
  <c r="AA79" i="7" s="1"/>
  <c r="D80" i="7"/>
  <c r="AA80" i="7" s="1"/>
  <c r="D81" i="7"/>
  <c r="AA81" i="7" s="1"/>
  <c r="D83" i="7"/>
  <c r="AA83" i="7" s="1"/>
  <c r="D84" i="7"/>
  <c r="AA84" i="7" s="1"/>
  <c r="D85" i="7"/>
  <c r="AA85" i="7" s="1"/>
  <c r="D86" i="7"/>
  <c r="AA86" i="7" s="1"/>
  <c r="D87" i="7"/>
  <c r="AA87" i="7" s="1"/>
  <c r="D88" i="7"/>
  <c r="AA88" i="7" s="1"/>
  <c r="D89" i="7"/>
  <c r="AA89" i="7" s="1"/>
  <c r="D90" i="7"/>
  <c r="AA90" i="7" s="1"/>
  <c r="D91" i="7"/>
  <c r="AA91" i="7" s="1"/>
  <c r="D92" i="7"/>
  <c r="AA92" i="7" s="1"/>
  <c r="D93" i="7"/>
  <c r="AA93" i="7" s="1"/>
  <c r="D94" i="7"/>
  <c r="AA94" i="7" s="1"/>
  <c r="D95" i="7"/>
  <c r="AA95" i="7" s="1"/>
  <c r="D96" i="7"/>
  <c r="AA96" i="7" s="1"/>
  <c r="D97" i="7"/>
  <c r="AA97" i="7" s="1"/>
  <c r="D98" i="7"/>
  <c r="AA98" i="7" s="1"/>
  <c r="D99" i="7"/>
  <c r="AA99" i="7" s="1"/>
  <c r="D100" i="7"/>
  <c r="AA100" i="7" s="1"/>
  <c r="D101" i="7"/>
  <c r="AA101" i="7" s="1"/>
  <c r="D102" i="7"/>
  <c r="AA102" i="7" s="1"/>
  <c r="D103" i="7"/>
  <c r="AA103" i="7" s="1"/>
  <c r="D104" i="7"/>
  <c r="AA104" i="7" s="1"/>
  <c r="D105" i="7"/>
  <c r="AA105" i="7" s="1"/>
  <c r="D106" i="7"/>
  <c r="AA106" i="7" s="1"/>
  <c r="D107" i="7"/>
  <c r="AA107" i="7" s="1"/>
  <c r="D108" i="7"/>
  <c r="AA108" i="7" s="1"/>
  <c r="D109" i="7"/>
  <c r="AA109" i="7" s="1"/>
  <c r="D110" i="7"/>
  <c r="AA110" i="7" s="1"/>
  <c r="D111" i="7"/>
  <c r="AA111" i="7" s="1"/>
  <c r="D112" i="7"/>
  <c r="AA112" i="7" s="1"/>
  <c r="D113" i="7"/>
  <c r="AA113" i="7" s="1"/>
  <c r="D114" i="7"/>
  <c r="AA114" i="7" s="1"/>
  <c r="D115" i="7"/>
  <c r="AA115" i="7" s="1"/>
  <c r="D116" i="7"/>
  <c r="AA116" i="7" s="1"/>
  <c r="D117" i="7"/>
  <c r="AA117" i="7" s="1"/>
  <c r="D118" i="7"/>
  <c r="AA118" i="7" s="1"/>
  <c r="D119" i="7"/>
  <c r="AA119" i="7" s="1"/>
  <c r="D120" i="7"/>
  <c r="AA120" i="7" s="1"/>
  <c r="D121" i="7"/>
  <c r="AA121" i="7" s="1"/>
  <c r="D122" i="7"/>
  <c r="AA122" i="7" s="1"/>
  <c r="D123" i="7"/>
  <c r="AA123" i="7" s="1"/>
  <c r="D124" i="7"/>
  <c r="AA124" i="7" s="1"/>
  <c r="D125" i="7"/>
  <c r="AA125" i="7" s="1"/>
  <c r="D126" i="7"/>
  <c r="AA126" i="7" s="1"/>
  <c r="D127" i="7"/>
  <c r="AA127" i="7" s="1"/>
  <c r="D128" i="7"/>
  <c r="AA128" i="7" s="1"/>
  <c r="D129" i="7"/>
  <c r="AA129" i="7" s="1"/>
  <c r="D130" i="7"/>
  <c r="AA130" i="7" s="1"/>
  <c r="D131" i="7"/>
  <c r="AA131" i="7" s="1"/>
  <c r="D132" i="7"/>
  <c r="AA132" i="7" s="1"/>
  <c r="D133" i="7"/>
  <c r="AA133" i="7" s="1"/>
  <c r="D134" i="7"/>
  <c r="AA134" i="7" s="1"/>
  <c r="D135" i="7"/>
  <c r="AA135" i="7" s="1"/>
  <c r="D136" i="7"/>
  <c r="AA136" i="7" s="1"/>
  <c r="D137" i="7"/>
  <c r="AA137" i="7" s="1"/>
  <c r="D138" i="7"/>
  <c r="AA138" i="7" s="1"/>
  <c r="D139" i="7"/>
  <c r="AA139" i="7" s="1"/>
  <c r="D140" i="7"/>
  <c r="AA140" i="7" s="1"/>
  <c r="D141" i="7"/>
  <c r="AA141" i="7" s="1"/>
  <c r="D142" i="7"/>
  <c r="AA142" i="7" s="1"/>
  <c r="D143" i="7"/>
  <c r="AA143" i="7" s="1"/>
  <c r="D144" i="7"/>
  <c r="AA144" i="7" s="1"/>
  <c r="D145" i="7"/>
  <c r="AA145" i="7" s="1"/>
  <c r="D146" i="7"/>
  <c r="AA146" i="7" s="1"/>
  <c r="D147" i="7"/>
  <c r="AA147" i="7" s="1"/>
  <c r="D148" i="7"/>
  <c r="AA148" i="7" s="1"/>
  <c r="D149" i="7"/>
  <c r="AA149" i="7" s="1"/>
  <c r="D150" i="7"/>
  <c r="AA150" i="7" s="1"/>
  <c r="D151" i="7"/>
  <c r="AA151" i="7" s="1"/>
  <c r="D152" i="7"/>
  <c r="AA152" i="7" s="1"/>
  <c r="D153" i="7"/>
  <c r="AA153" i="7" s="1"/>
  <c r="D154" i="7"/>
  <c r="AA154" i="7" s="1"/>
  <c r="D155" i="7"/>
  <c r="AA155" i="7" s="1"/>
  <c r="D156" i="7"/>
  <c r="AA156" i="7" s="1"/>
  <c r="D157" i="7"/>
  <c r="AA157" i="7" s="1"/>
  <c r="D158" i="7"/>
  <c r="AA158" i="7" s="1"/>
  <c r="D159" i="7"/>
  <c r="AA159" i="7" s="1"/>
  <c r="D160" i="7"/>
  <c r="AA160" i="7" s="1"/>
  <c r="D161" i="7"/>
  <c r="AA161" i="7" s="1"/>
  <c r="D162" i="7"/>
  <c r="AA162" i="7" s="1"/>
  <c r="D163" i="7"/>
  <c r="AA163" i="7" s="1"/>
  <c r="D164" i="7"/>
  <c r="AA164" i="7" s="1"/>
  <c r="D165" i="7"/>
  <c r="AA165" i="7" s="1"/>
  <c r="D166" i="7"/>
  <c r="AA166" i="7" s="1"/>
  <c r="D167" i="7"/>
  <c r="AA167" i="7" s="1"/>
  <c r="D168" i="7"/>
  <c r="AA168" i="7" s="1"/>
  <c r="D169" i="7"/>
  <c r="AA169" i="7" s="1"/>
  <c r="D170" i="7"/>
  <c r="AA170" i="7" s="1"/>
  <c r="D171" i="7"/>
  <c r="AA171" i="7" s="1"/>
  <c r="D172" i="7"/>
  <c r="AA172" i="7" s="1"/>
  <c r="D173" i="7"/>
  <c r="AA173" i="7" s="1"/>
  <c r="D174" i="7"/>
  <c r="AA174" i="7" s="1"/>
  <c r="D175" i="7"/>
  <c r="AA175" i="7" s="1"/>
  <c r="D176" i="7"/>
  <c r="AA176" i="7" s="1"/>
  <c r="D177" i="7"/>
  <c r="AA177" i="7" s="1"/>
  <c r="D178" i="7"/>
  <c r="AA178" i="7" s="1"/>
  <c r="D179" i="7"/>
  <c r="AA179" i="7" s="1"/>
  <c r="D180" i="7"/>
  <c r="AA180" i="7" s="1"/>
  <c r="D181" i="7"/>
  <c r="AA181" i="7" s="1"/>
  <c r="D182" i="7"/>
  <c r="AA182" i="7" s="1"/>
  <c r="D183" i="7"/>
  <c r="AA183" i="7" s="1"/>
  <c r="D184" i="7"/>
  <c r="AA184" i="7" s="1"/>
  <c r="D185" i="7"/>
  <c r="AA185" i="7" s="1"/>
  <c r="D186" i="7"/>
  <c r="AA186" i="7" s="1"/>
  <c r="D187" i="7"/>
  <c r="AA187" i="7" s="1"/>
  <c r="D188" i="7"/>
  <c r="AA188" i="7" s="1"/>
  <c r="D189" i="7"/>
  <c r="AA189" i="7" s="1"/>
  <c r="D190" i="7"/>
  <c r="AA190" i="7" s="1"/>
  <c r="D191" i="7"/>
  <c r="AA191" i="7" s="1"/>
  <c r="D192" i="7"/>
  <c r="AA192" i="7" s="1"/>
  <c r="D193" i="7"/>
  <c r="AA193" i="7" s="1"/>
  <c r="D194" i="7"/>
  <c r="AA194" i="7" s="1"/>
  <c r="D195" i="7"/>
  <c r="AA195" i="7" s="1"/>
  <c r="D196" i="7"/>
  <c r="AA196" i="7" s="1"/>
  <c r="D197" i="7"/>
  <c r="AA197" i="7" s="1"/>
  <c r="D198" i="7"/>
  <c r="AA198" i="7" s="1"/>
  <c r="D199" i="7"/>
  <c r="AA199" i="7" s="1"/>
  <c r="D200" i="7"/>
  <c r="AA200" i="7" s="1"/>
  <c r="D201" i="7"/>
  <c r="AA201" i="7" s="1"/>
  <c r="D202" i="7"/>
  <c r="AA202" i="7" s="1"/>
  <c r="D203" i="7"/>
  <c r="AA203" i="7" s="1"/>
  <c r="D204" i="7"/>
  <c r="AA204" i="7" s="1"/>
  <c r="D205" i="7"/>
  <c r="AA205" i="7" s="1"/>
  <c r="D206" i="7"/>
  <c r="AA206" i="7" s="1"/>
  <c r="D207" i="7"/>
  <c r="AA207" i="7" s="1"/>
  <c r="D208" i="7"/>
  <c r="AA208" i="7" s="1"/>
  <c r="D209" i="7"/>
  <c r="AA209" i="7" s="1"/>
  <c r="D210" i="7"/>
  <c r="AA210" i="7" s="1"/>
  <c r="D211" i="7"/>
  <c r="AA211" i="7" s="1"/>
  <c r="D212" i="7"/>
  <c r="AA212" i="7" s="1"/>
  <c r="D213" i="7"/>
  <c r="AA213" i="7" s="1"/>
  <c r="D214" i="7"/>
  <c r="AA214" i="7" s="1"/>
  <c r="D215" i="7"/>
  <c r="AA215" i="7" s="1"/>
  <c r="D216" i="7"/>
  <c r="AA216" i="7" s="1"/>
  <c r="D217" i="7"/>
  <c r="AA217" i="7" s="1"/>
  <c r="D218" i="7"/>
  <c r="AA218" i="7" s="1"/>
  <c r="D219" i="7"/>
  <c r="AA219" i="7" s="1"/>
  <c r="D220" i="7"/>
  <c r="AA220" i="7" s="1"/>
  <c r="D221" i="7"/>
  <c r="AA221" i="7" s="1"/>
  <c r="D222" i="7"/>
  <c r="AA222" i="7" s="1"/>
  <c r="D223" i="7"/>
  <c r="AA223" i="7" s="1"/>
  <c r="D224" i="7"/>
  <c r="AA224" i="7" s="1"/>
  <c r="D225" i="7"/>
  <c r="AA225" i="7" s="1"/>
  <c r="D226" i="7"/>
  <c r="AA226" i="7" s="1"/>
  <c r="D227" i="7"/>
  <c r="AA227" i="7" s="1"/>
  <c r="D228" i="7"/>
  <c r="AA228" i="7" s="1"/>
  <c r="D229" i="7"/>
  <c r="AA229" i="7" s="1"/>
  <c r="D230" i="7"/>
  <c r="AA230" i="7" s="1"/>
  <c r="D231" i="7"/>
  <c r="AA231" i="7" s="1"/>
  <c r="D232" i="7"/>
  <c r="AA232" i="7" s="1"/>
  <c r="D233" i="7"/>
  <c r="AA233" i="7" s="1"/>
  <c r="D234" i="7"/>
  <c r="AA234" i="7" s="1"/>
  <c r="D235" i="7"/>
  <c r="AA235" i="7" s="1"/>
  <c r="D236" i="7"/>
  <c r="AA236" i="7" s="1"/>
  <c r="D237" i="7"/>
  <c r="AA237" i="7" s="1"/>
  <c r="D238" i="7"/>
  <c r="AA238" i="7" s="1"/>
  <c r="D239" i="7"/>
  <c r="AA239" i="7" s="1"/>
  <c r="D240" i="7"/>
  <c r="AA240" i="7" s="1"/>
  <c r="D241" i="7"/>
  <c r="AA241" i="7" s="1"/>
  <c r="D242" i="7"/>
  <c r="AA242" i="7" s="1"/>
  <c r="D243" i="7"/>
  <c r="AA243" i="7" s="1"/>
  <c r="D244" i="7"/>
  <c r="AA244" i="7" s="1"/>
  <c r="D245" i="7"/>
  <c r="AA245" i="7" s="1"/>
  <c r="D246" i="7"/>
  <c r="AA246" i="7" s="1"/>
  <c r="D247" i="7"/>
  <c r="AA247" i="7" s="1"/>
  <c r="D248" i="7"/>
  <c r="AA248" i="7" s="1"/>
  <c r="D249" i="7"/>
  <c r="AA249" i="7" s="1"/>
  <c r="D250" i="7"/>
  <c r="AA250" i="7" s="1"/>
  <c r="D251" i="7"/>
  <c r="AA251" i="7" s="1"/>
  <c r="D252" i="7"/>
  <c r="AA252" i="7" s="1"/>
  <c r="D253" i="7"/>
  <c r="AA253" i="7" s="1"/>
  <c r="D254" i="7"/>
  <c r="AA254" i="7" s="1"/>
  <c r="D255" i="7"/>
  <c r="AA255" i="7" s="1"/>
  <c r="D256" i="7"/>
  <c r="AA256" i="7" s="1"/>
  <c r="D257" i="7"/>
  <c r="AA257" i="7" s="1"/>
  <c r="D258" i="7"/>
  <c r="AA258" i="7" s="1"/>
  <c r="D259" i="7"/>
  <c r="AA259" i="7" s="1"/>
  <c r="D260" i="7"/>
  <c r="AA260" i="7" s="1"/>
  <c r="D261" i="7"/>
  <c r="AA261" i="7" s="1"/>
  <c r="D262" i="7"/>
  <c r="AA262" i="7" s="1"/>
  <c r="P498" i="3"/>
  <c r="W3" i="3"/>
  <c r="W4" i="3"/>
  <c r="W5" i="3"/>
  <c r="W6" i="3"/>
  <c r="W7" i="3"/>
  <c r="W8" i="3"/>
  <c r="W9" i="3"/>
  <c r="W10" i="3"/>
  <c r="W11" i="3"/>
  <c r="W12" i="3"/>
  <c r="W13" i="3"/>
  <c r="W14" i="3"/>
  <c r="W15" i="3"/>
  <c r="W16" i="3"/>
  <c r="W17" i="3"/>
  <c r="W18" i="3"/>
  <c r="W19" i="3"/>
  <c r="W20" i="3"/>
  <c r="W21" i="3"/>
  <c r="W22" i="3"/>
  <c r="W23" i="3"/>
  <c r="W24" i="3"/>
  <c r="W25" i="3"/>
  <c r="W26" i="3"/>
  <c r="W27" i="3"/>
  <c r="W28" i="3"/>
  <c r="W29" i="3"/>
  <c r="W30" i="3"/>
  <c r="W31" i="3"/>
  <c r="W32" i="3"/>
  <c r="W33" i="3"/>
  <c r="W34" i="3"/>
  <c r="W35" i="3"/>
  <c r="W36" i="3"/>
  <c r="W37" i="3"/>
  <c r="W38" i="3"/>
  <c r="W39" i="3"/>
  <c r="W40" i="3"/>
  <c r="W41" i="3"/>
  <c r="W42" i="3"/>
  <c r="W43" i="3"/>
  <c r="W44" i="3"/>
  <c r="W45" i="3"/>
  <c r="W46" i="3"/>
  <c r="W47" i="3"/>
  <c r="W48" i="3"/>
  <c r="W49" i="3"/>
  <c r="W50" i="3"/>
  <c r="W51" i="3"/>
  <c r="W52" i="3"/>
  <c r="W53" i="3"/>
  <c r="W54" i="3"/>
  <c r="W55" i="3"/>
  <c r="W56" i="3"/>
  <c r="W57" i="3"/>
  <c r="W58" i="3"/>
  <c r="W59" i="3"/>
  <c r="W60" i="3"/>
  <c r="W61" i="3"/>
  <c r="W62" i="3"/>
  <c r="W63" i="3"/>
  <c r="W64" i="3"/>
  <c r="W65" i="3"/>
  <c r="W66" i="3"/>
  <c r="W67" i="3"/>
  <c r="W68" i="3"/>
  <c r="W69" i="3"/>
  <c r="W70" i="3"/>
  <c r="W71" i="3"/>
  <c r="W72" i="3"/>
  <c r="W73" i="3"/>
  <c r="W74" i="3"/>
  <c r="W75" i="3"/>
  <c r="W76" i="3"/>
  <c r="W77" i="3"/>
  <c r="W78" i="3"/>
  <c r="W79" i="3"/>
  <c r="W80" i="3"/>
  <c r="W81" i="3"/>
  <c r="W82" i="3"/>
  <c r="W83" i="3"/>
  <c r="W84" i="3"/>
  <c r="W85" i="3"/>
  <c r="W86" i="3"/>
  <c r="W87" i="3"/>
  <c r="W88" i="3"/>
  <c r="W89" i="3"/>
  <c r="W90" i="3"/>
  <c r="W91" i="3"/>
  <c r="W92" i="3"/>
  <c r="W93" i="3"/>
  <c r="W94" i="3"/>
  <c r="W95" i="3"/>
  <c r="W96" i="3"/>
  <c r="W97" i="3"/>
  <c r="W98" i="3"/>
  <c r="W99" i="3"/>
  <c r="W100" i="3"/>
  <c r="W101" i="3"/>
  <c r="W102" i="3"/>
  <c r="W103" i="3"/>
  <c r="W104" i="3"/>
  <c r="W105" i="3"/>
  <c r="W106" i="3"/>
  <c r="W107" i="3"/>
  <c r="W108" i="3"/>
  <c r="W109" i="3"/>
  <c r="W110" i="3"/>
  <c r="W111" i="3"/>
  <c r="W112" i="3"/>
  <c r="W113" i="3"/>
  <c r="W114" i="3"/>
  <c r="W115" i="3"/>
  <c r="W116" i="3"/>
  <c r="W117" i="3"/>
  <c r="W118" i="3"/>
  <c r="W119" i="3"/>
  <c r="W120" i="3"/>
  <c r="W121" i="3"/>
  <c r="W122" i="3"/>
  <c r="W123" i="3"/>
  <c r="W124" i="3"/>
  <c r="W125" i="3"/>
  <c r="W126" i="3"/>
  <c r="W127" i="3"/>
  <c r="W128" i="3"/>
  <c r="W129" i="3"/>
  <c r="W130" i="3"/>
  <c r="W131" i="3"/>
  <c r="W132" i="3"/>
  <c r="W133" i="3"/>
  <c r="W134" i="3"/>
  <c r="W135" i="3"/>
  <c r="W136" i="3"/>
  <c r="W137" i="3"/>
  <c r="W138" i="3"/>
  <c r="W139" i="3"/>
  <c r="W140" i="3"/>
  <c r="W141" i="3"/>
  <c r="W142" i="3"/>
  <c r="W143" i="3"/>
  <c r="W144" i="3"/>
  <c r="W145" i="3"/>
  <c r="W146" i="3"/>
  <c r="W147" i="3"/>
  <c r="W148" i="3"/>
  <c r="W149" i="3"/>
  <c r="W150" i="3"/>
  <c r="W151" i="3"/>
  <c r="W152" i="3"/>
  <c r="W153" i="3"/>
  <c r="W154" i="3"/>
  <c r="W155" i="3"/>
  <c r="W156" i="3"/>
  <c r="W157" i="3"/>
  <c r="W158" i="3"/>
  <c r="W159" i="3"/>
  <c r="W160" i="3"/>
  <c r="W161" i="3"/>
  <c r="W162" i="3"/>
  <c r="W163" i="3"/>
  <c r="W164" i="3"/>
  <c r="W165" i="3"/>
  <c r="W166" i="3"/>
  <c r="W167" i="3"/>
  <c r="W168" i="3"/>
  <c r="W169" i="3"/>
  <c r="W170" i="3"/>
  <c r="W171" i="3"/>
  <c r="W172" i="3"/>
  <c r="W173" i="3"/>
  <c r="W174" i="3"/>
  <c r="W175" i="3"/>
  <c r="W176" i="3"/>
  <c r="W177" i="3"/>
  <c r="W178" i="3"/>
  <c r="W179" i="3"/>
  <c r="W180" i="3"/>
  <c r="W181" i="3"/>
  <c r="W182" i="3"/>
  <c r="W183" i="3"/>
  <c r="W184" i="3"/>
  <c r="W185" i="3"/>
  <c r="W186" i="3"/>
  <c r="W187" i="3"/>
  <c r="W188" i="3"/>
  <c r="W189" i="3"/>
  <c r="W190" i="3"/>
  <c r="W193" i="3"/>
  <c r="W194" i="3"/>
  <c r="W195" i="3"/>
  <c r="W196" i="3"/>
  <c r="W197" i="3"/>
  <c r="W198" i="3"/>
  <c r="W199" i="3"/>
  <c r="W200" i="3"/>
  <c r="W201" i="3"/>
  <c r="W202" i="3"/>
  <c r="W203" i="3"/>
  <c r="W204" i="3"/>
  <c r="W205" i="3"/>
  <c r="W206" i="3"/>
  <c r="W207" i="3"/>
  <c r="W208" i="3"/>
  <c r="W209" i="3"/>
  <c r="W210" i="3"/>
  <c r="W211" i="3"/>
  <c r="W212" i="3"/>
  <c r="W213" i="3"/>
  <c r="W214" i="3"/>
  <c r="W215" i="3"/>
  <c r="W216" i="3"/>
  <c r="W217" i="3"/>
  <c r="W218" i="3"/>
  <c r="W219" i="3"/>
  <c r="W220" i="3"/>
  <c r="W221" i="3"/>
  <c r="W222" i="3"/>
  <c r="W223" i="3"/>
  <c r="W224" i="3"/>
  <c r="W225" i="3"/>
  <c r="W226" i="3"/>
  <c r="W227" i="3"/>
  <c r="W228" i="3"/>
  <c r="W229" i="3"/>
  <c r="W230" i="3"/>
  <c r="W231" i="3"/>
  <c r="W232" i="3"/>
  <c r="W233" i="3"/>
  <c r="W234" i="3"/>
  <c r="W235" i="3"/>
  <c r="W236" i="3"/>
  <c r="W237" i="3"/>
  <c r="W238" i="3"/>
  <c r="W239" i="3"/>
  <c r="W240" i="3"/>
  <c r="W241" i="3"/>
  <c r="W242" i="3"/>
  <c r="W243" i="3"/>
  <c r="W244" i="3"/>
  <c r="W245" i="3"/>
  <c r="W246" i="3"/>
  <c r="W247" i="3"/>
  <c r="W248" i="3"/>
  <c r="W249" i="3"/>
  <c r="W250" i="3"/>
  <c r="W251" i="3"/>
  <c r="W252" i="3"/>
  <c r="W253" i="3"/>
  <c r="W254" i="3"/>
  <c r="W255" i="3"/>
  <c r="W256" i="3"/>
  <c r="W257" i="3"/>
  <c r="W258" i="3"/>
  <c r="W259" i="3"/>
  <c r="W260" i="3"/>
  <c r="W261" i="3"/>
  <c r="W262" i="3"/>
  <c r="W263" i="3"/>
  <c r="W264" i="3"/>
  <c r="W265" i="3"/>
  <c r="W266" i="3"/>
  <c r="W267" i="3"/>
  <c r="W268" i="3"/>
  <c r="W269" i="3"/>
  <c r="W270" i="3"/>
  <c r="W271" i="3"/>
  <c r="W272" i="3"/>
  <c r="W273" i="3"/>
  <c r="W274" i="3"/>
  <c r="W275" i="3"/>
  <c r="W276" i="3"/>
  <c r="W277" i="3"/>
  <c r="W278" i="3"/>
  <c r="W279" i="3"/>
  <c r="W280" i="3"/>
  <c r="W281" i="3"/>
  <c r="W282" i="3"/>
  <c r="W283" i="3"/>
  <c r="W284" i="3"/>
  <c r="W285" i="3"/>
  <c r="W286" i="3"/>
  <c r="W287" i="3"/>
  <c r="W288" i="3"/>
  <c r="W289" i="3"/>
  <c r="W290" i="3"/>
  <c r="W291" i="3"/>
  <c r="W292" i="3"/>
  <c r="W293" i="3"/>
  <c r="W294" i="3"/>
  <c r="W295" i="3"/>
  <c r="W296" i="3"/>
  <c r="W297" i="3"/>
  <c r="W298" i="3"/>
  <c r="W299" i="3"/>
  <c r="W300" i="3"/>
  <c r="W301" i="3"/>
  <c r="W302" i="3"/>
  <c r="W303" i="3"/>
  <c r="W304" i="3"/>
  <c r="W305" i="3"/>
  <c r="W306" i="3"/>
  <c r="W307" i="3"/>
  <c r="W308" i="3"/>
  <c r="W309" i="3"/>
  <c r="W310" i="3"/>
  <c r="W311" i="3"/>
  <c r="W312" i="3"/>
  <c r="W313" i="3"/>
  <c r="W314" i="3"/>
  <c r="W315" i="3"/>
  <c r="W316" i="3"/>
  <c r="W317" i="3"/>
  <c r="W318" i="3"/>
  <c r="W319" i="3"/>
  <c r="W320" i="3"/>
  <c r="W321" i="3"/>
  <c r="W322" i="3"/>
  <c r="W323" i="3"/>
  <c r="W324" i="3"/>
  <c r="W325" i="3"/>
  <c r="W326" i="3"/>
  <c r="W327" i="3"/>
  <c r="W328" i="3"/>
  <c r="W329" i="3"/>
  <c r="W330" i="3"/>
  <c r="W331" i="3"/>
  <c r="W332" i="3"/>
  <c r="W333" i="3"/>
  <c r="W334" i="3"/>
  <c r="W335" i="3"/>
  <c r="W336" i="3"/>
  <c r="W337" i="3"/>
  <c r="W338" i="3"/>
  <c r="W339" i="3"/>
  <c r="W340" i="3"/>
  <c r="W341" i="3"/>
  <c r="W342" i="3"/>
  <c r="W343" i="3"/>
  <c r="W344" i="3"/>
  <c r="W345" i="3"/>
  <c r="W346" i="3"/>
  <c r="W347" i="3"/>
  <c r="W348" i="3"/>
  <c r="W349" i="3"/>
  <c r="W350" i="3"/>
  <c r="W351" i="3"/>
  <c r="W352" i="3"/>
  <c r="W353" i="3"/>
  <c r="W354" i="3"/>
  <c r="W355" i="3"/>
  <c r="W356" i="3"/>
  <c r="W357" i="3"/>
  <c r="W358" i="3"/>
  <c r="W359" i="3"/>
  <c r="W360" i="3"/>
  <c r="W361" i="3"/>
  <c r="W362" i="3"/>
  <c r="W363" i="3"/>
  <c r="W364" i="3"/>
  <c r="W365" i="3"/>
  <c r="W366" i="3"/>
  <c r="W367" i="3"/>
  <c r="W368" i="3"/>
  <c r="W369" i="3"/>
  <c r="W370" i="3"/>
  <c r="W371" i="3"/>
  <c r="W372" i="3"/>
  <c r="W373" i="3"/>
  <c r="W374" i="3"/>
  <c r="W375" i="3"/>
  <c r="W376" i="3"/>
  <c r="W377" i="3"/>
  <c r="W378" i="3"/>
  <c r="W379" i="3"/>
  <c r="W380" i="3"/>
  <c r="W381" i="3"/>
  <c r="W382" i="3"/>
  <c r="W383" i="3"/>
  <c r="W384" i="3"/>
  <c r="W385" i="3"/>
  <c r="W386" i="3"/>
  <c r="W387" i="3"/>
  <c r="W388" i="3"/>
  <c r="W389" i="3"/>
  <c r="W390" i="3"/>
  <c r="W391" i="3"/>
  <c r="W392" i="3"/>
  <c r="W393" i="3"/>
  <c r="W394" i="3"/>
  <c r="W395" i="3"/>
  <c r="W396" i="3"/>
  <c r="W397" i="3"/>
  <c r="W398" i="3"/>
  <c r="W399" i="3"/>
  <c r="W400" i="3"/>
  <c r="W401" i="3"/>
  <c r="W402" i="3"/>
  <c r="W403" i="3"/>
  <c r="W404" i="3"/>
  <c r="W405" i="3"/>
  <c r="W406" i="3"/>
  <c r="W407" i="3"/>
  <c r="W408" i="3"/>
  <c r="W409" i="3"/>
  <c r="W410" i="3"/>
  <c r="W411" i="3"/>
  <c r="W412" i="3"/>
  <c r="W413" i="3"/>
  <c r="W414" i="3"/>
  <c r="W415" i="3"/>
  <c r="W416" i="3"/>
  <c r="W417" i="3"/>
  <c r="W418" i="3"/>
  <c r="W419" i="3"/>
  <c r="W420" i="3"/>
  <c r="W421" i="3"/>
  <c r="W422" i="3"/>
  <c r="W423" i="3"/>
  <c r="W424" i="3"/>
  <c r="W425" i="3"/>
  <c r="W426" i="3"/>
  <c r="W427" i="3"/>
  <c r="W428" i="3"/>
  <c r="W429" i="3"/>
  <c r="W430" i="3"/>
  <c r="W431" i="3"/>
  <c r="W432" i="3"/>
  <c r="W433" i="3"/>
  <c r="W434" i="3"/>
  <c r="W435" i="3"/>
  <c r="W436" i="3"/>
  <c r="W437" i="3"/>
  <c r="W438" i="3"/>
  <c r="W439" i="3"/>
  <c r="W440" i="3"/>
  <c r="W441" i="3"/>
  <c r="W442" i="3"/>
  <c r="W443" i="3"/>
  <c r="W444" i="3"/>
  <c r="W445" i="3"/>
  <c r="W446" i="3"/>
  <c r="W447" i="3"/>
  <c r="W448" i="3"/>
  <c r="W449" i="3"/>
  <c r="W450" i="3"/>
  <c r="W451" i="3"/>
  <c r="W452" i="3"/>
  <c r="W453" i="3"/>
  <c r="W454" i="3"/>
  <c r="W455" i="3"/>
  <c r="W456" i="3"/>
  <c r="W457" i="3"/>
  <c r="W458" i="3"/>
  <c r="W459" i="3"/>
  <c r="W460" i="3"/>
  <c r="W461" i="3"/>
  <c r="W462" i="3"/>
  <c r="W463" i="3"/>
  <c r="W464" i="3"/>
  <c r="W465" i="3"/>
  <c r="W466" i="3"/>
  <c r="W467" i="3"/>
  <c r="W468" i="3"/>
  <c r="W469" i="3"/>
  <c r="W470" i="3"/>
  <c r="W471" i="3"/>
  <c r="W472" i="3"/>
  <c r="W473" i="3"/>
  <c r="W474" i="3"/>
  <c r="W475" i="3"/>
  <c r="W476" i="3"/>
  <c r="W477" i="3"/>
  <c r="W478" i="3"/>
  <c r="W479" i="3"/>
  <c r="W480" i="3"/>
  <c r="W481" i="3"/>
  <c r="W482" i="3"/>
  <c r="W483" i="3"/>
  <c r="W484" i="3"/>
  <c r="W485" i="3"/>
  <c r="W486" i="3"/>
  <c r="W487" i="3"/>
  <c r="W488" i="3"/>
  <c r="W489" i="3"/>
  <c r="W490" i="3"/>
  <c r="W491" i="3"/>
  <c r="W492" i="3"/>
  <c r="W493" i="3"/>
  <c r="W494" i="3"/>
  <c r="W495" i="3"/>
  <c r="W496" i="3"/>
  <c r="W497" i="3"/>
  <c r="O498" i="3"/>
  <c r="O497" i="3"/>
  <c r="N497" i="3"/>
  <c r="O496" i="3"/>
  <c r="N496" i="3"/>
  <c r="O495" i="3"/>
  <c r="N495" i="3"/>
  <c r="O494" i="3"/>
  <c r="N494" i="3"/>
  <c r="O493" i="3"/>
  <c r="N493" i="3"/>
  <c r="O492" i="3"/>
  <c r="N492" i="3"/>
  <c r="O491" i="3"/>
  <c r="N491" i="3"/>
  <c r="O490" i="3"/>
  <c r="N490" i="3"/>
  <c r="O489" i="3"/>
  <c r="N489" i="3"/>
  <c r="O488" i="3"/>
  <c r="N488" i="3"/>
  <c r="O487" i="3"/>
  <c r="N487" i="3"/>
  <c r="O486" i="3"/>
  <c r="N486" i="3"/>
  <c r="O485" i="3"/>
  <c r="N485" i="3"/>
  <c r="O484" i="3"/>
  <c r="N484" i="3"/>
  <c r="O483" i="3"/>
  <c r="N483" i="3"/>
  <c r="O482" i="3"/>
  <c r="N482" i="3"/>
  <c r="O481" i="3"/>
  <c r="N481" i="3"/>
  <c r="O480" i="3"/>
  <c r="N480" i="3"/>
  <c r="O479" i="3"/>
  <c r="N479" i="3"/>
  <c r="O478" i="3"/>
  <c r="N478" i="3"/>
  <c r="O477" i="3"/>
  <c r="N477" i="3"/>
  <c r="O476" i="3"/>
  <c r="N476" i="3"/>
  <c r="O475" i="3"/>
  <c r="N475" i="3"/>
  <c r="O474" i="3"/>
  <c r="N474" i="3"/>
  <c r="O473" i="3"/>
  <c r="N473" i="3"/>
  <c r="O472" i="3"/>
  <c r="N472" i="3"/>
  <c r="O471" i="3"/>
  <c r="N471" i="3"/>
  <c r="O470" i="3"/>
  <c r="N470" i="3"/>
  <c r="O469" i="3"/>
  <c r="N469" i="3"/>
  <c r="O468" i="3"/>
  <c r="N468" i="3"/>
  <c r="O467" i="3"/>
  <c r="N467" i="3"/>
  <c r="O466" i="3"/>
  <c r="N466" i="3"/>
  <c r="O465" i="3"/>
  <c r="N465" i="3"/>
  <c r="O464" i="3"/>
  <c r="N464" i="3"/>
  <c r="O463" i="3"/>
  <c r="N463" i="3"/>
  <c r="O462" i="3"/>
  <c r="N462" i="3"/>
  <c r="O461" i="3"/>
  <c r="N461" i="3"/>
  <c r="O460" i="3"/>
  <c r="N460" i="3"/>
  <c r="O459" i="3"/>
  <c r="N459" i="3"/>
  <c r="O458" i="3"/>
  <c r="N458" i="3"/>
  <c r="O457" i="3"/>
  <c r="N457" i="3"/>
  <c r="O456" i="3"/>
  <c r="N456" i="3"/>
  <c r="O455" i="3"/>
  <c r="N455" i="3"/>
  <c r="O454" i="3"/>
  <c r="N454" i="3"/>
  <c r="O453" i="3"/>
  <c r="N453" i="3"/>
  <c r="O452" i="3"/>
  <c r="N452" i="3"/>
  <c r="O451" i="3"/>
  <c r="N451" i="3"/>
  <c r="O450" i="3"/>
  <c r="N450" i="3"/>
  <c r="O449" i="3"/>
  <c r="N449" i="3"/>
  <c r="O448" i="3"/>
  <c r="N448" i="3"/>
  <c r="O447" i="3"/>
  <c r="N447" i="3"/>
  <c r="O446" i="3"/>
  <c r="N446" i="3"/>
  <c r="O445" i="3"/>
  <c r="N445" i="3"/>
  <c r="O444" i="3"/>
  <c r="N444" i="3"/>
  <c r="O443" i="3"/>
  <c r="N443" i="3"/>
  <c r="O442" i="3"/>
  <c r="N442" i="3"/>
  <c r="O441" i="3"/>
  <c r="N441" i="3"/>
  <c r="O440" i="3"/>
  <c r="N440" i="3"/>
  <c r="O439" i="3"/>
  <c r="N439" i="3"/>
  <c r="O438" i="3"/>
  <c r="N438" i="3"/>
  <c r="O437" i="3"/>
  <c r="N437" i="3"/>
  <c r="O436" i="3"/>
  <c r="N436" i="3"/>
  <c r="O435" i="3"/>
  <c r="N435" i="3"/>
  <c r="O434" i="3"/>
  <c r="N434" i="3"/>
  <c r="O433" i="3"/>
  <c r="N433" i="3"/>
  <c r="O432" i="3"/>
  <c r="N432" i="3"/>
  <c r="O431" i="3"/>
  <c r="N431" i="3"/>
  <c r="O430" i="3"/>
  <c r="N430" i="3"/>
  <c r="O429" i="3"/>
  <c r="N429" i="3"/>
  <c r="O428" i="3"/>
  <c r="N428" i="3"/>
  <c r="O427" i="3"/>
  <c r="N427" i="3"/>
  <c r="O426" i="3"/>
  <c r="N426" i="3"/>
  <c r="O425" i="3"/>
  <c r="N425" i="3"/>
  <c r="O424" i="3"/>
  <c r="N424" i="3"/>
  <c r="O423" i="3"/>
  <c r="N423" i="3"/>
  <c r="O422" i="3"/>
  <c r="N422" i="3"/>
  <c r="O421" i="3"/>
  <c r="N421" i="3"/>
  <c r="O420" i="3"/>
  <c r="N420" i="3"/>
  <c r="O419" i="3"/>
  <c r="N419" i="3"/>
  <c r="O418" i="3"/>
  <c r="N418" i="3"/>
  <c r="O417" i="3"/>
  <c r="N417" i="3"/>
  <c r="O416" i="3"/>
  <c r="N416" i="3"/>
  <c r="O415" i="3"/>
  <c r="N415" i="3"/>
  <c r="O414" i="3"/>
  <c r="N414" i="3"/>
  <c r="O413" i="3"/>
  <c r="N413" i="3"/>
  <c r="O412" i="3"/>
  <c r="N412" i="3"/>
  <c r="O411" i="3"/>
  <c r="N411" i="3"/>
  <c r="O410" i="3"/>
  <c r="N410" i="3"/>
  <c r="O409" i="3"/>
  <c r="N409" i="3"/>
  <c r="O408" i="3"/>
  <c r="N408" i="3"/>
  <c r="O407" i="3"/>
  <c r="N407" i="3"/>
  <c r="O406" i="3"/>
  <c r="N406" i="3"/>
  <c r="O405" i="3"/>
  <c r="N405" i="3"/>
  <c r="O404" i="3"/>
  <c r="N404" i="3"/>
  <c r="O403" i="3"/>
  <c r="N403" i="3"/>
  <c r="O402" i="3"/>
  <c r="N402" i="3"/>
  <c r="O401" i="3"/>
  <c r="N401" i="3"/>
  <c r="O400" i="3"/>
  <c r="N400" i="3"/>
  <c r="O399" i="3"/>
  <c r="N399" i="3"/>
  <c r="O398" i="3"/>
  <c r="N398" i="3"/>
  <c r="O397" i="3"/>
  <c r="N397" i="3"/>
  <c r="O396" i="3"/>
  <c r="N396" i="3"/>
  <c r="O395" i="3"/>
  <c r="N395" i="3"/>
  <c r="O394" i="3"/>
  <c r="N394" i="3"/>
  <c r="O393" i="3"/>
  <c r="N393" i="3"/>
  <c r="O392" i="3"/>
  <c r="N392" i="3"/>
  <c r="O391" i="3"/>
  <c r="N391" i="3"/>
  <c r="O390" i="3"/>
  <c r="N390" i="3"/>
  <c r="O389" i="3"/>
  <c r="N389" i="3"/>
  <c r="O388" i="3"/>
  <c r="N388" i="3"/>
  <c r="O387" i="3"/>
  <c r="N387" i="3"/>
  <c r="O386" i="3"/>
  <c r="N386" i="3"/>
  <c r="O385" i="3"/>
  <c r="N385" i="3"/>
  <c r="O384" i="3"/>
  <c r="N384" i="3"/>
  <c r="O383" i="3"/>
  <c r="N383" i="3"/>
  <c r="O382" i="3"/>
  <c r="N382" i="3"/>
  <c r="O381" i="3"/>
  <c r="N381" i="3"/>
  <c r="O380" i="3"/>
  <c r="N380" i="3"/>
  <c r="O379" i="3"/>
  <c r="N379" i="3"/>
  <c r="O378" i="3"/>
  <c r="N378" i="3"/>
  <c r="O377" i="3"/>
  <c r="N377" i="3"/>
  <c r="O376" i="3"/>
  <c r="N376" i="3"/>
  <c r="O375" i="3"/>
  <c r="N375" i="3"/>
  <c r="O374" i="3"/>
  <c r="N374" i="3"/>
  <c r="O373" i="3"/>
  <c r="N373" i="3"/>
  <c r="O372" i="3"/>
  <c r="N372" i="3"/>
  <c r="O371" i="3"/>
  <c r="N371" i="3"/>
  <c r="O370" i="3"/>
  <c r="N370" i="3"/>
  <c r="O369" i="3"/>
  <c r="N369" i="3"/>
  <c r="O368" i="3"/>
  <c r="N368" i="3"/>
  <c r="O367" i="3"/>
  <c r="N367" i="3"/>
  <c r="O366" i="3"/>
  <c r="N366" i="3"/>
  <c r="O365" i="3"/>
  <c r="N365" i="3"/>
  <c r="O364" i="3"/>
  <c r="N364" i="3"/>
  <c r="O363" i="3"/>
  <c r="N363" i="3"/>
  <c r="O362" i="3"/>
  <c r="N362" i="3"/>
  <c r="O361" i="3"/>
  <c r="N361" i="3"/>
  <c r="O360" i="3"/>
  <c r="N360" i="3"/>
  <c r="O359" i="3"/>
  <c r="N359" i="3"/>
  <c r="O358" i="3"/>
  <c r="N358" i="3"/>
  <c r="O357" i="3"/>
  <c r="N357" i="3"/>
  <c r="O356" i="3"/>
  <c r="N356" i="3"/>
  <c r="O355" i="3"/>
  <c r="N355" i="3"/>
  <c r="O354" i="3"/>
  <c r="N354" i="3"/>
  <c r="O353" i="3"/>
  <c r="N353" i="3"/>
  <c r="O352" i="3"/>
  <c r="N352" i="3"/>
  <c r="O351" i="3"/>
  <c r="N351" i="3"/>
  <c r="O350" i="3"/>
  <c r="N350" i="3"/>
  <c r="O349" i="3"/>
  <c r="N349" i="3"/>
  <c r="O348" i="3"/>
  <c r="N348" i="3"/>
  <c r="O347" i="3"/>
  <c r="N347" i="3"/>
  <c r="O346" i="3"/>
  <c r="N346" i="3"/>
  <c r="O345" i="3"/>
  <c r="N345" i="3"/>
  <c r="O344" i="3"/>
  <c r="N344" i="3"/>
  <c r="O343" i="3"/>
  <c r="N343" i="3"/>
  <c r="O342" i="3"/>
  <c r="N342" i="3"/>
  <c r="O341" i="3"/>
  <c r="N341" i="3"/>
  <c r="O340" i="3"/>
  <c r="N340" i="3"/>
  <c r="O339" i="3"/>
  <c r="N339" i="3"/>
  <c r="O338" i="3"/>
  <c r="N338" i="3"/>
  <c r="O337" i="3"/>
  <c r="N337" i="3"/>
  <c r="O336" i="3"/>
  <c r="N336" i="3"/>
  <c r="O335" i="3"/>
  <c r="N335" i="3"/>
  <c r="O334" i="3"/>
  <c r="N334" i="3"/>
  <c r="O333" i="3"/>
  <c r="N333" i="3"/>
  <c r="O332" i="3"/>
  <c r="N332" i="3"/>
  <c r="O331" i="3"/>
  <c r="N331" i="3"/>
  <c r="O330" i="3"/>
  <c r="N330" i="3"/>
  <c r="O329" i="3"/>
  <c r="N329" i="3"/>
  <c r="O328" i="3"/>
  <c r="N328" i="3"/>
  <c r="O327" i="3"/>
  <c r="N327" i="3"/>
  <c r="O326" i="3"/>
  <c r="N326" i="3"/>
  <c r="O325" i="3"/>
  <c r="N325" i="3"/>
  <c r="O324" i="3"/>
  <c r="N324" i="3"/>
  <c r="O323" i="3"/>
  <c r="N323" i="3"/>
  <c r="O322" i="3"/>
  <c r="N322" i="3"/>
  <c r="O321" i="3"/>
  <c r="N321" i="3"/>
  <c r="O320" i="3"/>
  <c r="N320" i="3"/>
  <c r="O319" i="3"/>
  <c r="N319" i="3"/>
  <c r="O318" i="3"/>
  <c r="N318" i="3"/>
  <c r="O317" i="3"/>
  <c r="N317" i="3"/>
  <c r="O316" i="3"/>
  <c r="N316" i="3"/>
  <c r="O315" i="3"/>
  <c r="N315" i="3"/>
  <c r="O314" i="3"/>
  <c r="N314" i="3"/>
  <c r="O313" i="3"/>
  <c r="N313" i="3"/>
  <c r="O312" i="3"/>
  <c r="N312" i="3"/>
  <c r="O311" i="3"/>
  <c r="N311" i="3"/>
  <c r="O310" i="3"/>
  <c r="N310" i="3"/>
  <c r="O309" i="3"/>
  <c r="N309" i="3"/>
  <c r="O308" i="3"/>
  <c r="N308" i="3"/>
  <c r="O307" i="3"/>
  <c r="N307" i="3"/>
  <c r="O306" i="3"/>
  <c r="N306" i="3"/>
  <c r="O305" i="3"/>
  <c r="N305" i="3"/>
  <c r="O304" i="3"/>
  <c r="N304" i="3"/>
  <c r="O303" i="3"/>
  <c r="N303" i="3"/>
  <c r="O302" i="3"/>
  <c r="N302" i="3"/>
  <c r="O301" i="3"/>
  <c r="N301" i="3"/>
  <c r="O300" i="3"/>
  <c r="N300" i="3"/>
  <c r="O299" i="3"/>
  <c r="N299" i="3"/>
  <c r="O298" i="3"/>
  <c r="N298" i="3"/>
  <c r="O297" i="3"/>
  <c r="N297" i="3"/>
  <c r="O296" i="3"/>
  <c r="N296" i="3"/>
  <c r="O295" i="3"/>
  <c r="N295" i="3"/>
  <c r="O294" i="3"/>
  <c r="N294" i="3"/>
  <c r="O293" i="3"/>
  <c r="N293" i="3"/>
  <c r="O292" i="3"/>
  <c r="N292" i="3"/>
  <c r="O291" i="3"/>
  <c r="N291" i="3"/>
  <c r="O290" i="3"/>
  <c r="N290" i="3"/>
  <c r="O289" i="3"/>
  <c r="N289" i="3"/>
  <c r="O288" i="3"/>
  <c r="N288" i="3"/>
  <c r="O287" i="3"/>
  <c r="N287" i="3"/>
  <c r="O286" i="3"/>
  <c r="N286" i="3"/>
  <c r="O285" i="3"/>
  <c r="N285" i="3"/>
  <c r="O284" i="3"/>
  <c r="N284" i="3"/>
  <c r="O283" i="3"/>
  <c r="N283" i="3"/>
  <c r="O282" i="3"/>
  <c r="N282" i="3"/>
  <c r="O281" i="3"/>
  <c r="N281" i="3"/>
  <c r="O280" i="3"/>
  <c r="N280" i="3"/>
  <c r="O279" i="3"/>
  <c r="N279" i="3"/>
  <c r="O278" i="3"/>
  <c r="N278" i="3"/>
  <c r="O277" i="3"/>
  <c r="N277" i="3"/>
  <c r="O276" i="3"/>
  <c r="N276" i="3"/>
  <c r="O275" i="3"/>
  <c r="N275" i="3"/>
  <c r="O274" i="3"/>
  <c r="N274" i="3"/>
  <c r="O273" i="3"/>
  <c r="N273" i="3"/>
  <c r="O272" i="3"/>
  <c r="N272" i="3"/>
  <c r="O271" i="3"/>
  <c r="N271" i="3"/>
  <c r="O270" i="3"/>
  <c r="N270" i="3"/>
  <c r="O269" i="3"/>
  <c r="N269" i="3"/>
  <c r="O268" i="3"/>
  <c r="N268" i="3"/>
  <c r="O267" i="3"/>
  <c r="N267" i="3"/>
  <c r="O266" i="3"/>
  <c r="N266" i="3"/>
  <c r="O265" i="3"/>
  <c r="N265" i="3"/>
  <c r="O264" i="3"/>
  <c r="N264" i="3"/>
  <c r="O263" i="3"/>
  <c r="N263" i="3"/>
  <c r="O262" i="3"/>
  <c r="N262" i="3"/>
  <c r="O261" i="3"/>
  <c r="N261" i="3"/>
  <c r="O260" i="3"/>
  <c r="N260" i="3"/>
  <c r="O259" i="3"/>
  <c r="N259" i="3"/>
  <c r="O258" i="3"/>
  <c r="N258" i="3"/>
  <c r="O257" i="3"/>
  <c r="N257" i="3"/>
  <c r="O256" i="3"/>
  <c r="N256" i="3"/>
  <c r="O255" i="3"/>
  <c r="N255" i="3"/>
  <c r="O254" i="3"/>
  <c r="N254" i="3"/>
  <c r="O253" i="3"/>
  <c r="N253" i="3"/>
  <c r="O252" i="3"/>
  <c r="N252" i="3"/>
  <c r="O251" i="3"/>
  <c r="N251" i="3"/>
  <c r="O250" i="3"/>
  <c r="N250" i="3"/>
  <c r="O249" i="3"/>
  <c r="N249" i="3"/>
  <c r="O248" i="3"/>
  <c r="N248" i="3"/>
  <c r="O247" i="3"/>
  <c r="N247" i="3"/>
  <c r="O246" i="3"/>
  <c r="N246" i="3"/>
  <c r="O245" i="3"/>
  <c r="N245" i="3"/>
  <c r="O244" i="3"/>
  <c r="N244" i="3"/>
  <c r="O243" i="3"/>
  <c r="N243" i="3"/>
  <c r="O242" i="3"/>
  <c r="N242" i="3"/>
  <c r="O241" i="3"/>
  <c r="N241" i="3"/>
  <c r="O240" i="3"/>
  <c r="N240" i="3"/>
  <c r="O239" i="3"/>
  <c r="N239" i="3"/>
  <c r="O238" i="3"/>
  <c r="N238" i="3"/>
  <c r="O237" i="3"/>
  <c r="N237" i="3"/>
  <c r="O236" i="3"/>
  <c r="N236" i="3"/>
  <c r="O235" i="3"/>
  <c r="N235" i="3"/>
  <c r="O234" i="3"/>
  <c r="N234" i="3"/>
  <c r="O233" i="3"/>
  <c r="N233" i="3"/>
  <c r="O232" i="3"/>
  <c r="N232" i="3"/>
  <c r="O231" i="3"/>
  <c r="N231" i="3"/>
  <c r="O230" i="3"/>
  <c r="N230" i="3"/>
  <c r="O229" i="3"/>
  <c r="N229" i="3"/>
  <c r="O228" i="3"/>
  <c r="N228" i="3"/>
  <c r="O227" i="3"/>
  <c r="N227" i="3"/>
  <c r="O226" i="3"/>
  <c r="N226" i="3"/>
  <c r="O225" i="3"/>
  <c r="N225" i="3"/>
  <c r="O224" i="3"/>
  <c r="N224" i="3"/>
  <c r="O223" i="3"/>
  <c r="N223" i="3"/>
  <c r="O222" i="3"/>
  <c r="N222" i="3"/>
  <c r="O221" i="3"/>
  <c r="N221" i="3"/>
  <c r="O220" i="3"/>
  <c r="N220" i="3"/>
  <c r="O219" i="3"/>
  <c r="N219" i="3"/>
  <c r="O218" i="3"/>
  <c r="N218" i="3"/>
  <c r="O217" i="3"/>
  <c r="N217" i="3"/>
  <c r="O216" i="3"/>
  <c r="N216" i="3"/>
  <c r="O215" i="3"/>
  <c r="N215" i="3"/>
  <c r="O214" i="3"/>
  <c r="N214" i="3"/>
  <c r="O213" i="3"/>
  <c r="N213" i="3"/>
  <c r="O212" i="3"/>
  <c r="N212" i="3"/>
  <c r="O211" i="3"/>
  <c r="N211" i="3"/>
  <c r="O210" i="3"/>
  <c r="N210" i="3"/>
  <c r="O209" i="3"/>
  <c r="N209" i="3"/>
  <c r="O208" i="3"/>
  <c r="N208" i="3"/>
  <c r="O207" i="3"/>
  <c r="N207" i="3"/>
  <c r="O206" i="3"/>
  <c r="N206" i="3"/>
  <c r="O205" i="3"/>
  <c r="N205" i="3"/>
  <c r="O204" i="3"/>
  <c r="N204" i="3"/>
  <c r="O203" i="3"/>
  <c r="N203" i="3"/>
  <c r="O202" i="3"/>
  <c r="N202" i="3"/>
  <c r="O201" i="3"/>
  <c r="N201" i="3"/>
  <c r="O200" i="3"/>
  <c r="N200" i="3"/>
  <c r="O199" i="3"/>
  <c r="N199" i="3"/>
  <c r="O198" i="3"/>
  <c r="N198" i="3"/>
  <c r="O197" i="3"/>
  <c r="N197" i="3"/>
  <c r="O196" i="3"/>
  <c r="N196" i="3"/>
  <c r="O195" i="3"/>
  <c r="N195" i="3"/>
  <c r="O194" i="3"/>
  <c r="N194" i="3"/>
  <c r="O193" i="3"/>
  <c r="N193" i="3"/>
  <c r="O192" i="3"/>
  <c r="N192" i="3"/>
  <c r="O191" i="3"/>
  <c r="N191" i="3"/>
  <c r="O190" i="3"/>
  <c r="N190" i="3"/>
  <c r="O189" i="3"/>
  <c r="N189" i="3"/>
  <c r="O188" i="3"/>
  <c r="N188" i="3"/>
  <c r="O187" i="3"/>
  <c r="N187" i="3"/>
  <c r="O186" i="3"/>
  <c r="N186" i="3"/>
  <c r="O185" i="3"/>
  <c r="N185" i="3"/>
  <c r="O184" i="3"/>
  <c r="N184" i="3"/>
  <c r="O183" i="3"/>
  <c r="N183" i="3"/>
  <c r="O182" i="3"/>
  <c r="N182" i="3"/>
  <c r="O181" i="3"/>
  <c r="N181" i="3"/>
  <c r="O180" i="3"/>
  <c r="N180" i="3"/>
  <c r="O179" i="3"/>
  <c r="N179" i="3"/>
  <c r="O178" i="3"/>
  <c r="N178" i="3"/>
  <c r="O177" i="3"/>
  <c r="N177" i="3"/>
  <c r="O176" i="3"/>
  <c r="N176" i="3"/>
  <c r="O175" i="3"/>
  <c r="N175" i="3"/>
  <c r="O174" i="3"/>
  <c r="N174" i="3"/>
  <c r="O173" i="3"/>
  <c r="N173" i="3"/>
  <c r="O172" i="3"/>
  <c r="N172" i="3"/>
  <c r="O171" i="3"/>
  <c r="N171" i="3"/>
  <c r="O170" i="3"/>
  <c r="N170" i="3"/>
  <c r="O169" i="3"/>
  <c r="N169" i="3"/>
  <c r="O168" i="3"/>
  <c r="N168" i="3"/>
  <c r="O167" i="3"/>
  <c r="N167" i="3"/>
  <c r="O166" i="3"/>
  <c r="N166" i="3"/>
  <c r="O165" i="3"/>
  <c r="N165" i="3"/>
  <c r="O164" i="3"/>
  <c r="N164" i="3"/>
  <c r="O163" i="3"/>
  <c r="N163" i="3"/>
  <c r="O162" i="3"/>
  <c r="N162" i="3"/>
  <c r="O161" i="3"/>
  <c r="N161" i="3"/>
  <c r="O160" i="3"/>
  <c r="N160" i="3"/>
  <c r="O159" i="3"/>
  <c r="N159" i="3"/>
  <c r="O158" i="3"/>
  <c r="N158" i="3"/>
  <c r="O157" i="3"/>
  <c r="N157" i="3"/>
  <c r="O156" i="3"/>
  <c r="N156" i="3"/>
  <c r="O155" i="3"/>
  <c r="N155" i="3"/>
  <c r="O154" i="3"/>
  <c r="N154" i="3"/>
  <c r="O153" i="3"/>
  <c r="N153" i="3"/>
  <c r="O152" i="3"/>
  <c r="N152" i="3"/>
  <c r="O151" i="3"/>
  <c r="N151" i="3"/>
  <c r="O150" i="3"/>
  <c r="N150" i="3"/>
  <c r="O149" i="3"/>
  <c r="N149" i="3"/>
  <c r="O148" i="3"/>
  <c r="N148" i="3"/>
  <c r="O147" i="3"/>
  <c r="N147" i="3"/>
  <c r="O146" i="3"/>
  <c r="N146" i="3"/>
  <c r="O145" i="3"/>
  <c r="N145" i="3"/>
  <c r="O144" i="3"/>
  <c r="N144" i="3"/>
  <c r="O143" i="3"/>
  <c r="N143" i="3"/>
  <c r="O142" i="3"/>
  <c r="N142" i="3"/>
  <c r="O141" i="3"/>
  <c r="N141" i="3"/>
  <c r="O140" i="3"/>
  <c r="N140" i="3"/>
  <c r="O139" i="3"/>
  <c r="N139" i="3"/>
  <c r="O138" i="3"/>
  <c r="N138" i="3"/>
  <c r="O137" i="3"/>
  <c r="N137" i="3"/>
  <c r="O136" i="3"/>
  <c r="N136" i="3"/>
  <c r="O135" i="3"/>
  <c r="N135" i="3"/>
  <c r="O134" i="3"/>
  <c r="N134" i="3"/>
  <c r="O133" i="3"/>
  <c r="N133" i="3"/>
  <c r="O132" i="3"/>
  <c r="N132" i="3"/>
  <c r="O131" i="3"/>
  <c r="N131" i="3"/>
  <c r="O130" i="3"/>
  <c r="N130" i="3"/>
  <c r="O129" i="3"/>
  <c r="N129" i="3"/>
  <c r="O128" i="3"/>
  <c r="N128" i="3"/>
  <c r="O127" i="3"/>
  <c r="N127" i="3"/>
  <c r="O126" i="3"/>
  <c r="N126" i="3"/>
  <c r="O125" i="3"/>
  <c r="N125" i="3"/>
  <c r="O124" i="3"/>
  <c r="N124" i="3"/>
  <c r="O123" i="3"/>
  <c r="N123" i="3"/>
  <c r="O122" i="3"/>
  <c r="N122" i="3"/>
  <c r="O121" i="3"/>
  <c r="N121" i="3"/>
  <c r="O120" i="3"/>
  <c r="N120" i="3"/>
  <c r="O119" i="3"/>
  <c r="N119" i="3"/>
  <c r="O118" i="3"/>
  <c r="N118" i="3"/>
  <c r="O117" i="3"/>
  <c r="N117" i="3"/>
  <c r="O116" i="3"/>
  <c r="N116" i="3"/>
  <c r="O115" i="3"/>
  <c r="N115" i="3"/>
  <c r="O114" i="3"/>
  <c r="N114" i="3"/>
  <c r="O113" i="3"/>
  <c r="N113" i="3"/>
  <c r="O112" i="3"/>
  <c r="N112" i="3"/>
  <c r="O111" i="3"/>
  <c r="N111" i="3"/>
  <c r="O110" i="3"/>
  <c r="N110" i="3"/>
  <c r="O109" i="3"/>
  <c r="N109" i="3"/>
  <c r="O108" i="3"/>
  <c r="N108" i="3"/>
  <c r="O107" i="3"/>
  <c r="N107" i="3"/>
  <c r="O106" i="3"/>
  <c r="N106" i="3"/>
  <c r="O105" i="3"/>
  <c r="N105" i="3"/>
  <c r="O104" i="3"/>
  <c r="N104" i="3"/>
  <c r="O103" i="3"/>
  <c r="N103" i="3"/>
  <c r="O102" i="3"/>
  <c r="N102" i="3"/>
  <c r="O101" i="3"/>
  <c r="N101" i="3"/>
  <c r="O100" i="3"/>
  <c r="N100" i="3"/>
  <c r="O99" i="3"/>
  <c r="N99" i="3"/>
  <c r="O98" i="3"/>
  <c r="N98" i="3"/>
  <c r="O97" i="3"/>
  <c r="N97" i="3"/>
  <c r="O96" i="3"/>
  <c r="N96" i="3"/>
  <c r="O95" i="3"/>
  <c r="N95" i="3"/>
  <c r="O94" i="3"/>
  <c r="N94" i="3"/>
  <c r="O93" i="3"/>
  <c r="N93" i="3"/>
  <c r="O92" i="3"/>
  <c r="N92" i="3"/>
  <c r="O91" i="3"/>
  <c r="N91" i="3"/>
  <c r="O90" i="3"/>
  <c r="N90" i="3"/>
  <c r="O89" i="3"/>
  <c r="N89" i="3"/>
  <c r="O88" i="3"/>
  <c r="N88" i="3"/>
  <c r="O87" i="3"/>
  <c r="N87" i="3"/>
  <c r="O86" i="3"/>
  <c r="N86" i="3"/>
  <c r="O85" i="3"/>
  <c r="N85" i="3"/>
  <c r="O84" i="3"/>
  <c r="N84" i="3"/>
  <c r="O83" i="3"/>
  <c r="N83" i="3"/>
  <c r="O82" i="3"/>
  <c r="N82" i="3"/>
  <c r="O81" i="3"/>
  <c r="N81" i="3"/>
  <c r="O80" i="3"/>
  <c r="N80" i="3"/>
  <c r="O79" i="3"/>
  <c r="N79" i="3"/>
  <c r="O78" i="3"/>
  <c r="N78" i="3"/>
  <c r="O77" i="3"/>
  <c r="N77" i="3"/>
  <c r="O76" i="3"/>
  <c r="N76" i="3"/>
  <c r="O75" i="3"/>
  <c r="N75" i="3"/>
  <c r="O74" i="3"/>
  <c r="N74" i="3"/>
  <c r="O73" i="3"/>
  <c r="N73" i="3"/>
  <c r="O72" i="3"/>
  <c r="N72" i="3"/>
  <c r="O71" i="3"/>
  <c r="N71" i="3"/>
  <c r="O70" i="3"/>
  <c r="N70" i="3"/>
  <c r="O69" i="3"/>
  <c r="N69" i="3"/>
  <c r="O68" i="3"/>
  <c r="N68" i="3"/>
  <c r="O67" i="3"/>
  <c r="N67" i="3"/>
  <c r="O66" i="3"/>
  <c r="N66" i="3"/>
  <c r="O65" i="3"/>
  <c r="N65" i="3"/>
  <c r="O64" i="3"/>
  <c r="N64" i="3"/>
  <c r="O63" i="3"/>
  <c r="N63" i="3"/>
  <c r="O62" i="3"/>
  <c r="N62" i="3"/>
  <c r="O61" i="3"/>
  <c r="N61" i="3"/>
  <c r="O60" i="3"/>
  <c r="N60" i="3"/>
  <c r="O59" i="3"/>
  <c r="N59" i="3"/>
  <c r="O58" i="3"/>
  <c r="N58" i="3"/>
  <c r="O57" i="3"/>
  <c r="N57" i="3"/>
  <c r="O56" i="3"/>
  <c r="N56" i="3"/>
  <c r="O55" i="3"/>
  <c r="N55" i="3"/>
  <c r="O54" i="3"/>
  <c r="N54" i="3"/>
  <c r="O53" i="3"/>
  <c r="N53" i="3"/>
  <c r="O52" i="3"/>
  <c r="N52" i="3"/>
  <c r="O51" i="3"/>
  <c r="N51" i="3"/>
  <c r="O50" i="3"/>
  <c r="N50" i="3"/>
  <c r="O49" i="3"/>
  <c r="N49" i="3"/>
  <c r="O48" i="3"/>
  <c r="N48" i="3"/>
  <c r="O47" i="3"/>
  <c r="N47" i="3"/>
  <c r="O46" i="3"/>
  <c r="N46" i="3"/>
  <c r="O45" i="3"/>
  <c r="N45" i="3"/>
  <c r="O44" i="3"/>
  <c r="N44" i="3"/>
  <c r="O43" i="3"/>
  <c r="N43" i="3"/>
  <c r="O42" i="3"/>
  <c r="N42" i="3"/>
  <c r="O41" i="3"/>
  <c r="N41" i="3"/>
  <c r="O40" i="3"/>
  <c r="N40" i="3"/>
  <c r="O39" i="3"/>
  <c r="N39" i="3"/>
  <c r="O38" i="3"/>
  <c r="N38" i="3"/>
  <c r="O37" i="3"/>
  <c r="N37" i="3"/>
  <c r="O36" i="3"/>
  <c r="N36" i="3"/>
  <c r="O35" i="3"/>
  <c r="N35" i="3"/>
  <c r="O34" i="3"/>
  <c r="N34" i="3"/>
  <c r="O33" i="3"/>
  <c r="N33" i="3"/>
  <c r="O32" i="3"/>
  <c r="N32" i="3"/>
  <c r="O31" i="3"/>
  <c r="N31" i="3"/>
  <c r="O30" i="3"/>
  <c r="N30" i="3"/>
  <c r="O29" i="3"/>
  <c r="N29" i="3"/>
  <c r="O28" i="3"/>
  <c r="N28" i="3"/>
  <c r="O27" i="3"/>
  <c r="N27" i="3"/>
  <c r="O26" i="3"/>
  <c r="N26" i="3"/>
  <c r="O25" i="3"/>
  <c r="N25" i="3"/>
  <c r="O24" i="3"/>
  <c r="N24" i="3"/>
  <c r="O23" i="3"/>
  <c r="N23" i="3"/>
  <c r="O22" i="3"/>
  <c r="N22" i="3"/>
  <c r="O21" i="3"/>
  <c r="N21" i="3"/>
  <c r="O20" i="3"/>
  <c r="N20" i="3"/>
  <c r="O19" i="3"/>
  <c r="N19" i="3"/>
  <c r="O18" i="3"/>
  <c r="N18" i="3"/>
  <c r="O17" i="3"/>
  <c r="N17" i="3"/>
  <c r="O16" i="3"/>
  <c r="N16" i="3"/>
  <c r="O15" i="3"/>
  <c r="N15" i="3"/>
  <c r="O14" i="3"/>
  <c r="N14" i="3"/>
  <c r="AA13" i="3" a="1"/>
  <c r="AA13" i="3" s="1"/>
  <c r="AA14" i="3" s="1"/>
  <c r="O13" i="3"/>
  <c r="N13" i="3"/>
  <c r="O12" i="3"/>
  <c r="N12" i="3"/>
  <c r="AA11" i="3"/>
  <c r="O11" i="3"/>
  <c r="N11" i="3"/>
  <c r="AA10" i="3"/>
  <c r="O10" i="3"/>
  <c r="N10" i="3"/>
  <c r="AA9" i="3"/>
  <c r="O9" i="3"/>
  <c r="N9" i="3"/>
  <c r="AA8" i="3"/>
  <c r="O8" i="3"/>
  <c r="N8" i="3"/>
  <c r="AA7" i="3"/>
  <c r="O7" i="3"/>
  <c r="N7" i="3"/>
  <c r="AG6" i="3"/>
  <c r="AA6" i="3"/>
  <c r="O6" i="3"/>
  <c r="N6" i="3"/>
  <c r="AG5" i="3"/>
  <c r="AA5" i="3"/>
  <c r="O5" i="3"/>
  <c r="N5" i="3"/>
  <c r="O4" i="3"/>
  <c r="N4" i="3"/>
  <c r="O3" i="3"/>
  <c r="N3" i="3"/>
  <c r="P3" i="3" l="1"/>
  <c r="AB18" i="7"/>
  <c r="P4" i="3"/>
  <c r="AB19" i="7"/>
  <c r="P5" i="3"/>
  <c r="AB20" i="7"/>
  <c r="P6" i="3"/>
  <c r="AB21" i="7"/>
  <c r="P7" i="3"/>
  <c r="AB22" i="7"/>
  <c r="P8" i="3"/>
  <c r="AB23" i="7"/>
  <c r="P9" i="3"/>
  <c r="AB24" i="7"/>
  <c r="P10" i="3"/>
  <c r="AB25" i="7"/>
  <c r="P11" i="3"/>
  <c r="AB26" i="7"/>
  <c r="P12" i="3"/>
  <c r="AB27" i="7"/>
  <c r="P13" i="3"/>
  <c r="AB28" i="7"/>
  <c r="P14" i="3"/>
  <c r="AB29" i="7"/>
  <c r="P15" i="3"/>
  <c r="AB30" i="7"/>
  <c r="P16" i="3"/>
  <c r="AB31" i="7"/>
  <c r="P17" i="3"/>
  <c r="AB32" i="7"/>
  <c r="P18" i="3"/>
  <c r="AB33" i="7"/>
  <c r="P19" i="3"/>
  <c r="AB34" i="7"/>
  <c r="P20" i="3"/>
  <c r="AB35" i="7"/>
  <c r="P21" i="3"/>
  <c r="AB36" i="7"/>
  <c r="P22" i="3"/>
  <c r="AB37" i="7"/>
  <c r="P23" i="3"/>
  <c r="AB38" i="7"/>
  <c r="P24" i="3"/>
  <c r="AB39" i="7"/>
  <c r="P25" i="3"/>
  <c r="AB40" i="7"/>
  <c r="P26" i="3"/>
  <c r="AB41" i="7"/>
  <c r="P27" i="3"/>
  <c r="AB42" i="7"/>
  <c r="P28" i="3"/>
  <c r="AB43" i="7"/>
  <c r="P29" i="3"/>
  <c r="AB44" i="7"/>
  <c r="P30" i="3"/>
  <c r="AB45" i="7"/>
  <c r="P31" i="3"/>
  <c r="AB46" i="7"/>
  <c r="P32" i="3"/>
  <c r="AB47" i="7"/>
  <c r="P33" i="3"/>
  <c r="AB48" i="7"/>
  <c r="P34" i="3"/>
  <c r="AB49" i="7"/>
  <c r="P35" i="3"/>
  <c r="AB50" i="7"/>
  <c r="P36" i="3"/>
  <c r="AB51" i="7"/>
  <c r="P37" i="3"/>
  <c r="AB52" i="7"/>
  <c r="P38" i="3"/>
  <c r="AB53" i="7"/>
  <c r="P39" i="3"/>
  <c r="AB54" i="7"/>
  <c r="P40" i="3"/>
  <c r="AB55" i="7"/>
  <c r="P41" i="3"/>
  <c r="AB56" i="7"/>
  <c r="P42" i="3"/>
  <c r="AB57" i="7"/>
  <c r="P43" i="3"/>
  <c r="AB58" i="7"/>
  <c r="P44" i="3"/>
  <c r="AB59" i="7"/>
  <c r="P45" i="3"/>
  <c r="AB60" i="7"/>
  <c r="P46" i="3"/>
  <c r="AB61" i="7"/>
  <c r="P47" i="3"/>
  <c r="AB62" i="7"/>
  <c r="P48" i="3"/>
  <c r="AB63" i="7"/>
  <c r="P49" i="3"/>
  <c r="AB64" i="7"/>
  <c r="P50" i="3"/>
  <c r="AB65" i="7"/>
  <c r="P51" i="3"/>
  <c r="AB66" i="7"/>
  <c r="P52" i="3"/>
  <c r="AB67" i="7"/>
  <c r="P53" i="3"/>
  <c r="AB68" i="7"/>
  <c r="P54" i="3"/>
  <c r="AB69" i="7"/>
  <c r="P55" i="3"/>
  <c r="AB70" i="7"/>
  <c r="P56" i="3"/>
  <c r="AB71" i="7"/>
  <c r="P57" i="3"/>
  <c r="AB72" i="7"/>
  <c r="P58" i="3"/>
  <c r="AB73" i="7"/>
  <c r="P59" i="3"/>
  <c r="AB74" i="7"/>
  <c r="P60" i="3"/>
  <c r="AB75" i="7"/>
  <c r="P61" i="3"/>
  <c r="AB76" i="7"/>
  <c r="P62" i="3"/>
  <c r="AB77" i="7"/>
  <c r="P63" i="3"/>
  <c r="AB78" i="7"/>
  <c r="P64" i="3"/>
  <c r="AB79" i="7"/>
  <c r="P65" i="3"/>
  <c r="AB80" i="7"/>
  <c r="P66" i="3"/>
  <c r="AB81" i="7"/>
  <c r="P67" i="3"/>
  <c r="AB82" i="7"/>
  <c r="P68" i="3"/>
  <c r="AB83" i="7"/>
  <c r="P69" i="3"/>
  <c r="AB84" i="7"/>
  <c r="P70" i="3"/>
  <c r="AB85" i="7"/>
  <c r="P71" i="3"/>
  <c r="AB86" i="7"/>
  <c r="P72" i="3"/>
  <c r="AB87" i="7"/>
  <c r="P73" i="3"/>
  <c r="AB88" i="7"/>
  <c r="P74" i="3"/>
  <c r="AB89" i="7"/>
  <c r="P75" i="3"/>
  <c r="AB90" i="7"/>
  <c r="P76" i="3"/>
  <c r="AB91" i="7"/>
  <c r="P77" i="3"/>
  <c r="AB92" i="7"/>
  <c r="P78" i="3"/>
  <c r="AB93" i="7"/>
  <c r="P79" i="3"/>
  <c r="AB94" i="7"/>
  <c r="P80" i="3"/>
  <c r="AB95" i="7"/>
  <c r="P81" i="3"/>
  <c r="AB96" i="7"/>
  <c r="P82" i="3"/>
  <c r="AB97" i="7"/>
  <c r="P83" i="3"/>
  <c r="AB98" i="7"/>
  <c r="P84" i="3"/>
  <c r="AB99" i="7"/>
  <c r="P85" i="3"/>
  <c r="AB100" i="7"/>
  <c r="P86" i="3"/>
  <c r="AB101" i="7"/>
  <c r="P87" i="3"/>
  <c r="AB102" i="7"/>
  <c r="P88" i="3"/>
  <c r="AB103" i="7"/>
  <c r="P89" i="3"/>
  <c r="AB104" i="7"/>
  <c r="P90" i="3"/>
  <c r="AB105" i="7"/>
  <c r="P91" i="3"/>
  <c r="AB106" i="7"/>
  <c r="P92" i="3"/>
  <c r="AB107" i="7"/>
  <c r="P93" i="3"/>
  <c r="AB108" i="7"/>
  <c r="P94" i="3"/>
  <c r="AB109" i="7"/>
  <c r="P95" i="3"/>
  <c r="AB110" i="7"/>
  <c r="P96" i="3"/>
  <c r="AB111" i="7"/>
  <c r="P97" i="3"/>
  <c r="AB112" i="7"/>
  <c r="P98" i="3"/>
  <c r="AB113" i="7"/>
  <c r="P99" i="3"/>
  <c r="AB114" i="7"/>
  <c r="P100" i="3"/>
  <c r="AB115" i="7"/>
  <c r="P101" i="3"/>
  <c r="AB116" i="7"/>
  <c r="P102" i="3"/>
  <c r="AB117" i="7"/>
  <c r="P103" i="3"/>
  <c r="AB118" i="7"/>
  <c r="P104" i="3"/>
  <c r="AB119" i="7"/>
  <c r="P105" i="3"/>
  <c r="AB120" i="7"/>
  <c r="P106" i="3"/>
  <c r="AB121" i="7"/>
  <c r="P107" i="3"/>
  <c r="AB122" i="7"/>
  <c r="P108" i="3"/>
  <c r="AB123" i="7"/>
  <c r="P109" i="3"/>
  <c r="AB124" i="7"/>
  <c r="P110" i="3"/>
  <c r="AB125" i="7"/>
  <c r="P111" i="3"/>
  <c r="AB126" i="7"/>
  <c r="P112" i="3"/>
  <c r="AB127" i="7"/>
  <c r="P113" i="3"/>
  <c r="AB128" i="7"/>
  <c r="P114" i="3"/>
  <c r="AB129" i="7"/>
  <c r="P115" i="3"/>
  <c r="AB130" i="7"/>
  <c r="P116" i="3"/>
  <c r="AB131" i="7"/>
  <c r="P117" i="3"/>
  <c r="AB132" i="7"/>
  <c r="P118" i="3"/>
  <c r="AB133" i="7"/>
  <c r="P119" i="3"/>
  <c r="AB134" i="7"/>
  <c r="P120" i="3"/>
  <c r="AB135" i="7"/>
  <c r="P121" i="3"/>
  <c r="AB136" i="7"/>
  <c r="P122" i="3"/>
  <c r="AB137" i="7"/>
  <c r="P123" i="3"/>
  <c r="AB138" i="7"/>
  <c r="P124" i="3"/>
  <c r="AB139" i="7"/>
  <c r="P125" i="3"/>
  <c r="AB140" i="7"/>
  <c r="P126" i="3"/>
  <c r="AB141" i="7"/>
  <c r="P127" i="3"/>
  <c r="AB142" i="7"/>
  <c r="P128" i="3"/>
  <c r="AB143" i="7"/>
  <c r="P129" i="3"/>
  <c r="AB144" i="7"/>
  <c r="P130" i="3"/>
  <c r="AB145" i="7"/>
  <c r="P131" i="3"/>
  <c r="AB146" i="7"/>
  <c r="P132" i="3"/>
  <c r="AB147" i="7"/>
  <c r="P133" i="3"/>
  <c r="AB148" i="7"/>
  <c r="P134" i="3"/>
  <c r="AB149" i="7"/>
  <c r="P135" i="3"/>
  <c r="AB150" i="7"/>
  <c r="P136" i="3"/>
  <c r="AB151" i="7"/>
  <c r="P137" i="3"/>
  <c r="AB152" i="7"/>
  <c r="P138" i="3"/>
  <c r="AB153" i="7"/>
  <c r="P139" i="3"/>
  <c r="AB154" i="7"/>
  <c r="P140" i="3"/>
  <c r="AB155" i="7"/>
  <c r="P141" i="3"/>
  <c r="AB156" i="7"/>
  <c r="P142" i="3"/>
  <c r="AB157" i="7"/>
  <c r="P143" i="3"/>
  <c r="AB158" i="7"/>
  <c r="P144" i="3"/>
  <c r="AB159" i="7"/>
  <c r="P145" i="3"/>
  <c r="AB160" i="7"/>
  <c r="P146" i="3"/>
  <c r="AB161" i="7"/>
  <c r="P147" i="3"/>
  <c r="AB162" i="7"/>
  <c r="P148" i="3"/>
  <c r="AB163" i="7"/>
  <c r="P149" i="3"/>
  <c r="AB164" i="7"/>
  <c r="P150" i="3"/>
  <c r="AB165" i="7"/>
  <c r="P151" i="3"/>
  <c r="AB166" i="7"/>
  <c r="P152" i="3"/>
  <c r="AB167" i="7"/>
  <c r="P153" i="3"/>
  <c r="AB168" i="7"/>
  <c r="P154" i="3"/>
  <c r="AB169" i="7"/>
  <c r="P155" i="3"/>
  <c r="AB170" i="7"/>
  <c r="P156" i="3"/>
  <c r="AB171" i="7"/>
  <c r="P157" i="3"/>
  <c r="AB172" i="7"/>
  <c r="P158" i="3"/>
  <c r="AB173" i="7"/>
  <c r="P159" i="3"/>
  <c r="AB174" i="7"/>
  <c r="P160" i="3"/>
  <c r="AB175" i="7"/>
  <c r="P161" i="3"/>
  <c r="AB176" i="7"/>
  <c r="P162" i="3"/>
  <c r="AB177" i="7"/>
  <c r="P163" i="3"/>
  <c r="AB178" i="7"/>
  <c r="P164" i="3"/>
  <c r="AB179" i="7"/>
  <c r="P165" i="3"/>
  <c r="AB180" i="7"/>
  <c r="P166" i="3"/>
  <c r="AB181" i="7"/>
  <c r="P167" i="3"/>
  <c r="AB182" i="7"/>
  <c r="P168" i="3"/>
  <c r="AB183" i="7"/>
  <c r="P169" i="3"/>
  <c r="AB184" i="7"/>
  <c r="P170" i="3"/>
  <c r="AB185" i="7"/>
  <c r="P171" i="3"/>
  <c r="AB186" i="7"/>
  <c r="P172" i="3"/>
  <c r="AB187" i="7"/>
  <c r="P173" i="3"/>
  <c r="AB188" i="7"/>
  <c r="P174" i="3"/>
  <c r="AB189" i="7"/>
  <c r="P175" i="3"/>
  <c r="AB190" i="7"/>
  <c r="P176" i="3"/>
  <c r="AB191" i="7"/>
  <c r="P177" i="3"/>
  <c r="AB192" i="7"/>
  <c r="P178" i="3"/>
  <c r="AB193" i="7"/>
  <c r="P179" i="3"/>
  <c r="AB194" i="7"/>
  <c r="P180" i="3"/>
  <c r="AB195" i="7"/>
  <c r="P181" i="3"/>
  <c r="AB196" i="7"/>
  <c r="P182" i="3"/>
  <c r="AB197" i="7"/>
  <c r="P183" i="3"/>
  <c r="AB198" i="7"/>
  <c r="P184" i="3"/>
  <c r="AB199" i="7"/>
  <c r="P185" i="3"/>
  <c r="AB200" i="7"/>
  <c r="P186" i="3"/>
  <c r="AB201" i="7"/>
  <c r="P187" i="3"/>
  <c r="AB202" i="7"/>
  <c r="P188" i="3"/>
  <c r="AB203" i="7"/>
  <c r="P189" i="3"/>
  <c r="AB204" i="7"/>
  <c r="P190" i="3"/>
  <c r="AB205" i="7"/>
  <c r="P191" i="3"/>
  <c r="AB206" i="7"/>
  <c r="P192" i="3"/>
  <c r="AB207" i="7"/>
  <c r="P193" i="3"/>
  <c r="AB208" i="7"/>
  <c r="P194" i="3"/>
  <c r="AB209" i="7"/>
  <c r="P195" i="3"/>
  <c r="AB210" i="7"/>
  <c r="P196" i="3"/>
  <c r="AB211" i="7"/>
  <c r="P197" i="3"/>
  <c r="AB212" i="7"/>
  <c r="P198" i="3"/>
  <c r="AB213" i="7"/>
  <c r="P199" i="3"/>
  <c r="AB214" i="7"/>
  <c r="P200" i="3"/>
  <c r="AB215" i="7"/>
  <c r="P201" i="3"/>
  <c r="AB216" i="7"/>
  <c r="P202" i="3"/>
  <c r="AB217" i="7"/>
  <c r="P203" i="3"/>
  <c r="AB218" i="7"/>
  <c r="P204" i="3"/>
  <c r="AB219" i="7"/>
  <c r="P205" i="3"/>
  <c r="AB220" i="7"/>
  <c r="P206" i="3"/>
  <c r="AB221" i="7"/>
  <c r="P207" i="3"/>
  <c r="AB222" i="7"/>
  <c r="P208" i="3"/>
  <c r="AB223" i="7"/>
  <c r="P209" i="3"/>
  <c r="AB224" i="7"/>
  <c r="P210" i="3"/>
  <c r="AB225" i="7"/>
  <c r="P211" i="3"/>
  <c r="AB226" i="7"/>
  <c r="P212" i="3"/>
  <c r="AB227" i="7"/>
  <c r="P213" i="3"/>
  <c r="AB228" i="7"/>
  <c r="P214" i="3"/>
  <c r="AB229" i="7"/>
  <c r="P215" i="3"/>
  <c r="AB230" i="7"/>
  <c r="P216" i="3"/>
  <c r="AB231" i="7"/>
  <c r="P217" i="3"/>
  <c r="AB232" i="7"/>
  <c r="P218" i="3"/>
  <c r="AB233" i="7"/>
  <c r="P219" i="3"/>
  <c r="AB234" i="7"/>
  <c r="P220" i="3"/>
  <c r="AB235" i="7"/>
  <c r="P221" i="3"/>
  <c r="AB236" i="7"/>
  <c r="P222" i="3"/>
  <c r="AB237" i="7"/>
  <c r="P223" i="3"/>
  <c r="AB238" i="7"/>
  <c r="P224" i="3"/>
  <c r="AB239" i="7"/>
  <c r="P225" i="3"/>
  <c r="AB240" i="7"/>
  <c r="P226" i="3"/>
  <c r="AB241" i="7"/>
  <c r="P227" i="3"/>
  <c r="AB242" i="7"/>
  <c r="P228" i="3"/>
  <c r="AB243" i="7"/>
  <c r="P229" i="3"/>
  <c r="AB244" i="7"/>
  <c r="P230" i="3"/>
  <c r="AB245" i="7"/>
  <c r="P231" i="3"/>
  <c r="AB246" i="7"/>
  <c r="P232" i="3"/>
  <c r="AB247" i="7"/>
  <c r="P233" i="3"/>
  <c r="AB248" i="7"/>
  <c r="P234" i="3"/>
  <c r="AB249" i="7"/>
  <c r="P235" i="3"/>
  <c r="AB250" i="7"/>
  <c r="P236" i="3"/>
  <c r="AB251" i="7"/>
  <c r="P237" i="3"/>
  <c r="AB252" i="7"/>
  <c r="P238" i="3"/>
  <c r="AB253" i="7"/>
  <c r="P239" i="3"/>
  <c r="AB254" i="7"/>
  <c r="P240" i="3"/>
  <c r="AB255" i="7"/>
  <c r="P241" i="3"/>
  <c r="AB256" i="7"/>
  <c r="P242" i="3"/>
  <c r="AB257" i="7"/>
  <c r="P243" i="3"/>
  <c r="AB258" i="7"/>
  <c r="P244" i="3"/>
  <c r="AB259" i="7"/>
  <c r="P245" i="3"/>
  <c r="AB260" i="7"/>
  <c r="P246" i="3"/>
  <c r="AB261" i="7"/>
  <c r="P247" i="3"/>
  <c r="AB262" i="7"/>
  <c r="P248" i="3"/>
  <c r="AB263" i="7"/>
  <c r="P249" i="3"/>
  <c r="AB264" i="7"/>
  <c r="P250" i="3"/>
  <c r="AB265" i="7"/>
  <c r="P251" i="3"/>
  <c r="AB266" i="7"/>
  <c r="P252" i="3"/>
  <c r="AB267" i="7"/>
  <c r="P253" i="3"/>
  <c r="AB268" i="7"/>
  <c r="P254" i="3"/>
  <c r="AB269" i="7"/>
  <c r="P255" i="3"/>
  <c r="AB270" i="7"/>
  <c r="P256" i="3"/>
  <c r="AB271" i="7"/>
  <c r="P257" i="3"/>
  <c r="AB272" i="7"/>
  <c r="P258" i="3"/>
  <c r="AB273" i="7"/>
  <c r="P259" i="3"/>
  <c r="AB274" i="7"/>
  <c r="P260" i="3"/>
  <c r="AB275" i="7"/>
  <c r="P261" i="3"/>
  <c r="AB276" i="7"/>
  <c r="P262" i="3"/>
  <c r="AB277" i="7"/>
  <c r="P263" i="3"/>
  <c r="AB278" i="7"/>
  <c r="P264" i="3"/>
  <c r="AB279" i="7"/>
  <c r="P265" i="3"/>
  <c r="AB280" i="7"/>
  <c r="P266" i="3"/>
  <c r="AB281" i="7"/>
  <c r="P267" i="3"/>
  <c r="AB282" i="7"/>
  <c r="P268" i="3"/>
  <c r="AB283" i="7"/>
  <c r="P269" i="3"/>
  <c r="AB284" i="7"/>
  <c r="P270" i="3"/>
  <c r="AB285" i="7"/>
  <c r="P271" i="3"/>
  <c r="AB286" i="7"/>
  <c r="P272" i="3"/>
  <c r="AB287" i="7"/>
  <c r="P273" i="3"/>
  <c r="AB288" i="7"/>
  <c r="P274" i="3"/>
  <c r="AB289" i="7"/>
  <c r="P275" i="3"/>
  <c r="AB290" i="7"/>
  <c r="P276" i="3"/>
  <c r="AB291" i="7"/>
  <c r="P277" i="3"/>
  <c r="AB292" i="7"/>
  <c r="P278" i="3"/>
  <c r="AB293" i="7"/>
  <c r="P279" i="3"/>
  <c r="AB294" i="7"/>
  <c r="P280" i="3"/>
  <c r="AB295" i="7"/>
  <c r="P281" i="3"/>
  <c r="AB296" i="7"/>
  <c r="P282" i="3"/>
  <c r="AB297" i="7"/>
  <c r="P283" i="3"/>
  <c r="AB298" i="7"/>
  <c r="P284" i="3"/>
  <c r="AB299" i="7"/>
  <c r="P285" i="3"/>
  <c r="AB300" i="7"/>
  <c r="P286" i="3"/>
  <c r="AB301" i="7"/>
  <c r="P287" i="3"/>
  <c r="AB302" i="7"/>
  <c r="P288" i="3"/>
  <c r="AB303" i="7"/>
  <c r="P289" i="3"/>
  <c r="AB304" i="7"/>
  <c r="P290" i="3"/>
  <c r="AB305" i="7"/>
  <c r="P291" i="3"/>
  <c r="AB306" i="7"/>
  <c r="P292" i="3"/>
  <c r="AB307" i="7"/>
  <c r="P293" i="3"/>
  <c r="AB308" i="7"/>
  <c r="P294" i="3"/>
  <c r="AB309" i="7"/>
  <c r="P295" i="3"/>
  <c r="AB310" i="7"/>
  <c r="P296" i="3"/>
  <c r="AB311" i="7"/>
  <c r="P297" i="3"/>
  <c r="AB312" i="7"/>
  <c r="P298" i="3"/>
  <c r="AB313" i="7"/>
  <c r="P299" i="3"/>
  <c r="AB314" i="7"/>
  <c r="P300" i="3"/>
  <c r="AB315" i="7"/>
  <c r="P301" i="3"/>
  <c r="AB316" i="7"/>
  <c r="P302" i="3"/>
  <c r="AB317" i="7"/>
  <c r="P303" i="3"/>
  <c r="AB318" i="7"/>
  <c r="P304" i="3"/>
  <c r="AB319" i="7"/>
  <c r="P305" i="3"/>
  <c r="AB320" i="7"/>
  <c r="P306" i="3"/>
  <c r="AB321" i="7"/>
  <c r="P307" i="3"/>
  <c r="AB322" i="7"/>
  <c r="P308" i="3"/>
  <c r="AB323" i="7"/>
  <c r="P309" i="3"/>
  <c r="AB324" i="7"/>
  <c r="P310" i="3"/>
  <c r="AB325" i="7"/>
  <c r="P311" i="3"/>
  <c r="AB326" i="7"/>
  <c r="P312" i="3"/>
  <c r="AB327" i="7"/>
  <c r="P313" i="3"/>
  <c r="AB328" i="7"/>
  <c r="P314" i="3"/>
  <c r="AB329" i="7"/>
  <c r="P315" i="3"/>
  <c r="AB330" i="7"/>
  <c r="P316" i="3"/>
  <c r="AB331" i="7"/>
  <c r="P317" i="3"/>
  <c r="AB332" i="7"/>
  <c r="P318" i="3"/>
  <c r="AB333" i="7"/>
  <c r="P319" i="3"/>
  <c r="AB334" i="7"/>
  <c r="P320" i="3"/>
  <c r="AB335" i="7"/>
  <c r="P321" i="3"/>
  <c r="AB336" i="7"/>
  <c r="P322" i="3"/>
  <c r="AB337" i="7"/>
  <c r="P323" i="3"/>
  <c r="AB338" i="7"/>
  <c r="P324" i="3"/>
  <c r="AB339" i="7"/>
  <c r="P325" i="3"/>
  <c r="AB340" i="7"/>
  <c r="P326" i="3"/>
  <c r="AB341" i="7"/>
  <c r="P327" i="3"/>
  <c r="AB342" i="7"/>
  <c r="P328" i="3"/>
  <c r="AB343" i="7"/>
  <c r="P329" i="3"/>
  <c r="AB344" i="7"/>
  <c r="P330" i="3"/>
  <c r="AB345" i="7"/>
  <c r="P331" i="3"/>
  <c r="AB346" i="7"/>
  <c r="P332" i="3"/>
  <c r="AB347" i="7"/>
  <c r="P333" i="3"/>
  <c r="AB348" i="7"/>
  <c r="P334" i="3"/>
  <c r="AB349" i="7"/>
  <c r="P335" i="3"/>
  <c r="AB350" i="7"/>
  <c r="P336" i="3"/>
  <c r="AB351" i="7"/>
  <c r="P337" i="3"/>
  <c r="AB352" i="7"/>
  <c r="P338" i="3"/>
  <c r="AB353" i="7"/>
  <c r="P339" i="3"/>
  <c r="AB354" i="7"/>
  <c r="P340" i="3"/>
  <c r="AB355" i="7"/>
  <c r="P341" i="3"/>
  <c r="AB356" i="7"/>
  <c r="P342" i="3"/>
  <c r="AB357" i="7"/>
  <c r="P343" i="3"/>
  <c r="AB358" i="7"/>
  <c r="P344" i="3"/>
  <c r="AB359" i="7"/>
  <c r="P345" i="3"/>
  <c r="AB360" i="7"/>
  <c r="P346" i="3"/>
  <c r="AB361" i="7"/>
  <c r="P347" i="3"/>
  <c r="AB362" i="7"/>
  <c r="P348" i="3"/>
  <c r="AB363" i="7"/>
  <c r="P349" i="3"/>
  <c r="AB364" i="7"/>
  <c r="P350" i="3"/>
  <c r="AB365" i="7"/>
  <c r="P351" i="3"/>
  <c r="AB366" i="7"/>
  <c r="P352" i="3"/>
  <c r="AB367" i="7"/>
  <c r="P353" i="3"/>
  <c r="AB368" i="7"/>
  <c r="P354" i="3"/>
  <c r="AB369" i="7"/>
  <c r="P355" i="3"/>
  <c r="AB370" i="7"/>
  <c r="P356" i="3"/>
  <c r="AB371" i="7"/>
  <c r="P357" i="3"/>
  <c r="AB372" i="7"/>
  <c r="P358" i="3"/>
  <c r="AB373" i="7"/>
  <c r="P359" i="3"/>
  <c r="AB374" i="7"/>
  <c r="P360" i="3"/>
  <c r="AB375" i="7"/>
  <c r="P361" i="3"/>
  <c r="AB376" i="7"/>
  <c r="P362" i="3"/>
  <c r="AB377" i="7"/>
  <c r="P363" i="3"/>
  <c r="AB378" i="7"/>
  <c r="P364" i="3"/>
  <c r="AB379" i="7"/>
  <c r="P365" i="3"/>
  <c r="AB380" i="7"/>
  <c r="P366" i="3"/>
  <c r="AB381" i="7"/>
  <c r="P367" i="3"/>
  <c r="AB382" i="7"/>
  <c r="P368" i="3"/>
  <c r="AB383" i="7"/>
  <c r="P369" i="3"/>
  <c r="AB384" i="7"/>
  <c r="P370" i="3"/>
  <c r="AB385" i="7"/>
  <c r="P371" i="3"/>
  <c r="AB386" i="7"/>
  <c r="P372" i="3"/>
  <c r="AB387" i="7"/>
  <c r="P373" i="3"/>
  <c r="AB388" i="7"/>
  <c r="P374" i="3"/>
  <c r="AB389" i="7"/>
  <c r="P375" i="3"/>
  <c r="AB390" i="7"/>
  <c r="P376" i="3"/>
  <c r="AB391" i="7"/>
  <c r="P377" i="3"/>
  <c r="AB392" i="7"/>
  <c r="P378" i="3"/>
  <c r="AB393" i="7"/>
  <c r="P379" i="3"/>
  <c r="AB394" i="7"/>
  <c r="P380" i="3"/>
  <c r="AB395" i="7"/>
  <c r="P381" i="3"/>
  <c r="AB396" i="7"/>
  <c r="P382" i="3"/>
  <c r="AB397" i="7"/>
  <c r="P383" i="3"/>
  <c r="AB398" i="7"/>
  <c r="P384" i="3"/>
  <c r="AB399" i="7"/>
  <c r="P385" i="3"/>
  <c r="AB400" i="7"/>
  <c r="P386" i="3"/>
  <c r="AB401" i="7"/>
  <c r="P387" i="3"/>
  <c r="AB402" i="7"/>
  <c r="P388" i="3"/>
  <c r="AB403" i="7"/>
  <c r="P389" i="3"/>
  <c r="AB404" i="7"/>
  <c r="P390" i="3"/>
  <c r="AB405" i="7"/>
  <c r="P391" i="3"/>
  <c r="AB406" i="7"/>
  <c r="P392" i="3"/>
  <c r="AB407" i="7"/>
  <c r="P393" i="3"/>
  <c r="AB408" i="7"/>
  <c r="P394" i="3"/>
  <c r="AB409" i="7"/>
  <c r="P395" i="3"/>
  <c r="AB410" i="7"/>
  <c r="P396" i="3"/>
  <c r="AB411" i="7"/>
  <c r="P397" i="3"/>
  <c r="AB412" i="7"/>
  <c r="P398" i="3"/>
  <c r="AB413" i="7"/>
  <c r="P399" i="3"/>
  <c r="AB414" i="7"/>
  <c r="P400" i="3"/>
  <c r="AB415" i="7"/>
  <c r="P401" i="3"/>
  <c r="AB416" i="7"/>
  <c r="P402" i="3"/>
  <c r="AB417" i="7"/>
  <c r="P403" i="3"/>
  <c r="AB418" i="7"/>
  <c r="P404" i="3"/>
  <c r="AB419" i="7"/>
  <c r="P405" i="3"/>
  <c r="AB420" i="7"/>
  <c r="P406" i="3"/>
  <c r="AB421" i="7"/>
  <c r="P407" i="3"/>
  <c r="AB422" i="7"/>
  <c r="P408" i="3"/>
  <c r="AB423" i="7"/>
  <c r="P409" i="3"/>
  <c r="AB424" i="7"/>
  <c r="P410" i="3"/>
  <c r="AB425" i="7"/>
  <c r="P411" i="3"/>
  <c r="AB426" i="7"/>
  <c r="P412" i="3"/>
  <c r="AB427" i="7"/>
  <c r="P413" i="3"/>
  <c r="AB428" i="7"/>
  <c r="P414" i="3"/>
  <c r="AB429" i="7"/>
  <c r="P415" i="3"/>
  <c r="AB430" i="7"/>
  <c r="P416" i="3"/>
  <c r="AB431" i="7"/>
  <c r="P417" i="3"/>
  <c r="AB432" i="7"/>
  <c r="P418" i="3"/>
  <c r="AB433" i="7"/>
  <c r="P419" i="3"/>
  <c r="AB434" i="7"/>
  <c r="P420" i="3"/>
  <c r="AB435" i="7"/>
  <c r="P421" i="3"/>
  <c r="AB436" i="7"/>
  <c r="P422" i="3"/>
  <c r="AB437" i="7"/>
  <c r="P423" i="3"/>
  <c r="AB438" i="7"/>
  <c r="P424" i="3"/>
  <c r="AB439" i="7"/>
  <c r="P425" i="3"/>
  <c r="AB440" i="7"/>
  <c r="P426" i="3"/>
  <c r="AB441" i="7"/>
  <c r="P427" i="3"/>
  <c r="AB442" i="7"/>
  <c r="P428" i="3"/>
  <c r="AB443" i="7"/>
  <c r="P429" i="3"/>
  <c r="AB444" i="7"/>
  <c r="P430" i="3"/>
  <c r="AB445" i="7"/>
  <c r="P431" i="3"/>
  <c r="AB446" i="7"/>
  <c r="P432" i="3"/>
  <c r="AB447" i="7"/>
  <c r="P433" i="3"/>
  <c r="AB448" i="7"/>
  <c r="P434" i="3"/>
  <c r="AB449" i="7"/>
  <c r="P435" i="3"/>
  <c r="AB450" i="7"/>
  <c r="P436" i="3"/>
  <c r="AB451" i="7"/>
  <c r="P437" i="3"/>
  <c r="AB452" i="7"/>
  <c r="P438" i="3"/>
  <c r="AB453" i="7"/>
  <c r="P439" i="3"/>
  <c r="AB454" i="7"/>
  <c r="P440" i="3"/>
  <c r="AB455" i="7"/>
  <c r="P441" i="3"/>
  <c r="AB456" i="7"/>
  <c r="P442" i="3"/>
  <c r="AB457" i="7"/>
  <c r="P443" i="3"/>
  <c r="AB458" i="7"/>
  <c r="P444" i="3"/>
  <c r="AB459" i="7"/>
  <c r="P445" i="3"/>
  <c r="AB460" i="7"/>
  <c r="P446" i="3"/>
  <c r="AB461" i="7"/>
  <c r="P447" i="3"/>
  <c r="AB462" i="7"/>
  <c r="P448" i="3"/>
  <c r="AB463" i="7"/>
  <c r="P449" i="3"/>
  <c r="AB464" i="7"/>
  <c r="P450" i="3"/>
  <c r="AB465" i="7"/>
  <c r="P451" i="3"/>
  <c r="AB466" i="7"/>
  <c r="P452" i="3"/>
  <c r="AB467" i="7"/>
  <c r="P453" i="3"/>
  <c r="AB468" i="7"/>
  <c r="P454" i="3"/>
  <c r="AB469" i="7"/>
  <c r="P455" i="3"/>
  <c r="AB470" i="7"/>
  <c r="P456" i="3"/>
  <c r="AB471" i="7"/>
  <c r="P457" i="3"/>
  <c r="AB472" i="7"/>
  <c r="P458" i="3"/>
  <c r="AB473" i="7"/>
  <c r="P459" i="3"/>
  <c r="AB474" i="7"/>
  <c r="P460" i="3"/>
  <c r="AB475" i="7"/>
  <c r="P461" i="3"/>
  <c r="AB476" i="7"/>
  <c r="P462" i="3"/>
  <c r="AB477" i="7"/>
  <c r="P463" i="3"/>
  <c r="AB478" i="7"/>
  <c r="P464" i="3"/>
  <c r="AB479" i="7"/>
  <c r="P465" i="3"/>
  <c r="AB480" i="7"/>
  <c r="P466" i="3"/>
  <c r="AB481" i="7"/>
  <c r="P467" i="3"/>
  <c r="AB482" i="7"/>
  <c r="P468" i="3"/>
  <c r="AB483" i="7"/>
  <c r="P469" i="3"/>
  <c r="AB484" i="7"/>
  <c r="P470" i="3"/>
  <c r="AB485" i="7"/>
  <c r="P471" i="3"/>
  <c r="AB486" i="7"/>
  <c r="P472" i="3"/>
  <c r="AB487" i="7"/>
  <c r="P473" i="3"/>
  <c r="AB488" i="7"/>
  <c r="P474" i="3"/>
  <c r="AB489" i="7"/>
  <c r="P475" i="3"/>
  <c r="AB490" i="7"/>
  <c r="P476" i="3"/>
  <c r="AB491" i="7"/>
  <c r="P477" i="3"/>
  <c r="AB492" i="7"/>
  <c r="P478" i="3"/>
  <c r="AB493" i="7"/>
  <c r="P479" i="3"/>
  <c r="AB494" i="7"/>
  <c r="P480" i="3"/>
  <c r="AB495" i="7"/>
  <c r="P481" i="3"/>
  <c r="AB496" i="7"/>
  <c r="P482" i="3"/>
  <c r="AB497" i="7"/>
  <c r="P483" i="3"/>
  <c r="AB498" i="7"/>
  <c r="P484" i="3"/>
  <c r="AB499" i="7"/>
  <c r="P485" i="3"/>
  <c r="AB500" i="7"/>
  <c r="P486" i="3"/>
  <c r="AB501" i="7"/>
  <c r="P487" i="3"/>
  <c r="AB502" i="7"/>
  <c r="P488" i="3"/>
  <c r="AB503" i="7"/>
  <c r="P489" i="3"/>
  <c r="AB504" i="7"/>
  <c r="P490" i="3"/>
  <c r="AB505" i="7"/>
  <c r="P491" i="3"/>
  <c r="AB506" i="7"/>
  <c r="P492" i="3"/>
  <c r="AB507" i="7"/>
  <c r="P493" i="3"/>
  <c r="AB508" i="7"/>
  <c r="P494" i="3"/>
  <c r="AB509" i="7"/>
  <c r="P495" i="3"/>
  <c r="AB510" i="7"/>
  <c r="P496" i="3"/>
  <c r="AB511" i="7"/>
  <c r="P497" i="3"/>
  <c r="AB512" i="7"/>
  <c r="H4" i="7"/>
  <c r="D264" i="7"/>
  <c r="D265" i="7"/>
  <c r="I265" i="7"/>
  <c r="I264" i="7"/>
  <c r="N264" i="7"/>
  <c r="N265" i="7"/>
  <c r="S264" i="7"/>
  <c r="S265" i="7"/>
  <c r="X264" i="7"/>
  <c r="X265" i="7"/>
  <c r="AA263" i="7"/>
  <c r="AA264" i="7" s="1"/>
  <c r="C3" i="7"/>
  <c r="E2" i="9"/>
  <c r="E133" i="9"/>
  <c r="E132" i="9"/>
  <c r="E125" i="9"/>
  <c r="E124" i="9"/>
  <c r="E120" i="9"/>
  <c r="E119" i="9"/>
  <c r="E113" i="9"/>
  <c r="E105" i="9"/>
  <c r="E71" i="9"/>
  <c r="E69" i="9"/>
  <c r="E68" i="9"/>
  <c r="E61" i="9"/>
  <c r="E60" i="9"/>
  <c r="E50" i="9"/>
  <c r="E48" i="9"/>
  <c r="E45" i="9"/>
  <c r="E42" i="9"/>
  <c r="E41" i="9"/>
  <c r="E40" i="9"/>
  <c r="E39" i="9"/>
  <c r="E30" i="9"/>
  <c r="E21" i="9"/>
  <c r="E20" i="9"/>
  <c r="E13" i="9"/>
  <c r="E12" i="9"/>
  <c r="E8" i="9"/>
  <c r="T2" i="9"/>
  <c r="T140" i="9"/>
  <c r="T139" i="9"/>
  <c r="T137" i="9"/>
  <c r="T136" i="9"/>
  <c r="T135" i="9"/>
  <c r="T129" i="9"/>
  <c r="T128" i="9"/>
  <c r="T127" i="9"/>
  <c r="T124" i="9"/>
  <c r="T123" i="9"/>
  <c r="T122" i="9"/>
  <c r="T121" i="9"/>
  <c r="T120" i="9"/>
  <c r="T119" i="9"/>
  <c r="T116" i="9"/>
  <c r="T115" i="9"/>
  <c r="T114" i="9"/>
  <c r="T113" i="9"/>
  <c r="T112" i="9"/>
  <c r="T111" i="9"/>
  <c r="T110" i="9"/>
  <c r="T109" i="9"/>
  <c r="T106" i="9"/>
  <c r="T99" i="9"/>
  <c r="T97" i="9"/>
  <c r="T96" i="9"/>
  <c r="T95" i="9"/>
  <c r="T94" i="9"/>
  <c r="T93" i="9"/>
  <c r="T92" i="9"/>
  <c r="T90" i="9"/>
  <c r="T89" i="9"/>
  <c r="T88" i="9"/>
  <c r="T87" i="9"/>
  <c r="T86" i="9"/>
  <c r="T85" i="9"/>
  <c r="T84" i="9"/>
  <c r="T83" i="9"/>
  <c r="T82" i="9"/>
  <c r="T78" i="9"/>
  <c r="T79" i="9"/>
  <c r="T77" i="9"/>
  <c r="T76" i="9"/>
  <c r="T75" i="9"/>
  <c r="T74" i="9"/>
  <c r="T69" i="9"/>
  <c r="T68" i="9"/>
  <c r="T67" i="9"/>
  <c r="T65" i="9"/>
  <c r="T64" i="9"/>
  <c r="T63" i="9"/>
  <c r="T52" i="9"/>
  <c r="T51" i="9"/>
  <c r="T50" i="9"/>
  <c r="T46" i="9"/>
  <c r="T45" i="9"/>
  <c r="T43" i="9"/>
  <c r="T42" i="9"/>
  <c r="T41" i="9"/>
  <c r="T40" i="9"/>
  <c r="T37" i="9"/>
  <c r="T36" i="9"/>
  <c r="T35" i="9"/>
  <c r="T29" i="9"/>
  <c r="T28" i="9"/>
  <c r="T27" i="9"/>
  <c r="T26" i="9"/>
  <c r="T24" i="9"/>
  <c r="T20" i="9"/>
  <c r="T10" i="9"/>
  <c r="T8" i="9"/>
  <c r="T5" i="9"/>
  <c r="T4" i="9"/>
  <c r="T3" i="9"/>
  <c r="T6" i="9"/>
  <c r="T7" i="9"/>
  <c r="T9" i="9"/>
  <c r="T11" i="9"/>
  <c r="T12" i="9"/>
  <c r="T13" i="9"/>
  <c r="T14" i="9"/>
  <c r="T15" i="9"/>
  <c r="T16" i="9"/>
  <c r="T17" i="9"/>
  <c r="T18" i="9"/>
  <c r="T19" i="9"/>
  <c r="T21" i="9"/>
  <c r="T22" i="9"/>
  <c r="T23" i="9"/>
  <c r="T25" i="9"/>
  <c r="T30" i="9"/>
  <c r="T31" i="9"/>
  <c r="T32" i="9"/>
  <c r="T33" i="9"/>
  <c r="T34" i="9"/>
  <c r="T38" i="9"/>
  <c r="T39" i="9"/>
  <c r="T44" i="9"/>
  <c r="T47" i="9"/>
  <c r="T48" i="9"/>
  <c r="T49" i="9"/>
  <c r="T53" i="9"/>
  <c r="T54" i="9"/>
  <c r="T55" i="9"/>
  <c r="T56" i="9"/>
  <c r="T57" i="9"/>
  <c r="T58" i="9"/>
  <c r="T59" i="9"/>
  <c r="T60" i="9"/>
  <c r="T61" i="9"/>
  <c r="T62" i="9"/>
  <c r="T66" i="9"/>
  <c r="T70" i="9"/>
  <c r="T71" i="9"/>
  <c r="T72" i="9"/>
  <c r="T73" i="9"/>
  <c r="T80" i="9"/>
  <c r="T81" i="9"/>
  <c r="T91" i="9"/>
  <c r="T98" i="9"/>
  <c r="T100" i="9"/>
  <c r="T101" i="9"/>
  <c r="T102" i="9"/>
  <c r="T103" i="9"/>
  <c r="T104" i="9"/>
  <c r="T105" i="9"/>
  <c r="T107" i="9"/>
  <c r="T108" i="9"/>
  <c r="T117" i="9"/>
  <c r="T118" i="9"/>
  <c r="T125" i="9"/>
  <c r="T126" i="9"/>
  <c r="T130" i="9"/>
  <c r="T131" i="9"/>
  <c r="T132" i="9"/>
  <c r="T133" i="9"/>
  <c r="T134" i="9"/>
  <c r="T138" i="9"/>
  <c r="T141" i="9"/>
  <c r="T142" i="9"/>
  <c r="T143" i="9"/>
  <c r="Q141" i="9"/>
  <c r="Q138" i="9"/>
  <c r="Q136" i="9"/>
  <c r="Q134" i="9"/>
  <c r="Q129" i="9"/>
  <c r="Q126" i="9"/>
  <c r="Q112" i="9"/>
  <c r="Q107" i="9"/>
  <c r="Q105" i="9"/>
  <c r="Q104" i="9"/>
  <c r="Q103" i="9"/>
  <c r="Q102" i="9"/>
  <c r="Q101" i="9"/>
  <c r="Q100" i="9"/>
  <c r="Q98" i="9"/>
  <c r="Q97" i="9"/>
  <c r="Q96" i="9"/>
  <c r="Q95" i="9"/>
  <c r="Q94" i="9"/>
  <c r="Q93" i="9"/>
  <c r="Q87" i="9"/>
  <c r="Q73" i="9"/>
  <c r="Q66" i="9"/>
  <c r="Q62" i="9"/>
  <c r="Q61" i="9"/>
  <c r="Q60" i="9"/>
  <c r="Q59" i="9"/>
  <c r="Q58" i="9"/>
  <c r="Q57" i="9"/>
  <c r="Q56" i="9"/>
  <c r="Q55" i="9"/>
  <c r="Q54" i="9"/>
  <c r="Q49" i="9"/>
  <c r="Q48" i="9"/>
  <c r="Q47" i="9"/>
  <c r="Q46" i="9"/>
  <c r="Q39" i="9"/>
  <c r="Q31" i="9"/>
  <c r="Q30" i="9"/>
  <c r="Q25" i="9"/>
  <c r="Q23" i="9"/>
  <c r="Q22" i="9"/>
  <c r="Q21" i="9"/>
  <c r="Q19" i="9"/>
  <c r="Q18" i="9"/>
  <c r="Q16" i="9"/>
  <c r="Q17" i="9"/>
  <c r="Q15" i="9"/>
  <c r="Q14" i="9"/>
  <c r="Q7" i="9"/>
  <c r="Q6" i="9"/>
  <c r="Q8" i="9"/>
  <c r="Q9" i="9"/>
  <c r="Q10" i="9"/>
  <c r="Q11" i="9"/>
  <c r="Q12" i="9"/>
  <c r="Q13" i="9"/>
  <c r="Q20" i="9"/>
  <c r="Q24" i="9"/>
  <c r="Q26" i="9"/>
  <c r="Q27" i="9"/>
  <c r="Q28" i="9"/>
  <c r="Q29" i="9"/>
  <c r="Q32" i="9"/>
  <c r="Q33" i="9"/>
  <c r="Q34" i="9"/>
  <c r="Q35" i="9"/>
  <c r="Q36" i="9"/>
  <c r="Q37" i="9"/>
  <c r="Q38" i="9"/>
  <c r="Q40" i="9"/>
  <c r="Q41" i="9"/>
  <c r="Q42" i="9"/>
  <c r="Q43" i="9"/>
  <c r="Q44" i="9"/>
  <c r="Q45" i="9"/>
  <c r="Q50" i="9"/>
  <c r="Q51" i="9"/>
  <c r="Q52" i="9"/>
  <c r="Q53" i="9"/>
  <c r="Q63" i="9"/>
  <c r="Q64" i="9"/>
  <c r="Q65" i="9"/>
  <c r="Q67" i="9"/>
  <c r="Q68" i="9"/>
  <c r="Q69" i="9"/>
  <c r="Q70" i="9"/>
  <c r="Q71" i="9"/>
  <c r="Q72" i="9"/>
  <c r="Q74" i="9"/>
  <c r="Q75" i="9"/>
  <c r="Q76" i="9"/>
  <c r="Q77" i="9"/>
  <c r="Q78" i="9"/>
  <c r="Q79" i="9"/>
  <c r="Q80" i="9"/>
  <c r="Q81" i="9"/>
  <c r="Q82" i="9"/>
  <c r="Q83" i="9"/>
  <c r="Q84" i="9"/>
  <c r="Q85" i="9"/>
  <c r="Q86" i="9"/>
  <c r="Q88" i="9"/>
  <c r="Q89" i="9"/>
  <c r="Q90" i="9"/>
  <c r="Q91" i="9"/>
  <c r="Q92" i="9"/>
  <c r="Q99" i="9"/>
  <c r="Q106" i="9"/>
  <c r="Q108" i="9"/>
  <c r="Q109" i="9"/>
  <c r="Q110" i="9"/>
  <c r="Q111" i="9"/>
  <c r="Q113" i="9"/>
  <c r="Q114" i="9"/>
  <c r="Q115" i="9"/>
  <c r="Q116" i="9"/>
  <c r="Q117" i="9"/>
  <c r="Q118" i="9"/>
  <c r="Q119" i="9"/>
  <c r="Q120" i="9"/>
  <c r="Q121" i="9"/>
  <c r="Q122" i="9"/>
  <c r="Q123" i="9"/>
  <c r="Q124" i="9"/>
  <c r="Q125" i="9"/>
  <c r="Q127" i="9"/>
  <c r="Q128" i="9"/>
  <c r="Q130" i="9"/>
  <c r="Q131" i="9"/>
  <c r="Q132" i="9"/>
  <c r="Q133" i="9"/>
  <c r="Q135" i="9"/>
  <c r="Q137" i="9"/>
  <c r="Q139" i="9"/>
  <c r="Q140" i="9"/>
  <c r="Q142" i="9"/>
  <c r="Q143" i="9"/>
  <c r="AA18" i="7"/>
  <c r="C4" i="7"/>
  <c r="C5" i="7"/>
  <c r="C6" i="7"/>
  <c r="C7" i="7"/>
  <c r="AD11" i="3"/>
  <c r="AD10" i="3"/>
  <c r="AD9" i="3"/>
  <c r="AD8" i="3"/>
  <c r="AD7" i="3"/>
  <c r="AD6" i="3"/>
  <c r="AD5" i="3"/>
  <c r="AA22" i="3"/>
  <c r="AF18" i="3" a="1"/>
  <c r="AA23" i="3"/>
  <c r="AA18" i="3"/>
  <c r="AC18" i="3" a="1"/>
  <c r="AA15" i="3"/>
  <c r="AA16" i="3" l="1"/>
  <c r="AA265" i="7"/>
  <c r="AF18" i="3"/>
  <c r="AG18" i="3" s="1" a="1"/>
  <c r="AG18" i="3" s="1"/>
  <c r="AG19" i="3" a="1"/>
  <c r="AG19" i="3" s="1"/>
  <c r="AG20" i="3" a="1"/>
  <c r="AG20" i="3" s="1"/>
  <c r="AG21" i="3" a="1"/>
  <c r="AG21" i="3" s="1"/>
  <c r="AG22" i="3" a="1"/>
  <c r="AG22" i="3" s="1"/>
  <c r="AG23" i="3" a="1"/>
  <c r="AG23" i="3" s="1"/>
  <c r="AG24" i="3" a="1"/>
  <c r="AG24" i="3" s="1"/>
  <c r="AG25" i="3" a="1"/>
  <c r="AG25" i="3" s="1"/>
  <c r="AG26" i="3" a="1"/>
  <c r="AG26" i="3" s="1"/>
  <c r="AG27" i="3" a="1"/>
  <c r="AG27" i="3" s="1"/>
  <c r="AG28" i="3" a="1"/>
  <c r="AG28" i="3" s="1"/>
  <c r="AG29" i="3" a="1"/>
  <c r="AG29" i="3" s="1"/>
  <c r="AG30" i="3" a="1"/>
  <c r="AG30" i="3" s="1"/>
  <c r="AG31" i="3" a="1"/>
  <c r="AG31" i="3" s="1"/>
  <c r="AG32" i="3" a="1"/>
  <c r="AG32" i="3" s="1"/>
  <c r="AG33" i="3" a="1"/>
  <c r="AG33" i="3" s="1"/>
  <c r="AG34" i="3" a="1"/>
  <c r="AG34" i="3" s="1"/>
  <c r="AG35" i="3" a="1"/>
  <c r="AG35" i="3" s="1"/>
  <c r="AG36" i="3" a="1"/>
  <c r="AG36" i="3" s="1"/>
  <c r="AG37" i="3" a="1"/>
  <c r="AG37" i="3" s="1"/>
  <c r="AG38" i="3" a="1"/>
  <c r="AG38" i="3" s="1"/>
  <c r="AG39" i="3" a="1"/>
  <c r="AG39" i="3" s="1"/>
  <c r="AG40" i="3" a="1"/>
  <c r="AG40" i="3" s="1"/>
  <c r="AG41" i="3" a="1"/>
  <c r="AG41" i="3" s="1"/>
  <c r="AC18" i="3"/>
  <c r="AD18" i="3" s="1" a="1"/>
  <c r="AD18" i="3" s="1"/>
  <c r="AE18" i="3" s="1"/>
  <c r="AD29" i="3" a="1"/>
  <c r="AD29" i="3" s="1"/>
  <c r="AE29" i="3" s="1"/>
  <c r="AD41" i="3" a="1"/>
  <c r="AD41" i="3" s="1"/>
  <c r="AE41" i="3" s="1"/>
  <c r="AD30" i="3" a="1"/>
  <c r="AD30" i="3" s="1"/>
  <c r="AE30" i="3" s="1"/>
  <c r="AD19" i="3" a="1"/>
  <c r="AD19" i="3" s="1"/>
  <c r="AE19" i="3" s="1"/>
  <c r="AD31" i="3" a="1"/>
  <c r="AD31" i="3" s="1"/>
  <c r="AE31" i="3" s="1"/>
  <c r="AD20" i="3" a="1"/>
  <c r="AD20" i="3" s="1"/>
  <c r="AE20" i="3" s="1"/>
  <c r="AD32" i="3" a="1"/>
  <c r="AD32" i="3" s="1"/>
  <c r="AE32" i="3" s="1"/>
  <c r="AD21" i="3" a="1"/>
  <c r="AD21" i="3" s="1"/>
  <c r="AE21" i="3" s="1"/>
  <c r="AD33" i="3" a="1"/>
  <c r="AD33" i="3" s="1"/>
  <c r="AE33" i="3" s="1"/>
  <c r="AD22" i="3" a="1"/>
  <c r="AD22" i="3" s="1"/>
  <c r="AE22" i="3" s="1"/>
  <c r="AD34" i="3" a="1"/>
  <c r="AD34" i="3" s="1"/>
  <c r="AE34" i="3" s="1"/>
  <c r="AD23" i="3" a="1"/>
  <c r="AD23" i="3" s="1"/>
  <c r="AE23" i="3" s="1"/>
  <c r="AD35" i="3" a="1"/>
  <c r="AD35" i="3" s="1"/>
  <c r="AE35" i="3" s="1"/>
  <c r="AD24" i="3" a="1"/>
  <c r="AD24" i="3" s="1"/>
  <c r="AE24" i="3" s="1"/>
  <c r="AD36" i="3" a="1"/>
  <c r="AD36" i="3" s="1"/>
  <c r="AE36" i="3" s="1"/>
  <c r="AD25" i="3" a="1"/>
  <c r="AD25" i="3" s="1"/>
  <c r="AE25" i="3" s="1"/>
  <c r="AD37" i="3" a="1"/>
  <c r="AD37" i="3" s="1"/>
  <c r="AE37" i="3" s="1"/>
  <c r="AD26" i="3" a="1"/>
  <c r="AD26" i="3" s="1"/>
  <c r="AE26" i="3" s="1"/>
  <c r="AD38" i="3" a="1"/>
  <c r="AD38" i="3" s="1"/>
  <c r="AE38" i="3" s="1"/>
  <c r="AD27" i="3" a="1"/>
  <c r="AD27" i="3" s="1"/>
  <c r="AE27" i="3" s="1"/>
  <c r="AD39" i="3" a="1"/>
  <c r="AD39" i="3" s="1"/>
  <c r="AE39" i="3" s="1"/>
  <c r="AD28" i="3" a="1"/>
  <c r="AD28" i="3" s="1"/>
  <c r="AE28" i="3" s="1"/>
  <c r="AD40" i="3" a="1"/>
  <c r="AD40" i="3" s="1"/>
  <c r="AE40" i="3" s="1"/>
  <c r="AA19" i="3" l="1"/>
  <c r="N4" i="7"/>
  <c r="N3" i="7"/>
  <c r="AA29" i="3"/>
  <c r="AA28" i="3"/>
  <c r="AA17" i="3"/>
  <c r="AA27" i="3"/>
  <c r="AA26" i="3"/>
  <c r="AA33" i="3"/>
  <c r="AA21" i="3"/>
  <c r="AA32" i="3"/>
  <c r="H9" i="7" s="1"/>
  <c r="H3" i="7"/>
  <c r="O7" i="7" l="1"/>
  <c r="L7" i="7"/>
  <c r="H7" i="7"/>
  <c r="H10" i="7" s="1"/>
  <c r="O8" i="7"/>
  <c r="L8"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DA7B38D-56A7-482B-9529-02F19027D1CB}" keepAlive="1" name="Query - ^CRSLDX" description="Connection to the '^CRSLDX' query in the workbook." type="5" refreshedVersion="0" background="1">
    <dbPr connection="Provider=Microsoft.Mashup.OleDb.1;Data Source=$Workbook$;Location=^CRSLDX;Extended Properties=&quot;&quot;" command="SELECT * FROM [^CRSLDX]"/>
  </connection>
  <connection id="2" xr16:uid="{CEC1616E-AE90-4F30-9E67-C2E80F6CE4EC}" keepAlive="1" name="Query - ^CRSLDX (2)" description="Connection to the '^CRSLDX (2)' query in the workbook." type="5" refreshedVersion="7" background="1" saveData="1">
    <dbPr connection="Provider=Microsoft.Mashup.OleDb.1;Data Source=$Workbook$;Location=&quot;^CRSLDX (2)&quot;;Extended Properties=&quot;&quot;" command="SELECT * FROM [^CRSLDX (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<sst xmlns="http://schemas.openxmlformats.org/spreadsheetml/2006/main" count="1642" uniqueCount="1268">
  <si>
    <t>Name</t>
  </si>
  <si>
    <t>ID</t>
  </si>
  <si>
    <t>Yash Padia</t>
  </si>
  <si>
    <t>2020B3A81641P</t>
  </si>
  <si>
    <t>Smrutiranjan Mishra</t>
  </si>
  <si>
    <t>2020B3A10167P</t>
  </si>
  <si>
    <t>CCL Products (India) Ltd.</t>
  </si>
  <si>
    <t>NIFTY 500</t>
  </si>
  <si>
    <t xml:space="preserve">Date </t>
  </si>
  <si>
    <t xml:space="preserve">OPEN </t>
  </si>
  <si>
    <t xml:space="preserve">HIGH </t>
  </si>
  <si>
    <t xml:space="preserve">LOW </t>
  </si>
  <si>
    <t xml:space="preserve">PREV. CLOSE </t>
  </si>
  <si>
    <t xml:space="preserve">ltp </t>
  </si>
  <si>
    <t xml:space="preserve">close </t>
  </si>
  <si>
    <t xml:space="preserve">vwap </t>
  </si>
  <si>
    <t xml:space="preserve">52W H </t>
  </si>
  <si>
    <t xml:space="preserve">52W L </t>
  </si>
  <si>
    <t xml:space="preserve">VOLUME </t>
  </si>
  <si>
    <t xml:space="preserve">VALUE </t>
  </si>
  <si>
    <t xml:space="preserve">No of trades </t>
  </si>
  <si>
    <t>Daily Return</t>
  </si>
  <si>
    <t>yyyy-mm</t>
  </si>
  <si>
    <t>Temp</t>
  </si>
  <si>
    <t>Open</t>
  </si>
  <si>
    <t>High</t>
  </si>
  <si>
    <t>Low</t>
  </si>
  <si>
    <t>Close</t>
  </si>
  <si>
    <t>Adj Close</t>
  </si>
  <si>
    <t>Volume</t>
  </si>
  <si>
    <t>Daily Return2</t>
  </si>
  <si>
    <t>1,72,511</t>
  </si>
  <si>
    <t>11,05,31,805.65</t>
  </si>
  <si>
    <t>Descriptive Statistics</t>
  </si>
  <si>
    <t>1,90,151</t>
  </si>
  <si>
    <t>11,98,60,473.15</t>
  </si>
  <si>
    <t>1,25,126</t>
  </si>
  <si>
    <t>8,00,07,942.65</t>
  </si>
  <si>
    <t>Mean</t>
  </si>
  <si>
    <t>Mean Return</t>
  </si>
  <si>
    <t>Maximum Value of Stock Price</t>
  </si>
  <si>
    <t>1,10,851</t>
  </si>
  <si>
    <t>7,13,01,031.45</t>
  </si>
  <si>
    <t>Median</t>
  </si>
  <si>
    <t>Median Return</t>
  </si>
  <si>
    <t>Minimum Value of Stock Price</t>
  </si>
  <si>
    <t>4,81,211</t>
  </si>
  <si>
    <t>30,39,78,588.90</t>
  </si>
  <si>
    <t>Standard Deviation</t>
  </si>
  <si>
    <t>Standard Deviation of Return</t>
  </si>
  <si>
    <t>1,00,807</t>
  </si>
  <si>
    <t>6,25,68,618.50</t>
  </si>
  <si>
    <t>Variance</t>
  </si>
  <si>
    <t>Variance of Return</t>
  </si>
  <si>
    <t>4,42,857</t>
  </si>
  <si>
    <t>27,79,45,367.05</t>
  </si>
  <si>
    <t>Range</t>
  </si>
  <si>
    <t>Range of Return</t>
  </si>
  <si>
    <t>6,01,496</t>
  </si>
  <si>
    <t>37,83,59,280.65</t>
  </si>
  <si>
    <t>Skewness</t>
  </si>
  <si>
    <t>Skewness of Return</t>
  </si>
  <si>
    <t>1,28,772</t>
  </si>
  <si>
    <t>8,54,16,788.95</t>
  </si>
  <si>
    <t>Kurtosis</t>
  </si>
  <si>
    <t>Kurtosis of Return</t>
  </si>
  <si>
    <t>3,05,252</t>
  </si>
  <si>
    <t>20,49,67,547.65</t>
  </si>
  <si>
    <t>6,15,69,603.40</t>
  </si>
  <si>
    <t>Holding Period Return</t>
  </si>
  <si>
    <t>2,31,952</t>
  </si>
  <si>
    <t>15,35,92,737.40</t>
  </si>
  <si>
    <t>Holding Period Yield</t>
  </si>
  <si>
    <t>3,11,791</t>
  </si>
  <si>
    <t>20,76,77,642.45</t>
  </si>
  <si>
    <t>Average Daily Return</t>
  </si>
  <si>
    <t>2,48,585</t>
  </si>
  <si>
    <t>16,86,49,258.40</t>
  </si>
  <si>
    <t>Annualized Daily Return</t>
  </si>
  <si>
    <t>CCL Products</t>
  </si>
  <si>
    <t>3,41,870</t>
  </si>
  <si>
    <t>22,89,67,329.65</t>
  </si>
  <si>
    <t>Average Monthly Return of CCL Products</t>
  </si>
  <si>
    <t>Month</t>
  </si>
  <si>
    <t>Return</t>
  </si>
  <si>
    <t>3,85,819</t>
  </si>
  <si>
    <t>25,22,06,068.05</t>
  </si>
  <si>
    <t>Coefficient of Variation</t>
  </si>
  <si>
    <t>2,60,717</t>
  </si>
  <si>
    <t>16,61,95,234.45</t>
  </si>
  <si>
    <t>Annualized Monthly Return</t>
  </si>
  <si>
    <t>3,30,859</t>
  </si>
  <si>
    <t>20,65,24,574.85</t>
  </si>
  <si>
    <t>Daily Data</t>
  </si>
  <si>
    <t>1,85,299</t>
  </si>
  <si>
    <t>11,28,82,050.30</t>
  </si>
  <si>
    <t>Correlation between CCL Products and NIFTY 500</t>
  </si>
  <si>
    <t>2,49,272</t>
  </si>
  <si>
    <t>15,11,40,961.35</t>
  </si>
  <si>
    <t>Covariance</t>
  </si>
  <si>
    <t>1,38,251</t>
  </si>
  <si>
    <t>8,38,26,094.35</t>
  </si>
  <si>
    <t>Standard Deviation of returns of NIFTY 500</t>
  </si>
  <si>
    <t>7,79,370</t>
  </si>
  <si>
    <t>47,30,47,067.85</t>
  </si>
  <si>
    <t>1,41,749</t>
  </si>
  <si>
    <t>8,57,45,227.70</t>
  </si>
  <si>
    <t>Monthly Data</t>
  </si>
  <si>
    <t>4,29,039</t>
  </si>
  <si>
    <t>25,44,78,617.70</t>
  </si>
  <si>
    <t>3,62,50,752.70</t>
  </si>
  <si>
    <t>5,63,45,823.25</t>
  </si>
  <si>
    <t>3,56,42,897.05</t>
  </si>
  <si>
    <t>Standard Deviation of returns of CCL Products</t>
  </si>
  <si>
    <t>5,05,36,820.40</t>
  </si>
  <si>
    <t>4,02,34,183.50</t>
  </si>
  <si>
    <t>Beta</t>
  </si>
  <si>
    <t>Correlation *STDEV Stock/ STDEV Mkt</t>
  </si>
  <si>
    <t>4,20,82,314.55</t>
  </si>
  <si>
    <t>5,57,46,474.65</t>
  </si>
  <si>
    <t>5,38,66,649.75</t>
  </si>
  <si>
    <t>1,06,852</t>
  </si>
  <si>
    <t>6,41,63,582.70</t>
  </si>
  <si>
    <t>5,42,15,877.45</t>
  </si>
  <si>
    <t>Q) Why is there a difference in Beta value for different sampling frequencies?</t>
  </si>
  <si>
    <t>1,08,702</t>
  </si>
  <si>
    <t>6,67,40,587.10</t>
  </si>
  <si>
    <t>The beta derived from daily data shows a notably higher value compared to the beta obtained from monthly data. This discrepancy is attributed to the inherent characteristics of the data frequencies. Daily data, being more granular, accurately captures the day-to-day fluctuations in both the CCL Products stock and the overall market. In contrast, the monthly data, with its broader timeframe, tends to smooth out or absorb anomalous movements over a more extended period. This temporal difference in data granularity justifies the observed divergence in beta values between the daily and monthly calculations.</t>
  </si>
  <si>
    <t>3,88,38,362.05</t>
  </si>
  <si>
    <t>1,48,219</t>
  </si>
  <si>
    <t>9,00,88,459.55</t>
  </si>
  <si>
    <t>5,75,19,520.05</t>
  </si>
  <si>
    <t>4,63,96,681.15</t>
  </si>
  <si>
    <t>4,50,19,424.25</t>
  </si>
  <si>
    <t>4,10,872</t>
  </si>
  <si>
    <t>25,43,96,388.95</t>
  </si>
  <si>
    <t>1,66,979</t>
  </si>
  <si>
    <t>10,29,14,288.70</t>
  </si>
  <si>
    <t>1,68,918</t>
  </si>
  <si>
    <t>10,38,97,846.15</t>
  </si>
  <si>
    <t>8,53,644</t>
  </si>
  <si>
    <t>52,33,23,728.05</t>
  </si>
  <si>
    <t>1,13,734</t>
  </si>
  <si>
    <t>7,01,41,983.05</t>
  </si>
  <si>
    <t>1,59,651</t>
  </si>
  <si>
    <t>9,82,23,834.00</t>
  </si>
  <si>
    <t>Q) Why are the ratios different for different sampling frequencies?</t>
  </si>
  <si>
    <t>3,11,742</t>
  </si>
  <si>
    <t>19,15,88,094.70</t>
  </si>
  <si>
    <t>The selection of sampling frequency in financial analysis not only carries mathematical significance but also reflects practical considerations in understanding market behavior. Daily stock prices, with their higher frequency, encapsulate the day-to-day market noise influenced by various factors, resulting in elevated standard deviation values and a more unpredictable stock performance. In contrast, monthly data offers a smoothed lens, mitigating short-term fluctuations and providing a steadier measure of volatility. This smoothing effect extends to ratios like Coefficient of Variation (CoV) and Beta, where monthly data tends to be less influenced by transient market movements. Ultimately, the choice between daily and monthly data hinges on an investor's time horizon and the preference for either a detailed exploration of daily market dynamics or a more comprehensive view that considers longer-term trends and fundamental factors.</t>
  </si>
  <si>
    <t>2,04,588</t>
  </si>
  <si>
    <t>12,76,69,619.95</t>
  </si>
  <si>
    <t>2,69,135</t>
  </si>
  <si>
    <t>16,76,23,146.75</t>
  </si>
  <si>
    <t>2,86,809</t>
  </si>
  <si>
    <t>17,69,47,857.90</t>
  </si>
  <si>
    <t>5,63,822</t>
  </si>
  <si>
    <t>35,01,46,429.95</t>
  </si>
  <si>
    <t>11,77,096</t>
  </si>
  <si>
    <t>75,09,20,156.30</t>
  </si>
  <si>
    <t>7,34,935</t>
  </si>
  <si>
    <t>51,09,82,363.65</t>
  </si>
  <si>
    <t>1,42,731</t>
  </si>
  <si>
    <t>10,51,10,379.15</t>
  </si>
  <si>
    <t>1,71,212</t>
  </si>
  <si>
    <t>12,59,34,760.65</t>
  </si>
  <si>
    <t>5,53,71,497.05</t>
  </si>
  <si>
    <t>5,92,99,521.35</t>
  </si>
  <si>
    <t>7,09,31,581.00</t>
  </si>
  <si>
    <t>1,65,274</t>
  </si>
  <si>
    <t>11,75,95,340.35</t>
  </si>
  <si>
    <t>6,40,484</t>
  </si>
  <si>
    <t>46,17,77,451.65</t>
  </si>
  <si>
    <t>2,41,893</t>
  </si>
  <si>
    <t>16,61,23,408.75</t>
  </si>
  <si>
    <t>2,02,946</t>
  </si>
  <si>
    <t>13,60,77,887.15</t>
  </si>
  <si>
    <t>1,13,569</t>
  </si>
  <si>
    <t>7,52,23,532.20</t>
  </si>
  <si>
    <t>5,27,86,060.10</t>
  </si>
  <si>
    <t>1,10,983</t>
  </si>
  <si>
    <t>7,34,41,641.35</t>
  </si>
  <si>
    <t>4,58,15,707.10</t>
  </si>
  <si>
    <t>4,34,48,140.80</t>
  </si>
  <si>
    <t>1,07,375</t>
  </si>
  <si>
    <t>6,95,42,170.80</t>
  </si>
  <si>
    <t>1,18,513</t>
  </si>
  <si>
    <t>7,80,96,876.35</t>
  </si>
  <si>
    <t>4,42,73,034.25</t>
  </si>
  <si>
    <t>1,57,701</t>
  </si>
  <si>
    <t>10,43,00,344.90</t>
  </si>
  <si>
    <t>2,35,908</t>
  </si>
  <si>
    <t>15,61,09,147.15</t>
  </si>
  <si>
    <t>1,66,879</t>
  </si>
  <si>
    <t>10,84,93,077.70</t>
  </si>
  <si>
    <t>2,91,00,863.75</t>
  </si>
  <si>
    <t>1,08,835</t>
  </si>
  <si>
    <t>6,96,79,500.80</t>
  </si>
  <si>
    <t>4,53,25,548.75</t>
  </si>
  <si>
    <t>5,98,89,360.05</t>
  </si>
  <si>
    <t>3,46,476</t>
  </si>
  <si>
    <t>22,31,85,458.55</t>
  </si>
  <si>
    <t>1,68,361</t>
  </si>
  <si>
    <t>10,64,71,355.50</t>
  </si>
  <si>
    <t>2,72,22,691.10</t>
  </si>
  <si>
    <t>4,89,44,260.40</t>
  </si>
  <si>
    <t>1,44,865</t>
  </si>
  <si>
    <t>9,34,43,140.45</t>
  </si>
  <si>
    <t>1,64,537</t>
  </si>
  <si>
    <t>10,47,49,283.25</t>
  </si>
  <si>
    <t>5,44,47,773.60</t>
  </si>
  <si>
    <t>2,71,553</t>
  </si>
  <si>
    <t>17,06,72,515.90</t>
  </si>
  <si>
    <t>5,75,99,736.90</t>
  </si>
  <si>
    <t>1,43,011</t>
  </si>
  <si>
    <t>8,87,47,210.95</t>
  </si>
  <si>
    <t>1,21,421</t>
  </si>
  <si>
    <t>7,49,59,003.60</t>
  </si>
  <si>
    <t>1,22,441</t>
  </si>
  <si>
    <t>7,51,66,745.15</t>
  </si>
  <si>
    <t>1,55,774</t>
  </si>
  <si>
    <t>9,47,06,895.75</t>
  </si>
  <si>
    <t>1,59,498</t>
  </si>
  <si>
    <t>9,57,04,587.25</t>
  </si>
  <si>
    <t>5,22,64,412.90</t>
  </si>
  <si>
    <t>1,39,304</t>
  </si>
  <si>
    <t>8,34,66,871.30</t>
  </si>
  <si>
    <t>2,28,096</t>
  </si>
  <si>
    <t>14,03,63,392.40</t>
  </si>
  <si>
    <t>8,64,494</t>
  </si>
  <si>
    <t>52,43,98,335.50</t>
  </si>
  <si>
    <t>1,10,814</t>
  </si>
  <si>
    <t>6,66,89,251.60</t>
  </si>
  <si>
    <t>2,18,207</t>
  </si>
  <si>
    <t>13,16,20,605.05</t>
  </si>
  <si>
    <t>4,84,52,714.10</t>
  </si>
  <si>
    <t>1,30,825</t>
  </si>
  <si>
    <t>7,88,04,805.25</t>
  </si>
  <si>
    <t>2,18,837</t>
  </si>
  <si>
    <t>13,07,73,151.25</t>
  </si>
  <si>
    <t>7,24,501</t>
  </si>
  <si>
    <t>44,04,30,056.95</t>
  </si>
  <si>
    <t>1,41,341</t>
  </si>
  <si>
    <t>8,24,56,484.75</t>
  </si>
  <si>
    <t>5,70,58,117.30</t>
  </si>
  <si>
    <t>1,35,596</t>
  </si>
  <si>
    <t>7,74,18,783.90</t>
  </si>
  <si>
    <t>3,49,478</t>
  </si>
  <si>
    <t>19,95,95,619.50</t>
  </si>
  <si>
    <t>4,54,627</t>
  </si>
  <si>
    <t>26,74,53,844.55</t>
  </si>
  <si>
    <t>2,05,245</t>
  </si>
  <si>
    <t>12,38,94,043.00</t>
  </si>
  <si>
    <t>4,70,287</t>
  </si>
  <si>
    <t>28,16,58,607.20</t>
  </si>
  <si>
    <t>11,90,515</t>
  </si>
  <si>
    <t>70,33,48,842.35</t>
  </si>
  <si>
    <t>4,10,16,369.65</t>
  </si>
  <si>
    <t>1,85,512</t>
  </si>
  <si>
    <t>10,53,42,425.45</t>
  </si>
  <si>
    <t>1,83,443</t>
  </si>
  <si>
    <t>10,22,23,333.15</t>
  </si>
  <si>
    <t>2,16,275</t>
  </si>
  <si>
    <t>12,02,72,564.35</t>
  </si>
  <si>
    <t>1,43,448</t>
  </si>
  <si>
    <t>8,02,78,742.25</t>
  </si>
  <si>
    <t>1,82,453</t>
  </si>
  <si>
    <t>10,12,90,420.00</t>
  </si>
  <si>
    <t>2,60,233</t>
  </si>
  <si>
    <t>14,42,84,048.00</t>
  </si>
  <si>
    <t>5,01,10,720.95</t>
  </si>
  <si>
    <t>4,82,72,071.15</t>
  </si>
  <si>
    <t>3,82,44,441.35</t>
  </si>
  <si>
    <t>1,21,820</t>
  </si>
  <si>
    <t>6,81,54,447.85</t>
  </si>
  <si>
    <t>1,88,762</t>
  </si>
  <si>
    <t>10,75,11,435.10</t>
  </si>
  <si>
    <t>1,32,364</t>
  </si>
  <si>
    <t>7,52,63,484.85</t>
  </si>
  <si>
    <t>1,30,219</t>
  </si>
  <si>
    <t>7,56,79,965.25</t>
  </si>
  <si>
    <t>4,97,71,006.90</t>
  </si>
  <si>
    <t>1,21,935</t>
  </si>
  <si>
    <t>6,85,38,533.85</t>
  </si>
  <si>
    <t>2,13,632</t>
  </si>
  <si>
    <t>11,72,35,193.95</t>
  </si>
  <si>
    <t>1,19,760</t>
  </si>
  <si>
    <t>6,66,66,864.00</t>
  </si>
  <si>
    <t>2,93,27,568.85</t>
  </si>
  <si>
    <t>3,49,835</t>
  </si>
  <si>
    <t>19,45,98,468.60</t>
  </si>
  <si>
    <t>3,84,67,474.75</t>
  </si>
  <si>
    <t>4,01,82,490.30</t>
  </si>
  <si>
    <t>3,68,78,853.90</t>
  </si>
  <si>
    <t>1,07,393</t>
  </si>
  <si>
    <t>6,13,65,521.75</t>
  </si>
  <si>
    <t>5,24,98,099.90</t>
  </si>
  <si>
    <t>4,16,08,820.70</t>
  </si>
  <si>
    <t>4,00,61,450.15</t>
  </si>
  <si>
    <t>2,13,938</t>
  </si>
  <si>
    <t>12,03,86,480.95</t>
  </si>
  <si>
    <t>2,38,842</t>
  </si>
  <si>
    <t>13,75,79,374.90</t>
  </si>
  <si>
    <t>6,98,179</t>
  </si>
  <si>
    <t>40,74,98,986.65</t>
  </si>
  <si>
    <t>1,05,254</t>
  </si>
  <si>
    <t>5,90,58,091.15</t>
  </si>
  <si>
    <t>1,07,633</t>
  </si>
  <si>
    <t>6,06,98,964.65</t>
  </si>
  <si>
    <t>1,37,937</t>
  </si>
  <si>
    <t>7,73,36,125.65</t>
  </si>
  <si>
    <t>3,39,50,744.15</t>
  </si>
  <si>
    <t>5,93,169</t>
  </si>
  <si>
    <t>33,21,52,920.05</t>
  </si>
  <si>
    <t>3,98,51,856.35</t>
  </si>
  <si>
    <t>4,36,34,064.90</t>
  </si>
  <si>
    <t>1,14,023</t>
  </si>
  <si>
    <t>6,29,38,070.85</t>
  </si>
  <si>
    <t>2,55,274</t>
  </si>
  <si>
    <t>14,02,58,165.60</t>
  </si>
  <si>
    <t>2,02,292</t>
  </si>
  <si>
    <t>11,03,92,818.40</t>
  </si>
  <si>
    <t>2,36,42,980.05</t>
  </si>
  <si>
    <t>2,64,05,005.15</t>
  </si>
  <si>
    <t>1,31,014</t>
  </si>
  <si>
    <t>7,25,30,543.15</t>
  </si>
  <si>
    <t>1,27,927</t>
  </si>
  <si>
    <t>6,93,63,028.60</t>
  </si>
  <si>
    <t>4,07,63,862.60</t>
  </si>
  <si>
    <t>1,78,162</t>
  </si>
  <si>
    <t>9,58,30,285.00</t>
  </si>
  <si>
    <t>1,98,46,136.95</t>
  </si>
  <si>
    <t>5,39,48,817.20</t>
  </si>
  <si>
    <t>2,42,42,497.15</t>
  </si>
  <si>
    <t>1,47,113</t>
  </si>
  <si>
    <t>7,99,73,555.45</t>
  </si>
  <si>
    <t>1,45,197</t>
  </si>
  <si>
    <t>7,87,50,521.90</t>
  </si>
  <si>
    <t>1,43,873</t>
  </si>
  <si>
    <t>7,95,37,821.90</t>
  </si>
  <si>
    <t>3,94,103</t>
  </si>
  <si>
    <t>22,31,65,028.35</t>
  </si>
  <si>
    <t>2,52,429</t>
  </si>
  <si>
    <t>14,01,98,304.60</t>
  </si>
  <si>
    <t>1,54,489</t>
  </si>
  <si>
    <t>8,43,35,852.40</t>
  </si>
  <si>
    <t>1,04,742</t>
  </si>
  <si>
    <t>5,61,06,769.55</t>
  </si>
  <si>
    <t>1,55,397</t>
  </si>
  <si>
    <t>8,12,71,378.05</t>
  </si>
  <si>
    <t>1,20,244</t>
  </si>
  <si>
    <t>6,27,93,874.70</t>
  </si>
  <si>
    <t>4,41,47,307.60</t>
  </si>
  <si>
    <t>1,28,837</t>
  </si>
  <si>
    <t>6,98,87,263.40</t>
  </si>
  <si>
    <t>3,66,656</t>
  </si>
  <si>
    <t>19,96,09,610.30</t>
  </si>
  <si>
    <t>4,14,836</t>
  </si>
  <si>
    <t>21,96,07,589.30</t>
  </si>
  <si>
    <t>2,20,290</t>
  </si>
  <si>
    <t>11,46,66,041.20</t>
  </si>
  <si>
    <t>6,42,211</t>
  </si>
  <si>
    <t>33,94,30,650.40</t>
  </si>
  <si>
    <t>3,28,20,680.80</t>
  </si>
  <si>
    <t>2,12,505</t>
  </si>
  <si>
    <t>10,99,55,859.55</t>
  </si>
  <si>
    <t>4,62,12,033.10</t>
  </si>
  <si>
    <t>1,12,338</t>
  </si>
  <si>
    <t>5,77,40,857.05</t>
  </si>
  <si>
    <t>4,54,97,182.65</t>
  </si>
  <si>
    <t>1,19,955</t>
  </si>
  <si>
    <t>6,20,71,444.70</t>
  </si>
  <si>
    <t>4,31,33,491.80</t>
  </si>
  <si>
    <t>1,38,450</t>
  </si>
  <si>
    <t>7,26,07,384.95</t>
  </si>
  <si>
    <t>1,33,598</t>
  </si>
  <si>
    <t>7,24,48,889.45</t>
  </si>
  <si>
    <t>1,31,447</t>
  </si>
  <si>
    <t>7,10,65,045.65</t>
  </si>
  <si>
    <t>1,30,560</t>
  </si>
  <si>
    <t>7,01,47,218.10</t>
  </si>
  <si>
    <t>3,90,482</t>
  </si>
  <si>
    <t>21,33,80,029.90</t>
  </si>
  <si>
    <t>1,11,396</t>
  </si>
  <si>
    <t>5,94,36,171.25</t>
  </si>
  <si>
    <t>1,41,205</t>
  </si>
  <si>
    <t>7,64,84,796.20</t>
  </si>
  <si>
    <t>4,35,625</t>
  </si>
  <si>
    <t>24,04,29,857.15</t>
  </si>
  <si>
    <t>19,61,108</t>
  </si>
  <si>
    <t>1,09,66,60,645.75</t>
  </si>
  <si>
    <t>4,67,85,922.25</t>
  </si>
  <si>
    <t>1,29,417</t>
  </si>
  <si>
    <t>6,37,82,661.50</t>
  </si>
  <si>
    <t>4,72,26,294.10</t>
  </si>
  <si>
    <t>5,12,34,935.25</t>
  </si>
  <si>
    <t>2,64,82,780.75</t>
  </si>
  <si>
    <t>3,61,96,333.00</t>
  </si>
  <si>
    <t>4,85,36,913.40</t>
  </si>
  <si>
    <t>1,30,707</t>
  </si>
  <si>
    <t>6,94,60,778.85</t>
  </si>
  <si>
    <t>2,51,19,462.05</t>
  </si>
  <si>
    <t>2,03,373</t>
  </si>
  <si>
    <t>10,81,20,338.65</t>
  </si>
  <si>
    <t>1,43,001</t>
  </si>
  <si>
    <t>7,45,66,511.95</t>
  </si>
  <si>
    <t>1,15,535</t>
  </si>
  <si>
    <t>5,94,58,301.90</t>
  </si>
  <si>
    <t>1,64,442</t>
  </si>
  <si>
    <t>8,53,54,469.15</t>
  </si>
  <si>
    <t>3,10,07,458.65</t>
  </si>
  <si>
    <t>1,53,527</t>
  </si>
  <si>
    <t>7,80,08,698.45</t>
  </si>
  <si>
    <t>3,86,407</t>
  </si>
  <si>
    <t>19,89,00,986.55</t>
  </si>
  <si>
    <t>1,86,598</t>
  </si>
  <si>
    <t>9,91,59,437.25</t>
  </si>
  <si>
    <t>2,28,923</t>
  </si>
  <si>
    <t>12,23,26,962.50</t>
  </si>
  <si>
    <t>8,00,766</t>
  </si>
  <si>
    <t>43,87,63,801.75</t>
  </si>
  <si>
    <t>8,38,832</t>
  </si>
  <si>
    <t>44,97,00,378.35</t>
  </si>
  <si>
    <t>1,39,408</t>
  </si>
  <si>
    <t>7,14,11,968.30</t>
  </si>
  <si>
    <t>3,70,37,156.20</t>
  </si>
  <si>
    <t>2,65,583</t>
  </si>
  <si>
    <t>13,52,06,408.75</t>
  </si>
  <si>
    <t>2,86,35,189.20</t>
  </si>
  <si>
    <t>4,94,05,681.95</t>
  </si>
  <si>
    <t>1,20,367</t>
  </si>
  <si>
    <t>6,01,47,834.20</t>
  </si>
  <si>
    <t>1,77,061</t>
  </si>
  <si>
    <t>8,99,16,279.25</t>
  </si>
  <si>
    <t>1,81,923</t>
  </si>
  <si>
    <t>9,34,77,599.15</t>
  </si>
  <si>
    <t>1,63,961</t>
  </si>
  <si>
    <t>8,26,04,047.20</t>
  </si>
  <si>
    <t>1,57,619</t>
  </si>
  <si>
    <t>7,95,59,605.40</t>
  </si>
  <si>
    <t>3,52,96,236.70</t>
  </si>
  <si>
    <t>1,59,141</t>
  </si>
  <si>
    <t>8,02,64,408.70</t>
  </si>
  <si>
    <t>2,25,230</t>
  </si>
  <si>
    <t>11,32,93,250.40</t>
  </si>
  <si>
    <t>2,14,787</t>
  </si>
  <si>
    <t>10,96,93,089.15</t>
  </si>
  <si>
    <t>3,44,917</t>
  </si>
  <si>
    <t>17,75,83,093.95</t>
  </si>
  <si>
    <t>1,53,916</t>
  </si>
  <si>
    <t>7,74,16,370.00</t>
  </si>
  <si>
    <t>4,80,51,861.85</t>
  </si>
  <si>
    <t>2,52,541</t>
  </si>
  <si>
    <t>12,71,87,521.65</t>
  </si>
  <si>
    <t>1,74,631</t>
  </si>
  <si>
    <t>8,77,60,002.00</t>
  </si>
  <si>
    <t>3,05,136</t>
  </si>
  <si>
    <t>15,22,93,264.00</t>
  </si>
  <si>
    <t>3,56,819</t>
  </si>
  <si>
    <t>17,81,79,178.15</t>
  </si>
  <si>
    <t>1,42,725</t>
  </si>
  <si>
    <t>7,05,44,490.35</t>
  </si>
  <si>
    <t>2,99,51,202.85</t>
  </si>
  <si>
    <t>72,10,807.40</t>
  </si>
  <si>
    <t>1,06,497</t>
  </si>
  <si>
    <t>5,10,31,798.85</t>
  </si>
  <si>
    <t>1,99,736</t>
  </si>
  <si>
    <t>9,61,85,421.10</t>
  </si>
  <si>
    <t>5,22,589</t>
  </si>
  <si>
    <t>25,29,02,071.70</t>
  </si>
  <si>
    <t>1,33,723</t>
  </si>
  <si>
    <t>6,41,26,307.50</t>
  </si>
  <si>
    <t>2,23,41,446.70</t>
  </si>
  <si>
    <t>1,01,888</t>
  </si>
  <si>
    <t>5,01,70,691.40</t>
  </si>
  <si>
    <t>1,30,399</t>
  </si>
  <si>
    <t>6,35,68,003.75</t>
  </si>
  <si>
    <t>2,46,38,492.25</t>
  </si>
  <si>
    <t>1,14,942</t>
  </si>
  <si>
    <t>5,63,84,445.40</t>
  </si>
  <si>
    <t>2,00,256</t>
  </si>
  <si>
    <t>10,00,48,982.25</t>
  </si>
  <si>
    <t>4,86,04,761.45</t>
  </si>
  <si>
    <t>2,36,941</t>
  </si>
  <si>
    <t>12,24,66,037.55</t>
  </si>
  <si>
    <t>4,27,95,454.15</t>
  </si>
  <si>
    <t>1,31,642</t>
  </si>
  <si>
    <t>6,66,40,094.70</t>
  </si>
  <si>
    <t>1,20,747</t>
  </si>
  <si>
    <t>6,02,28,425.10</t>
  </si>
  <si>
    <t>4,77,10,478.25</t>
  </si>
  <si>
    <t>6,24,774</t>
  </si>
  <si>
    <t>31,85,72,964.60</t>
  </si>
  <si>
    <t>1,21,528</t>
  </si>
  <si>
    <t>6,21,03,821.25</t>
  </si>
  <si>
    <t>2,11,102</t>
  </si>
  <si>
    <t>10,67,60,332.95</t>
  </si>
  <si>
    <t>5,03,16,068.90</t>
  </si>
  <si>
    <t>2,18,068</t>
  </si>
  <si>
    <t>11,29,92,848.75</t>
  </si>
  <si>
    <t>2,61,381</t>
  </si>
  <si>
    <t>13,35,36,789.90</t>
  </si>
  <si>
    <t>2,55,119</t>
  </si>
  <si>
    <t>13,41,16,521.90</t>
  </si>
  <si>
    <t>3,82,667</t>
  </si>
  <si>
    <t>20,24,93,574.50</t>
  </si>
  <si>
    <t>19,23,428</t>
  </si>
  <si>
    <t>1,00,98,00,941.70</t>
  </si>
  <si>
    <t>2,66,864</t>
  </si>
  <si>
    <t>13,79,41,654.05</t>
  </si>
  <si>
    <t>8,08,640</t>
  </si>
  <si>
    <t>42,03,81,196.20</t>
  </si>
  <si>
    <t>2,27,197</t>
  </si>
  <si>
    <t>11,46,21,895.85</t>
  </si>
  <si>
    <t>8,07,471</t>
  </si>
  <si>
    <t>40,40,85,006.90</t>
  </si>
  <si>
    <t>2,08,022</t>
  </si>
  <si>
    <t>10,33,28,302.80</t>
  </si>
  <si>
    <t>2,52,956</t>
  </si>
  <si>
    <t>12,58,04,809.05</t>
  </si>
  <si>
    <t>3,61,822</t>
  </si>
  <si>
    <t>17,72,34,431.45</t>
  </si>
  <si>
    <t>3,08,041</t>
  </si>
  <si>
    <t>15,23,30,944.25</t>
  </si>
  <si>
    <t>2,95,578</t>
  </si>
  <si>
    <t>14,76,74,834.50</t>
  </si>
  <si>
    <t>3,38,142</t>
  </si>
  <si>
    <t>16,47,75,208.55</t>
  </si>
  <si>
    <t>2,11,186</t>
  </si>
  <si>
    <t>10,10,97,157.20</t>
  </si>
  <si>
    <t>3,02,296</t>
  </si>
  <si>
    <t>14,41,26,020.75</t>
  </si>
  <si>
    <t>2,34,537</t>
  </si>
  <si>
    <t>10,95,90,467.55</t>
  </si>
  <si>
    <t>6,44,751</t>
  </si>
  <si>
    <t>30,74,56,143.75</t>
  </si>
  <si>
    <t>5,43,776</t>
  </si>
  <si>
    <t>25,70,52,893.30</t>
  </si>
  <si>
    <t>3,99,558</t>
  </si>
  <si>
    <t>18,49,94,569.30</t>
  </si>
  <si>
    <t>12,63,706</t>
  </si>
  <si>
    <t>57,93,68,720.35</t>
  </si>
  <si>
    <t>35,75,640</t>
  </si>
  <si>
    <t>1,61,41,57,890.85</t>
  </si>
  <si>
    <t>1,20,321</t>
  </si>
  <si>
    <t>2,07,342</t>
  </si>
  <si>
    <t>8,73,36,144.70</t>
  </si>
  <si>
    <t>1,65,063</t>
  </si>
  <si>
    <t>7,12,61,036.60</t>
  </si>
  <si>
    <t>1,52,759</t>
  </si>
  <si>
    <t>6,69,39,504.10</t>
  </si>
  <si>
    <t>1,55,604</t>
  </si>
  <si>
    <t>6,90,45,902.25</t>
  </si>
  <si>
    <t>1,46,805</t>
  </si>
  <si>
    <t>6,46,50,039.00</t>
  </si>
  <si>
    <t>1,28,715</t>
  </si>
  <si>
    <t>5,66,54,271.15</t>
  </si>
  <si>
    <t>2,03,803</t>
  </si>
  <si>
    <t>8,93,90,588.50</t>
  </si>
  <si>
    <t>2,49,855</t>
  </si>
  <si>
    <t>10,89,43,121.10</t>
  </si>
  <si>
    <t>1,38,442</t>
  </si>
  <si>
    <t>6,09,19,668.10</t>
  </si>
  <si>
    <t>2,25,015</t>
  </si>
  <si>
    <t>9,84,94,294.45</t>
  </si>
  <si>
    <t>1,42,884</t>
  </si>
  <si>
    <t>6,15,55,380.25</t>
  </si>
  <si>
    <t>2,09,617</t>
  </si>
  <si>
    <t>9,10,18,282.55</t>
  </si>
  <si>
    <t>2,21,418</t>
  </si>
  <si>
    <t>9,79,28,377.30</t>
  </si>
  <si>
    <t>7,36,339</t>
  </si>
  <si>
    <t>32,65,08,557.50</t>
  </si>
  <si>
    <t>2,20,068</t>
  </si>
  <si>
    <t>9,30,37,651.55</t>
  </si>
  <si>
    <t>1,32,703</t>
  </si>
  <si>
    <t>5,52,06,579.90</t>
  </si>
  <si>
    <t>1,68,584</t>
  </si>
  <si>
    <t>7,01,23,923.05</t>
  </si>
  <si>
    <t>1,90,356</t>
  </si>
  <si>
    <t>7,77,55,236.95</t>
  </si>
  <si>
    <t>1,12,339</t>
  </si>
  <si>
    <t>4,62,63,382.50</t>
  </si>
  <si>
    <t>2,15,957</t>
  </si>
  <si>
    <t>9,03,45,485.00</t>
  </si>
  <si>
    <t>1,62,308</t>
  </si>
  <si>
    <t>6,71,08,766.50</t>
  </si>
  <si>
    <t>1,53,140</t>
  </si>
  <si>
    <t>6,31,06,789.90</t>
  </si>
  <si>
    <t>1,18,178</t>
  </si>
  <si>
    <t>4,88,83,655.65</t>
  </si>
  <si>
    <t>1,69,388</t>
  </si>
  <si>
    <t>6,90,90,821.80</t>
  </si>
  <si>
    <t>5,20,965</t>
  </si>
  <si>
    <t>21,45,93,990.60</t>
  </si>
  <si>
    <t>1,08,665</t>
  </si>
  <si>
    <t>4,40,43,843.65</t>
  </si>
  <si>
    <t>1,05,734</t>
  </si>
  <si>
    <t>4,26,44,192.25</t>
  </si>
  <si>
    <t>2,29,211</t>
  </si>
  <si>
    <t>9,29,05,185.00</t>
  </si>
  <si>
    <t>1,41,481</t>
  </si>
  <si>
    <t>5,71,62,078.80</t>
  </si>
  <si>
    <t>2,67,220</t>
  </si>
  <si>
    <t>10,81,98,194.85</t>
  </si>
  <si>
    <t>8,60,137</t>
  </si>
  <si>
    <t>34,67,03,457.40</t>
  </si>
  <si>
    <t>1,10,386</t>
  </si>
  <si>
    <t>4,23,30,705.00</t>
  </si>
  <si>
    <t>3,24,14,466.75</t>
  </si>
  <si>
    <t>1,32,875</t>
  </si>
  <si>
    <t>5,08,44,639.40</t>
  </si>
  <si>
    <t>1,74,662</t>
  </si>
  <si>
    <t>6,70,17,590.45</t>
  </si>
  <si>
    <t>3,17,883</t>
  </si>
  <si>
    <t>12,32,40,567.20</t>
  </si>
  <si>
    <t>5,68,203</t>
  </si>
  <si>
    <t>22,00,67,804.70</t>
  </si>
  <si>
    <t>5,26,557</t>
  </si>
  <si>
    <t>19,87,36,559.90</t>
  </si>
  <si>
    <t>3,39,16,596.10</t>
  </si>
  <si>
    <t>3,27,86,561.55</t>
  </si>
  <si>
    <t>1,98,26,398.05</t>
  </si>
  <si>
    <t>2,49,64,039.80</t>
  </si>
  <si>
    <t>1,18,716</t>
  </si>
  <si>
    <t>4,11,96,322.60</t>
  </si>
  <si>
    <t>2,02,626</t>
  </si>
  <si>
    <t>7,11,53,494.30</t>
  </si>
  <si>
    <t>1,86,833</t>
  </si>
  <si>
    <t>6,55,66,993.25</t>
  </si>
  <si>
    <t>1,27,590</t>
  </si>
  <si>
    <t>4,53,49,729.75</t>
  </si>
  <si>
    <t>1,00,719</t>
  </si>
  <si>
    <t>3,52,52,167.50</t>
  </si>
  <si>
    <t>1,95,065</t>
  </si>
  <si>
    <t>6,82,87,729.70</t>
  </si>
  <si>
    <t>1,05,140</t>
  </si>
  <si>
    <t>3,78,63,255.90</t>
  </si>
  <si>
    <t>1,41,348</t>
  </si>
  <si>
    <t>5,11,85,671.35</t>
  </si>
  <si>
    <t>3,09,395</t>
  </si>
  <si>
    <t>11,30,76,244.45</t>
  </si>
  <si>
    <t>1,20,387</t>
  </si>
  <si>
    <t>4,38,66,912.15</t>
  </si>
  <si>
    <t>1,85,264</t>
  </si>
  <si>
    <t>6,60,95,581.85</t>
  </si>
  <si>
    <t>1,21,498</t>
  </si>
  <si>
    <t>4,39,38,145.10</t>
  </si>
  <si>
    <t>2,29,924</t>
  </si>
  <si>
    <t>8,31,95,679.80</t>
  </si>
  <si>
    <t>1,69,023</t>
  </si>
  <si>
    <t>6,12,86,075.70</t>
  </si>
  <si>
    <t>4,85,770</t>
  </si>
  <si>
    <t>17,26,96,546.80</t>
  </si>
  <si>
    <t>4,42,317</t>
  </si>
  <si>
    <t>15,65,96,135.80</t>
  </si>
  <si>
    <t>2,26,992</t>
  </si>
  <si>
    <t>7,87,06,092.00</t>
  </si>
  <si>
    <t>1,00,879</t>
  </si>
  <si>
    <t>3,44,00,801.80</t>
  </si>
  <si>
    <t>2,84,660</t>
  </si>
  <si>
    <t>9,68,58,974.05</t>
  </si>
  <si>
    <t>1,92,116</t>
  </si>
  <si>
    <t>6,63,74,987.50</t>
  </si>
  <si>
    <t>1,37,253</t>
  </si>
  <si>
    <t>4,92,45,122.80</t>
  </si>
  <si>
    <t>1,45,686</t>
  </si>
  <si>
    <t>5,32,02,586.70</t>
  </si>
  <si>
    <t>2,64,267</t>
  </si>
  <si>
    <t>9,66,50,098.00</t>
  </si>
  <si>
    <t>7,31,904</t>
  </si>
  <si>
    <t>26,53,65,695.80</t>
  </si>
  <si>
    <t>3,00,860</t>
  </si>
  <si>
    <t>10,31,08,580.65</t>
  </si>
  <si>
    <t>1,88,785</t>
  </si>
  <si>
    <t>6,20,60,281.20</t>
  </si>
  <si>
    <t>2,35,190</t>
  </si>
  <si>
    <t>7,76,97,633.30</t>
  </si>
  <si>
    <t>3,19,787</t>
  </si>
  <si>
    <t>10,35,86,492.30</t>
  </si>
  <si>
    <t>2,84,808</t>
  </si>
  <si>
    <t>9,31,99,806.85</t>
  </si>
  <si>
    <t>3,51,175</t>
  </si>
  <si>
    <t>11,87,14,767.75</t>
  </si>
  <si>
    <t>4,83,699</t>
  </si>
  <si>
    <t>16,66,64,720.35</t>
  </si>
  <si>
    <t>6,30,032</t>
  </si>
  <si>
    <t>22,40,32,713.30</t>
  </si>
  <si>
    <t>2,35,186</t>
  </si>
  <si>
    <t>8,97,87,931.20</t>
  </si>
  <si>
    <t>2,49,277</t>
  </si>
  <si>
    <t>9,77,57,660.85</t>
  </si>
  <si>
    <t>1,82,140</t>
  </si>
  <si>
    <t>7,34,51,270.25</t>
  </si>
  <si>
    <t>5,21,807</t>
  </si>
  <si>
    <t>21,66,70,002.10</t>
  </si>
  <si>
    <t>4,50,298</t>
  </si>
  <si>
    <t>18,25,31,804.20</t>
  </si>
  <si>
    <t>4,87,307</t>
  </si>
  <si>
    <t>19,40,67,691.45</t>
  </si>
  <si>
    <t>3,70,756</t>
  </si>
  <si>
    <t>14,65,08,655.70</t>
  </si>
  <si>
    <t>3,34,473</t>
  </si>
  <si>
    <t>12,82,07,730.55</t>
  </si>
  <si>
    <t>2,87,340</t>
  </si>
  <si>
    <t>11,28,31,585.35</t>
  </si>
  <si>
    <t>3,19,955</t>
  </si>
  <si>
    <t>12,42,79,141.15</t>
  </si>
  <si>
    <t>9,80,309</t>
  </si>
  <si>
    <t>38,19,35,508.80</t>
  </si>
  <si>
    <t>4,44,150</t>
  </si>
  <si>
    <t>17,42,10,276.45</t>
  </si>
  <si>
    <t>2,30,832</t>
  </si>
  <si>
    <t>9,35,90,641.20</t>
  </si>
  <si>
    <t>4,22,129</t>
  </si>
  <si>
    <t>17,71,82,748.95</t>
  </si>
  <si>
    <t>8,45,645</t>
  </si>
  <si>
    <t>34,85,04,038.60</t>
  </si>
  <si>
    <t>9,19,578</t>
  </si>
  <si>
    <t>38,01,37,079.60</t>
  </si>
  <si>
    <t>3,53,453</t>
  </si>
  <si>
    <t>14,47,87,828.25</t>
  </si>
  <si>
    <t>3,12,786</t>
  </si>
  <si>
    <t>12,76,69,707.65</t>
  </si>
  <si>
    <t>1,90,368</t>
  </si>
  <si>
    <t>7,87,80,071.55</t>
  </si>
  <si>
    <t>4,28,062</t>
  </si>
  <si>
    <t>17,74,72,590.10</t>
  </si>
  <si>
    <t>2,75,188</t>
  </si>
  <si>
    <t>11,37,85,067.70</t>
  </si>
  <si>
    <t>1,41,410</t>
  </si>
  <si>
    <t>5,84,90,985.75</t>
  </si>
  <si>
    <t>1,42,773</t>
  </si>
  <si>
    <t>5,83,31,390.95</t>
  </si>
  <si>
    <t>3,04,929</t>
  </si>
  <si>
    <t>12,73,91,862.35</t>
  </si>
  <si>
    <t>2,69,700</t>
  </si>
  <si>
    <t>10,95,87,388.20</t>
  </si>
  <si>
    <t>1,68,966</t>
  </si>
  <si>
    <t>6,80,07,773.60</t>
  </si>
  <si>
    <t>3,22,595</t>
  </si>
  <si>
    <t>13,01,22,091.25</t>
  </si>
  <si>
    <t>3,68,277</t>
  </si>
  <si>
    <t>14,86,28,523.80</t>
  </si>
  <si>
    <t>2,96,404</t>
  </si>
  <si>
    <t>11,83,46,414.15</t>
  </si>
  <si>
    <t>1,48,216</t>
  </si>
  <si>
    <t>5,79,79,870.60</t>
  </si>
  <si>
    <t>1,99,425</t>
  </si>
  <si>
    <t>7,89,27,266.45</t>
  </si>
  <si>
    <t>4,04,926</t>
  </si>
  <si>
    <t>16,22,95,997.30</t>
  </si>
  <si>
    <t>2,00,072</t>
  </si>
  <si>
    <t>7,87,86,960.55</t>
  </si>
  <si>
    <t>4,19,659</t>
  </si>
  <si>
    <t>16,30,39,612.75</t>
  </si>
  <si>
    <t>3,42,131</t>
  </si>
  <si>
    <t>13,06,58,525.20</t>
  </si>
  <si>
    <t>2,58,180</t>
  </si>
  <si>
    <t>9,87,59,745.65</t>
  </si>
  <si>
    <t>3,47,842</t>
  </si>
  <si>
    <t>13,52,53,684.25</t>
  </si>
  <si>
    <t>3,99,036</t>
  </si>
  <si>
    <t>15,01,65,731.50</t>
  </si>
  <si>
    <t>3,95,259</t>
  </si>
  <si>
    <t>14,92,07,383.00</t>
  </si>
  <si>
    <t>4,28,359</t>
  </si>
  <si>
    <t>16,54,60,403.05</t>
  </si>
  <si>
    <t>8,75,788</t>
  </si>
  <si>
    <t>34,98,58,768.25</t>
  </si>
  <si>
    <t>3,55,232</t>
  </si>
  <si>
    <t>15,08,40,591.55</t>
  </si>
  <si>
    <t>6,27,830</t>
  </si>
  <si>
    <t>27,27,76,270.25</t>
  </si>
  <si>
    <t>3,56,251</t>
  </si>
  <si>
    <t>15,66,66,489.95</t>
  </si>
  <si>
    <t>2,39,991</t>
  </si>
  <si>
    <t>10,56,28,830.60</t>
  </si>
  <si>
    <t>11,04,478</t>
  </si>
  <si>
    <t>47,75,34,719.65</t>
  </si>
  <si>
    <t>2,96,551</t>
  </si>
  <si>
    <t>13,59,83,252.65</t>
  </si>
  <si>
    <t>4,03,278</t>
  </si>
  <si>
    <t>18,40,33,251.90</t>
  </si>
  <si>
    <t>4,02,045</t>
  </si>
  <si>
    <t>18,61,27,920.40</t>
  </si>
  <si>
    <t>1,41,608</t>
  </si>
  <si>
    <t>6,50,09,164.25</t>
  </si>
  <si>
    <t>10,44,102</t>
  </si>
  <si>
    <t>47,94,46,435.60</t>
  </si>
  <si>
    <t>4,33,606</t>
  </si>
  <si>
    <t>20,05,77,967.95</t>
  </si>
  <si>
    <t>4,77,645</t>
  </si>
  <si>
    <t>22,43,30,728.35</t>
  </si>
  <si>
    <t>2,42,928</t>
  </si>
  <si>
    <t>11,18,90,278.25</t>
  </si>
  <si>
    <t>2,12,856</t>
  </si>
  <si>
    <t>10,11,37,828.75</t>
  </si>
  <si>
    <t>3,40,355</t>
  </si>
  <si>
    <t>16,53,38,206.20</t>
  </si>
  <si>
    <t>3,76,117</t>
  </si>
  <si>
    <t>18,13,37,940.70</t>
  </si>
  <si>
    <t>2,89,856</t>
  </si>
  <si>
    <t>13,70,11,616.15</t>
  </si>
  <si>
    <t>3,87,398</t>
  </si>
  <si>
    <t>18,94,20,518.45</t>
  </si>
  <si>
    <t>6,93,906</t>
  </si>
  <si>
    <t>34,54,11,019.55</t>
  </si>
  <si>
    <t>11,45,713</t>
  </si>
  <si>
    <t>57,28,17,071.10</t>
  </si>
  <si>
    <t>35,74,286</t>
  </si>
  <si>
    <t>1,79,15,56,628.90</t>
  </si>
  <si>
    <t>4,06,941</t>
  </si>
  <si>
    <t>19,13,12,597.45</t>
  </si>
  <si>
    <t>30,19,034</t>
  </si>
  <si>
    <t>1,43,68,36,931.55</t>
  </si>
  <si>
    <t>4,34,730</t>
  </si>
  <si>
    <t>19,83,01,994.55</t>
  </si>
  <si>
    <t>4,76,694</t>
  </si>
  <si>
    <t>21,47,88,396.75</t>
  </si>
  <si>
    <t>6,17,594</t>
  </si>
  <si>
    <t>27,59,77,549.05</t>
  </si>
  <si>
    <t>18,58,181</t>
  </si>
  <si>
    <t>86,01,85,218.25</t>
  </si>
  <si>
    <t>31,04,567</t>
  </si>
  <si>
    <t>1,43,65,49,426.15</t>
  </si>
  <si>
    <t>10,47,666</t>
  </si>
  <si>
    <t>46,38,33,429.30</t>
  </si>
  <si>
    <t>4,42,548</t>
  </si>
  <si>
    <t>19,22,56,314.90</t>
  </si>
  <si>
    <t>4,76,348</t>
  </si>
  <si>
    <t>20,80,22,253.80</t>
  </si>
  <si>
    <t>10,80,511</t>
  </si>
  <si>
    <t>46,88,88,787.50</t>
  </si>
  <si>
    <t>1,62,096</t>
  </si>
  <si>
    <t>6,83,53,635.60</t>
  </si>
  <si>
    <t>1,51,045</t>
  </si>
  <si>
    <t>6,42,75,802.90</t>
  </si>
  <si>
    <t>6,38,72,575.45</t>
  </si>
  <si>
    <t>2,56,396</t>
  </si>
  <si>
    <t>10,94,77,391.35</t>
  </si>
  <si>
    <t>5,57,070</t>
  </si>
  <si>
    <t>24,11,13,744.20</t>
  </si>
  <si>
    <t>4,85,938</t>
  </si>
  <si>
    <t>20,62,06,561.40</t>
  </si>
  <si>
    <t>2,45,157</t>
  </si>
  <si>
    <t>10,19,58,451.00</t>
  </si>
  <si>
    <t>1,93,993</t>
  </si>
  <si>
    <t>8,20,48,271.75</t>
  </si>
  <si>
    <t>3,33,209</t>
  </si>
  <si>
    <t>14,20,23,841.30</t>
  </si>
  <si>
    <t>1,97,967</t>
  </si>
  <si>
    <t>8,49,23,082.45</t>
  </si>
  <si>
    <t>6,69,503</t>
  </si>
  <si>
    <t>28,66,28,368.45</t>
  </si>
  <si>
    <t>2,88,921</t>
  </si>
  <si>
    <t>12,37,37,161.00</t>
  </si>
  <si>
    <t>7,06,048</t>
  </si>
  <si>
    <t>31,08,22,898.25</t>
  </si>
  <si>
    <t>15,32,278</t>
  </si>
  <si>
    <t>66,87,90,903.15</t>
  </si>
  <si>
    <t>12,62,622</t>
  </si>
  <si>
    <t>53,60,98,023.65</t>
  </si>
  <si>
    <t>3,66,88,646.75</t>
  </si>
  <si>
    <t>1,26,332</t>
  </si>
  <si>
    <t>5,07,35,179.20</t>
  </si>
  <si>
    <t>1,87,700</t>
  </si>
  <si>
    <t>7,50,26,003.60</t>
  </si>
  <si>
    <t>1,11,167</t>
  </si>
  <si>
    <t>4,33,35,094.90</t>
  </si>
  <si>
    <t>1,59,577</t>
  </si>
  <si>
    <t>6,14,77,102.25</t>
  </si>
  <si>
    <t>3,12,499</t>
  </si>
  <si>
    <t>12,58,37,814.10</t>
  </si>
  <si>
    <t>2,49,159</t>
  </si>
  <si>
    <t>10,22,75,364.35</t>
  </si>
  <si>
    <t>4,36,305</t>
  </si>
  <si>
    <t>17,89,86,254.15</t>
  </si>
  <si>
    <t>1,31,048</t>
  </si>
  <si>
    <t>5,25,75,904.25</t>
  </si>
  <si>
    <t>3,40,697</t>
  </si>
  <si>
    <t>13,96,01,600.80</t>
  </si>
  <si>
    <t>8,63,145</t>
  </si>
  <si>
    <t>35,03,45,431.05</t>
  </si>
  <si>
    <t>3,30,08,589.40</t>
  </si>
  <si>
    <t>1,70,059</t>
  </si>
  <si>
    <t>6,68,00,330.35</t>
  </si>
  <si>
    <t>1,69,166</t>
  </si>
  <si>
    <t>6,61,23,569.95</t>
  </si>
  <si>
    <t>1,08,899</t>
  </si>
  <si>
    <t>4,26,53,393.65</t>
  </si>
  <si>
    <t>2,89,62,098.30</t>
  </si>
  <si>
    <t>1,38,516</t>
  </si>
  <si>
    <t>5,47,10,053.30</t>
  </si>
  <si>
    <t>2,58,083</t>
  </si>
  <si>
    <t>10,17,44,669.55</t>
  </si>
  <si>
    <t>5,61,162</t>
  </si>
  <si>
    <t>22,17,78,685.75</t>
  </si>
  <si>
    <t>2,60,527</t>
  </si>
  <si>
    <t>9,62,80,930.60</t>
  </si>
  <si>
    <t>3,45,151</t>
  </si>
  <si>
    <t>12,77,19,801.80</t>
  </si>
  <si>
    <t>1,12,585</t>
  </si>
  <si>
    <t>4,31,29,210.10</t>
  </si>
  <si>
    <t>1,81,381</t>
  </si>
  <si>
    <t>7,06,99,589.75</t>
  </si>
  <si>
    <t>1,80,601</t>
  </si>
  <si>
    <t>7,03,63,322.65</t>
  </si>
  <si>
    <t>2,04,542</t>
  </si>
  <si>
    <t>7,97,00,452.80</t>
  </si>
  <si>
    <t>4,14,064</t>
  </si>
  <si>
    <t>16,85,66,334.60</t>
  </si>
  <si>
    <t>4,00,132</t>
  </si>
  <si>
    <t>16,39,54,151.60</t>
  </si>
  <si>
    <t>7,88,904</t>
  </si>
  <si>
    <t>32,15,70,316.55</t>
  </si>
  <si>
    <t>7,33,836</t>
  </si>
  <si>
    <t>29,40,54,140.75</t>
  </si>
  <si>
    <t>3,41,123</t>
  </si>
  <si>
    <t>13,29,84,932.80</t>
  </si>
  <si>
    <t>1,80,540</t>
  </si>
  <si>
    <t>6,99,07,306.80</t>
  </si>
  <si>
    <t>1,41,992</t>
  </si>
  <si>
    <t>5,47,87,819.80</t>
  </si>
  <si>
    <t>1,39,066</t>
  </si>
  <si>
    <t>5,37,76,396.00</t>
  </si>
  <si>
    <t>3,24,500</t>
  </si>
  <si>
    <t>12,39,18,121.70</t>
  </si>
  <si>
    <t>1,48,87,088.85</t>
  </si>
  <si>
    <t>1,50,361</t>
  </si>
  <si>
    <t>5,76,56,491.65</t>
  </si>
  <si>
    <t>2,31,420</t>
  </si>
  <si>
    <t>9,00,36,182.05</t>
  </si>
  <si>
    <t>2,97,747</t>
  </si>
  <si>
    <t>11,35,17,310.05</t>
  </si>
  <si>
    <t>5,69,223</t>
  </si>
  <si>
    <t>21,35,10,802.65</t>
  </si>
  <si>
    <t>1,51,703</t>
  </si>
  <si>
    <t>5,53,97,348.30</t>
  </si>
  <si>
    <t>2,15,156</t>
  </si>
  <si>
    <t>7,93,43,263.60</t>
  </si>
  <si>
    <t>3,19,963</t>
  </si>
  <si>
    <t>11,46,14,510.80</t>
  </si>
  <si>
    <t>2,37,694</t>
  </si>
  <si>
    <t>8,46,62,217.45</t>
  </si>
  <si>
    <t>3,23,075</t>
  </si>
  <si>
    <t>11,97,58,733.65</t>
  </si>
  <si>
    <t>2,88,747</t>
  </si>
  <si>
    <t>11,06,39,620.10</t>
  </si>
  <si>
    <t>2,29,717</t>
  </si>
  <si>
    <t>9,09,67,073.20</t>
  </si>
  <si>
    <t>5,27,496</t>
  </si>
  <si>
    <t>21,81,74,247.30</t>
  </si>
  <si>
    <t>2,31,824</t>
  </si>
  <si>
    <t>9,48,12,820.40</t>
  </si>
  <si>
    <t>2,29,910</t>
  </si>
  <si>
    <t>9,55,05,427.55</t>
  </si>
  <si>
    <t>8,18,950</t>
  </si>
  <si>
    <t>34,45,19,386.60</t>
  </si>
  <si>
    <t>7,34,677</t>
  </si>
  <si>
    <t>30,53,02,838.95</t>
  </si>
  <si>
    <t>3,16,555</t>
  </si>
  <si>
    <t>13,03,36,028.75</t>
  </si>
  <si>
    <t>9,00,651</t>
  </si>
  <si>
    <t>37,47,18,525.95</t>
  </si>
  <si>
    <t>3,60,805</t>
  </si>
  <si>
    <t>14,72,98,943.85</t>
  </si>
  <si>
    <t>16,74,063</t>
  </si>
  <si>
    <t>68,16,80,486.10</t>
  </si>
  <si>
    <t>3,72,099</t>
  </si>
  <si>
    <t>14,54,16,087.70</t>
  </si>
  <si>
    <t>3,09,495</t>
  </si>
  <si>
    <t>12,14,81,282.30</t>
  </si>
  <si>
    <t>1,02,432</t>
  </si>
  <si>
    <t>3,93,34,614.65</t>
  </si>
  <si>
    <t>About The Company:</t>
  </si>
  <si>
    <t>Incorporated in 1993, Based at Andhra Pradesh, CCL Products (CCL) is one of the largest manufacturer &amp; exporter of instant coffee globally. The company has installed manufacturing capacity base of 38500 MTPA as on FY22 across India and Vietnam facility. The company manufactures range of coffee through processing of green coffee beans which is procured across the world. It manufactures over 900+ blends of coffee. During FY16, the company also entered India's branded instant coffee market via launch of own brand ‘Continental” through its wholly owned subsidiary i.e. “Continental Coffee private Ltd”. The company’s domestic business is also engaged in private label sales and institutional sales.
CCL derives more than ~85% of its revenue from overseas market and rest is contributed from domestic business. On export side, the company generates majority of its revenue from repacker/reseller (~75-80%) who buy in bulk quantity &amp; they in turn sell to global brand owners in smaller pack forms whereas company also supplies directly to global brand owner in small pack forms &amp; this contributes balance 20-25% of revenue. On domestic side, the B2C business generates 70% of revenue whereas balance 30% comes from private label and institutional sales.
Geographically, the company’s exports to more than 90 countries which include key markets like Europe followed by Russia, US and ASEAN countries. It also sells to nearby markets like China, Malaysia etc. Some of the CCL global customers includes: Strauss Coffee, JDE PT Group, Mokate, MTV TNI, LMZ Solube coffee.
CCL enjoys ~11% market share in global instant coffee private label market size of ~5lac MTPA. CCL is also largest exporter of instant coffee from India with volume market share range between 30-35%.</t>
  </si>
  <si>
    <t>Industry Overview:</t>
  </si>
  <si>
    <t>The global coffee market has grown in size by more than 71% over the past two decades, with total coffee consumption increasing from around 98 million bags (60 kg per bag) in the early 1990s to 170.3 million bags in crop year 2021-22, which translates into ~2.5-3% growth p.a. In last 2-3 years, the global supply of coffee trails demand by ~1% due to lower than expected harvest from top grower i.e. Brazil, which is aid to higher coffee prices on YoY basis.
Despite the dominance of fresh coffee (roast &amp; ground) in the coffee industry, instant coffee is gradually becoming popular all over the world. Over last one decade, share of instant coffee consumption has increased from ~25% to ~35% whereas share of ground &amp; roasted coffee consumption decline from ~75% to ~65% due to following reasons. The total instant coffee volume market size is estimated around ~10-11Lac MTPA, which is largely dominated by Nestle and Kraft Foods which comprise around 50% of the market. According to estimate, Nestle Ltd alone supplies 30% of the world’s total instant coffee volumes. However, local retail brand owners &amp; supermarkets are competing against top 2-3 giants by taking help of coffee processor expertise. As on date, the private label volume market size is ~5lac MTPA. The global export players in private label industry are CCL products, Tata Coffee, Olam International, DEK, Cacique etc. Further, the domestic instant coffee market size stands at Rs 2.5bn which is growing at 10-15% p.a.</t>
  </si>
  <si>
    <t>Dividends paid in the last 2 years</t>
  </si>
  <si>
    <t>Announcement Date</t>
  </si>
  <si>
    <t>Declaration Date</t>
  </si>
  <si>
    <t>Dividend (%)</t>
  </si>
  <si>
    <t>Dividend (Rs)</t>
  </si>
  <si>
    <t>16/05/2023</t>
  </si>
  <si>
    <t>S.No.</t>
  </si>
  <si>
    <t>CMP Rs.</t>
  </si>
  <si>
    <t>Div Yid %</t>
  </si>
  <si>
    <t>Payout ratio %</t>
  </si>
  <si>
    <t>Div 5Yrs Rs.Cr.</t>
  </si>
  <si>
    <t>Avg Div Payout 3Yrs %</t>
  </si>
  <si>
    <t>Dividend Ann Rs.Cr.</t>
  </si>
  <si>
    <t>Dividend Payout %</t>
  </si>
  <si>
    <t>18/01/2023</t>
  </si>
  <si>
    <t>31/01/2023</t>
  </si>
  <si>
    <t>26/05/2022</t>
  </si>
  <si>
    <t>25/08/2022</t>
  </si>
  <si>
    <t>Tata Coffee</t>
  </si>
  <si>
    <t>21 .32</t>
  </si>
  <si>
    <t>19/01/2022</t>
  </si>
  <si>
    <t>31/01/2022</t>
  </si>
  <si>
    <t>Vintage Coffee</t>
  </si>
  <si>
    <t>0.1 1</t>
  </si>
  <si>
    <t>Goodricke Group</t>
  </si>
  <si>
    <t>51 .97</t>
  </si>
  <si>
    <t>Jay Shree Tea</t>
  </si>
  <si>
    <t>0.1 6</t>
  </si>
  <si>
    <t>Harri. Malayalam</t>
  </si>
  <si>
    <t>Median: 14 Co.</t>
  </si>
  <si>
    <t>0.1 8</t>
  </si>
  <si>
    <t>1) Over the past two years, the company has consistently paid dividends, maintaining a regular schedule and stable dividend amounts ranging from 1.5 to 3 rupees per share.</t>
  </si>
  <si>
    <t>2) Notably, the company adheres to a predictable dividend declaration schedule, providing shareholders with a transparent and reliable communication channel. Moreover, the occasional provision of special dividends during specific periods indicates a willingness to share extraordinary profits with investors.</t>
  </si>
  <si>
    <t>3) Over the last five years, CCL Products has consistently paid dividends totaling Rs. 61.2 crore, with an average Dividend Payout of 29.66%. The consistent dividend distribution over this period indicates a reliable dividend policy. The three-year average Dividend Payout of 73.18% suggests an upward trend in returning profits to shareholders, demonstrating a commitment to delivering value over the short to medium term.</t>
  </si>
  <si>
    <t>4) In comparison to industry peers, CCL Products outperforms the median of 14 companies in terms of Dividend Yield (0.87% compared to the median of 0.18%) and Payout Ratio (27.22% compared to the median of 7.82%). This positions CCL Products as a favorable choice for investors seeking income through dividends.</t>
  </si>
  <si>
    <t>Peer Comparison</t>
  </si>
  <si>
    <t>Assumption*</t>
  </si>
  <si>
    <t>Proxy used for the Risk Free Rate is the India 10 Year Bond (As of 1 Oct 2021)</t>
  </si>
  <si>
    <t>Average Return</t>
  </si>
  <si>
    <t>Weights</t>
  </si>
  <si>
    <t>Q) Analysis based on the calculated Sharpe and Treynor Ratio?</t>
  </si>
  <si>
    <t>Portfolio Daily Return</t>
  </si>
  <si>
    <t>Correlation of Portfolio with Market</t>
  </si>
  <si>
    <t>CCL Products has demonstrated superior performance in terms of daily returns and the Sharpe ratio compared to a portfolio comprising five equally weighted companies within the same industry. Notably, the Sharpe ratio accounts for both returns and risk (volatility), reflecting the reward-to-risk ratio of an investment. Despite CCL Products showing a higher Sharpe ratio than the portfolio, the Treynor ratio, which considers only systematic risk or beta, remains identical for both the company and the portfolio. One plausible explanation for CCL Products' outperformance could stem from company-specific factors contributing to its competitive advantage. This might include unique strengths, efficient management, or a superior market position, allowing CCL Products to generate higher returns relative to the diversified portfolio. Diversification, a fundamental principle of risk management, could limit the portfolio's exposure to the specific strengths driving CCL Products' performance. The higher Sharpe ratio for CCL Products suggests that, on a risk-adjusted basis, the company is providing better returns per unit of risk compared to the portfolio. This implies that investors in CCL Products are being rewarded with higher returns without taking on proportionately higher risk. It is essential to delve deeper into the risk profiles of both CCL Products and the portfolio to understand the sources of risk and how they contribute to the overall performance metrics. While the Treynor ratio remains consistent between CCL Products and the portfolio, indicating similar systematic risk exposures, it's crucial to assess whether market conditions or industry dynamics are contributing to this alignment. Systematic risk encompasses factors affecting the entire market, and if both CCL Products and the portfolio exhibit similar sensitivities to these factors, it might explain the comparable Treynor ratios. A thorough examination of industry dynamics, market conditions, and sector-specific trends is necessary to identify whether CCL Products is uniquely positioned to capitalize on favorable conditions. Saturation of growth in the industry or divergent responses to market trends could contribute to the performance gap observed.</t>
  </si>
  <si>
    <t>Bombay Burmah</t>
  </si>
  <si>
    <t>Avg. Daily Market Return</t>
  </si>
  <si>
    <t>STDEV of Portfolio</t>
  </si>
  <si>
    <t>Risk Free Rate</t>
  </si>
  <si>
    <t>Risk Free Rate (Daily)</t>
  </si>
  <si>
    <t>Sharpe Ratio</t>
  </si>
  <si>
    <t>(Rp-Rf)/STDp</t>
  </si>
  <si>
    <t>Treynor Ratio</t>
  </si>
  <si>
    <t>(Rp-Rf)/Bp</t>
  </si>
  <si>
    <t>Beta Portfolio (Bp)</t>
  </si>
  <si>
    <t>Expected Daily Return Re</t>
  </si>
  <si>
    <t>Re = Rf +B(Rm-Rf)</t>
  </si>
  <si>
    <t>Portfolio</t>
  </si>
  <si>
    <t>GoodRicke Group</t>
  </si>
  <si>
    <t>CCL Product</t>
  </si>
  <si>
    <t>Date</t>
  </si>
  <si>
    <t>Return Portfolio</t>
  </si>
  <si>
    <t>Return CCL Products</t>
  </si>
  <si>
    <t>Narration (In Cr)</t>
  </si>
  <si>
    <t>Sales</t>
  </si>
  <si>
    <t>Rev and Date</t>
  </si>
  <si>
    <t>YOY Sales Growth %</t>
  </si>
  <si>
    <t>EBITDA</t>
  </si>
  <si>
    <t>Expenses</t>
  </si>
  <si>
    <t>EBIT</t>
  </si>
  <si>
    <t>Material Cost %</t>
  </si>
  <si>
    <t>NI</t>
  </si>
  <si>
    <t>Employee Cost %</t>
  </si>
  <si>
    <t>Operating Profit</t>
  </si>
  <si>
    <t>OPM %</t>
  </si>
  <si>
    <t>Other Income</t>
  </si>
  <si>
    <t>Other income normal</t>
  </si>
  <si>
    <t>Interest</t>
  </si>
  <si>
    <t>1 1</t>
  </si>
  <si>
    <t>Depreciation</t>
  </si>
  <si>
    <t>Profit before tax</t>
  </si>
  <si>
    <t>Tax %</t>
  </si>
  <si>
    <t>Net Profit</t>
  </si>
  <si>
    <t>Profit after tax</t>
  </si>
  <si>
    <t>Reported Net Profit</t>
  </si>
  <si>
    <t>Profit for EPS</t>
  </si>
  <si>
    <t>Profit for PE</t>
  </si>
  <si>
    <t>EPS in Rs</t>
  </si>
  <si>
    <t>The company has demonstrated a robust quarterly performance, showcasing consistent growth in both sales and net profits over the specified period. Sales have experienced a remarkable year-on-year increase, with a surge of 19.94% in the most recent quarter, reaching INR 608.00 Cr. This upward trajectory is part of a consistent pattern of growth, as evidenced by the impressive year-on-year sales growth percentages throughout the preceding quarters.</t>
  </si>
  <si>
    <t>In terms of expenses, the company has effectively managed costs, maintaining a balanced approach to expenditure. Material costs, employee costs, and other operational expenses have been reasonably controlled, contributing to a steady operating profit margin, which ranged from 16.00% to 22.00% during the observed quarters.</t>
  </si>
  <si>
    <t xml:space="preserve">Operating profits, even in the face of varying expenses, have remained robust, reflecting the company's efficiency in managing its operations. </t>
  </si>
  <si>
    <t>Earnings per share (EPS) have followed a positive trajectory, indicating the company's ability to generate value for its shareholders. The EPS increased from INR 3.96 in the second quarter to INR 6.41 in the sixth quarter, showcasing a continuous upward trend.</t>
  </si>
  <si>
    <t>BROADCAST DATE/TIME</t>
  </si>
  <si>
    <t>Time</t>
  </si>
  <si>
    <t>% Change</t>
  </si>
  <si>
    <t>SUBJECT</t>
  </si>
  <si>
    <t>Price on the day of Announcement</t>
  </si>
  <si>
    <t>5 Days Post Announcement Price</t>
  </si>
  <si>
    <t>5 Days Pre Announcement Price</t>
  </si>
  <si>
    <t>5 Days Post Announcement</t>
  </si>
  <si>
    <t>5 Days Pre Announcement</t>
  </si>
  <si>
    <t>Change in Director(s)</t>
  </si>
  <si>
    <t>Shareholders meeting</t>
  </si>
  <si>
    <t>Trading Window</t>
  </si>
  <si>
    <t>Loss of Share Certificates</t>
  </si>
  <si>
    <t>Notice Of Shareholders Meetings-XBRL</t>
  </si>
  <si>
    <t>Disclosure of material issue</t>
  </si>
  <si>
    <t>Updates</t>
  </si>
  <si>
    <t>Change in Directors/ Key Managerial Personnel/ Auditor/ Compliance Officer/ Share Transfer Agent</t>
  </si>
  <si>
    <t>Q) State your observations either in support or rejection of EMH based on whether the share price moves significantly near the announcement dates.</t>
  </si>
  <si>
    <t>Based on the analysis of CCL Product's stock prices surrounding corporate announcements, it is evident that there is minimal abnormality in the 5 days prior price, current price on the announcement date, and 5 days post announcement price. This finding has implications for our understanding of the Efficient Market Hypothesis (EMH). The minimal abnormal returns observed in the stock prices suggest that the market quickly incorporates new information, aligning with the principles of the Efficient Market Hypothesis. In an efficient market, stock prices should reflect all available information, making it challenging for investors to consistently achieve abnormal returns based on historical information or corporate announcements. The consistency in the pattern of minimal abnormality across these timeframes indicates that market participants are swift in adjusting their expectations and valuations in response to new information. This result is in line with the semi-strong form of the Efficient Market Hypothesis, which asserts that stock prices reflect all public information, making it difficult for investors to gain an edge through the analysis of historical data or publicly available announcements.</t>
  </si>
  <si>
    <t>Analysts/Institutional Investor Meet/Con. Call Updates</t>
  </si>
  <si>
    <t>Resignation</t>
  </si>
  <si>
    <t>Record Date</t>
  </si>
  <si>
    <t>Financial Result Updates</t>
  </si>
  <si>
    <t>Outcome of Board Meeting</t>
  </si>
  <si>
    <t>Board Meeting Intimation</t>
  </si>
  <si>
    <t>Certificate under SEBI (Depositories and Participants) Regulations, 2018</t>
  </si>
  <si>
    <t>Disclosure under SEBI Takeover Regulations</t>
  </si>
  <si>
    <t>Acquisition</t>
  </si>
  <si>
    <t>Reply to Clarification- Financial results</t>
  </si>
  <si>
    <t>Clarification - Financial Results</t>
  </si>
  <si>
    <t>Annual Secretarial Compliance Report</t>
  </si>
  <si>
    <t>Related Party Transactions</t>
  </si>
  <si>
    <t>Outcome of Board Meeting-XBRL</t>
  </si>
  <si>
    <t>Dividend</t>
  </si>
  <si>
    <t>Code of Conduct under SEBI(PIT) Reg., 2015</t>
  </si>
  <si>
    <t>Credit Rating</t>
  </si>
  <si>
    <t>General updates</t>
  </si>
  <si>
    <t>Communication to shareholders as per Reg 30</t>
  </si>
  <si>
    <t>Appointment</t>
  </si>
  <si>
    <t>Disclosure of other UPSI/material event</t>
  </si>
  <si>
    <t>Closure of trading window</t>
  </si>
  <si>
    <t>Related Party Transaction</t>
  </si>
  <si>
    <t>Transcript of Analysts/Institutional Investor Meet/Con. Call</t>
  </si>
  <si>
    <t>Recording of Analysts/Institutional Investor Meet/Con. Call</t>
  </si>
  <si>
    <t>Schedule of Analysts/Institutional Investor Meet/Con. Call</t>
  </si>
  <si>
    <t>Loss of share certificate</t>
  </si>
  <si>
    <t>Capacity addition/product launch</t>
  </si>
  <si>
    <t>Annual General Meeting</t>
  </si>
  <si>
    <t>Re-appointment</t>
  </si>
  <si>
    <t>Press Release</t>
  </si>
  <si>
    <t>Amalgamation/Merger</t>
  </si>
  <si>
    <t>Ratios</t>
  </si>
  <si>
    <t>FY21</t>
  </si>
  <si>
    <t>FY22</t>
  </si>
  <si>
    <t>FY23</t>
  </si>
  <si>
    <t>Growth (%)</t>
  </si>
  <si>
    <t>Revenue</t>
  </si>
  <si>
    <t>Adj. EPS</t>
  </si>
  <si>
    <t>Margin (%)</t>
  </si>
  <si>
    <t>Gross</t>
  </si>
  <si>
    <t>Adj. PAT</t>
  </si>
  <si>
    <t>Per Share</t>
  </si>
  <si>
    <t>Basic EPS (Rs.)</t>
  </si>
  <si>
    <t>Diluted EPS (Rs.)</t>
  </si>
  <si>
    <t>Cash EPS (Rs.)</t>
  </si>
  <si>
    <t>Book Value [ExclRevalReserve]/Share (Rs.)</t>
  </si>
  <si>
    <t>Book Value [InclRevalReserve]/Share (Rs.)</t>
  </si>
  <si>
    <t>Revenue from Operations/Share (Rs.)</t>
  </si>
  <si>
    <t>PBDIT/Share (Rs.)</t>
  </si>
  <si>
    <t>PBIT/Share (Rs.)</t>
  </si>
  <si>
    <t>PBT/Share (Rs.)</t>
  </si>
  <si>
    <t>Net Profit/Share (Rs.)</t>
  </si>
  <si>
    <t>NP After MI And SOA / Share (Rs.)</t>
  </si>
  <si>
    <t>Profitability Ratios</t>
  </si>
  <si>
    <t xml:space="preserve">
</t>
  </si>
  <si>
    <t>PBDIT Margin (%)</t>
  </si>
  <si>
    <t>PBIT Margin (%)</t>
  </si>
  <si>
    <t>PBT Margin (%)</t>
  </si>
  <si>
    <t>Net Profit Margin (%)</t>
  </si>
  <si>
    <t>NP After MI And SOA Margin (%)</t>
  </si>
  <si>
    <t>Return on Networth/Equity (%)</t>
  </si>
  <si>
    <t>Return on Capital Employed (%)</t>
  </si>
  <si>
    <t>Return on Assets (%)</t>
  </si>
  <si>
    <t>Total Debt/Equity (X)</t>
  </si>
  <si>
    <t>Asset Turnover Ratio (%)</t>
  </si>
  <si>
    <t>Liquidity Ratios</t>
  </si>
  <si>
    <t>Current Ratio (X)</t>
  </si>
  <si>
    <t>Quick Ratio (X)</t>
  </si>
  <si>
    <t>Inventory Turnover Ratio (X)</t>
  </si>
  <si>
    <t>Dividend Payout Ratio (NP) (%)</t>
  </si>
  <si>
    <t>Dividend Payout Ratio (CP) (%)</t>
  </si>
  <si>
    <t>Earnings Retention Ratio (%)</t>
  </si>
  <si>
    <t>Cash Earnings Retention Ratio (%)</t>
  </si>
  <si>
    <t>Coverage Ratios</t>
  </si>
  <si>
    <t>Interest Coverage Ratios (%)</t>
  </si>
  <si>
    <t>Interest Coverage Ratios (Post Tax) (%)</t>
  </si>
  <si>
    <t>Valuation Ratios</t>
  </si>
  <si>
    <t>Enterprise Value (Cr.)</t>
  </si>
  <si>
    <t>EV/Net Operating Revenue (X)</t>
  </si>
  <si>
    <t>EV/EBITDA (X)</t>
  </si>
  <si>
    <t>MarketCap/Net Operating Revenue (X)</t>
  </si>
  <si>
    <t>Retention Ratio (%)</t>
  </si>
  <si>
    <t>Price/BV (X)</t>
  </si>
  <si>
    <t>Price/Net Operating Revenue</t>
  </si>
  <si>
    <t>Earnings Yield</t>
  </si>
  <si>
    <t>Profit &amp; Loss account of CCL Products India (in Rs. Cr.)</t>
  </si>
  <si>
    <t>INCOME</t>
  </si>
  <si>
    <t>Revenue From Operations [Gross]</t>
  </si>
  <si>
    <t>Less: Excise/Sevice Tax/Other Levies</t>
  </si>
  <si>
    <t>Revenue From Operations [Net]</t>
  </si>
  <si>
    <t>Total Operating Revenues</t>
  </si>
  <si>
    <t>Total Revenue</t>
  </si>
  <si>
    <t>EXPENSES</t>
  </si>
  <si>
    <t>Cost Of Materials Consumed</t>
  </si>
  <si>
    <t>Purchase Of Stock-In Trade</t>
  </si>
  <si>
    <t>Operating And Direct Expenses</t>
  </si>
  <si>
    <t>Changes In Inventories Of FG,WIP And Stock-In Trade</t>
  </si>
  <si>
    <t>Employee Benefit Expenses</t>
  </si>
  <si>
    <t>Finance Costs</t>
  </si>
  <si>
    <t>Depreciation And Amortisation Expenses</t>
  </si>
  <si>
    <t>Other Expenses</t>
  </si>
  <si>
    <t>Total Expenses</t>
  </si>
  <si>
    <t>Profit/Loss Before Exceptional, ExtraOrdinary Items And Tax</t>
  </si>
  <si>
    <t>Exceptional Items</t>
  </si>
  <si>
    <t>Profit/Loss Before Tax</t>
  </si>
  <si>
    <t>Tax Expenses-Continued Operations</t>
  </si>
  <si>
    <t>Current Tax</t>
  </si>
  <si>
    <t>Less: MAT Credit Entitlement</t>
  </si>
  <si>
    <t>Deferred Tax</t>
  </si>
  <si>
    <t>Tax For Earlier Years</t>
  </si>
  <si>
    <t>Total Tax Expenses</t>
  </si>
  <si>
    <t>Profit/Loss After Tax And Before ExtraOrdinary Items</t>
  </si>
  <si>
    <t>Profit/Loss From Continuing Operations</t>
  </si>
  <si>
    <t>Profit/Loss For The Period</t>
  </si>
  <si>
    <t>OTHER ADDITIONAL INFORMATION</t>
  </si>
  <si>
    <t>EARNINGS PER SHARE</t>
  </si>
  <si>
    <t>VALUE OF IMPORTED AND INDIGENIOUS RAW MATERIALS STORES, SPARES AND LOOSE TOOLS</t>
  </si>
  <si>
    <t>Imported Raw Materials</t>
  </si>
  <si>
    <t>Indigenous Raw Materials</t>
  </si>
  <si>
    <t>STORES, SPARES AND LOOSE TOOLS</t>
  </si>
  <si>
    <t>Imported Stores And Spares</t>
  </si>
  <si>
    <t>Indigenous Stores And Spares</t>
  </si>
  <si>
    <t>DIVIDEND AND DIVIDEND PERCENTAGE</t>
  </si>
  <si>
    <t>Equity Share Dividend</t>
  </si>
  <si>
    <t>Tax On Dividend</t>
  </si>
  <si>
    <t>Equity Dividend Rate (%)</t>
  </si>
  <si>
    <t>Balance Sheet of CCL Products India (in Rs. Cr.)</t>
  </si>
  <si>
    <t>EQUITIES AND LIABILITIES</t>
  </si>
  <si>
    <t>SHAREHOLDER'S FUNDS</t>
  </si>
  <si>
    <t>Equity Share Capital</t>
  </si>
  <si>
    <t>Total Share Capital</t>
  </si>
  <si>
    <t>Reserves and Surplus</t>
  </si>
  <si>
    <t>Total Reserves and Surplus</t>
  </si>
  <si>
    <t>Total Shareholders Funds</t>
  </si>
  <si>
    <t>Minority Interest</t>
  </si>
  <si>
    <t>NON-CURRENT LIABILITIES</t>
  </si>
  <si>
    <t>Long Term Borrowings</t>
  </si>
  <si>
    <t>Deferred Tax Liabilities [Net]</t>
  </si>
  <si>
    <t>Other Long Term Liabilities</t>
  </si>
  <si>
    <t>Long Term Provisions</t>
  </si>
  <si>
    <t>Total Non-Current Liabilities</t>
  </si>
  <si>
    <t>CURRENT LIABILITIES</t>
  </si>
  <si>
    <t>Short Term Borrowings</t>
  </si>
  <si>
    <t>Trade Payables</t>
  </si>
  <si>
    <t>Other Current Liabilities</t>
  </si>
  <si>
    <t>Short Term Provisions</t>
  </si>
  <si>
    <t>Total Current Liabilities</t>
  </si>
  <si>
    <t>Total Capital And Liabilities</t>
  </si>
  <si>
    <t>ASSETS</t>
  </si>
  <si>
    <t>NON-CURRENT ASSETS</t>
  </si>
  <si>
    <t>Tangible Assets</t>
  </si>
  <si>
    <t>Intangible Assets</t>
  </si>
  <si>
    <t>Capital Work-In-Progress</t>
  </si>
  <si>
    <t>Fixed Assets</t>
  </si>
  <si>
    <t>Non-Current Investments</t>
  </si>
  <si>
    <t>Deferred Tax Assets [Net]</t>
  </si>
  <si>
    <t>Long Term Loans And Advances</t>
  </si>
  <si>
    <t>Other Non-Current Assets</t>
  </si>
  <si>
    <t>Total Non-Current Assets</t>
  </si>
  <si>
    <t>CURRENT ASSETS</t>
  </si>
  <si>
    <t>Current Investments</t>
  </si>
  <si>
    <t>Inventories</t>
  </si>
  <si>
    <t>Trade Receivables</t>
  </si>
  <si>
    <t>Cash And Cash Equivalents</t>
  </si>
  <si>
    <t>Short Term Loans And Advances</t>
  </si>
  <si>
    <t>OtherCurrentAssets</t>
  </si>
  <si>
    <t>Total Current Assets</t>
  </si>
  <si>
    <t>Total Assets</t>
  </si>
  <si>
    <t>CONTINGENT LIABILITIES, COMMITMENTS</t>
  </si>
  <si>
    <t>Contingent Liabilities</t>
  </si>
  <si>
    <t>BONUS DETAILS</t>
  </si>
  <si>
    <t>Bonus Equity Share Capital</t>
  </si>
  <si>
    <t>NON-CURRENT INVESTMENTS</t>
  </si>
  <si>
    <t>Non-Current Investments Quoted Market Value</t>
  </si>
  <si>
    <t>Non-Current Investments Unquoted Book Value</t>
  </si>
  <si>
    <t>CURRENT INVESTMENTS</t>
  </si>
  <si>
    <t>Current Investments Quoted Market Value</t>
  </si>
  <si>
    <t>Current Investments Unquoted Book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</si>
</sst>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_(* #,##0.0000000_);_(* \(#,##0.0000000\);_(* &quot;-&quot;??_);_(@_)"/>
    <numFmt numFmtId="165" formatCode="_(* #,##0.00000000_);_(* \(#,##0.00000000\);_(* &quot;-&quot;??_);_(@_)"/>
    <numFmt numFmtId="166" formatCode="0.000%"/>
    <numFmt numFmtId="167" formatCode="0.0000%"/>
    <numFmt numFmtId="168" formatCode="[$-F400]h:mm:ss\ AM/PM"/>
    <numFmt numFmtId="169" formatCode="[$-14009]dd\-mm\-yyyy;@"/>
    <numFmt numFmtId="170" formatCode="0.00000000000%"/>
  </numFmts>
  <fonts count="44"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b/>
      <sz val="11"/>
      <color theme="1"/>
      <name val="Calibri"/>
      <family val="2"/>
      <scheme val="minor"/>
    </font>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333333"/>
      <name val="Calibri"/>
      <family val="2"/>
      <scheme val="minor"/>
    </font>
    <font>
      <sz val="12"/>
      <color rgb="FF000000"/>
      <name val="Calibri"/>
      <family val="2"/>
      <scheme val="minor"/>
    </font>
    <font>
      <b/>
      <sz val="11"/>
      <color theme="0"/>
      <name val="Calibri"/>
      <family val="2"/>
      <scheme val="minor"/>
    </font>
    <font>
      <b/>
      <sz val="12"/>
      <color rgb="FF000000"/>
      <name val="Calibri"/>
      <family val="2"/>
    </font>
    <font>
      <sz val="12"/>
      <color rgb="FF000000"/>
      <name val="Helvetica"/>
      <charset val="1"/>
    </font>
    <font>
      <b/>
      <sz val="12"/>
      <color rgb="FFFFFFFF"/>
      <name val="Calibri"/>
      <family val="2"/>
    </font>
    <font>
      <sz val="12"/>
      <color rgb="FF000000"/>
      <name val="Calibri"/>
      <family val="2"/>
    </font>
    <font>
      <sz val="8"/>
      <color rgb="FF000000"/>
      <name val="Calibri"/>
      <family val="2"/>
    </font>
    <font>
      <sz val="11"/>
      <color rgb="FF000000"/>
      <name val="Calibri"/>
      <family val="2"/>
    </font>
    <font>
      <b/>
      <sz val="12"/>
      <color rgb="FF000000"/>
      <name val="Calibri"/>
      <family val="2"/>
      <scheme val="minor"/>
    </font>
    <font>
      <b/>
      <sz val="11"/>
      <color rgb="FF000000"/>
      <name val="Calibri"/>
      <family val="2"/>
      <scheme val="minor"/>
    </font>
    <font>
      <sz val="11"/>
      <color rgb="FF000000"/>
      <name val="Calibri"/>
      <family val="2"/>
      <scheme val="minor"/>
    </font>
    <font>
      <b/>
      <sz val="11"/>
      <color theme="0"/>
      <name val="Calibri"/>
      <family val="2"/>
      <scheme val="minor"/>
    </font>
    <font>
      <b/>
      <sz val="12"/>
      <color theme="0"/>
      <name val="Calibri"/>
      <family val="2"/>
      <scheme val="minor"/>
    </font>
    <font>
      <sz val="11"/>
      <color theme="0"/>
      <name val="Calibri"/>
      <family val="2"/>
      <scheme val="minor"/>
    </font>
    <font>
      <b/>
      <sz val="12"/>
      <color theme="0"/>
      <name val="Calibri"/>
      <family val="2"/>
    </font>
    <font>
      <sz val="9"/>
      <color rgb="FF000000"/>
      <name val="Helvetica"/>
      <charset val="1"/>
    </font>
    <font>
      <sz val="12"/>
      <color theme="1"/>
      <name val="Calibri"/>
      <family val="2"/>
      <scheme val="minor"/>
    </font>
    <font>
      <sz val="12"/>
      <color rgb="FF000000"/>
      <name val="Calibri"/>
      <family val="2"/>
      <scheme val="minor"/>
    </font>
    <font>
      <sz val="11"/>
      <color theme="0"/>
      <name val="Calibri"/>
      <family val="2"/>
    </font>
    <font>
      <sz val="11"/>
      <color rgb="FF000000"/>
      <name val="Calibri"/>
      <family val="2"/>
    </font>
    <font>
      <b/>
      <sz val="11"/>
      <color rgb="FF00000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theme="4"/>
        <bgColor theme="4"/>
      </patternFill>
    </fill>
    <fill>
      <patternFill patternType="solid">
        <fgColor rgb="FF0C5DCF"/>
        <bgColor indexed="64"/>
      </patternFill>
    </fill>
    <fill>
      <patternFill patternType="solid">
        <fgColor theme="0"/>
        <bgColor indexed="64"/>
      </patternFill>
    </fill>
    <fill>
      <patternFill patternType="solid">
        <fgColor rgb="FF0A41CC"/>
        <bgColor indexed="64"/>
      </patternFill>
    </fill>
    <fill>
      <patternFill patternType="solid">
        <fgColor theme="7" tint="0.59999389629810485"/>
        <bgColor indexed="64"/>
      </patternFill>
    </fill>
  </fills>
  <borders count="4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thin">
        <color rgb="FF000000"/>
      </left>
      <right style="thin">
        <color rgb="FF000000"/>
      </right>
      <top style="thin">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style="thin">
        <color rgb="FF000000"/>
      </right>
      <top/>
      <bottom/>
      <diagonal/>
    </border>
    <border>
      <left/>
      <right style="thin">
        <color rgb="FF000000"/>
      </right>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bottom/>
      <diagonal/>
    </border>
    <border>
      <left/>
      <right/>
      <top/>
      <bottom style="medium">
        <color rgb="FF000000"/>
      </bottom>
      <diagonal/>
    </border>
    <border>
      <left/>
      <right style="medium">
        <color rgb="FF000000"/>
      </right>
      <top/>
      <bottom style="medium">
        <color rgb="FF000000"/>
      </bottom>
      <diagonal/>
    </border>
    <border>
      <left style="thin">
        <color rgb="FF000000"/>
      </left>
      <right/>
      <top style="thin">
        <color rgb="FF000000"/>
      </top>
      <bottom/>
      <diagonal/>
    </border>
    <border>
      <left style="thin">
        <color rgb="FF9A9A9A"/>
      </left>
      <right style="thin">
        <color rgb="FF9A9A9A"/>
      </right>
      <top style="thin">
        <color rgb="FF9A9A9A"/>
      </top>
      <bottom style="thin">
        <color rgb="FF9A9A9A"/>
      </bottom>
      <diagonal/>
    </border>
    <border>
      <left/>
      <right/>
      <top style="thin">
        <color theme="4" tint="0.39997558519241921"/>
      </top>
      <bottom/>
      <diagonal/>
    </border>
    <border>
      <left style="thin">
        <color rgb="FF9AC67E"/>
      </left>
      <right style="thin">
        <color rgb="FF000000"/>
      </right>
      <top style="thin">
        <color rgb="FF9AC67E"/>
      </top>
      <bottom style="thin">
        <color rgb="FF9AC67E"/>
      </bottom>
      <diagonal/>
    </border>
    <border>
      <left style="thin">
        <color rgb="FF9AC67E"/>
      </left>
      <right style="thin">
        <color rgb="FF9A9A9A"/>
      </right>
      <top style="thin">
        <color rgb="FF9AC67E"/>
      </top>
      <bottom style="thin">
        <color rgb="FF9AC67E"/>
      </bottom>
      <diagonal/>
    </border>
    <border>
      <left style="thin">
        <color rgb="FF000000"/>
      </left>
      <right style="thin">
        <color rgb="FF000000"/>
      </right>
      <top style="thin">
        <color rgb="FF9AC67E"/>
      </top>
      <bottom style="thin">
        <color rgb="FF9AC67E"/>
      </bottom>
      <diagonal/>
    </border>
    <border>
      <left style="thin">
        <color rgb="FF9A9A9A"/>
      </left>
      <right style="thin">
        <color rgb="FF9A9A9A"/>
      </right>
      <top style="thin">
        <color rgb="FF9AC67E"/>
      </top>
      <bottom style="thin">
        <color rgb="FF9AC67E"/>
      </bottom>
      <diagonal/>
    </border>
    <border>
      <left style="thin">
        <color rgb="FF000000"/>
      </left>
      <right/>
      <top style="thin">
        <color rgb="FF000000"/>
      </top>
      <bottom style="thin">
        <color rgb="FF000000"/>
      </bottom>
      <diagonal/>
    </border>
    <border>
      <left style="medium">
        <color rgb="FF000000"/>
      </left>
      <right/>
      <top/>
      <bottom style="medium">
        <color rgb="FF000000"/>
      </bottom>
      <diagonal/>
    </border>
  </borders>
  <cellStyleXfs count="45">
    <xf numFmtId="0" fontId="0" fillId="0" borderId="0"/>
    <xf numFmtId="9" fontId="3" fillId="0" borderId="0" applyFon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9" fillId="0" borderId="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9" fillId="8" borderId="8" applyNumberFormat="0" applyFon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9"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21"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21"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21"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21"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21"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43" fontId="3" fillId="0" borderId="0" applyFont="0" applyFill="0" applyBorder="0" applyAlignment="0" applyProtection="0"/>
  </cellStyleXfs>
  <cellXfs count="201">
    <xf numFmtId="0" fontId="0" fillId="0" borderId="0" xfId="0"/>
    <xf numFmtId="0" fontId="8" fillId="0" borderId="0" xfId="0" applyFont="1"/>
    <xf numFmtId="0" fontId="8" fillId="0" borderId="10" xfId="0" applyFont="1" applyBorder="1"/>
    <xf numFmtId="0" fontId="0" fillId="0" borderId="10" xfId="0" applyBorder="1"/>
    <xf numFmtId="9" fontId="0" fillId="0" borderId="0" xfId="1" applyFont="1"/>
    <xf numFmtId="10" fontId="0" fillId="0" borderId="0" xfId="1" applyNumberFormat="1" applyFont="1"/>
    <xf numFmtId="0" fontId="0" fillId="0" borderId="0" xfId="0" applyAlignment="1">
      <alignment horizontal="left" indent="1"/>
    </xf>
    <xf numFmtId="14" fontId="0" fillId="0" borderId="0" xfId="0" applyNumberFormat="1"/>
    <xf numFmtId="0" fontId="8" fillId="0" borderId="0" xfId="0" applyFont="1" applyAlignment="1">
      <alignment horizontal="center"/>
    </xf>
    <xf numFmtId="0" fontId="0" fillId="0" borderId="0" xfId="0" applyAlignment="1">
      <alignment horizontal="center"/>
    </xf>
    <xf numFmtId="165" fontId="0" fillId="0" borderId="0" xfId="44" applyNumberFormat="1" applyFont="1"/>
    <xf numFmtId="0" fontId="8" fillId="0" borderId="0" xfId="0" applyFont="1" applyAlignment="1">
      <alignment horizontal="left"/>
    </xf>
    <xf numFmtId="164" fontId="8" fillId="0" borderId="0" xfId="0" applyNumberFormat="1" applyFont="1"/>
    <xf numFmtId="10" fontId="0" fillId="0" borderId="0" xfId="0" applyNumberFormat="1"/>
    <xf numFmtId="166" fontId="0" fillId="0" borderId="0" xfId="0" applyNumberFormat="1"/>
    <xf numFmtId="14" fontId="22" fillId="0" borderId="0" xfId="0" applyNumberFormat="1" applyFont="1" applyAlignment="1">
      <alignment horizontal="center"/>
    </xf>
    <xf numFmtId="10" fontId="0" fillId="0" borderId="0" xfId="0" applyNumberFormat="1" applyAlignment="1">
      <alignment horizontal="center"/>
    </xf>
    <xf numFmtId="0" fontId="24" fillId="34" borderId="11" xfId="0" applyFont="1" applyFill="1" applyBorder="1"/>
    <xf numFmtId="0" fontId="24" fillId="34" borderId="12" xfId="0" applyFont="1" applyFill="1" applyBorder="1"/>
    <xf numFmtId="0" fontId="24" fillId="34" borderId="13" xfId="0" applyFont="1" applyFill="1" applyBorder="1"/>
    <xf numFmtId="0" fontId="24" fillId="34" borderId="14" xfId="0" applyFont="1" applyFill="1" applyBorder="1"/>
    <xf numFmtId="167" fontId="0" fillId="0" borderId="0" xfId="0" applyNumberFormat="1"/>
    <xf numFmtId="167" fontId="8" fillId="0" borderId="0" xfId="0" applyNumberFormat="1" applyFont="1" applyAlignment="1">
      <alignment horizontal="center"/>
    </xf>
    <xf numFmtId="167" fontId="24" fillId="34" borderId="13" xfId="0" applyNumberFormat="1" applyFont="1" applyFill="1" applyBorder="1"/>
    <xf numFmtId="2" fontId="0" fillId="0" borderId="0" xfId="0" applyNumberFormat="1"/>
    <xf numFmtId="167" fontId="8" fillId="0" borderId="0" xfId="0" applyNumberFormat="1" applyFont="1"/>
    <xf numFmtId="14" fontId="0" fillId="33" borderId="11" xfId="0" applyNumberFormat="1" applyFill="1" applyBorder="1"/>
    <xf numFmtId="14" fontId="0" fillId="0" borderId="11" xfId="0" applyNumberFormat="1" applyBorder="1"/>
    <xf numFmtId="0" fontId="0" fillId="36" borderId="0" xfId="0" applyFill="1"/>
    <xf numFmtId="0" fontId="0" fillId="36" borderId="16" xfId="0" applyFill="1" applyBorder="1" applyAlignment="1">
      <alignment horizontal="center"/>
    </xf>
    <xf numFmtId="0" fontId="0" fillId="36" borderId="0" xfId="0" applyFill="1" applyAlignment="1">
      <alignment horizontal="center"/>
    </xf>
    <xf numFmtId="14" fontId="0" fillId="36" borderId="0" xfId="0" applyNumberFormat="1" applyFill="1" applyAlignment="1">
      <alignment horizontal="center"/>
    </xf>
    <xf numFmtId="0" fontId="0" fillId="36" borderId="0" xfId="0" applyFill="1" applyAlignment="1">
      <alignment horizontal="center" wrapText="1"/>
    </xf>
    <xf numFmtId="0" fontId="0" fillId="36" borderId="21" xfId="0" applyFill="1" applyBorder="1" applyAlignment="1">
      <alignment horizontal="center"/>
    </xf>
    <xf numFmtId="0" fontId="27" fillId="35" borderId="33" xfId="0" applyFont="1" applyFill="1" applyBorder="1" applyAlignment="1">
      <alignment horizontal="center" wrapText="1"/>
    </xf>
    <xf numFmtId="16" fontId="27" fillId="35" borderId="29" xfId="0" applyNumberFormat="1" applyFont="1" applyFill="1" applyBorder="1" applyAlignment="1">
      <alignment horizontal="center" wrapText="1"/>
    </xf>
    <xf numFmtId="0" fontId="25" fillId="36" borderId="28" xfId="0" applyFont="1" applyFill="1" applyBorder="1" applyAlignment="1">
      <alignment horizontal="center" wrapText="1"/>
    </xf>
    <xf numFmtId="0" fontId="28" fillId="36" borderId="21" xfId="0" applyFont="1" applyFill="1" applyBorder="1" applyAlignment="1">
      <alignment horizontal="center" wrapText="1"/>
    </xf>
    <xf numFmtId="0" fontId="25" fillId="36" borderId="29" xfId="0" applyFont="1" applyFill="1" applyBorder="1" applyAlignment="1">
      <alignment horizontal="center" wrapText="1"/>
    </xf>
    <xf numFmtId="10" fontId="9" fillId="36" borderId="21" xfId="0" applyNumberFormat="1" applyFont="1" applyFill="1" applyBorder="1" applyAlignment="1">
      <alignment horizontal="center"/>
    </xf>
    <xf numFmtId="0" fontId="34" fillId="37" borderId="18" xfId="0" applyFont="1" applyFill="1" applyBorder="1" applyAlignment="1">
      <alignment horizontal="center" wrapText="1"/>
    </xf>
    <xf numFmtId="0" fontId="34" fillId="37" borderId="19" xfId="0" applyFont="1" applyFill="1" applyBorder="1" applyAlignment="1">
      <alignment horizontal="center" wrapText="1"/>
    </xf>
    <xf numFmtId="0" fontId="34" fillId="37" borderId="19" xfId="0" applyFont="1" applyFill="1" applyBorder="1" applyAlignment="1">
      <alignment horizontal="center"/>
    </xf>
    <xf numFmtId="0" fontId="34" fillId="37" borderId="20" xfId="0" applyFont="1" applyFill="1" applyBorder="1" applyAlignment="1">
      <alignment horizontal="center" wrapText="1"/>
    </xf>
    <xf numFmtId="0" fontId="8" fillId="36" borderId="29" xfId="0" applyFont="1" applyFill="1" applyBorder="1" applyAlignment="1">
      <alignment horizontal="center" wrapText="1"/>
    </xf>
    <xf numFmtId="0" fontId="0" fillId="36" borderId="29" xfId="0" applyFill="1" applyBorder="1" applyAlignment="1">
      <alignment horizontal="center" wrapText="1"/>
    </xf>
    <xf numFmtId="0" fontId="24" fillId="36" borderId="0" xfId="0" applyFont="1" applyFill="1"/>
    <xf numFmtId="0" fontId="35" fillId="36" borderId="0" xfId="0" applyFont="1" applyFill="1" applyAlignment="1">
      <alignment horizontal="center" wrapText="1"/>
    </xf>
    <xf numFmtId="0" fontId="0" fillId="0" borderId="0" xfId="0" applyAlignment="1">
      <alignment wrapText="1"/>
    </xf>
    <xf numFmtId="0" fontId="37" fillId="37" borderId="0" xfId="0" applyFont="1" applyFill="1" applyAlignment="1">
      <alignment wrapText="1"/>
    </xf>
    <xf numFmtId="0" fontId="39" fillId="36" borderId="0" xfId="0" applyFont="1" applyFill="1"/>
    <xf numFmtId="0" fontId="23" fillId="36" borderId="0" xfId="0" applyFont="1" applyFill="1" applyAlignment="1">
      <alignment horizontal="center" wrapText="1"/>
    </xf>
    <xf numFmtId="0" fontId="28" fillId="36" borderId="0" xfId="0" applyFont="1" applyFill="1" applyAlignment="1">
      <alignment wrapText="1"/>
    </xf>
    <xf numFmtId="4" fontId="28" fillId="36" borderId="0" xfId="0" applyNumberFormat="1" applyFont="1" applyFill="1" applyAlignment="1">
      <alignment wrapText="1"/>
    </xf>
    <xf numFmtId="0" fontId="26" fillId="36" borderId="0" xfId="0" applyFont="1" applyFill="1" applyAlignment="1">
      <alignment wrapText="1"/>
    </xf>
    <xf numFmtId="0" fontId="31" fillId="36" borderId="0" xfId="0" applyFont="1" applyFill="1" applyAlignment="1">
      <alignment horizontal="center" wrapText="1"/>
    </xf>
    <xf numFmtId="0" fontId="32" fillId="36" borderId="0" xfId="0" applyFont="1" applyFill="1" applyAlignment="1">
      <alignment horizontal="center" wrapText="1"/>
    </xf>
    <xf numFmtId="0" fontId="33" fillId="36" borderId="0" xfId="0" applyFont="1" applyFill="1" applyAlignment="1">
      <alignment horizontal="center" wrapText="1"/>
    </xf>
    <xf numFmtId="0" fontId="38" fillId="0" borderId="0" xfId="0" applyFont="1" applyAlignment="1">
      <alignment wrapText="1"/>
    </xf>
    <xf numFmtId="0" fontId="2" fillId="36" borderId="0" xfId="0" applyFont="1" applyFill="1" applyAlignment="1">
      <alignment horizontal="center"/>
    </xf>
    <xf numFmtId="0" fontId="2" fillId="36" borderId="0" xfId="0" applyFont="1" applyFill="1"/>
    <xf numFmtId="0" fontId="38" fillId="36" borderId="0" xfId="0" applyFont="1" applyFill="1" applyAlignment="1">
      <alignment wrapText="1"/>
    </xf>
    <xf numFmtId="0" fontId="25" fillId="36" borderId="36" xfId="0" applyFont="1" applyFill="1" applyBorder="1" applyAlignment="1">
      <alignment wrapText="1"/>
    </xf>
    <xf numFmtId="0" fontId="25" fillId="36" borderId="25" xfId="0" applyFont="1" applyFill="1" applyBorder="1" applyAlignment="1">
      <alignment wrapText="1"/>
    </xf>
    <xf numFmtId="0" fontId="28" fillId="36" borderId="25" xfId="0" applyFont="1" applyFill="1" applyBorder="1" applyAlignment="1">
      <alignment wrapText="1"/>
    </xf>
    <xf numFmtId="0" fontId="28" fillId="36" borderId="21" xfId="0" applyFont="1" applyFill="1" applyBorder="1" applyAlignment="1">
      <alignment wrapText="1"/>
    </xf>
    <xf numFmtId="4" fontId="28" fillId="36" borderId="21" xfId="0" applyNumberFormat="1" applyFont="1" applyFill="1" applyBorder="1" applyAlignment="1">
      <alignment wrapText="1"/>
    </xf>
    <xf numFmtId="0" fontId="26" fillId="36" borderId="21" xfId="0" applyFont="1" applyFill="1" applyBorder="1" applyAlignment="1">
      <alignment wrapText="1"/>
    </xf>
    <xf numFmtId="0" fontId="28" fillId="36" borderId="27" xfId="0" applyFont="1" applyFill="1" applyBorder="1" applyAlignment="1">
      <alignment wrapText="1"/>
    </xf>
    <xf numFmtId="0" fontId="28" fillId="36" borderId="26" xfId="0" applyFont="1" applyFill="1" applyBorder="1" applyAlignment="1">
      <alignment wrapText="1"/>
    </xf>
    <xf numFmtId="0" fontId="28" fillId="36" borderId="22" xfId="0" applyFont="1" applyFill="1" applyBorder="1" applyAlignment="1">
      <alignment wrapText="1"/>
    </xf>
    <xf numFmtId="0" fontId="35" fillId="37" borderId="36" xfId="0" applyFont="1" applyFill="1" applyBorder="1" applyAlignment="1">
      <alignment horizontal="center" wrapText="1"/>
    </xf>
    <xf numFmtId="0" fontId="35" fillId="37" borderId="23" xfId="0" applyFont="1" applyFill="1" applyBorder="1" applyAlignment="1">
      <alignment horizontal="center" wrapText="1"/>
    </xf>
    <xf numFmtId="0" fontId="35" fillId="37" borderId="24" xfId="0" applyFont="1" applyFill="1" applyBorder="1" applyAlignment="1">
      <alignment horizontal="center" wrapText="1"/>
    </xf>
    <xf numFmtId="0" fontId="9" fillId="36" borderId="23" xfId="0" applyFont="1" applyFill="1" applyBorder="1" applyAlignment="1">
      <alignment horizontal="center"/>
    </xf>
    <xf numFmtId="0" fontId="9" fillId="36" borderId="24" xfId="0" applyFont="1" applyFill="1" applyBorder="1" applyAlignment="1">
      <alignment horizontal="center"/>
    </xf>
    <xf numFmtId="0" fontId="28" fillId="36" borderId="29" xfId="0" applyFont="1" applyFill="1" applyBorder="1" applyAlignment="1">
      <alignment horizontal="center" wrapText="1"/>
    </xf>
    <xf numFmtId="0" fontId="28" fillId="36" borderId="0" xfId="0" applyFont="1" applyFill="1" applyAlignment="1">
      <alignment horizontal="center" wrapText="1"/>
    </xf>
    <xf numFmtId="4" fontId="28" fillId="36" borderId="21" xfId="0" applyNumberFormat="1" applyFont="1" applyFill="1" applyBorder="1" applyAlignment="1">
      <alignment horizontal="center" wrapText="1"/>
    </xf>
    <xf numFmtId="0" fontId="26" fillId="36" borderId="0" xfId="0" applyFont="1" applyFill="1" applyAlignment="1">
      <alignment horizontal="center" wrapText="1"/>
    </xf>
    <xf numFmtId="0" fontId="26" fillId="36" borderId="21" xfId="0" applyFont="1" applyFill="1" applyBorder="1" applyAlignment="1">
      <alignment horizontal="center" wrapText="1"/>
    </xf>
    <xf numFmtId="0" fontId="28" fillId="36" borderId="32" xfId="0" applyFont="1" applyFill="1" applyBorder="1" applyAlignment="1">
      <alignment horizontal="center" wrapText="1"/>
    </xf>
    <xf numFmtId="0" fontId="28" fillId="36" borderId="26" xfId="0" applyFont="1" applyFill="1" applyBorder="1" applyAlignment="1">
      <alignment horizontal="center" wrapText="1"/>
    </xf>
    <xf numFmtId="0" fontId="28" fillId="36" borderId="22" xfId="0" applyFont="1" applyFill="1" applyBorder="1" applyAlignment="1">
      <alignment horizontal="center" wrapText="1"/>
    </xf>
    <xf numFmtId="0" fontId="9" fillId="36" borderId="0" xfId="0" applyFont="1" applyFill="1"/>
    <xf numFmtId="0" fontId="40" fillId="36" borderId="0" xfId="0" applyFont="1" applyFill="1" applyAlignment="1">
      <alignment horizontal="center"/>
    </xf>
    <xf numFmtId="0" fontId="20" fillId="36" borderId="29" xfId="0" applyFont="1" applyFill="1" applyBorder="1" applyAlignment="1">
      <alignment horizontal="center" wrapText="1"/>
    </xf>
    <xf numFmtId="0" fontId="17" fillId="37" borderId="30" xfId="0" applyFont="1" applyFill="1" applyBorder="1" applyAlignment="1">
      <alignment horizontal="center"/>
    </xf>
    <xf numFmtId="0" fontId="17" fillId="37" borderId="31" xfId="0" applyFont="1" applyFill="1" applyBorder="1" applyAlignment="1">
      <alignment horizontal="center"/>
    </xf>
    <xf numFmtId="0" fontId="21" fillId="37" borderId="31" xfId="0" applyFont="1" applyFill="1" applyBorder="1" applyAlignment="1">
      <alignment horizontal="center"/>
    </xf>
    <xf numFmtId="0" fontId="17" fillId="37" borderId="15" xfId="0" applyFont="1" applyFill="1" applyBorder="1" applyAlignment="1">
      <alignment horizontal="center"/>
    </xf>
    <xf numFmtId="0" fontId="40" fillId="36" borderId="21" xfId="0" applyFont="1" applyFill="1" applyBorder="1" applyAlignment="1">
      <alignment horizontal="center"/>
    </xf>
    <xf numFmtId="0" fontId="9" fillId="36" borderId="21" xfId="0" applyFont="1" applyFill="1" applyBorder="1" applyAlignment="1">
      <alignment horizontal="center"/>
    </xf>
    <xf numFmtId="0" fontId="9" fillId="36" borderId="22" xfId="0" applyFont="1" applyFill="1" applyBorder="1" applyAlignment="1">
      <alignment horizontal="center"/>
    </xf>
    <xf numFmtId="10" fontId="9" fillId="36" borderId="0" xfId="0" applyNumberFormat="1" applyFont="1" applyFill="1" applyAlignment="1">
      <alignment horizontal="center"/>
    </xf>
    <xf numFmtId="16" fontId="27" fillId="35" borderId="21" xfId="0" applyNumberFormat="1" applyFont="1" applyFill="1" applyBorder="1" applyAlignment="1">
      <alignment horizontal="center" wrapText="1"/>
    </xf>
    <xf numFmtId="0" fontId="20" fillId="36" borderId="28" xfId="0" applyFont="1" applyFill="1" applyBorder="1" applyAlignment="1">
      <alignment horizontal="center"/>
    </xf>
    <xf numFmtId="2" fontId="20" fillId="36" borderId="23" xfId="0" applyNumberFormat="1" applyFont="1" applyFill="1" applyBorder="1" applyAlignment="1">
      <alignment horizontal="center"/>
    </xf>
    <xf numFmtId="2" fontId="20" fillId="36" borderId="24" xfId="0" applyNumberFormat="1" applyFont="1" applyFill="1" applyBorder="1" applyAlignment="1">
      <alignment horizontal="center"/>
    </xf>
    <xf numFmtId="0" fontId="9" fillId="36" borderId="29" xfId="0" applyFont="1" applyFill="1" applyBorder="1" applyAlignment="1">
      <alignment horizontal="center"/>
    </xf>
    <xf numFmtId="2" fontId="9" fillId="36" borderId="0" xfId="0" applyNumberFormat="1" applyFont="1" applyFill="1" applyAlignment="1">
      <alignment horizontal="center"/>
    </xf>
    <xf numFmtId="2" fontId="9" fillId="36" borderId="21" xfId="0" applyNumberFormat="1" applyFont="1" applyFill="1" applyBorder="1" applyAlignment="1">
      <alignment horizontal="center"/>
    </xf>
    <xf numFmtId="0" fontId="20" fillId="36" borderId="29" xfId="0" applyFont="1" applyFill="1" applyBorder="1" applyAlignment="1">
      <alignment horizontal="center"/>
    </xf>
    <xf numFmtId="2" fontId="20" fillId="36" borderId="0" xfId="0" applyNumberFormat="1" applyFont="1" applyFill="1" applyAlignment="1">
      <alignment horizontal="center"/>
    </xf>
    <xf numFmtId="2" fontId="20" fillId="36" borderId="21" xfId="0" applyNumberFormat="1" applyFont="1" applyFill="1" applyBorder="1" applyAlignment="1">
      <alignment horizontal="center"/>
    </xf>
    <xf numFmtId="0" fontId="9" fillId="36" borderId="32" xfId="0" applyFont="1" applyFill="1" applyBorder="1" applyAlignment="1">
      <alignment horizontal="center"/>
    </xf>
    <xf numFmtId="2" fontId="9" fillId="36" borderId="26" xfId="0" applyNumberFormat="1" applyFont="1" applyFill="1" applyBorder="1" applyAlignment="1">
      <alignment horizontal="center"/>
    </xf>
    <xf numFmtId="2" fontId="9" fillId="36" borderId="22" xfId="0" applyNumberFormat="1" applyFont="1" applyFill="1" applyBorder="1" applyAlignment="1">
      <alignment horizontal="center"/>
    </xf>
    <xf numFmtId="0" fontId="37" fillId="37" borderId="0" xfId="0" applyFont="1" applyFill="1" applyAlignment="1">
      <alignment horizontal="center" wrapText="1"/>
    </xf>
    <xf numFmtId="0" fontId="36" fillId="37" borderId="28" xfId="0" applyFont="1" applyFill="1" applyBorder="1"/>
    <xf numFmtId="0" fontId="34" fillId="37" borderId="23" xfId="0" applyFont="1" applyFill="1" applyBorder="1" applyAlignment="1">
      <alignment wrapText="1"/>
    </xf>
    <xf numFmtId="0" fontId="34" fillId="37" borderId="24" xfId="0" applyFont="1" applyFill="1" applyBorder="1" applyAlignment="1">
      <alignment wrapText="1"/>
    </xf>
    <xf numFmtId="0" fontId="39" fillId="36" borderId="28" xfId="0" applyFont="1" applyFill="1" applyBorder="1"/>
    <xf numFmtId="0" fontId="23" fillId="36" borderId="23" xfId="0" applyFont="1" applyFill="1" applyBorder="1" applyAlignment="1">
      <alignment wrapText="1"/>
    </xf>
    <xf numFmtId="0" fontId="23" fillId="36" borderId="24" xfId="0" applyFont="1" applyFill="1" applyBorder="1" applyAlignment="1">
      <alignment wrapText="1"/>
    </xf>
    <xf numFmtId="0" fontId="39" fillId="36" borderId="29" xfId="0" applyFont="1" applyFill="1" applyBorder="1"/>
    <xf numFmtId="0" fontId="23" fillId="36" borderId="0" xfId="0" applyFont="1" applyFill="1" applyAlignment="1">
      <alignment wrapText="1"/>
    </xf>
    <xf numFmtId="0" fontId="23" fillId="36" borderId="21" xfId="0" applyFont="1" applyFill="1" applyBorder="1" applyAlignment="1">
      <alignment wrapText="1"/>
    </xf>
    <xf numFmtId="0" fontId="39" fillId="36" borderId="32" xfId="0" applyFont="1" applyFill="1" applyBorder="1"/>
    <xf numFmtId="14" fontId="0" fillId="36" borderId="26" xfId="0" applyNumberFormat="1" applyFill="1" applyBorder="1" applyAlignment="1">
      <alignment horizontal="center"/>
    </xf>
    <xf numFmtId="168" fontId="0" fillId="36" borderId="0" xfId="0" applyNumberFormat="1" applyFill="1" applyAlignment="1">
      <alignment horizontal="center"/>
    </xf>
    <xf numFmtId="168" fontId="0" fillId="36" borderId="26" xfId="0" applyNumberFormat="1" applyFill="1" applyBorder="1" applyAlignment="1">
      <alignment horizontal="center"/>
    </xf>
    <xf numFmtId="14" fontId="30" fillId="0" borderId="0" xfId="0" applyNumberFormat="1" applyFont="1" applyAlignment="1">
      <alignment horizontal="center" wrapText="1"/>
    </xf>
    <xf numFmtId="168" fontId="0" fillId="0" borderId="0" xfId="0" applyNumberFormat="1" applyAlignment="1">
      <alignment horizontal="center"/>
    </xf>
    <xf numFmtId="14" fontId="41" fillId="0" borderId="0" xfId="0" applyNumberFormat="1" applyFont="1" applyAlignment="1">
      <alignment horizontal="center" wrapText="1"/>
    </xf>
    <xf numFmtId="0" fontId="29" fillId="0" borderId="0" xfId="0" applyFont="1" applyAlignment="1">
      <alignment horizontal="center" wrapText="1"/>
    </xf>
    <xf numFmtId="0" fontId="0" fillId="0" borderId="17" xfId="0" applyBorder="1" applyAlignment="1">
      <alignment horizontal="center"/>
    </xf>
    <xf numFmtId="0" fontId="0" fillId="0" borderId="34" xfId="0" applyBorder="1" applyAlignment="1">
      <alignment horizontal="center"/>
    </xf>
    <xf numFmtId="0" fontId="0" fillId="0" borderId="35" xfId="0" applyBorder="1" applyAlignment="1">
      <alignment horizontal="center"/>
    </xf>
    <xf numFmtId="0" fontId="0" fillId="0" borderId="16" xfId="0" applyBorder="1" applyAlignment="1">
      <alignment horizontal="center" wrapText="1"/>
    </xf>
    <xf numFmtId="0" fontId="0" fillId="0" borderId="16" xfId="0" applyBorder="1" applyAlignment="1">
      <alignment horizontal="center"/>
    </xf>
    <xf numFmtId="14" fontId="42" fillId="0" borderId="0" xfId="0" applyNumberFormat="1" applyFont="1"/>
    <xf numFmtId="14" fontId="42" fillId="0" borderId="34" xfId="0" applyNumberFormat="1" applyFont="1" applyBorder="1"/>
    <xf numFmtId="0" fontId="33" fillId="0" borderId="0" xfId="0" applyFont="1" applyAlignment="1">
      <alignment horizontal="center" wrapText="1"/>
    </xf>
    <xf numFmtId="0" fontId="33" fillId="0" borderId="37" xfId="0" applyFont="1" applyBorder="1" applyAlignment="1">
      <alignment wrapText="1"/>
    </xf>
    <xf numFmtId="0" fontId="8" fillId="38" borderId="0" xfId="0" applyFont="1" applyFill="1"/>
    <xf numFmtId="0" fontId="0" fillId="0" borderId="0" xfId="0" applyAlignment="1">
      <alignment horizontal="center" wrapText="1"/>
    </xf>
    <xf numFmtId="0" fontId="0" fillId="36" borderId="0" xfId="0" applyFill="1" applyAlignment="1">
      <alignment wrapText="1"/>
    </xf>
    <xf numFmtId="14" fontId="0" fillId="33" borderId="38" xfId="0" applyNumberFormat="1" applyFill="1" applyBorder="1"/>
    <xf numFmtId="0" fontId="30" fillId="0" borderId="0" xfId="0" applyFont="1" applyAlignment="1">
      <alignment wrapText="1"/>
    </xf>
    <xf numFmtId="169" fontId="22" fillId="0" borderId="0" xfId="0" applyNumberFormat="1" applyFont="1" applyAlignment="1">
      <alignment horizontal="center"/>
    </xf>
    <xf numFmtId="169" fontId="30" fillId="0" borderId="39" xfId="0" applyNumberFormat="1" applyFont="1" applyBorder="1" applyAlignment="1">
      <alignment horizontal="center" wrapText="1"/>
    </xf>
    <xf numFmtId="169" fontId="30" fillId="0" borderId="40" xfId="0" applyNumberFormat="1" applyFont="1" applyBorder="1" applyAlignment="1">
      <alignment horizontal="center" wrapText="1"/>
    </xf>
    <xf numFmtId="169" fontId="30" fillId="0" borderId="41" xfId="0" applyNumberFormat="1" applyFont="1" applyBorder="1" applyAlignment="1">
      <alignment horizontal="center" wrapText="1"/>
    </xf>
    <xf numFmtId="169" fontId="30" fillId="0" borderId="42" xfId="0" applyNumberFormat="1" applyFont="1" applyBorder="1" applyAlignment="1">
      <alignment horizontal="center" wrapText="1"/>
    </xf>
    <xf numFmtId="0" fontId="30" fillId="36" borderId="41" xfId="0" applyFont="1" applyFill="1" applyBorder="1" applyAlignment="1">
      <alignment horizontal="center" wrapText="1"/>
    </xf>
    <xf numFmtId="0" fontId="30" fillId="36" borderId="42" xfId="0" applyFont="1" applyFill="1" applyBorder="1" applyAlignment="1">
      <alignment horizontal="center" wrapText="1"/>
    </xf>
    <xf numFmtId="0" fontId="30" fillId="36" borderId="41" xfId="0" applyFont="1" applyFill="1" applyBorder="1" applyAlignment="1">
      <alignment horizontal="center"/>
    </xf>
    <xf numFmtId="0" fontId="30" fillId="36" borderId="42" xfId="0" applyFont="1" applyFill="1" applyBorder="1" applyAlignment="1">
      <alignment horizontal="center"/>
    </xf>
    <xf numFmtId="0" fontId="0" fillId="0" borderId="0" xfId="0" applyAlignment="1">
      <alignment horizontal="left" indent="2"/>
    </xf>
    <xf numFmtId="166" fontId="8" fillId="0" borderId="0" xfId="0" applyNumberFormat="1" applyFont="1"/>
    <xf numFmtId="170" fontId="0" fillId="0" borderId="0" xfId="0" applyNumberFormat="1"/>
    <xf numFmtId="0" fontId="0" fillId="0" borderId="25" xfId="0" applyBorder="1" applyAlignment="1">
      <alignment horizontal="center"/>
    </xf>
    <xf numFmtId="0" fontId="0" fillId="0" borderId="21" xfId="0" applyBorder="1" applyAlignment="1">
      <alignment horizontal="center"/>
    </xf>
    <xf numFmtId="0" fontId="0" fillId="0" borderId="43" xfId="0" applyBorder="1" applyAlignment="1">
      <alignment horizontal="center"/>
    </xf>
    <xf numFmtId="0" fontId="0" fillId="0" borderId="30" xfId="0" applyBorder="1" applyAlignment="1">
      <alignment horizontal="center"/>
    </xf>
    <xf numFmtId="0" fontId="0" fillId="0" borderId="31" xfId="0" applyBorder="1" applyAlignment="1">
      <alignment horizontal="center"/>
    </xf>
    <xf numFmtId="0" fontId="8" fillId="0" borderId="43" xfId="0" applyFont="1" applyBorder="1" applyAlignment="1">
      <alignment horizontal="center" wrapText="1"/>
    </xf>
    <xf numFmtId="0" fontId="8" fillId="0" borderId="30" xfId="0" applyFont="1" applyBorder="1" applyAlignment="1">
      <alignment horizontal="center" wrapText="1"/>
    </xf>
    <xf numFmtId="0" fontId="8" fillId="0" borderId="31" xfId="0" applyFont="1" applyBorder="1" applyAlignment="1">
      <alignment horizontal="center" wrapText="1"/>
    </xf>
    <xf numFmtId="0" fontId="0" fillId="0" borderId="18" xfId="0" applyBorder="1"/>
    <xf numFmtId="0" fontId="0" fillId="0" borderId="16" xfId="0" applyBorder="1"/>
    <xf numFmtId="10" fontId="0" fillId="0" borderId="0" xfId="1" applyNumberFormat="1" applyFont="1" applyBorder="1"/>
    <xf numFmtId="0" fontId="0" fillId="0" borderId="17" xfId="0" applyBorder="1"/>
    <xf numFmtId="15" fontId="0" fillId="0" borderId="16" xfId="0" applyNumberFormat="1" applyBorder="1"/>
    <xf numFmtId="3" fontId="0" fillId="0" borderId="0" xfId="0" applyNumberFormat="1"/>
    <xf numFmtId="15" fontId="0" fillId="0" borderId="44" xfId="0" applyNumberFormat="1" applyBorder="1"/>
    <xf numFmtId="0" fontId="0" fillId="0" borderId="34" xfId="0" applyBorder="1"/>
    <xf numFmtId="3" fontId="0" fillId="0" borderId="34" xfId="0" applyNumberFormat="1" applyBorder="1"/>
    <xf numFmtId="10" fontId="0" fillId="0" borderId="34" xfId="1" applyNumberFormat="1" applyFont="1" applyBorder="1"/>
    <xf numFmtId="0" fontId="0" fillId="0" borderId="35" xfId="0" applyBorder="1"/>
    <xf numFmtId="10" fontId="8" fillId="0" borderId="20" xfId="1" applyNumberFormat="1" applyFont="1" applyBorder="1" applyAlignment="1">
      <alignment horizontal="center"/>
    </xf>
    <xf numFmtId="10" fontId="0" fillId="0" borderId="17" xfId="1" applyNumberFormat="1" applyFont="1" applyBorder="1"/>
    <xf numFmtId="0" fontId="0" fillId="0" borderId="44" xfId="0" applyBorder="1"/>
    <xf numFmtId="10" fontId="0" fillId="0" borderId="35" xfId="1" applyNumberFormat="1" applyFont="1" applyBorder="1"/>
    <xf numFmtId="0" fontId="43" fillId="0" borderId="0" xfId="0" applyFont="1"/>
    <xf numFmtId="0" fontId="1" fillId="0" borderId="0" xfId="0" applyFont="1" applyAlignment="1">
      <alignment horizontal="center"/>
    </xf>
    <xf numFmtId="14" fontId="1" fillId="0" borderId="0" xfId="0" applyNumberFormat="1" applyFont="1" applyAlignment="1">
      <alignment horizontal="center"/>
    </xf>
    <xf numFmtId="14" fontId="1" fillId="0" borderId="0" xfId="0" applyNumberFormat="1" applyFont="1"/>
    <xf numFmtId="0" fontId="1" fillId="0" borderId="0" xfId="0" applyFont="1"/>
    <xf numFmtId="0" fontId="1" fillId="0" borderId="34" xfId="0" applyFont="1" applyBorder="1" applyAlignment="1">
      <alignment horizontal="center"/>
    </xf>
    <xf numFmtId="14" fontId="1" fillId="0" borderId="16" xfId="0" applyNumberFormat="1" applyFont="1" applyBorder="1" applyAlignment="1">
      <alignment horizontal="center" wrapText="1"/>
    </xf>
    <xf numFmtId="0" fontId="1" fillId="0" borderId="16" xfId="0" applyFont="1" applyBorder="1" applyAlignment="1">
      <alignment horizontal="center" wrapText="1"/>
    </xf>
    <xf numFmtId="0" fontId="1" fillId="0" borderId="26" xfId="0" applyFont="1" applyBorder="1" applyAlignment="1">
      <alignment horizontal="center"/>
    </xf>
    <xf numFmtId="14" fontId="1" fillId="0" borderId="26" xfId="0" applyNumberFormat="1" applyFont="1" applyBorder="1" applyAlignment="1">
      <alignment horizontal="center"/>
    </xf>
    <xf numFmtId="0" fontId="1" fillId="36" borderId="0" xfId="0" applyFont="1" applyFill="1"/>
    <xf numFmtId="0" fontId="0" fillId="0" borderId="0" xfId="0" applyAlignment="1">
      <alignment horizontal="center" wrapText="1"/>
    </xf>
    <xf numFmtId="0" fontId="8" fillId="0" borderId="19" xfId="0" applyFont="1" applyBorder="1" applyAlignment="1">
      <alignment horizontal="center"/>
    </xf>
    <xf numFmtId="0" fontId="8" fillId="0" borderId="20" xfId="0" applyFont="1" applyBorder="1" applyAlignment="1">
      <alignment horizontal="center"/>
    </xf>
    <xf numFmtId="0" fontId="8" fillId="0" borderId="18" xfId="0" applyFont="1" applyBorder="1" applyAlignment="1">
      <alignment horizontal="center"/>
    </xf>
    <xf numFmtId="0" fontId="8" fillId="0" borderId="0" xfId="0" applyFont="1" applyAlignment="1">
      <alignment horizontal="center"/>
    </xf>
    <xf numFmtId="0" fontId="0" fillId="0" borderId="0" xfId="0" applyAlignment="1">
      <alignment horizontal="center"/>
    </xf>
    <xf numFmtId="0" fontId="20" fillId="0" borderId="0" xfId="0" applyFont="1" applyAlignment="1">
      <alignment horizontal="left"/>
    </xf>
    <xf numFmtId="0" fontId="9" fillId="0" borderId="0" xfId="0" applyFont="1" applyAlignment="1">
      <alignment horizontal="left" wrapText="1"/>
    </xf>
    <xf numFmtId="0" fontId="0" fillId="0" borderId="0" xfId="0" applyAlignment="1">
      <alignment horizontal="left"/>
    </xf>
    <xf numFmtId="0" fontId="0" fillId="0" borderId="0" xfId="0" applyAlignment="1">
      <alignment horizontal="left" wrapText="1"/>
    </xf>
    <xf numFmtId="0" fontId="8" fillId="38" borderId="0" xfId="0" applyFont="1" applyFill="1" applyAlignment="1">
      <alignment horizontal="center"/>
    </xf>
    <xf numFmtId="0" fontId="9" fillId="36" borderId="0" xfId="0" applyFont="1" applyFill="1" applyAlignment="1">
      <alignment horizontal="left" wrapText="1"/>
    </xf>
    <xf numFmtId="0" fontId="9" fillId="36" borderId="0" xfId="0" applyFont="1" applyFill="1" applyAlignment="1">
      <alignment horizontal="left"/>
    </xf>
    <xf numFmtId="0" fontId="0" fillId="36" borderId="0" xfId="0" applyFill="1" applyAlignment="1">
      <alignment horizontal="center"/>
    </xf>
    <xf numFmtId="0" fontId="31" fillId="36" borderId="0" xfId="0" applyFont="1" applyFill="1" applyAlignment="1">
      <alignment horizontal="center" wrapText="1"/>
    </xf>
  </cellXfs>
  <cellStyles count="45">
    <cellStyle name="20% - Accent1 2" xfId="21" xr:uid="{91B3A592-6E94-4205-A00A-0DB4F3B99705}"/>
    <cellStyle name="20% - Accent2 2" xfId="25" xr:uid="{A7F07810-7586-43A5-A44A-81215B517BFF}"/>
    <cellStyle name="20% - Accent3 2" xfId="29" xr:uid="{4EB39705-8DDC-4971-B6D3-504F7B013688}"/>
    <cellStyle name="20% - Accent4 2" xfId="33" xr:uid="{D72E36CA-1E27-4D6E-AFDD-89107DA1F6FF}"/>
    <cellStyle name="20% - Accent5 2" xfId="37" xr:uid="{9014FCF9-967A-46AB-BA28-0EC099CEBFF9}"/>
    <cellStyle name="20% - Accent6 2" xfId="41" xr:uid="{5F545BB1-C263-4AA5-81C7-86CC8FA1EB06}"/>
    <cellStyle name="40% - Accent1 2" xfId="22" xr:uid="{54C8DB93-123B-4CF8-AC5B-C857FA965B13}"/>
    <cellStyle name="40% - Accent2 2" xfId="26" xr:uid="{B9653306-3401-4FBB-9A6F-F7AD01F59A01}"/>
    <cellStyle name="40% - Accent3 2" xfId="30" xr:uid="{3DFB8956-B642-41EC-A9EC-BBA1EA5BB6A0}"/>
    <cellStyle name="40% - Accent4 2" xfId="34" xr:uid="{50C14C74-B9CA-42D1-879B-3B8FE35EA5C0}"/>
    <cellStyle name="40% - Accent5 2" xfId="38" xr:uid="{EC17F372-60C4-452A-8913-FF5145569B20}"/>
    <cellStyle name="40% - Accent6 2" xfId="42" xr:uid="{A547BF92-C318-46AD-A6C2-CA2EA91E762D}"/>
    <cellStyle name="60% - Accent1 2" xfId="23" xr:uid="{82EBCD1B-EDBB-4A47-9E62-40FCF495B56A}"/>
    <cellStyle name="60% - Accent2 2" xfId="27" xr:uid="{BFEED8B2-BF80-4923-82CE-034042066004}"/>
    <cellStyle name="60% - Accent3 2" xfId="31" xr:uid="{80C45801-17E7-4E93-BD3E-90FAD41891FB}"/>
    <cellStyle name="60% - Accent4 2" xfId="35" xr:uid="{54FC7486-C8E3-4173-9074-0A7C52A6F8F0}"/>
    <cellStyle name="60% - Accent5 2" xfId="39" xr:uid="{BB9EE4D1-6B80-4277-8734-F3FFD4C90FC5}"/>
    <cellStyle name="60% - Accent6 2" xfId="43" xr:uid="{AB91C2AA-D105-453E-89AF-7AA08316122C}"/>
    <cellStyle name="Accent1 2" xfId="20" xr:uid="{CC329134-D389-4C58-A3D7-B81D46FDF23C}"/>
    <cellStyle name="Accent2 2" xfId="24" xr:uid="{7CE48FBB-9720-4EEE-B0E4-4BA62B9178A5}"/>
    <cellStyle name="Accent3 2" xfId="28" xr:uid="{97A8D02F-00CD-4DF4-8B32-3A136A79AF8F}"/>
    <cellStyle name="Accent4 2" xfId="32" xr:uid="{416706E5-B08E-4FA9-A813-93E961E94BA8}"/>
    <cellStyle name="Accent5 2" xfId="36" xr:uid="{033B02F7-5F90-47B2-9F78-F1790C1C9297}"/>
    <cellStyle name="Accent6 2" xfId="40" xr:uid="{35000C55-29E4-4864-9546-365AC55A35DB}"/>
    <cellStyle name="Bad 2" xfId="9" xr:uid="{0A16CD98-7B9E-4141-B9EE-084E225E4FBF}"/>
    <cellStyle name="Calculation 2" xfId="13" xr:uid="{0962B8D7-2D1C-4B06-8D38-1575F2F55279}"/>
    <cellStyle name="Check Cell 2" xfId="15" xr:uid="{C7F6A9A5-736E-4BA2-8EA6-990C88D2EB9B}"/>
    <cellStyle name="Comma" xfId="44" builtinId="3"/>
    <cellStyle name="Explanatory Text 2" xfId="18" xr:uid="{3EDE6462-4A3C-4440-AB48-C8EDFF77D533}"/>
    <cellStyle name="Good 2" xfId="8" xr:uid="{30FE1E3C-CD5D-469B-8BDE-8420CD4F1BFC}"/>
    <cellStyle name="Heading 1" xfId="3" builtinId="16" customBuiltin="1"/>
    <cellStyle name="Heading 2" xfId="4" builtinId="17" customBuiltin="1"/>
    <cellStyle name="Heading 3" xfId="5" builtinId="18" customBuiltin="1"/>
    <cellStyle name="Heading 4" xfId="6" builtinId="19" customBuiltin="1"/>
    <cellStyle name="Input 2" xfId="11" xr:uid="{ADE2A8BB-DB33-41C7-885B-B1077B8E3380}"/>
    <cellStyle name="Linked Cell 2" xfId="14" xr:uid="{A9E06792-1C54-42A1-8135-67D2FA4DEA6E}"/>
    <cellStyle name="Neutral 2" xfId="10" xr:uid="{0CC835B4-00A0-4DEB-A23A-44F768F5771D}"/>
    <cellStyle name="Normal" xfId="0" builtinId="0"/>
    <cellStyle name="Normal 2" xfId="7" xr:uid="{F8F9F8DB-61C4-4334-BEAF-3A5BDC7EC5FC}"/>
    <cellStyle name="Note 2" xfId="17" xr:uid="{332D47AD-89AF-41DE-A42D-86FF932A34DC}"/>
    <cellStyle name="Output 2" xfId="12" xr:uid="{AD1AA8E7-0D2C-4312-B24B-FE6D882245CA}"/>
    <cellStyle name="Percent" xfId="1" builtinId="5"/>
    <cellStyle name="Title" xfId="2" builtinId="15" customBuiltin="1"/>
    <cellStyle name="Total 2" xfId="19" xr:uid="{A5C8DDFE-EA13-4ECC-857A-535E236FCC22}"/>
    <cellStyle name="Warning Text 2" xfId="16" xr:uid="{9F2F7887-9E0A-4FFF-9DE7-EBE387D20045}"/>
  </cellStyles>
  <dxfs count="29">
    <dxf>
      <numFmt numFmtId="167" formatCode="0.0000%"/>
    </dxf>
    <dxf>
      <numFmt numFmtId="0" formatCode="General"/>
    </dxf>
    <dxf>
      <numFmt numFmtId="0" formatCode="General"/>
    </dxf>
    <dxf>
      <numFmt numFmtId="168" formatCode="[$-F400]h:mm:ss\ AM/PM"/>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charset val="1"/>
        <scheme val="none"/>
      </font>
      <numFmt numFmtId="19" formatCode="m/d/yyyy"/>
      <fill>
        <patternFill patternType="none">
          <fgColor indexed="64"/>
          <bgColor indexed="65"/>
        </patternFill>
      </fill>
      <alignment horizontal="center" vertical="bottom" textRotation="0" wrapText="1" indent="0" justifyLastLine="0" shrinkToFit="0" readingOrder="0"/>
    </dxf>
    <dxf>
      <numFmt numFmtId="14" formatCode="0.00%"/>
    </dxf>
    <dxf>
      <numFmt numFmtId="167" formatCode="0.0000%"/>
    </dxf>
    <dxf>
      <font>
        <b val="0"/>
        <i val="0"/>
        <strike val="0"/>
        <condense val="0"/>
        <extend val="0"/>
        <outline val="0"/>
        <shadow val="0"/>
        <u val="none"/>
        <vertAlign val="baseline"/>
        <sz val="11"/>
        <color theme="1"/>
        <name val="Calibri"/>
        <family val="2"/>
        <scheme val="minor"/>
      </font>
      <numFmt numFmtId="19" formatCode="m/d/yyyy"/>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left style="thin">
          <color theme="4" tint="0.39997558519241921"/>
        </left>
      </border>
    </dxf>
    <dxf>
      <numFmt numFmtId="167" formatCode="0.0000%"/>
    </dxf>
    <dxf>
      <numFmt numFmtId="19" formatCode="m/d/yyyy"/>
    </dxf>
    <dxf>
      <numFmt numFmtId="167" formatCode="0.0000%"/>
    </dxf>
    <dxf>
      <numFmt numFmtId="19" formatCode="m/d/yyyy"/>
    </dxf>
    <dxf>
      <numFmt numFmtId="167" formatCode="0.0000%"/>
    </dxf>
    <dxf>
      <numFmt numFmtId="19" formatCode="m/d/yyyy"/>
    </dxf>
    <dxf>
      <numFmt numFmtId="167" formatCode="0.0000%"/>
    </dxf>
    <dxf>
      <numFmt numFmtId="19" formatCode="m/d/yyyy"/>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167" formatCode="0.0000%"/>
    </dxf>
    <dxf>
      <numFmt numFmtId="19" formatCode="m/d/yyyy"/>
    </dxf>
    <dxf>
      <numFmt numFmtId="14" formatCode="0.00%"/>
    </dxf>
    <dxf>
      <border>
        <left style="medium">
          <color rgb="FF000000"/>
        </left>
      </border>
    </dxf>
    <dxf>
      <numFmt numFmtId="14" formatCode="0.00%"/>
    </dxf>
    <dxf>
      <numFmt numFmtId="0" formatCode="General"/>
    </dxf>
    <dxf>
      <numFmt numFmtId="14" formatCode="0.00%"/>
    </dxf>
    <dxf>
      <numFmt numFmtId="3" formatCode="#,##0"/>
    </dxf>
    <dxf>
      <numFmt numFmtId="20" formatCode="d\-mmm\-yy"/>
      <border>
        <left style="medium">
          <color rgb="FF000000"/>
        </left>
      </border>
    </dxf>
  </dxfs>
  <tableStyles count="0" defaultTableStyle="TableStyleMedium2" defaultPivotStyle="PivotStyleLight16"/>
  <colors>
    <mruColors>
      <color rgb="FF0A41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972-4668-B123-3DA83F4D2650}"/>
              </c:ext>
            </c:extLst>
          </c:dPt>
          <c:val>
            <c:numRef>
              <c:f>Dashboard!$A$1</c:f>
              <c:numCache>
                <c:formatCode>General</c:formatCode>
                <c:ptCount val="1"/>
              </c:numCache>
            </c:numRef>
          </c:val>
          <c:extLst>
            <c:ext xmlns:c16="http://schemas.microsoft.com/office/drawing/2014/chart" uri="{C3380CC4-5D6E-409C-BE32-E72D297353CC}">
              <c16:uniqueId val="{00000001-E7C8-4321-A078-E04CF5EFBE24}"/>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Dashboard!$A$1</c:f>
              <c:numCache>
                <c:formatCode>General</c:formatCode>
                <c:ptCount val="1"/>
              </c:numCache>
            </c:numRef>
          </c:val>
          <c:smooth val="0"/>
          <c:extLst>
            <c:ext xmlns:c16="http://schemas.microsoft.com/office/drawing/2014/chart" uri="{C3380CC4-5D6E-409C-BE32-E72D297353CC}">
              <c16:uniqueId val="{00000001-8441-40F4-92AC-71A1AF8DCE1F}"/>
            </c:ext>
          </c:extLst>
        </c:ser>
        <c:dLbls>
          <c:showLegendKey val="0"/>
          <c:showVal val="0"/>
          <c:showCatName val="0"/>
          <c:showSerName val="0"/>
          <c:showPercent val="0"/>
          <c:showBubbleSize val="0"/>
        </c:dLbls>
        <c:smooth val="0"/>
        <c:axId val="97492488"/>
        <c:axId val="97673224"/>
      </c:lineChart>
      <c:catAx>
        <c:axId val="9749248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673224"/>
        <c:crosses val="autoZero"/>
        <c:auto val="1"/>
        <c:lblAlgn val="ctr"/>
        <c:lblOffset val="100"/>
        <c:noMultiLvlLbl val="0"/>
      </c:catAx>
      <c:valAx>
        <c:axId val="976732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4924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tx1"/>
                </a:solidFill>
                <a:latin typeface="Georgia" panose="02040502050405020303" pitchFamily="18" charset="0"/>
              </a:rPr>
              <a:t>Portfolio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230358960232013"/>
          <c:y val="0.22994960403167747"/>
          <c:w val="0.3990598114011259"/>
          <c:h val="0.59126356505652777"/>
        </c:manualLayout>
      </c:layout>
      <c:pieChart>
        <c:varyColors val="1"/>
        <c:ser>
          <c:idx val="0"/>
          <c:order val="0"/>
          <c:tx>
            <c:v>Company</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8A2-4599-8FDA-C0D9183BD46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8A2-4599-8FDA-C0D9183BD46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8A2-4599-8FDA-C0D9183BD46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8A2-4599-8FDA-C0D9183BD46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58A2-4599-8FDA-C0D9183BD46A}"/>
              </c:ext>
            </c:extLst>
          </c:dPt>
          <c:cat>
            <c:strRef>
              <c:f>'Portfolio Comparison'!$A$3:$A$7</c:f>
              <c:strCache>
                <c:ptCount val="5"/>
                <c:pt idx="0">
                  <c:v>Tata Coffee</c:v>
                </c:pt>
                <c:pt idx="1">
                  <c:v>Bombay Burmah</c:v>
                </c:pt>
                <c:pt idx="2">
                  <c:v>Goodricke Group</c:v>
                </c:pt>
                <c:pt idx="3">
                  <c:v>Jay Shree Tea</c:v>
                </c:pt>
                <c:pt idx="4">
                  <c:v>Harri. Malayalam</c:v>
                </c:pt>
              </c:strCache>
            </c:strRef>
          </c:cat>
          <c:val>
            <c:numRef>
              <c:f>'Portfolio Comparison'!$D$3:$D$7</c:f>
              <c:numCache>
                <c:formatCode>0.00</c:formatCode>
                <c:ptCount val="5"/>
                <c:pt idx="0">
                  <c:v>0.2</c:v>
                </c:pt>
                <c:pt idx="1">
                  <c:v>0.2</c:v>
                </c:pt>
                <c:pt idx="2">
                  <c:v>0.2</c:v>
                </c:pt>
                <c:pt idx="3">
                  <c:v>0.2</c:v>
                </c:pt>
                <c:pt idx="4">
                  <c:v>0.2</c:v>
                </c:pt>
              </c:numCache>
            </c:numRef>
          </c:val>
          <c:extLst>
            <c:ext xmlns:c16="http://schemas.microsoft.com/office/drawing/2014/chart" uri="{C3380CC4-5D6E-409C-BE32-E72D297353CC}">
              <c16:uniqueId val="{0000000A-58A2-4599-8FDA-C0D9183BD46A}"/>
            </c:ext>
          </c:extLst>
        </c:ser>
        <c:dLbls>
          <c:showLegendKey val="0"/>
          <c:showVal val="0"/>
          <c:showCatName val="0"/>
          <c:showSerName val="0"/>
          <c:showPercent val="0"/>
          <c:showBubbleSize val="0"/>
          <c:showLeaderLines val="1"/>
        </c:dLbls>
        <c:firstSliceAng val="0"/>
      </c:pieChart>
      <c:spPr>
        <a:noFill/>
        <a:ln>
          <a:noFill/>
        </a:ln>
        <a:effectLst/>
      </c:spPr>
    </c:plotArea>
    <c:legend>
      <c:legendPos val="b"/>
      <c:layout>
        <c:manualLayout>
          <c:xMode val="edge"/>
          <c:yMode val="edge"/>
          <c:x val="0.59014332392124458"/>
          <c:y val="0.36045003013932114"/>
          <c:w val="0.35745200217319772"/>
          <c:h val="0.33237454389475607"/>
        </c:manualLayout>
      </c:layout>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'Portfolio Comparison'!$AA$17</c:f>
              <c:strCache>
                <c:ptCount val="1"/>
                <c:pt idx="0">
                  <c:v>Return Portfolio</c:v>
                </c:pt>
              </c:strCache>
            </c:strRef>
          </c:tx>
          <c:spPr>
            <a:ln w="28575" cap="rnd">
              <a:solidFill>
                <a:schemeClr val="accent1"/>
              </a:solidFill>
              <a:round/>
            </a:ln>
            <a:effectLst/>
          </c:spPr>
          <c:marker>
            <c:symbol val="none"/>
          </c:marker>
          <c:cat>
            <c:numRef>
              <c:f>'Portfolio Comparison'!$Z$18:$Z$513</c:f>
              <c:numCache>
                <c:formatCode>m/d/yyyy</c:formatCode>
                <c:ptCount val="496"/>
                <c:pt idx="0">
                  <c:v>45198</c:v>
                </c:pt>
                <c:pt idx="1">
                  <c:v>45197</c:v>
                </c:pt>
                <c:pt idx="2">
                  <c:v>45196</c:v>
                </c:pt>
                <c:pt idx="3">
                  <c:v>45195</c:v>
                </c:pt>
                <c:pt idx="4">
                  <c:v>45194</c:v>
                </c:pt>
                <c:pt idx="5">
                  <c:v>45191</c:v>
                </c:pt>
                <c:pt idx="6">
                  <c:v>45190</c:v>
                </c:pt>
                <c:pt idx="7">
                  <c:v>45189</c:v>
                </c:pt>
                <c:pt idx="8">
                  <c:v>45187</c:v>
                </c:pt>
                <c:pt idx="9">
                  <c:v>45184</c:v>
                </c:pt>
                <c:pt idx="10">
                  <c:v>45183</c:v>
                </c:pt>
                <c:pt idx="11">
                  <c:v>45182</c:v>
                </c:pt>
                <c:pt idx="12">
                  <c:v>45181</c:v>
                </c:pt>
                <c:pt idx="13">
                  <c:v>45180</c:v>
                </c:pt>
                <c:pt idx="14">
                  <c:v>45177</c:v>
                </c:pt>
                <c:pt idx="15">
                  <c:v>45176</c:v>
                </c:pt>
                <c:pt idx="16">
                  <c:v>45175</c:v>
                </c:pt>
                <c:pt idx="17">
                  <c:v>45174</c:v>
                </c:pt>
                <c:pt idx="18">
                  <c:v>45173</c:v>
                </c:pt>
                <c:pt idx="19">
                  <c:v>45170</c:v>
                </c:pt>
                <c:pt idx="20">
                  <c:v>45169</c:v>
                </c:pt>
                <c:pt idx="21">
                  <c:v>45168</c:v>
                </c:pt>
                <c:pt idx="22">
                  <c:v>45167</c:v>
                </c:pt>
                <c:pt idx="23">
                  <c:v>45166</c:v>
                </c:pt>
                <c:pt idx="24">
                  <c:v>45163</c:v>
                </c:pt>
                <c:pt idx="25">
                  <c:v>45162</c:v>
                </c:pt>
                <c:pt idx="26">
                  <c:v>45161</c:v>
                </c:pt>
                <c:pt idx="27">
                  <c:v>45160</c:v>
                </c:pt>
                <c:pt idx="28">
                  <c:v>45159</c:v>
                </c:pt>
                <c:pt idx="29">
                  <c:v>45156</c:v>
                </c:pt>
                <c:pt idx="30">
                  <c:v>45155</c:v>
                </c:pt>
                <c:pt idx="31">
                  <c:v>45154</c:v>
                </c:pt>
                <c:pt idx="32">
                  <c:v>45152</c:v>
                </c:pt>
                <c:pt idx="33">
                  <c:v>45149</c:v>
                </c:pt>
                <c:pt idx="34">
                  <c:v>45148</c:v>
                </c:pt>
                <c:pt idx="35">
                  <c:v>45147</c:v>
                </c:pt>
                <c:pt idx="36">
                  <c:v>45146</c:v>
                </c:pt>
                <c:pt idx="37">
                  <c:v>45145</c:v>
                </c:pt>
                <c:pt idx="38">
                  <c:v>45142</c:v>
                </c:pt>
                <c:pt idx="39">
                  <c:v>45141</c:v>
                </c:pt>
                <c:pt idx="40">
                  <c:v>45140</c:v>
                </c:pt>
                <c:pt idx="41">
                  <c:v>45139</c:v>
                </c:pt>
                <c:pt idx="42">
                  <c:v>45138</c:v>
                </c:pt>
                <c:pt idx="43">
                  <c:v>45135</c:v>
                </c:pt>
                <c:pt idx="44">
                  <c:v>45134</c:v>
                </c:pt>
                <c:pt idx="45">
                  <c:v>45133</c:v>
                </c:pt>
                <c:pt idx="46">
                  <c:v>45132</c:v>
                </c:pt>
                <c:pt idx="47">
                  <c:v>45131</c:v>
                </c:pt>
                <c:pt idx="48">
                  <c:v>45128</c:v>
                </c:pt>
                <c:pt idx="49">
                  <c:v>45127</c:v>
                </c:pt>
                <c:pt idx="50">
                  <c:v>45126</c:v>
                </c:pt>
                <c:pt idx="51">
                  <c:v>45125</c:v>
                </c:pt>
                <c:pt idx="52">
                  <c:v>45124</c:v>
                </c:pt>
                <c:pt idx="53">
                  <c:v>45121</c:v>
                </c:pt>
                <c:pt idx="54">
                  <c:v>45120</c:v>
                </c:pt>
                <c:pt idx="55">
                  <c:v>45119</c:v>
                </c:pt>
                <c:pt idx="56">
                  <c:v>45118</c:v>
                </c:pt>
                <c:pt idx="57">
                  <c:v>45117</c:v>
                </c:pt>
                <c:pt idx="58">
                  <c:v>45114</c:v>
                </c:pt>
                <c:pt idx="59">
                  <c:v>45113</c:v>
                </c:pt>
                <c:pt idx="60">
                  <c:v>45112</c:v>
                </c:pt>
                <c:pt idx="61">
                  <c:v>45111</c:v>
                </c:pt>
                <c:pt idx="62">
                  <c:v>45110</c:v>
                </c:pt>
                <c:pt idx="63">
                  <c:v>45107</c:v>
                </c:pt>
                <c:pt idx="64">
                  <c:v>45105</c:v>
                </c:pt>
                <c:pt idx="65">
                  <c:v>45104</c:v>
                </c:pt>
                <c:pt idx="66">
                  <c:v>45103</c:v>
                </c:pt>
                <c:pt idx="67">
                  <c:v>45100</c:v>
                </c:pt>
                <c:pt idx="68">
                  <c:v>45099</c:v>
                </c:pt>
                <c:pt idx="69">
                  <c:v>45098</c:v>
                </c:pt>
                <c:pt idx="70">
                  <c:v>45097</c:v>
                </c:pt>
                <c:pt idx="71">
                  <c:v>45096</c:v>
                </c:pt>
                <c:pt idx="72">
                  <c:v>45093</c:v>
                </c:pt>
                <c:pt idx="73">
                  <c:v>45092</c:v>
                </c:pt>
                <c:pt idx="74">
                  <c:v>45091</c:v>
                </c:pt>
                <c:pt idx="75">
                  <c:v>45090</c:v>
                </c:pt>
                <c:pt idx="76">
                  <c:v>45089</c:v>
                </c:pt>
                <c:pt idx="77">
                  <c:v>45086</c:v>
                </c:pt>
                <c:pt idx="78">
                  <c:v>45085</c:v>
                </c:pt>
                <c:pt idx="79">
                  <c:v>45084</c:v>
                </c:pt>
                <c:pt idx="80">
                  <c:v>45083</c:v>
                </c:pt>
                <c:pt idx="81">
                  <c:v>45082</c:v>
                </c:pt>
                <c:pt idx="82">
                  <c:v>45079</c:v>
                </c:pt>
                <c:pt idx="83">
                  <c:v>45078</c:v>
                </c:pt>
                <c:pt idx="84">
                  <c:v>45077</c:v>
                </c:pt>
                <c:pt idx="85">
                  <c:v>45076</c:v>
                </c:pt>
                <c:pt idx="86">
                  <c:v>45075</c:v>
                </c:pt>
                <c:pt idx="87">
                  <c:v>45072</c:v>
                </c:pt>
                <c:pt idx="88">
                  <c:v>45071</c:v>
                </c:pt>
                <c:pt idx="89">
                  <c:v>45070</c:v>
                </c:pt>
                <c:pt idx="90">
                  <c:v>45069</c:v>
                </c:pt>
                <c:pt idx="91">
                  <c:v>45068</c:v>
                </c:pt>
                <c:pt idx="92">
                  <c:v>45065</c:v>
                </c:pt>
                <c:pt idx="93">
                  <c:v>45064</c:v>
                </c:pt>
                <c:pt idx="94">
                  <c:v>45063</c:v>
                </c:pt>
                <c:pt idx="95">
                  <c:v>45062</c:v>
                </c:pt>
                <c:pt idx="96">
                  <c:v>45061</c:v>
                </c:pt>
                <c:pt idx="97">
                  <c:v>45058</c:v>
                </c:pt>
                <c:pt idx="98">
                  <c:v>45057</c:v>
                </c:pt>
                <c:pt idx="99">
                  <c:v>45056</c:v>
                </c:pt>
                <c:pt idx="100">
                  <c:v>45055</c:v>
                </c:pt>
                <c:pt idx="101">
                  <c:v>45054</c:v>
                </c:pt>
                <c:pt idx="102">
                  <c:v>45051</c:v>
                </c:pt>
                <c:pt idx="103">
                  <c:v>45050</c:v>
                </c:pt>
                <c:pt idx="104">
                  <c:v>45049</c:v>
                </c:pt>
                <c:pt idx="105">
                  <c:v>45048</c:v>
                </c:pt>
                <c:pt idx="106">
                  <c:v>45044</c:v>
                </c:pt>
                <c:pt idx="107">
                  <c:v>45043</c:v>
                </c:pt>
                <c:pt idx="108">
                  <c:v>45042</c:v>
                </c:pt>
                <c:pt idx="109">
                  <c:v>45041</c:v>
                </c:pt>
                <c:pt idx="110">
                  <c:v>45040</c:v>
                </c:pt>
                <c:pt idx="111">
                  <c:v>45037</c:v>
                </c:pt>
                <c:pt idx="112">
                  <c:v>45036</c:v>
                </c:pt>
                <c:pt idx="113">
                  <c:v>45035</c:v>
                </c:pt>
                <c:pt idx="114">
                  <c:v>45034</c:v>
                </c:pt>
                <c:pt idx="115">
                  <c:v>45033</c:v>
                </c:pt>
                <c:pt idx="116">
                  <c:v>45029</c:v>
                </c:pt>
                <c:pt idx="117">
                  <c:v>45028</c:v>
                </c:pt>
                <c:pt idx="118">
                  <c:v>45027</c:v>
                </c:pt>
                <c:pt idx="119">
                  <c:v>45026</c:v>
                </c:pt>
                <c:pt idx="120">
                  <c:v>45022</c:v>
                </c:pt>
                <c:pt idx="121">
                  <c:v>45021</c:v>
                </c:pt>
                <c:pt idx="122">
                  <c:v>45019</c:v>
                </c:pt>
                <c:pt idx="123">
                  <c:v>45016</c:v>
                </c:pt>
                <c:pt idx="124">
                  <c:v>45014</c:v>
                </c:pt>
                <c:pt idx="125">
                  <c:v>45013</c:v>
                </c:pt>
                <c:pt idx="126">
                  <c:v>45012</c:v>
                </c:pt>
                <c:pt idx="127">
                  <c:v>45009</c:v>
                </c:pt>
                <c:pt idx="128">
                  <c:v>45008</c:v>
                </c:pt>
                <c:pt idx="129">
                  <c:v>45007</c:v>
                </c:pt>
                <c:pt idx="130">
                  <c:v>45006</c:v>
                </c:pt>
                <c:pt idx="131">
                  <c:v>45005</c:v>
                </c:pt>
                <c:pt idx="132">
                  <c:v>45002</c:v>
                </c:pt>
                <c:pt idx="133">
                  <c:v>45001</c:v>
                </c:pt>
                <c:pt idx="134">
                  <c:v>45000</c:v>
                </c:pt>
                <c:pt idx="135">
                  <c:v>44999</c:v>
                </c:pt>
                <c:pt idx="136">
                  <c:v>44998</c:v>
                </c:pt>
                <c:pt idx="137">
                  <c:v>44995</c:v>
                </c:pt>
                <c:pt idx="138">
                  <c:v>44994</c:v>
                </c:pt>
                <c:pt idx="139">
                  <c:v>44993</c:v>
                </c:pt>
                <c:pt idx="140">
                  <c:v>44991</c:v>
                </c:pt>
                <c:pt idx="141">
                  <c:v>44988</c:v>
                </c:pt>
                <c:pt idx="142">
                  <c:v>44987</c:v>
                </c:pt>
                <c:pt idx="143">
                  <c:v>44986</c:v>
                </c:pt>
                <c:pt idx="144">
                  <c:v>44985</c:v>
                </c:pt>
                <c:pt idx="145">
                  <c:v>44984</c:v>
                </c:pt>
                <c:pt idx="146">
                  <c:v>44981</c:v>
                </c:pt>
                <c:pt idx="147">
                  <c:v>44980</c:v>
                </c:pt>
                <c:pt idx="148">
                  <c:v>44979</c:v>
                </c:pt>
                <c:pt idx="149">
                  <c:v>44978</c:v>
                </c:pt>
                <c:pt idx="150">
                  <c:v>44977</c:v>
                </c:pt>
                <c:pt idx="151">
                  <c:v>44974</c:v>
                </c:pt>
                <c:pt idx="152">
                  <c:v>44973</c:v>
                </c:pt>
                <c:pt idx="153">
                  <c:v>44972</c:v>
                </c:pt>
                <c:pt idx="154">
                  <c:v>44971</c:v>
                </c:pt>
                <c:pt idx="155">
                  <c:v>44970</c:v>
                </c:pt>
                <c:pt idx="156">
                  <c:v>44967</c:v>
                </c:pt>
                <c:pt idx="157">
                  <c:v>44966</c:v>
                </c:pt>
                <c:pt idx="158">
                  <c:v>44965</c:v>
                </c:pt>
                <c:pt idx="159">
                  <c:v>44964</c:v>
                </c:pt>
                <c:pt idx="160">
                  <c:v>44963</c:v>
                </c:pt>
                <c:pt idx="161">
                  <c:v>44960</c:v>
                </c:pt>
                <c:pt idx="162">
                  <c:v>44959</c:v>
                </c:pt>
                <c:pt idx="163">
                  <c:v>44958</c:v>
                </c:pt>
                <c:pt idx="164">
                  <c:v>44957</c:v>
                </c:pt>
                <c:pt idx="165">
                  <c:v>44956</c:v>
                </c:pt>
                <c:pt idx="166">
                  <c:v>44953</c:v>
                </c:pt>
                <c:pt idx="167">
                  <c:v>44951</c:v>
                </c:pt>
                <c:pt idx="168">
                  <c:v>44950</c:v>
                </c:pt>
                <c:pt idx="169">
                  <c:v>44949</c:v>
                </c:pt>
                <c:pt idx="170">
                  <c:v>44946</c:v>
                </c:pt>
                <c:pt idx="171">
                  <c:v>44945</c:v>
                </c:pt>
                <c:pt idx="172">
                  <c:v>44944</c:v>
                </c:pt>
                <c:pt idx="173">
                  <c:v>44943</c:v>
                </c:pt>
                <c:pt idx="174">
                  <c:v>44942</c:v>
                </c:pt>
                <c:pt idx="175">
                  <c:v>44939</c:v>
                </c:pt>
                <c:pt idx="176">
                  <c:v>44938</c:v>
                </c:pt>
                <c:pt idx="177">
                  <c:v>44937</c:v>
                </c:pt>
                <c:pt idx="178">
                  <c:v>44936</c:v>
                </c:pt>
                <c:pt idx="179">
                  <c:v>44935</c:v>
                </c:pt>
                <c:pt idx="180">
                  <c:v>44932</c:v>
                </c:pt>
                <c:pt idx="181">
                  <c:v>44931</c:v>
                </c:pt>
                <c:pt idx="182">
                  <c:v>44930</c:v>
                </c:pt>
                <c:pt idx="183">
                  <c:v>44929</c:v>
                </c:pt>
                <c:pt idx="184">
                  <c:v>44928</c:v>
                </c:pt>
                <c:pt idx="185">
                  <c:v>44925</c:v>
                </c:pt>
                <c:pt idx="186">
                  <c:v>44924</c:v>
                </c:pt>
                <c:pt idx="187">
                  <c:v>44923</c:v>
                </c:pt>
                <c:pt idx="188">
                  <c:v>44922</c:v>
                </c:pt>
                <c:pt idx="189">
                  <c:v>44921</c:v>
                </c:pt>
                <c:pt idx="190">
                  <c:v>44918</c:v>
                </c:pt>
                <c:pt idx="191">
                  <c:v>44917</c:v>
                </c:pt>
                <c:pt idx="192">
                  <c:v>44916</c:v>
                </c:pt>
                <c:pt idx="193">
                  <c:v>44915</c:v>
                </c:pt>
                <c:pt idx="194">
                  <c:v>44914</c:v>
                </c:pt>
                <c:pt idx="195">
                  <c:v>44911</c:v>
                </c:pt>
                <c:pt idx="196">
                  <c:v>44910</c:v>
                </c:pt>
                <c:pt idx="197">
                  <c:v>44909</c:v>
                </c:pt>
                <c:pt idx="198">
                  <c:v>44908</c:v>
                </c:pt>
                <c:pt idx="199">
                  <c:v>44907</c:v>
                </c:pt>
                <c:pt idx="200">
                  <c:v>44904</c:v>
                </c:pt>
                <c:pt idx="201">
                  <c:v>44903</c:v>
                </c:pt>
                <c:pt idx="202">
                  <c:v>44902</c:v>
                </c:pt>
                <c:pt idx="203">
                  <c:v>44901</c:v>
                </c:pt>
                <c:pt idx="204">
                  <c:v>44900</c:v>
                </c:pt>
                <c:pt idx="205">
                  <c:v>44897</c:v>
                </c:pt>
                <c:pt idx="206">
                  <c:v>44896</c:v>
                </c:pt>
                <c:pt idx="207">
                  <c:v>44895</c:v>
                </c:pt>
                <c:pt idx="208">
                  <c:v>44894</c:v>
                </c:pt>
                <c:pt idx="209">
                  <c:v>44893</c:v>
                </c:pt>
                <c:pt idx="210">
                  <c:v>44890</c:v>
                </c:pt>
                <c:pt idx="211">
                  <c:v>44889</c:v>
                </c:pt>
                <c:pt idx="212">
                  <c:v>44888</c:v>
                </c:pt>
                <c:pt idx="213">
                  <c:v>44887</c:v>
                </c:pt>
                <c:pt idx="214">
                  <c:v>44886</c:v>
                </c:pt>
                <c:pt idx="215">
                  <c:v>44883</c:v>
                </c:pt>
                <c:pt idx="216">
                  <c:v>44882</c:v>
                </c:pt>
                <c:pt idx="217">
                  <c:v>44881</c:v>
                </c:pt>
                <c:pt idx="218">
                  <c:v>44880</c:v>
                </c:pt>
                <c:pt idx="219">
                  <c:v>44879</c:v>
                </c:pt>
                <c:pt idx="220">
                  <c:v>44876</c:v>
                </c:pt>
                <c:pt idx="221">
                  <c:v>44875</c:v>
                </c:pt>
                <c:pt idx="222">
                  <c:v>44874</c:v>
                </c:pt>
                <c:pt idx="223">
                  <c:v>44872</c:v>
                </c:pt>
                <c:pt idx="224">
                  <c:v>44869</c:v>
                </c:pt>
                <c:pt idx="225">
                  <c:v>44868</c:v>
                </c:pt>
                <c:pt idx="226">
                  <c:v>44867</c:v>
                </c:pt>
                <c:pt idx="227">
                  <c:v>44866</c:v>
                </c:pt>
                <c:pt idx="228">
                  <c:v>44865</c:v>
                </c:pt>
                <c:pt idx="229">
                  <c:v>44862</c:v>
                </c:pt>
                <c:pt idx="230">
                  <c:v>44861</c:v>
                </c:pt>
                <c:pt idx="231">
                  <c:v>44859</c:v>
                </c:pt>
                <c:pt idx="232">
                  <c:v>44858</c:v>
                </c:pt>
                <c:pt idx="233">
                  <c:v>44855</c:v>
                </c:pt>
                <c:pt idx="234">
                  <c:v>44854</c:v>
                </c:pt>
                <c:pt idx="235">
                  <c:v>44853</c:v>
                </c:pt>
                <c:pt idx="236">
                  <c:v>44852</c:v>
                </c:pt>
                <c:pt idx="237">
                  <c:v>44851</c:v>
                </c:pt>
                <c:pt idx="238">
                  <c:v>44848</c:v>
                </c:pt>
                <c:pt idx="239">
                  <c:v>44847</c:v>
                </c:pt>
                <c:pt idx="240">
                  <c:v>44846</c:v>
                </c:pt>
                <c:pt idx="241">
                  <c:v>44845</c:v>
                </c:pt>
                <c:pt idx="242">
                  <c:v>44844</c:v>
                </c:pt>
                <c:pt idx="243">
                  <c:v>44841</c:v>
                </c:pt>
                <c:pt idx="244">
                  <c:v>44840</c:v>
                </c:pt>
                <c:pt idx="245">
                  <c:v>44838</c:v>
                </c:pt>
                <c:pt idx="246">
                  <c:v>44837</c:v>
                </c:pt>
                <c:pt idx="247">
                  <c:v>44834</c:v>
                </c:pt>
                <c:pt idx="248">
                  <c:v>44833</c:v>
                </c:pt>
                <c:pt idx="249">
                  <c:v>44832</c:v>
                </c:pt>
                <c:pt idx="250">
                  <c:v>44831</c:v>
                </c:pt>
                <c:pt idx="251">
                  <c:v>44830</c:v>
                </c:pt>
                <c:pt idx="252">
                  <c:v>44827</c:v>
                </c:pt>
                <c:pt idx="253">
                  <c:v>44826</c:v>
                </c:pt>
                <c:pt idx="254">
                  <c:v>44825</c:v>
                </c:pt>
                <c:pt idx="255">
                  <c:v>44824</c:v>
                </c:pt>
                <c:pt idx="256">
                  <c:v>44823</c:v>
                </c:pt>
                <c:pt idx="257">
                  <c:v>44820</c:v>
                </c:pt>
                <c:pt idx="258">
                  <c:v>44819</c:v>
                </c:pt>
                <c:pt idx="259">
                  <c:v>44818</c:v>
                </c:pt>
                <c:pt idx="260">
                  <c:v>44817</c:v>
                </c:pt>
                <c:pt idx="261">
                  <c:v>44816</c:v>
                </c:pt>
                <c:pt idx="262">
                  <c:v>44813</c:v>
                </c:pt>
                <c:pt idx="263">
                  <c:v>44812</c:v>
                </c:pt>
                <c:pt idx="264">
                  <c:v>44811</c:v>
                </c:pt>
                <c:pt idx="265">
                  <c:v>44810</c:v>
                </c:pt>
                <c:pt idx="266">
                  <c:v>44809</c:v>
                </c:pt>
                <c:pt idx="267">
                  <c:v>44806</c:v>
                </c:pt>
                <c:pt idx="268">
                  <c:v>44805</c:v>
                </c:pt>
                <c:pt idx="269">
                  <c:v>44803</c:v>
                </c:pt>
                <c:pt idx="270">
                  <c:v>44802</c:v>
                </c:pt>
                <c:pt idx="271">
                  <c:v>44799</c:v>
                </c:pt>
                <c:pt idx="272">
                  <c:v>44798</c:v>
                </c:pt>
                <c:pt idx="273">
                  <c:v>44797</c:v>
                </c:pt>
                <c:pt idx="274">
                  <c:v>44796</c:v>
                </c:pt>
                <c:pt idx="275">
                  <c:v>44795</c:v>
                </c:pt>
                <c:pt idx="276">
                  <c:v>44792</c:v>
                </c:pt>
                <c:pt idx="277">
                  <c:v>44791</c:v>
                </c:pt>
                <c:pt idx="278">
                  <c:v>44790</c:v>
                </c:pt>
                <c:pt idx="279">
                  <c:v>44789</c:v>
                </c:pt>
                <c:pt idx="280">
                  <c:v>44785</c:v>
                </c:pt>
                <c:pt idx="281">
                  <c:v>44784</c:v>
                </c:pt>
                <c:pt idx="282">
                  <c:v>44783</c:v>
                </c:pt>
                <c:pt idx="283">
                  <c:v>44781</c:v>
                </c:pt>
                <c:pt idx="284">
                  <c:v>44778</c:v>
                </c:pt>
                <c:pt idx="285">
                  <c:v>44777</c:v>
                </c:pt>
                <c:pt idx="286">
                  <c:v>44776</c:v>
                </c:pt>
                <c:pt idx="287">
                  <c:v>44775</c:v>
                </c:pt>
                <c:pt idx="288">
                  <c:v>44774</c:v>
                </c:pt>
                <c:pt idx="289">
                  <c:v>44771</c:v>
                </c:pt>
                <c:pt idx="290">
                  <c:v>44770</c:v>
                </c:pt>
                <c:pt idx="291">
                  <c:v>44769</c:v>
                </c:pt>
                <c:pt idx="292">
                  <c:v>44768</c:v>
                </c:pt>
                <c:pt idx="293">
                  <c:v>44767</c:v>
                </c:pt>
                <c:pt idx="294">
                  <c:v>44764</c:v>
                </c:pt>
                <c:pt idx="295">
                  <c:v>44763</c:v>
                </c:pt>
                <c:pt idx="296">
                  <c:v>44762</c:v>
                </c:pt>
                <c:pt idx="297">
                  <c:v>44761</c:v>
                </c:pt>
                <c:pt idx="298">
                  <c:v>44760</c:v>
                </c:pt>
                <c:pt idx="299">
                  <c:v>44757</c:v>
                </c:pt>
                <c:pt idx="300">
                  <c:v>44756</c:v>
                </c:pt>
                <c:pt idx="301">
                  <c:v>44755</c:v>
                </c:pt>
                <c:pt idx="302">
                  <c:v>44754</c:v>
                </c:pt>
                <c:pt idx="303">
                  <c:v>44753</c:v>
                </c:pt>
                <c:pt idx="304">
                  <c:v>44750</c:v>
                </c:pt>
                <c:pt idx="305">
                  <c:v>44749</c:v>
                </c:pt>
                <c:pt idx="306">
                  <c:v>44748</c:v>
                </c:pt>
                <c:pt idx="307">
                  <c:v>44747</c:v>
                </c:pt>
                <c:pt idx="308">
                  <c:v>44746</c:v>
                </c:pt>
                <c:pt idx="309">
                  <c:v>44743</c:v>
                </c:pt>
                <c:pt idx="310">
                  <c:v>44742</c:v>
                </c:pt>
                <c:pt idx="311">
                  <c:v>44741</c:v>
                </c:pt>
                <c:pt idx="312">
                  <c:v>44740</c:v>
                </c:pt>
                <c:pt idx="313">
                  <c:v>44739</c:v>
                </c:pt>
                <c:pt idx="314">
                  <c:v>44736</c:v>
                </c:pt>
                <c:pt idx="315">
                  <c:v>44735</c:v>
                </c:pt>
                <c:pt idx="316">
                  <c:v>44734</c:v>
                </c:pt>
                <c:pt idx="317">
                  <c:v>44733</c:v>
                </c:pt>
                <c:pt idx="318">
                  <c:v>44732</c:v>
                </c:pt>
                <c:pt idx="319">
                  <c:v>44729</c:v>
                </c:pt>
                <c:pt idx="320">
                  <c:v>44728</c:v>
                </c:pt>
                <c:pt idx="321">
                  <c:v>44727</c:v>
                </c:pt>
                <c:pt idx="322">
                  <c:v>44726</c:v>
                </c:pt>
                <c:pt idx="323">
                  <c:v>44725</c:v>
                </c:pt>
                <c:pt idx="324">
                  <c:v>44722</c:v>
                </c:pt>
                <c:pt idx="325">
                  <c:v>44721</c:v>
                </c:pt>
                <c:pt idx="326">
                  <c:v>44720</c:v>
                </c:pt>
                <c:pt idx="327">
                  <c:v>44719</c:v>
                </c:pt>
                <c:pt idx="328">
                  <c:v>44718</c:v>
                </c:pt>
                <c:pt idx="329">
                  <c:v>44715</c:v>
                </c:pt>
                <c:pt idx="330">
                  <c:v>44714</c:v>
                </c:pt>
                <c:pt idx="331">
                  <c:v>44713</c:v>
                </c:pt>
                <c:pt idx="332">
                  <c:v>44712</c:v>
                </c:pt>
                <c:pt idx="333">
                  <c:v>44711</c:v>
                </c:pt>
                <c:pt idx="334">
                  <c:v>44708</c:v>
                </c:pt>
                <c:pt idx="335">
                  <c:v>44707</c:v>
                </c:pt>
                <c:pt idx="336">
                  <c:v>44706</c:v>
                </c:pt>
                <c:pt idx="337">
                  <c:v>44705</c:v>
                </c:pt>
                <c:pt idx="338">
                  <c:v>44704</c:v>
                </c:pt>
                <c:pt idx="339">
                  <c:v>44701</c:v>
                </c:pt>
                <c:pt idx="340">
                  <c:v>44700</c:v>
                </c:pt>
                <c:pt idx="341">
                  <c:v>44699</c:v>
                </c:pt>
                <c:pt idx="342">
                  <c:v>44698</c:v>
                </c:pt>
                <c:pt idx="343">
                  <c:v>44697</c:v>
                </c:pt>
                <c:pt idx="344">
                  <c:v>44694</c:v>
                </c:pt>
                <c:pt idx="345">
                  <c:v>44693</c:v>
                </c:pt>
                <c:pt idx="346">
                  <c:v>44692</c:v>
                </c:pt>
                <c:pt idx="347">
                  <c:v>44691</c:v>
                </c:pt>
                <c:pt idx="348">
                  <c:v>44690</c:v>
                </c:pt>
                <c:pt idx="349">
                  <c:v>44687</c:v>
                </c:pt>
                <c:pt idx="350">
                  <c:v>44686</c:v>
                </c:pt>
                <c:pt idx="351">
                  <c:v>44685</c:v>
                </c:pt>
                <c:pt idx="352">
                  <c:v>44683</c:v>
                </c:pt>
                <c:pt idx="353">
                  <c:v>44680</c:v>
                </c:pt>
                <c:pt idx="354">
                  <c:v>44679</c:v>
                </c:pt>
                <c:pt idx="355">
                  <c:v>44678</c:v>
                </c:pt>
                <c:pt idx="356">
                  <c:v>44677</c:v>
                </c:pt>
                <c:pt idx="357">
                  <c:v>44676</c:v>
                </c:pt>
                <c:pt idx="358">
                  <c:v>44673</c:v>
                </c:pt>
                <c:pt idx="359">
                  <c:v>44672</c:v>
                </c:pt>
                <c:pt idx="360">
                  <c:v>44671</c:v>
                </c:pt>
                <c:pt idx="361">
                  <c:v>44670</c:v>
                </c:pt>
                <c:pt idx="362">
                  <c:v>44669</c:v>
                </c:pt>
                <c:pt idx="363">
                  <c:v>44664</c:v>
                </c:pt>
                <c:pt idx="364">
                  <c:v>44663</c:v>
                </c:pt>
                <c:pt idx="365">
                  <c:v>44662</c:v>
                </c:pt>
                <c:pt idx="366">
                  <c:v>44659</c:v>
                </c:pt>
                <c:pt idx="367">
                  <c:v>44658</c:v>
                </c:pt>
                <c:pt idx="368">
                  <c:v>44657</c:v>
                </c:pt>
                <c:pt idx="369">
                  <c:v>44656</c:v>
                </c:pt>
                <c:pt idx="370">
                  <c:v>44655</c:v>
                </c:pt>
                <c:pt idx="371">
                  <c:v>44652</c:v>
                </c:pt>
                <c:pt idx="372">
                  <c:v>44651</c:v>
                </c:pt>
                <c:pt idx="373">
                  <c:v>44650</c:v>
                </c:pt>
                <c:pt idx="374">
                  <c:v>44649</c:v>
                </c:pt>
                <c:pt idx="375">
                  <c:v>44648</c:v>
                </c:pt>
                <c:pt idx="376">
                  <c:v>44645</c:v>
                </c:pt>
                <c:pt idx="377">
                  <c:v>44644</c:v>
                </c:pt>
                <c:pt idx="378">
                  <c:v>44643</c:v>
                </c:pt>
                <c:pt idx="379">
                  <c:v>44642</c:v>
                </c:pt>
                <c:pt idx="380">
                  <c:v>44641</c:v>
                </c:pt>
                <c:pt idx="381">
                  <c:v>44637</c:v>
                </c:pt>
                <c:pt idx="382">
                  <c:v>44636</c:v>
                </c:pt>
                <c:pt idx="383">
                  <c:v>44635</c:v>
                </c:pt>
                <c:pt idx="384">
                  <c:v>44634</c:v>
                </c:pt>
                <c:pt idx="385">
                  <c:v>44631</c:v>
                </c:pt>
                <c:pt idx="386">
                  <c:v>44630</c:v>
                </c:pt>
                <c:pt idx="387">
                  <c:v>44629</c:v>
                </c:pt>
                <c:pt idx="388">
                  <c:v>44628</c:v>
                </c:pt>
                <c:pt idx="389">
                  <c:v>44627</c:v>
                </c:pt>
                <c:pt idx="390">
                  <c:v>44624</c:v>
                </c:pt>
                <c:pt idx="391">
                  <c:v>44623</c:v>
                </c:pt>
                <c:pt idx="392">
                  <c:v>44622</c:v>
                </c:pt>
                <c:pt idx="393">
                  <c:v>44620</c:v>
                </c:pt>
                <c:pt idx="394">
                  <c:v>44617</c:v>
                </c:pt>
                <c:pt idx="395">
                  <c:v>44616</c:v>
                </c:pt>
                <c:pt idx="396">
                  <c:v>44615</c:v>
                </c:pt>
                <c:pt idx="397">
                  <c:v>44614</c:v>
                </c:pt>
                <c:pt idx="398">
                  <c:v>44613</c:v>
                </c:pt>
                <c:pt idx="399">
                  <c:v>44610</c:v>
                </c:pt>
                <c:pt idx="400">
                  <c:v>44609</c:v>
                </c:pt>
                <c:pt idx="401">
                  <c:v>44608</c:v>
                </c:pt>
                <c:pt idx="402">
                  <c:v>44607</c:v>
                </c:pt>
                <c:pt idx="403">
                  <c:v>44606</c:v>
                </c:pt>
                <c:pt idx="404">
                  <c:v>44603</c:v>
                </c:pt>
                <c:pt idx="405">
                  <c:v>44602</c:v>
                </c:pt>
                <c:pt idx="406">
                  <c:v>44601</c:v>
                </c:pt>
                <c:pt idx="407">
                  <c:v>44600</c:v>
                </c:pt>
                <c:pt idx="408">
                  <c:v>44599</c:v>
                </c:pt>
                <c:pt idx="409">
                  <c:v>44596</c:v>
                </c:pt>
                <c:pt idx="410">
                  <c:v>44595</c:v>
                </c:pt>
                <c:pt idx="411">
                  <c:v>44594</c:v>
                </c:pt>
                <c:pt idx="412">
                  <c:v>44593</c:v>
                </c:pt>
                <c:pt idx="413">
                  <c:v>44592</c:v>
                </c:pt>
                <c:pt idx="414">
                  <c:v>44589</c:v>
                </c:pt>
                <c:pt idx="415">
                  <c:v>44588</c:v>
                </c:pt>
                <c:pt idx="416">
                  <c:v>44586</c:v>
                </c:pt>
                <c:pt idx="417">
                  <c:v>44585</c:v>
                </c:pt>
                <c:pt idx="418">
                  <c:v>44582</c:v>
                </c:pt>
                <c:pt idx="419">
                  <c:v>44581</c:v>
                </c:pt>
                <c:pt idx="420">
                  <c:v>44580</c:v>
                </c:pt>
                <c:pt idx="421">
                  <c:v>44579</c:v>
                </c:pt>
                <c:pt idx="422">
                  <c:v>44578</c:v>
                </c:pt>
                <c:pt idx="423">
                  <c:v>44575</c:v>
                </c:pt>
                <c:pt idx="424">
                  <c:v>44574</c:v>
                </c:pt>
                <c:pt idx="425">
                  <c:v>44573</c:v>
                </c:pt>
                <c:pt idx="426">
                  <c:v>44572</c:v>
                </c:pt>
                <c:pt idx="427">
                  <c:v>44571</c:v>
                </c:pt>
                <c:pt idx="428">
                  <c:v>44568</c:v>
                </c:pt>
                <c:pt idx="429">
                  <c:v>44567</c:v>
                </c:pt>
                <c:pt idx="430">
                  <c:v>44566</c:v>
                </c:pt>
                <c:pt idx="431">
                  <c:v>44565</c:v>
                </c:pt>
                <c:pt idx="432">
                  <c:v>44564</c:v>
                </c:pt>
                <c:pt idx="433">
                  <c:v>44561</c:v>
                </c:pt>
                <c:pt idx="434">
                  <c:v>44560</c:v>
                </c:pt>
                <c:pt idx="435">
                  <c:v>44559</c:v>
                </c:pt>
                <c:pt idx="436">
                  <c:v>44558</c:v>
                </c:pt>
                <c:pt idx="437">
                  <c:v>44557</c:v>
                </c:pt>
                <c:pt idx="438">
                  <c:v>44554</c:v>
                </c:pt>
                <c:pt idx="439">
                  <c:v>44553</c:v>
                </c:pt>
                <c:pt idx="440">
                  <c:v>44552</c:v>
                </c:pt>
                <c:pt idx="441">
                  <c:v>44551</c:v>
                </c:pt>
                <c:pt idx="442">
                  <c:v>44550</c:v>
                </c:pt>
                <c:pt idx="443">
                  <c:v>44547</c:v>
                </c:pt>
                <c:pt idx="444">
                  <c:v>44546</c:v>
                </c:pt>
                <c:pt idx="445">
                  <c:v>44545</c:v>
                </c:pt>
                <c:pt idx="446">
                  <c:v>44544</c:v>
                </c:pt>
                <c:pt idx="447">
                  <c:v>44543</c:v>
                </c:pt>
                <c:pt idx="448">
                  <c:v>44540</c:v>
                </c:pt>
                <c:pt idx="449">
                  <c:v>44539</c:v>
                </c:pt>
                <c:pt idx="450">
                  <c:v>44538</c:v>
                </c:pt>
                <c:pt idx="451">
                  <c:v>44537</c:v>
                </c:pt>
                <c:pt idx="452">
                  <c:v>44536</c:v>
                </c:pt>
                <c:pt idx="453">
                  <c:v>44533</c:v>
                </c:pt>
                <c:pt idx="454">
                  <c:v>44532</c:v>
                </c:pt>
                <c:pt idx="455">
                  <c:v>44531</c:v>
                </c:pt>
                <c:pt idx="456">
                  <c:v>44530</c:v>
                </c:pt>
                <c:pt idx="457">
                  <c:v>44529</c:v>
                </c:pt>
                <c:pt idx="458">
                  <c:v>44526</c:v>
                </c:pt>
                <c:pt idx="459">
                  <c:v>44525</c:v>
                </c:pt>
                <c:pt idx="460">
                  <c:v>44524</c:v>
                </c:pt>
                <c:pt idx="461">
                  <c:v>44523</c:v>
                </c:pt>
                <c:pt idx="462">
                  <c:v>44522</c:v>
                </c:pt>
                <c:pt idx="463">
                  <c:v>44518</c:v>
                </c:pt>
                <c:pt idx="464">
                  <c:v>44517</c:v>
                </c:pt>
                <c:pt idx="465">
                  <c:v>44516</c:v>
                </c:pt>
                <c:pt idx="466">
                  <c:v>44515</c:v>
                </c:pt>
                <c:pt idx="467">
                  <c:v>44512</c:v>
                </c:pt>
                <c:pt idx="468">
                  <c:v>44511</c:v>
                </c:pt>
                <c:pt idx="469">
                  <c:v>44510</c:v>
                </c:pt>
                <c:pt idx="470">
                  <c:v>44509</c:v>
                </c:pt>
                <c:pt idx="471">
                  <c:v>44508</c:v>
                </c:pt>
                <c:pt idx="472">
                  <c:v>44504</c:v>
                </c:pt>
                <c:pt idx="473">
                  <c:v>44503</c:v>
                </c:pt>
                <c:pt idx="474">
                  <c:v>44502</c:v>
                </c:pt>
                <c:pt idx="475">
                  <c:v>44501</c:v>
                </c:pt>
                <c:pt idx="476">
                  <c:v>44498</c:v>
                </c:pt>
                <c:pt idx="477">
                  <c:v>44497</c:v>
                </c:pt>
                <c:pt idx="478">
                  <c:v>44496</c:v>
                </c:pt>
                <c:pt idx="479">
                  <c:v>44495</c:v>
                </c:pt>
                <c:pt idx="480">
                  <c:v>44494</c:v>
                </c:pt>
                <c:pt idx="481">
                  <c:v>44491</c:v>
                </c:pt>
                <c:pt idx="482">
                  <c:v>44490</c:v>
                </c:pt>
                <c:pt idx="483">
                  <c:v>44489</c:v>
                </c:pt>
                <c:pt idx="484">
                  <c:v>44488</c:v>
                </c:pt>
                <c:pt idx="485">
                  <c:v>44487</c:v>
                </c:pt>
                <c:pt idx="486">
                  <c:v>44483</c:v>
                </c:pt>
                <c:pt idx="487">
                  <c:v>44482</c:v>
                </c:pt>
                <c:pt idx="488">
                  <c:v>44481</c:v>
                </c:pt>
                <c:pt idx="489">
                  <c:v>44480</c:v>
                </c:pt>
                <c:pt idx="490">
                  <c:v>44477</c:v>
                </c:pt>
                <c:pt idx="491">
                  <c:v>44476</c:v>
                </c:pt>
                <c:pt idx="492">
                  <c:v>44475</c:v>
                </c:pt>
                <c:pt idx="493">
                  <c:v>44474</c:v>
                </c:pt>
                <c:pt idx="494">
                  <c:v>44473</c:v>
                </c:pt>
                <c:pt idx="495">
                  <c:v>44470</c:v>
                </c:pt>
              </c:numCache>
            </c:numRef>
          </c:cat>
          <c:val>
            <c:numRef>
              <c:f>'Portfolio Comparison'!$AA$18:$AA$513</c:f>
              <c:numCache>
                <c:formatCode>0.0000%</c:formatCode>
                <c:ptCount val="496"/>
                <c:pt idx="0">
                  <c:v>8.373003834369272E-3</c:v>
                </c:pt>
                <c:pt idx="1">
                  <c:v>-1.1716067947933038E-2</c:v>
                </c:pt>
                <c:pt idx="2">
                  <c:v>1.8838911855072579E-2</c:v>
                </c:pt>
                <c:pt idx="3">
                  <c:v>-2.598394410388821E-3</c:v>
                </c:pt>
                <c:pt idx="4">
                  <c:v>3.9844534031800351E-3</c:v>
                </c:pt>
                <c:pt idx="5">
                  <c:v>-3.8948243486301073E-3</c:v>
                </c:pt>
                <c:pt idx="6">
                  <c:v>-9.3866579271876111E-3</c:v>
                </c:pt>
                <c:pt idx="7">
                  <c:v>3.4209667984287727E-2</c:v>
                </c:pt>
                <c:pt idx="8">
                  <c:v>-1.5639808086107751E-2</c:v>
                </c:pt>
                <c:pt idx="9">
                  <c:v>-7.7215383150233165E-3</c:v>
                </c:pt>
                <c:pt idx="10">
                  <c:v>2.9068686132899431E-2</c:v>
                </c:pt>
                <c:pt idx="11">
                  <c:v>3.7260075536441284E-2</c:v>
                </c:pt>
                <c:pt idx="12">
                  <c:v>-3.898362825384033E-2</c:v>
                </c:pt>
                <c:pt idx="13">
                  <c:v>-4.4947724941878132E-3</c:v>
                </c:pt>
                <c:pt idx="14">
                  <c:v>2.2567365814586342E-2</c:v>
                </c:pt>
                <c:pt idx="15">
                  <c:v>1.7487240533365902E-3</c:v>
                </c:pt>
                <c:pt idx="16">
                  <c:v>1.6663325398831298E-2</c:v>
                </c:pt>
                <c:pt idx="17">
                  <c:v>5.4660371940500529E-3</c:v>
                </c:pt>
                <c:pt idx="18">
                  <c:v>3.8026521071444858E-2</c:v>
                </c:pt>
                <c:pt idx="19">
                  <c:v>7.8386354660885528E-4</c:v>
                </c:pt>
                <c:pt idx="20">
                  <c:v>-7.3947760781358375E-4</c:v>
                </c:pt>
                <c:pt idx="21">
                  <c:v>5.6145689507613328E-3</c:v>
                </c:pt>
                <c:pt idx="22">
                  <c:v>-5.3478267567837251E-3</c:v>
                </c:pt>
                <c:pt idx="23">
                  <c:v>2.0141422601521021E-3</c:v>
                </c:pt>
                <c:pt idx="24">
                  <c:v>-2.2750861049237445E-2</c:v>
                </c:pt>
                <c:pt idx="25">
                  <c:v>1.7544919547519185E-2</c:v>
                </c:pt>
                <c:pt idx="26">
                  <c:v>-1.2006938829183362E-3</c:v>
                </c:pt>
                <c:pt idx="27">
                  <c:v>1.310079074334292E-2</c:v>
                </c:pt>
                <c:pt idx="28">
                  <c:v>1.7303569856345805E-2</c:v>
                </c:pt>
                <c:pt idx="29">
                  <c:v>-1.1040891513132816E-2</c:v>
                </c:pt>
                <c:pt idx="30">
                  <c:v>2.8285969196219386E-2</c:v>
                </c:pt>
                <c:pt idx="31">
                  <c:v>3.0873032159416123E-3</c:v>
                </c:pt>
                <c:pt idx="32">
                  <c:v>1.2824897625773656E-3</c:v>
                </c:pt>
                <c:pt idx="33">
                  <c:v>-1.329178873086935E-2</c:v>
                </c:pt>
                <c:pt idx="34">
                  <c:v>-1.0751463784350764E-2</c:v>
                </c:pt>
                <c:pt idx="35">
                  <c:v>4.534456076601791E-3</c:v>
                </c:pt>
                <c:pt idx="36">
                  <c:v>-3.5472722213084834E-3</c:v>
                </c:pt>
                <c:pt idx="37">
                  <c:v>-5.4546436807618249E-3</c:v>
                </c:pt>
                <c:pt idx="38">
                  <c:v>9.6025435077077455E-3</c:v>
                </c:pt>
                <c:pt idx="39">
                  <c:v>-1.264701365171232E-2</c:v>
                </c:pt>
                <c:pt idx="40">
                  <c:v>-1.2572996731272533E-2</c:v>
                </c:pt>
                <c:pt idx="41">
                  <c:v>5.8513394312739893E-3</c:v>
                </c:pt>
                <c:pt idx="42">
                  <c:v>2.3250290452431236E-3</c:v>
                </c:pt>
                <c:pt idx="43">
                  <c:v>1.6941480396327631E-3</c:v>
                </c:pt>
                <c:pt idx="44">
                  <c:v>-8.3182626935752284E-3</c:v>
                </c:pt>
                <c:pt idx="45">
                  <c:v>2.3114362321832822E-3</c:v>
                </c:pt>
                <c:pt idx="46">
                  <c:v>-4.1748708502417249E-3</c:v>
                </c:pt>
                <c:pt idx="47">
                  <c:v>4.8903978415173084E-3</c:v>
                </c:pt>
                <c:pt idx="48">
                  <c:v>2.7518909627347061E-3</c:v>
                </c:pt>
                <c:pt idx="49">
                  <c:v>1.8517266568556412E-3</c:v>
                </c:pt>
                <c:pt idx="50">
                  <c:v>8.5293653923847815E-3</c:v>
                </c:pt>
                <c:pt idx="51">
                  <c:v>-1.0196758135478379E-2</c:v>
                </c:pt>
                <c:pt idx="52">
                  <c:v>8.8303226369055143E-3</c:v>
                </c:pt>
                <c:pt idx="53">
                  <c:v>8.8347933541626823E-3</c:v>
                </c:pt>
                <c:pt idx="54">
                  <c:v>-1.5645258516794429E-2</c:v>
                </c:pt>
                <c:pt idx="55">
                  <c:v>-8.8589850963351809E-4</c:v>
                </c:pt>
                <c:pt idx="56">
                  <c:v>5.898343887271197E-3</c:v>
                </c:pt>
                <c:pt idx="57">
                  <c:v>-4.123408090511438E-3</c:v>
                </c:pt>
                <c:pt idx="58">
                  <c:v>-1.2447667343484209E-2</c:v>
                </c:pt>
                <c:pt idx="59">
                  <c:v>2.9103113738550442E-3</c:v>
                </c:pt>
                <c:pt idx="60">
                  <c:v>2.0117532152536543E-2</c:v>
                </c:pt>
                <c:pt idx="61">
                  <c:v>-1.3472440713986083E-2</c:v>
                </c:pt>
                <c:pt idx="62">
                  <c:v>7.893888283497295E-3</c:v>
                </c:pt>
                <c:pt idx="63">
                  <c:v>-3.3955734863779646E-3</c:v>
                </c:pt>
                <c:pt idx="64">
                  <c:v>0</c:v>
                </c:pt>
                <c:pt idx="65">
                  <c:v>1.8737271146658366E-2</c:v>
                </c:pt>
                <c:pt idx="66">
                  <c:v>1.0318835653636921E-2</c:v>
                </c:pt>
                <c:pt idx="67">
                  <c:v>-5.7557601703725793E-3</c:v>
                </c:pt>
                <c:pt idx="68">
                  <c:v>-1.683038488637649E-2</c:v>
                </c:pt>
                <c:pt idx="69">
                  <c:v>-4.0426544321653024E-3</c:v>
                </c:pt>
                <c:pt idx="70">
                  <c:v>7.0887340883042833E-3</c:v>
                </c:pt>
                <c:pt idx="71">
                  <c:v>-1.1540995219581251E-2</c:v>
                </c:pt>
                <c:pt idx="72">
                  <c:v>9.9364234067183675E-4</c:v>
                </c:pt>
                <c:pt idx="73">
                  <c:v>4.6025152800149563E-3</c:v>
                </c:pt>
                <c:pt idx="74">
                  <c:v>3.8478142889400338E-2</c:v>
                </c:pt>
                <c:pt idx="75">
                  <c:v>1.9022602642439709E-2</c:v>
                </c:pt>
                <c:pt idx="76">
                  <c:v>4.0288011692144778E-3</c:v>
                </c:pt>
                <c:pt idx="77">
                  <c:v>9.3178127758204807E-4</c:v>
                </c:pt>
                <c:pt idx="78">
                  <c:v>-6.8919649347737987E-3</c:v>
                </c:pt>
                <c:pt idx="79">
                  <c:v>2.3943825703244197E-2</c:v>
                </c:pt>
                <c:pt idx="80">
                  <c:v>5.5072563006083007E-3</c:v>
                </c:pt>
                <c:pt idx="81">
                  <c:v>-3.8933940811659525E-3</c:v>
                </c:pt>
                <c:pt idx="82">
                  <c:v>6.3691136858341866E-4</c:v>
                </c:pt>
                <c:pt idx="83">
                  <c:v>-1.346648080066337E-3</c:v>
                </c:pt>
                <c:pt idx="84">
                  <c:v>1.392154480851854E-3</c:v>
                </c:pt>
                <c:pt idx="85">
                  <c:v>-3.095380271852838E-3</c:v>
                </c:pt>
                <c:pt idx="86">
                  <c:v>-1.0482590826551478E-2</c:v>
                </c:pt>
                <c:pt idx="87">
                  <c:v>-6.0761853314208383E-3</c:v>
                </c:pt>
                <c:pt idx="88">
                  <c:v>1.2185997456373794E-3</c:v>
                </c:pt>
                <c:pt idx="89">
                  <c:v>8.9464934011648659E-4</c:v>
                </c:pt>
                <c:pt idx="90">
                  <c:v>3.8732186293696145E-3</c:v>
                </c:pt>
                <c:pt idx="91">
                  <c:v>1.7560196377384722E-3</c:v>
                </c:pt>
                <c:pt idx="92">
                  <c:v>7.7361063020987978E-3</c:v>
                </c:pt>
                <c:pt idx="93">
                  <c:v>-6.2099202777060099E-3</c:v>
                </c:pt>
                <c:pt idx="94">
                  <c:v>-8.4285442307976671E-3</c:v>
                </c:pt>
                <c:pt idx="95">
                  <c:v>5.8557349566302763E-3</c:v>
                </c:pt>
                <c:pt idx="96">
                  <c:v>-3.0569411296965266E-3</c:v>
                </c:pt>
                <c:pt idx="97">
                  <c:v>-9.5977401405188314E-3</c:v>
                </c:pt>
                <c:pt idx="98">
                  <c:v>-7.2042195564011591E-3</c:v>
                </c:pt>
                <c:pt idx="99">
                  <c:v>1.9338405271267463E-2</c:v>
                </c:pt>
                <c:pt idx="100">
                  <c:v>1.0363632584829826E-3</c:v>
                </c:pt>
                <c:pt idx="101">
                  <c:v>1.2077242785097307E-2</c:v>
                </c:pt>
                <c:pt idx="102">
                  <c:v>-1.1760423841973872E-2</c:v>
                </c:pt>
                <c:pt idx="103">
                  <c:v>-1.3648273934617372E-3</c:v>
                </c:pt>
                <c:pt idx="104">
                  <c:v>-8.9374956226461726E-3</c:v>
                </c:pt>
                <c:pt idx="105">
                  <c:v>9.6601723588757588E-3</c:v>
                </c:pt>
                <c:pt idx="106">
                  <c:v>6.7870368552957919E-4</c:v>
                </c:pt>
                <c:pt idx="107">
                  <c:v>1.7286223829471599E-2</c:v>
                </c:pt>
                <c:pt idx="108">
                  <c:v>2.5213831625493115E-2</c:v>
                </c:pt>
                <c:pt idx="109">
                  <c:v>2.4901626835820557E-4</c:v>
                </c:pt>
                <c:pt idx="110">
                  <c:v>5.1776151556990023E-3</c:v>
                </c:pt>
                <c:pt idx="111">
                  <c:v>-1.101989391237111E-2</c:v>
                </c:pt>
                <c:pt idx="112">
                  <c:v>1.0809240762764401E-2</c:v>
                </c:pt>
                <c:pt idx="113">
                  <c:v>1.0383138254190252E-2</c:v>
                </c:pt>
                <c:pt idx="114">
                  <c:v>2.9330167437692793E-4</c:v>
                </c:pt>
                <c:pt idx="115">
                  <c:v>-3.7462971146791958E-3</c:v>
                </c:pt>
                <c:pt idx="116">
                  <c:v>1.3394224885603306E-2</c:v>
                </c:pt>
                <c:pt idx="117">
                  <c:v>9.8312532490260687E-3</c:v>
                </c:pt>
                <c:pt idx="118">
                  <c:v>2.6813058342958626E-3</c:v>
                </c:pt>
                <c:pt idx="119">
                  <c:v>-7.1990699763088712E-3</c:v>
                </c:pt>
                <c:pt idx="120">
                  <c:v>4.2139870706493741E-3</c:v>
                </c:pt>
                <c:pt idx="121">
                  <c:v>2.393498653874877E-2</c:v>
                </c:pt>
                <c:pt idx="122">
                  <c:v>2.7393996661728336E-2</c:v>
                </c:pt>
                <c:pt idx="123">
                  <c:v>6.0844056441374788E-3</c:v>
                </c:pt>
                <c:pt idx="124">
                  <c:v>1.85657339730354E-2</c:v>
                </c:pt>
                <c:pt idx="125">
                  <c:v>-2.0404888778686056E-2</c:v>
                </c:pt>
                <c:pt idx="126">
                  <c:v>-3.1107320147030697E-2</c:v>
                </c:pt>
                <c:pt idx="127">
                  <c:v>-1.8157807535072776E-2</c:v>
                </c:pt>
                <c:pt idx="128">
                  <c:v>1.6501541313443534E-3</c:v>
                </c:pt>
                <c:pt idx="129">
                  <c:v>7.4627800459165887E-3</c:v>
                </c:pt>
                <c:pt idx="130">
                  <c:v>-5.9757259503326887E-3</c:v>
                </c:pt>
                <c:pt idx="131">
                  <c:v>-1.5979715376893959E-2</c:v>
                </c:pt>
                <c:pt idx="132">
                  <c:v>6.9197365964759686E-3</c:v>
                </c:pt>
                <c:pt idx="133">
                  <c:v>-7.5820655921342928E-3</c:v>
                </c:pt>
                <c:pt idx="134">
                  <c:v>-1.0554647688012004E-2</c:v>
                </c:pt>
                <c:pt idx="135">
                  <c:v>-4.494198095179586E-3</c:v>
                </c:pt>
                <c:pt idx="136">
                  <c:v>-1.7257470235337614E-2</c:v>
                </c:pt>
                <c:pt idx="137">
                  <c:v>-7.2491429271950188E-3</c:v>
                </c:pt>
                <c:pt idx="138">
                  <c:v>-4.4290092241609331E-3</c:v>
                </c:pt>
                <c:pt idx="139">
                  <c:v>2.1180590780849416E-2</c:v>
                </c:pt>
                <c:pt idx="140">
                  <c:v>-2.7263411157078029E-3</c:v>
                </c:pt>
                <c:pt idx="141">
                  <c:v>4.6153495793235418E-3</c:v>
                </c:pt>
                <c:pt idx="142">
                  <c:v>-1.0756642180895802E-2</c:v>
                </c:pt>
                <c:pt idx="143">
                  <c:v>3.6767657951561174E-3</c:v>
                </c:pt>
                <c:pt idx="144">
                  <c:v>1.8719078840356118E-2</c:v>
                </c:pt>
                <c:pt idx="145">
                  <c:v>-2.2069465412182784E-2</c:v>
                </c:pt>
                <c:pt idx="146">
                  <c:v>-3.8656052154304589E-3</c:v>
                </c:pt>
                <c:pt idx="147">
                  <c:v>-6.7675169585090789E-3</c:v>
                </c:pt>
                <c:pt idx="148">
                  <c:v>-2.9488756607268128E-3</c:v>
                </c:pt>
                <c:pt idx="149">
                  <c:v>-8.014624989371253E-4</c:v>
                </c:pt>
                <c:pt idx="150">
                  <c:v>-9.6888146175619673E-3</c:v>
                </c:pt>
                <c:pt idx="151">
                  <c:v>-1.7110407358153878E-3</c:v>
                </c:pt>
                <c:pt idx="152">
                  <c:v>1.5058694239889745E-3</c:v>
                </c:pt>
                <c:pt idx="153">
                  <c:v>1.4143972166915058E-3</c:v>
                </c:pt>
                <c:pt idx="154">
                  <c:v>-4.7857869309890135E-3</c:v>
                </c:pt>
                <c:pt idx="155">
                  <c:v>-1.6666862663284342E-2</c:v>
                </c:pt>
                <c:pt idx="156">
                  <c:v>2.2854860987407202E-3</c:v>
                </c:pt>
                <c:pt idx="157">
                  <c:v>-2.8356952139901121E-3</c:v>
                </c:pt>
                <c:pt idx="158">
                  <c:v>3.3465252573821047E-3</c:v>
                </c:pt>
                <c:pt idx="159">
                  <c:v>2.726929327520475E-3</c:v>
                </c:pt>
                <c:pt idx="160">
                  <c:v>-9.7116036791811099E-3</c:v>
                </c:pt>
                <c:pt idx="161">
                  <c:v>-1.1061865082393896E-2</c:v>
                </c:pt>
                <c:pt idx="162">
                  <c:v>1.6245848477059895E-2</c:v>
                </c:pt>
                <c:pt idx="163">
                  <c:v>-4.7127198597907106E-3</c:v>
                </c:pt>
                <c:pt idx="164">
                  <c:v>1.0042530242743127E-2</c:v>
                </c:pt>
                <c:pt idx="165">
                  <c:v>-3.8313172724996872E-3</c:v>
                </c:pt>
                <c:pt idx="166">
                  <c:v>-1.7886302306267209E-2</c:v>
                </c:pt>
                <c:pt idx="167">
                  <c:v>-1.29559890307515E-2</c:v>
                </c:pt>
                <c:pt idx="168">
                  <c:v>-2.6485120172741843E-3</c:v>
                </c:pt>
                <c:pt idx="169">
                  <c:v>1.6109282712446112E-3</c:v>
                </c:pt>
                <c:pt idx="170">
                  <c:v>-2.9079344046391889E-3</c:v>
                </c:pt>
                <c:pt idx="171">
                  <c:v>-1.0189965892564008E-2</c:v>
                </c:pt>
                <c:pt idx="172">
                  <c:v>9.7244693326688555E-3</c:v>
                </c:pt>
                <c:pt idx="173">
                  <c:v>2.5031898430457993E-3</c:v>
                </c:pt>
                <c:pt idx="174">
                  <c:v>-9.4551764985385273E-3</c:v>
                </c:pt>
                <c:pt idx="175">
                  <c:v>-5.7652888508301454E-3</c:v>
                </c:pt>
                <c:pt idx="176">
                  <c:v>-1.3658877108735416E-2</c:v>
                </c:pt>
                <c:pt idx="177">
                  <c:v>1.9309886683352418E-2</c:v>
                </c:pt>
                <c:pt idx="178">
                  <c:v>-1.3234916206357385E-2</c:v>
                </c:pt>
                <c:pt idx="179">
                  <c:v>1.6470410060084234E-2</c:v>
                </c:pt>
                <c:pt idx="180">
                  <c:v>-5.9216707631004715E-4</c:v>
                </c:pt>
                <c:pt idx="181">
                  <c:v>1.4637007707174773E-3</c:v>
                </c:pt>
                <c:pt idx="182">
                  <c:v>-1.3651126650152383E-2</c:v>
                </c:pt>
                <c:pt idx="183">
                  <c:v>2.3418679161680351E-2</c:v>
                </c:pt>
                <c:pt idx="184">
                  <c:v>1.2244327590475803E-2</c:v>
                </c:pt>
                <c:pt idx="185">
                  <c:v>-3.3582381956418503E-3</c:v>
                </c:pt>
                <c:pt idx="186">
                  <c:v>-5.0953883898156287E-3</c:v>
                </c:pt>
                <c:pt idx="187">
                  <c:v>5.8358885525275749E-3</c:v>
                </c:pt>
                <c:pt idx="188">
                  <c:v>1.7324545848028533E-2</c:v>
                </c:pt>
                <c:pt idx="189">
                  <c:v>2.8631674882131124E-2</c:v>
                </c:pt>
                <c:pt idx="190">
                  <c:v>-4.9580206115918166E-2</c:v>
                </c:pt>
                <c:pt idx="191">
                  <c:v>-2.4980581649898453E-2</c:v>
                </c:pt>
                <c:pt idx="192">
                  <c:v>-3.0424013039106058E-2</c:v>
                </c:pt>
                <c:pt idx="193">
                  <c:v>-2.1075385725847183E-4</c:v>
                </c:pt>
                <c:pt idx="194">
                  <c:v>1.8936455043453385E-2</c:v>
                </c:pt>
                <c:pt idx="195">
                  <c:v>-5.6185384210212389E-3</c:v>
                </c:pt>
                <c:pt idx="196">
                  <c:v>-9.3326284054964306E-3</c:v>
                </c:pt>
                <c:pt idx="197">
                  <c:v>1.1482097681169922E-3</c:v>
                </c:pt>
                <c:pt idx="198">
                  <c:v>4.7773768019158513E-4</c:v>
                </c:pt>
                <c:pt idx="199">
                  <c:v>-3.2360361678447397E-3</c:v>
                </c:pt>
                <c:pt idx="200">
                  <c:v>-1.0969078260936046E-2</c:v>
                </c:pt>
                <c:pt idx="201">
                  <c:v>5.1615463082928907E-3</c:v>
                </c:pt>
                <c:pt idx="202">
                  <c:v>-1.4038357225403664E-2</c:v>
                </c:pt>
                <c:pt idx="203">
                  <c:v>-3.2490114741664617E-3</c:v>
                </c:pt>
                <c:pt idx="204">
                  <c:v>1.0243084281775885E-2</c:v>
                </c:pt>
                <c:pt idx="205">
                  <c:v>1.4968051042760764E-3</c:v>
                </c:pt>
                <c:pt idx="206">
                  <c:v>2.6453183219679054E-2</c:v>
                </c:pt>
                <c:pt idx="207">
                  <c:v>8.4030277369620413E-4</c:v>
                </c:pt>
                <c:pt idx="208">
                  <c:v>3.220423300534638E-3</c:v>
                </c:pt>
                <c:pt idx="209">
                  <c:v>2.0537074828467405E-2</c:v>
                </c:pt>
                <c:pt idx="210">
                  <c:v>-4.6652532594842304E-3</c:v>
                </c:pt>
                <c:pt idx="211">
                  <c:v>-2.40945030334544E-3</c:v>
                </c:pt>
                <c:pt idx="212">
                  <c:v>4.6104741300769005E-3</c:v>
                </c:pt>
                <c:pt idx="213">
                  <c:v>3.8576758743935563E-3</c:v>
                </c:pt>
                <c:pt idx="214">
                  <c:v>-4.2482741900429178E-3</c:v>
                </c:pt>
                <c:pt idx="215">
                  <c:v>-8.3236917233413064E-3</c:v>
                </c:pt>
                <c:pt idx="216">
                  <c:v>1.0369037718217771E-2</c:v>
                </c:pt>
                <c:pt idx="217">
                  <c:v>-5.3391480953047686E-3</c:v>
                </c:pt>
                <c:pt idx="218">
                  <c:v>-2.2421694323149772E-3</c:v>
                </c:pt>
                <c:pt idx="219">
                  <c:v>3.737938299171815E-3</c:v>
                </c:pt>
                <c:pt idx="220">
                  <c:v>1.6223043541826618E-2</c:v>
                </c:pt>
                <c:pt idx="221">
                  <c:v>-9.0087341891477452E-3</c:v>
                </c:pt>
                <c:pt idx="222">
                  <c:v>7.2908682511318833E-3</c:v>
                </c:pt>
                <c:pt idx="223">
                  <c:v>9.9373452052623108E-3</c:v>
                </c:pt>
                <c:pt idx="224">
                  <c:v>2.2798013112792057E-3</c:v>
                </c:pt>
                <c:pt idx="225">
                  <c:v>5.4567529167593816E-3</c:v>
                </c:pt>
                <c:pt idx="226">
                  <c:v>-6.96070178587064E-3</c:v>
                </c:pt>
                <c:pt idx="227">
                  <c:v>1.0230061986141827E-2</c:v>
                </c:pt>
                <c:pt idx="228">
                  <c:v>4.8830492299384827E-3</c:v>
                </c:pt>
                <c:pt idx="229">
                  <c:v>-1.2044622780261542E-2</c:v>
                </c:pt>
                <c:pt idx="230">
                  <c:v>4.6975395710382277E-3</c:v>
                </c:pt>
                <c:pt idx="231">
                  <c:v>-8.4892106659334946E-3</c:v>
                </c:pt>
                <c:pt idx="232">
                  <c:v>7.7593321868624603E-3</c:v>
                </c:pt>
                <c:pt idx="233">
                  <c:v>-4.7310731638334136E-3</c:v>
                </c:pt>
                <c:pt idx="234">
                  <c:v>4.0352792880047044E-4</c:v>
                </c:pt>
                <c:pt idx="235">
                  <c:v>-8.6631681250648809E-3</c:v>
                </c:pt>
                <c:pt idx="236">
                  <c:v>8.1526703855970828E-3</c:v>
                </c:pt>
                <c:pt idx="237">
                  <c:v>-7.8660791056901639E-4</c:v>
                </c:pt>
                <c:pt idx="238">
                  <c:v>2.0606932998982249E-3</c:v>
                </c:pt>
                <c:pt idx="239">
                  <c:v>-8.559956338657939E-3</c:v>
                </c:pt>
                <c:pt idx="240">
                  <c:v>-4.8180658581159228E-3</c:v>
                </c:pt>
                <c:pt idx="241">
                  <c:v>-1.3846352165207586E-2</c:v>
                </c:pt>
                <c:pt idx="242">
                  <c:v>-1.3060360928592994E-2</c:v>
                </c:pt>
                <c:pt idx="243">
                  <c:v>-3.0700475445004055E-3</c:v>
                </c:pt>
                <c:pt idx="244">
                  <c:v>1.4621256324032959E-2</c:v>
                </c:pt>
                <c:pt idx="245">
                  <c:v>8.2589269424825865E-3</c:v>
                </c:pt>
                <c:pt idx="246">
                  <c:v>8.2589269424825865E-3</c:v>
                </c:pt>
                <c:pt idx="247">
                  <c:v>-5.7322861013092419E-3</c:v>
                </c:pt>
                <c:pt idx="248">
                  <c:v>-1.9704442746199544E-4</c:v>
                </c:pt>
                <c:pt idx="249">
                  <c:v>-6.6844664553629826E-3</c:v>
                </c:pt>
                <c:pt idx="250">
                  <c:v>1.0745365546127201E-2</c:v>
                </c:pt>
                <c:pt idx="251">
                  <c:v>-2.5747796386830911E-2</c:v>
                </c:pt>
                <c:pt idx="252">
                  <c:v>-2.9967941042773491E-2</c:v>
                </c:pt>
                <c:pt idx="253">
                  <c:v>-2.6733219304956113E-3</c:v>
                </c:pt>
                <c:pt idx="254">
                  <c:v>-6.3068873849524976E-3</c:v>
                </c:pt>
                <c:pt idx="255">
                  <c:v>-4.2276817296461201E-3</c:v>
                </c:pt>
                <c:pt idx="256">
                  <c:v>1.0819624418464424E-3</c:v>
                </c:pt>
                <c:pt idx="257">
                  <c:v>-1.2198433249999118E-2</c:v>
                </c:pt>
                <c:pt idx="258">
                  <c:v>2.3135075935828715E-3</c:v>
                </c:pt>
                <c:pt idx="259">
                  <c:v>6.9881615507551295E-3</c:v>
                </c:pt>
                <c:pt idx="260">
                  <c:v>5.8738692574382767E-3</c:v>
                </c:pt>
                <c:pt idx="261">
                  <c:v>8.3549196756338498E-3</c:v>
                </c:pt>
                <c:pt idx="262">
                  <c:v>-5.0395904135968669E-3</c:v>
                </c:pt>
                <c:pt idx="263">
                  <c:v>-5.6791406710833374E-3</c:v>
                </c:pt>
                <c:pt idx="264">
                  <c:v>4.5056355091902985E-3</c:v>
                </c:pt>
                <c:pt idx="265">
                  <c:v>-8.5562490878415571E-4</c:v>
                </c:pt>
                <c:pt idx="266">
                  <c:v>-2.6287495178519823E-3</c:v>
                </c:pt>
                <c:pt idx="267">
                  <c:v>5.7390704476449842E-3</c:v>
                </c:pt>
                <c:pt idx="268">
                  <c:v>3.753063965878085E-3</c:v>
                </c:pt>
                <c:pt idx="269">
                  <c:v>8.1557482001390069E-3</c:v>
                </c:pt>
                <c:pt idx="270">
                  <c:v>-1.2052543486663472E-2</c:v>
                </c:pt>
                <c:pt idx="271">
                  <c:v>2.0616452340905037E-2</c:v>
                </c:pt>
                <c:pt idx="272">
                  <c:v>-7.2618648781579153E-4</c:v>
                </c:pt>
                <c:pt idx="273">
                  <c:v>1.707658014387041E-2</c:v>
                </c:pt>
                <c:pt idx="274">
                  <c:v>1.5638927842085638E-2</c:v>
                </c:pt>
                <c:pt idx="275">
                  <c:v>-8.6311641335731319E-3</c:v>
                </c:pt>
                <c:pt idx="276">
                  <c:v>7.1588915025747914E-5</c:v>
                </c:pt>
                <c:pt idx="277">
                  <c:v>-1.894834560006838E-3</c:v>
                </c:pt>
                <c:pt idx="278">
                  <c:v>1.94223579484703E-2</c:v>
                </c:pt>
                <c:pt idx="279">
                  <c:v>-6.0237090415508356E-4</c:v>
                </c:pt>
                <c:pt idx="280">
                  <c:v>-6.2773168981666841E-3</c:v>
                </c:pt>
                <c:pt idx="281">
                  <c:v>-2.9032580540581643E-3</c:v>
                </c:pt>
                <c:pt idx="282">
                  <c:v>-1.1384860022808668E-2</c:v>
                </c:pt>
                <c:pt idx="283">
                  <c:v>-1.0929208727981397E-2</c:v>
                </c:pt>
                <c:pt idx="284">
                  <c:v>-1.0171072844286095E-3</c:v>
                </c:pt>
                <c:pt idx="285">
                  <c:v>-2.5863862748033168E-3</c:v>
                </c:pt>
                <c:pt idx="286">
                  <c:v>-7.1176397593350031E-3</c:v>
                </c:pt>
                <c:pt idx="287">
                  <c:v>2.5391726868367291E-3</c:v>
                </c:pt>
                <c:pt idx="288">
                  <c:v>1.0285659734793477E-2</c:v>
                </c:pt>
                <c:pt idx="289">
                  <c:v>1.7055584941763898E-2</c:v>
                </c:pt>
                <c:pt idx="290">
                  <c:v>6.675624057190725E-4</c:v>
                </c:pt>
                <c:pt idx="291">
                  <c:v>-1.3911589865570409E-4</c:v>
                </c:pt>
                <c:pt idx="292">
                  <c:v>-1.4471504882064119E-2</c:v>
                </c:pt>
                <c:pt idx="293">
                  <c:v>4.96368608571051E-3</c:v>
                </c:pt>
                <c:pt idx="294">
                  <c:v>-2.959118556788631E-3</c:v>
                </c:pt>
                <c:pt idx="295">
                  <c:v>1.1730990467901402E-2</c:v>
                </c:pt>
                <c:pt idx="296">
                  <c:v>-5.8028540107723349E-3</c:v>
                </c:pt>
                <c:pt idx="297">
                  <c:v>9.6718889457963857E-3</c:v>
                </c:pt>
                <c:pt idx="298">
                  <c:v>7.3750997903788756E-3</c:v>
                </c:pt>
                <c:pt idx="299">
                  <c:v>4.2657231462177895E-3</c:v>
                </c:pt>
                <c:pt idx="300">
                  <c:v>-1.3602681382554513E-3</c:v>
                </c:pt>
                <c:pt idx="301">
                  <c:v>-6.1635105226133296E-4</c:v>
                </c:pt>
                <c:pt idx="302">
                  <c:v>-6.9370426723884184E-3</c:v>
                </c:pt>
                <c:pt idx="303">
                  <c:v>-8.7098045882127691E-4</c:v>
                </c:pt>
                <c:pt idx="304">
                  <c:v>8.7430442344821214E-3</c:v>
                </c:pt>
                <c:pt idx="305">
                  <c:v>-3.5179056001666048E-4</c:v>
                </c:pt>
                <c:pt idx="306">
                  <c:v>2.0891348189863119E-2</c:v>
                </c:pt>
                <c:pt idx="307">
                  <c:v>-4.724429755699408E-3</c:v>
                </c:pt>
                <c:pt idx="308">
                  <c:v>1.319094177661416E-2</c:v>
                </c:pt>
                <c:pt idx="309">
                  <c:v>1.511449115698189E-2</c:v>
                </c:pt>
                <c:pt idx="310">
                  <c:v>-2.1490472154371207E-2</c:v>
                </c:pt>
                <c:pt idx="311">
                  <c:v>1.0078324958102689E-3</c:v>
                </c:pt>
                <c:pt idx="312">
                  <c:v>-1.9764195361922227E-3</c:v>
                </c:pt>
                <c:pt idx="313">
                  <c:v>1.7902577431932781E-2</c:v>
                </c:pt>
                <c:pt idx="314">
                  <c:v>3.1192077877096994E-2</c:v>
                </c:pt>
                <c:pt idx="315">
                  <c:v>7.2884272474616285E-3</c:v>
                </c:pt>
                <c:pt idx="316">
                  <c:v>-1.3783157903778306E-2</c:v>
                </c:pt>
                <c:pt idx="317">
                  <c:v>4.3609236904905799E-2</c:v>
                </c:pt>
                <c:pt idx="318">
                  <c:v>-2.9839413290339421E-2</c:v>
                </c:pt>
                <c:pt idx="319">
                  <c:v>-1.0505003022334099E-2</c:v>
                </c:pt>
                <c:pt idx="320">
                  <c:v>-3.569034515961389E-2</c:v>
                </c:pt>
                <c:pt idx="321">
                  <c:v>5.9144019387383957E-3</c:v>
                </c:pt>
                <c:pt idx="322">
                  <c:v>-3.3669827283528972E-3</c:v>
                </c:pt>
                <c:pt idx="323">
                  <c:v>-3.2162924166620935E-2</c:v>
                </c:pt>
                <c:pt idx="324">
                  <c:v>-8.3875355354917913E-3</c:v>
                </c:pt>
                <c:pt idx="325">
                  <c:v>2.2800893373966769E-3</c:v>
                </c:pt>
                <c:pt idx="326">
                  <c:v>-5.6279303596961797E-3</c:v>
                </c:pt>
                <c:pt idx="327">
                  <c:v>-1.4728740555092164E-2</c:v>
                </c:pt>
                <c:pt idx="328">
                  <c:v>-1.3233517853533021E-4</c:v>
                </c:pt>
                <c:pt idx="329">
                  <c:v>-7.1258064838751823E-3</c:v>
                </c:pt>
                <c:pt idx="330">
                  <c:v>1.2884219908011219E-2</c:v>
                </c:pt>
                <c:pt idx="331">
                  <c:v>8.5182819698358808E-4</c:v>
                </c:pt>
                <c:pt idx="332">
                  <c:v>6.6206766603376654E-3</c:v>
                </c:pt>
                <c:pt idx="333">
                  <c:v>1.1060677772504017E-2</c:v>
                </c:pt>
                <c:pt idx="334">
                  <c:v>6.6715344441915575E-3</c:v>
                </c:pt>
                <c:pt idx="335">
                  <c:v>-6.9709112049013821E-3</c:v>
                </c:pt>
                <c:pt idx="336">
                  <c:v>-3.5091265644030548E-2</c:v>
                </c:pt>
                <c:pt idx="337">
                  <c:v>2.5560200174510016E-2</c:v>
                </c:pt>
                <c:pt idx="338">
                  <c:v>-6.408136225243089E-3</c:v>
                </c:pt>
                <c:pt idx="339">
                  <c:v>2.689611851062013E-2</c:v>
                </c:pt>
                <c:pt idx="340">
                  <c:v>-2.7405078371146446E-2</c:v>
                </c:pt>
                <c:pt idx="341">
                  <c:v>-6.6532164271641651E-3</c:v>
                </c:pt>
                <c:pt idx="342">
                  <c:v>2.971633565528891E-2</c:v>
                </c:pt>
                <c:pt idx="343">
                  <c:v>2.2309552767984676E-3</c:v>
                </c:pt>
                <c:pt idx="344">
                  <c:v>1.864957144984522E-2</c:v>
                </c:pt>
                <c:pt idx="345">
                  <c:v>-1.202114852297702E-2</c:v>
                </c:pt>
                <c:pt idx="346">
                  <c:v>-3.7035192835194929E-2</c:v>
                </c:pt>
                <c:pt idx="347">
                  <c:v>-7.21458762349625E-3</c:v>
                </c:pt>
                <c:pt idx="348">
                  <c:v>-3.2566887994381198E-2</c:v>
                </c:pt>
                <c:pt idx="349">
                  <c:v>-1.7643899426158335E-2</c:v>
                </c:pt>
                <c:pt idx="350">
                  <c:v>-1.3198941001412922E-2</c:v>
                </c:pt>
                <c:pt idx="351">
                  <c:v>-1.8053016707862659E-2</c:v>
                </c:pt>
                <c:pt idx="352">
                  <c:v>-1.1472354802200681E-2</c:v>
                </c:pt>
                <c:pt idx="353">
                  <c:v>-4.2351128100629309E-3</c:v>
                </c:pt>
                <c:pt idx="354">
                  <c:v>-3.0221034264582173E-2</c:v>
                </c:pt>
                <c:pt idx="355">
                  <c:v>1.281915706822419E-2</c:v>
                </c:pt>
                <c:pt idx="356">
                  <c:v>4.9133057685666844E-2</c:v>
                </c:pt>
                <c:pt idx="357">
                  <c:v>-1.849123240194895E-2</c:v>
                </c:pt>
                <c:pt idx="358">
                  <c:v>9.3996625632761129E-3</c:v>
                </c:pt>
                <c:pt idx="359">
                  <c:v>1.3514407223073122E-2</c:v>
                </c:pt>
                <c:pt idx="360">
                  <c:v>2.6954016037427822E-2</c:v>
                </c:pt>
                <c:pt idx="361">
                  <c:v>-2.3581582703196782E-2</c:v>
                </c:pt>
                <c:pt idx="362">
                  <c:v>1.2463929108031598E-2</c:v>
                </c:pt>
                <c:pt idx="363">
                  <c:v>7.3874593965331612E-3</c:v>
                </c:pt>
                <c:pt idx="364">
                  <c:v>-2.1108711972576168E-2</c:v>
                </c:pt>
                <c:pt idx="365">
                  <c:v>7.0889911163114954E-3</c:v>
                </c:pt>
                <c:pt idx="366">
                  <c:v>-8.4934570823095336E-3</c:v>
                </c:pt>
                <c:pt idx="367">
                  <c:v>8.0735482121176372E-2</c:v>
                </c:pt>
                <c:pt idx="368">
                  <c:v>2.0352731976257542E-2</c:v>
                </c:pt>
                <c:pt idx="369">
                  <c:v>1.6020534945283903E-2</c:v>
                </c:pt>
                <c:pt idx="370">
                  <c:v>2.3018175150732293E-2</c:v>
                </c:pt>
                <c:pt idx="371">
                  <c:v>3.2744724886365616E-2</c:v>
                </c:pt>
                <c:pt idx="372">
                  <c:v>-4.3969870796337534E-3</c:v>
                </c:pt>
                <c:pt idx="373">
                  <c:v>2.9416338590863685E-2</c:v>
                </c:pt>
                <c:pt idx="374">
                  <c:v>-3.2915771785696464E-3</c:v>
                </c:pt>
                <c:pt idx="375">
                  <c:v>-2.0523444205089923E-2</c:v>
                </c:pt>
                <c:pt idx="376">
                  <c:v>-1.2058388482472277E-2</c:v>
                </c:pt>
                <c:pt idx="377">
                  <c:v>-8.8211473033840311E-3</c:v>
                </c:pt>
                <c:pt idx="378">
                  <c:v>-3.5853800650670156E-3</c:v>
                </c:pt>
                <c:pt idx="379">
                  <c:v>-2.7187232807682092E-3</c:v>
                </c:pt>
                <c:pt idx="380">
                  <c:v>-2.4872494856175978E-3</c:v>
                </c:pt>
                <c:pt idx="381">
                  <c:v>7.7296975955799992E-3</c:v>
                </c:pt>
                <c:pt idx="382">
                  <c:v>1.1191452284441161E-2</c:v>
                </c:pt>
                <c:pt idx="383">
                  <c:v>-2.5217341180183645E-3</c:v>
                </c:pt>
                <c:pt idx="384">
                  <c:v>-6.4232955125171822E-3</c:v>
                </c:pt>
                <c:pt idx="385">
                  <c:v>1.4447737997403972E-2</c:v>
                </c:pt>
                <c:pt idx="386">
                  <c:v>7.9732609504814984E-3</c:v>
                </c:pt>
                <c:pt idx="387">
                  <c:v>1.4816964738276503E-2</c:v>
                </c:pt>
                <c:pt idx="388">
                  <c:v>2.7376988317659473E-2</c:v>
                </c:pt>
                <c:pt idx="389">
                  <c:v>-3.4095029261055711E-2</c:v>
                </c:pt>
                <c:pt idx="390">
                  <c:v>-1.2064669193985876E-2</c:v>
                </c:pt>
                <c:pt idx="391">
                  <c:v>-5.3154428442474906E-3</c:v>
                </c:pt>
                <c:pt idx="392">
                  <c:v>3.0716958806969569E-3</c:v>
                </c:pt>
                <c:pt idx="393">
                  <c:v>-6.8125158232502023E-3</c:v>
                </c:pt>
                <c:pt idx="394">
                  <c:v>5.648817652265177E-2</c:v>
                </c:pt>
                <c:pt idx="395">
                  <c:v>-7.9760588135039029E-2</c:v>
                </c:pt>
                <c:pt idx="396">
                  <c:v>1.8081319238380376E-2</c:v>
                </c:pt>
                <c:pt idx="397">
                  <c:v>-2.5930515161349806E-2</c:v>
                </c:pt>
                <c:pt idx="398">
                  <c:v>-3.2275885058197319E-2</c:v>
                </c:pt>
                <c:pt idx="399">
                  <c:v>-2.9472166490256222E-3</c:v>
                </c:pt>
                <c:pt idx="400">
                  <c:v>-1.3224711639861698E-2</c:v>
                </c:pt>
                <c:pt idx="401">
                  <c:v>1.8914222690237202E-2</c:v>
                </c:pt>
                <c:pt idx="402">
                  <c:v>2.0390977948811707E-2</c:v>
                </c:pt>
                <c:pt idx="403">
                  <c:v>-5.0821251659939073E-2</c:v>
                </c:pt>
                <c:pt idx="404">
                  <c:v>-2.1609914925214038E-2</c:v>
                </c:pt>
                <c:pt idx="405">
                  <c:v>7.2153122301704719E-3</c:v>
                </c:pt>
                <c:pt idx="406">
                  <c:v>5.1976063875364782E-3</c:v>
                </c:pt>
                <c:pt idx="407">
                  <c:v>-1.4628781694388193E-2</c:v>
                </c:pt>
                <c:pt idx="408">
                  <c:v>-1.9718231584817669E-2</c:v>
                </c:pt>
                <c:pt idx="409">
                  <c:v>-1.1356099469570755E-2</c:v>
                </c:pt>
                <c:pt idx="410">
                  <c:v>-9.7814340373618188E-3</c:v>
                </c:pt>
                <c:pt idx="411">
                  <c:v>2.5932637559477705E-2</c:v>
                </c:pt>
                <c:pt idx="412">
                  <c:v>9.5419621845582794E-3</c:v>
                </c:pt>
                <c:pt idx="413">
                  <c:v>4.3905948401201733E-3</c:v>
                </c:pt>
                <c:pt idx="414">
                  <c:v>4.7681229710839004E-3</c:v>
                </c:pt>
                <c:pt idx="415">
                  <c:v>-5.777932977883319E-3</c:v>
                </c:pt>
                <c:pt idx="416">
                  <c:v>2.590894761158213E-2</c:v>
                </c:pt>
                <c:pt idx="417">
                  <c:v>-4.7887110361405583E-2</c:v>
                </c:pt>
                <c:pt idx="418">
                  <c:v>-2.0581659490131295E-2</c:v>
                </c:pt>
                <c:pt idx="419">
                  <c:v>-2.3357949825792944E-3</c:v>
                </c:pt>
                <c:pt idx="420">
                  <c:v>7.1353168283678492E-3</c:v>
                </c:pt>
                <c:pt idx="421">
                  <c:v>-1.9667025818695706E-2</c:v>
                </c:pt>
                <c:pt idx="422">
                  <c:v>3.2472351207606581E-2</c:v>
                </c:pt>
                <c:pt idx="423">
                  <c:v>-8.2096819715179493E-4</c:v>
                </c:pt>
                <c:pt idx="424">
                  <c:v>-9.8223661331319195E-3</c:v>
                </c:pt>
                <c:pt idx="425">
                  <c:v>1.2046355196369295E-3</c:v>
                </c:pt>
                <c:pt idx="426">
                  <c:v>3.5544603428040389E-2</c:v>
                </c:pt>
                <c:pt idx="427">
                  <c:v>4.947681239810652E-3</c:v>
                </c:pt>
                <c:pt idx="428">
                  <c:v>1.7128913348280744E-3</c:v>
                </c:pt>
                <c:pt idx="429">
                  <c:v>-4.5381612788362091E-4</c:v>
                </c:pt>
                <c:pt idx="430">
                  <c:v>-1.6492518024054593E-2</c:v>
                </c:pt>
                <c:pt idx="431">
                  <c:v>2.4968366198244343E-2</c:v>
                </c:pt>
                <c:pt idx="432">
                  <c:v>1.0784260106784819E-2</c:v>
                </c:pt>
                <c:pt idx="433">
                  <c:v>3.4496783744860393E-3</c:v>
                </c:pt>
                <c:pt idx="434">
                  <c:v>4.2387102749030028E-3</c:v>
                </c:pt>
                <c:pt idx="435">
                  <c:v>7.043316139710743E-3</c:v>
                </c:pt>
                <c:pt idx="436">
                  <c:v>-3.595053375288512E-3</c:v>
                </c:pt>
                <c:pt idx="437">
                  <c:v>4.146452467408316E-2</c:v>
                </c:pt>
                <c:pt idx="438">
                  <c:v>-1.1641232477706185E-2</c:v>
                </c:pt>
                <c:pt idx="439">
                  <c:v>7.0754447187901378E-3</c:v>
                </c:pt>
                <c:pt idx="440">
                  <c:v>1.033336122419728E-2</c:v>
                </c:pt>
                <c:pt idx="441">
                  <c:v>1.1560455576969003E-2</c:v>
                </c:pt>
                <c:pt idx="442">
                  <c:v>-4.3157241961527856E-2</c:v>
                </c:pt>
                <c:pt idx="443">
                  <c:v>-2.1455246047721799E-2</c:v>
                </c:pt>
                <c:pt idx="444">
                  <c:v>-1.9458941578456027E-2</c:v>
                </c:pt>
                <c:pt idx="445">
                  <c:v>-4.3376351176264236E-3</c:v>
                </c:pt>
                <c:pt idx="446">
                  <c:v>1.1017878783607426E-2</c:v>
                </c:pt>
                <c:pt idx="447">
                  <c:v>-1.8763871636689477E-2</c:v>
                </c:pt>
                <c:pt idx="448">
                  <c:v>1.981492882527779E-2</c:v>
                </c:pt>
                <c:pt idx="449">
                  <c:v>3.2000194865835475E-2</c:v>
                </c:pt>
                <c:pt idx="450">
                  <c:v>6.9617215854010633E-3</c:v>
                </c:pt>
                <c:pt idx="451">
                  <c:v>1.9337121458243241E-2</c:v>
                </c:pt>
                <c:pt idx="452">
                  <c:v>-1.6371236077713361E-2</c:v>
                </c:pt>
                <c:pt idx="453">
                  <c:v>-2.7510597508009858E-3</c:v>
                </c:pt>
                <c:pt idx="454">
                  <c:v>1.5901806302005665E-2</c:v>
                </c:pt>
                <c:pt idx="455">
                  <c:v>1.6105238277609572E-2</c:v>
                </c:pt>
                <c:pt idx="456">
                  <c:v>-6.5656154850290216E-3</c:v>
                </c:pt>
                <c:pt idx="457">
                  <c:v>-2.8859361128296773E-2</c:v>
                </c:pt>
                <c:pt idx="458">
                  <c:v>-3.7635700554827331E-2</c:v>
                </c:pt>
                <c:pt idx="459">
                  <c:v>1.1366189240396455E-2</c:v>
                </c:pt>
                <c:pt idx="460">
                  <c:v>-1.2904222058816727E-3</c:v>
                </c:pt>
                <c:pt idx="461">
                  <c:v>1.8021838648758132E-2</c:v>
                </c:pt>
                <c:pt idx="462">
                  <c:v>-2.9359124825805327E-2</c:v>
                </c:pt>
                <c:pt idx="463">
                  <c:v>-1.8665811237822794E-2</c:v>
                </c:pt>
                <c:pt idx="464">
                  <c:v>5.645432569025291E-3</c:v>
                </c:pt>
                <c:pt idx="465">
                  <c:v>-9.239335474095306E-3</c:v>
                </c:pt>
                <c:pt idx="466">
                  <c:v>-4.0220361112249083E-3</c:v>
                </c:pt>
                <c:pt idx="467">
                  <c:v>-8.5232912410440828E-3</c:v>
                </c:pt>
                <c:pt idx="468">
                  <c:v>-2.130242343562664E-2</c:v>
                </c:pt>
                <c:pt idx="469">
                  <c:v>1.4793172712360482E-2</c:v>
                </c:pt>
                <c:pt idx="470">
                  <c:v>-7.0059578263831574E-4</c:v>
                </c:pt>
                <c:pt idx="471">
                  <c:v>-1.4694377471624483E-3</c:v>
                </c:pt>
                <c:pt idx="472">
                  <c:v>1.2338253969683414E-2</c:v>
                </c:pt>
                <c:pt idx="473">
                  <c:v>-9.4212500780252147E-4</c:v>
                </c:pt>
                <c:pt idx="474">
                  <c:v>2.3771263855892955E-2</c:v>
                </c:pt>
                <c:pt idx="475">
                  <c:v>2.6892952034237561E-3</c:v>
                </c:pt>
                <c:pt idx="476">
                  <c:v>-8.6867374914823513E-3</c:v>
                </c:pt>
                <c:pt idx="477">
                  <c:v>-1.5923265597635392E-2</c:v>
                </c:pt>
                <c:pt idx="478">
                  <c:v>1.0702670495086476E-2</c:v>
                </c:pt>
                <c:pt idx="479">
                  <c:v>6.6507321872905376E-3</c:v>
                </c:pt>
                <c:pt idx="480">
                  <c:v>-2.9340703254600288E-2</c:v>
                </c:pt>
                <c:pt idx="481">
                  <c:v>-7.0556354067015754E-3</c:v>
                </c:pt>
                <c:pt idx="482">
                  <c:v>-5.7731915184259571E-3</c:v>
                </c:pt>
                <c:pt idx="483">
                  <c:v>-1.9504299487810309E-2</c:v>
                </c:pt>
                <c:pt idx="484">
                  <c:v>-1.321968920936909E-2</c:v>
                </c:pt>
                <c:pt idx="485">
                  <c:v>-8.1925896374715531E-3</c:v>
                </c:pt>
                <c:pt idx="486">
                  <c:v>-9.5220192639092049E-3</c:v>
                </c:pt>
                <c:pt idx="487">
                  <c:v>1.380530773381233E-2</c:v>
                </c:pt>
                <c:pt idx="488">
                  <c:v>1.1410860587046517E-2</c:v>
                </c:pt>
                <c:pt idx="489">
                  <c:v>6.41006649443303E-3</c:v>
                </c:pt>
                <c:pt idx="490">
                  <c:v>1.1016722965822277E-3</c:v>
                </c:pt>
                <c:pt idx="491">
                  <c:v>6.9150259986009606E-3</c:v>
                </c:pt>
                <c:pt idx="492">
                  <c:v>9.3923339591092479E-3</c:v>
                </c:pt>
                <c:pt idx="493">
                  <c:v>8.3619619491362342E-5</c:v>
                </c:pt>
                <c:pt idx="494">
                  <c:v>1.2412788935266912E-2</c:v>
                </c:pt>
              </c:numCache>
            </c:numRef>
          </c:val>
          <c:smooth val="0"/>
          <c:extLst>
            <c:ext xmlns:c16="http://schemas.microsoft.com/office/drawing/2014/chart" uri="{C3380CC4-5D6E-409C-BE32-E72D297353CC}">
              <c16:uniqueId val="{00000000-F7B6-4FF5-B2B0-DF946F89822A}"/>
            </c:ext>
          </c:extLst>
        </c:ser>
        <c:ser>
          <c:idx val="1"/>
          <c:order val="1"/>
          <c:tx>
            <c:strRef>
              <c:f>'Portfolio Comparison'!$AB$17</c:f>
              <c:strCache>
                <c:ptCount val="1"/>
                <c:pt idx="0">
                  <c:v>Return CCL Products</c:v>
                </c:pt>
              </c:strCache>
            </c:strRef>
          </c:tx>
          <c:spPr>
            <a:ln w="28575" cap="rnd">
              <a:solidFill>
                <a:schemeClr val="accent2"/>
              </a:solidFill>
              <a:round/>
            </a:ln>
            <a:effectLst/>
          </c:spPr>
          <c:marker>
            <c:symbol val="none"/>
          </c:marker>
          <c:cat>
            <c:numRef>
              <c:f>'Portfolio Comparison'!$Z$18:$Z$513</c:f>
              <c:numCache>
                <c:formatCode>m/d/yyyy</c:formatCode>
                <c:ptCount val="496"/>
                <c:pt idx="0">
                  <c:v>45198</c:v>
                </c:pt>
                <c:pt idx="1">
                  <c:v>45197</c:v>
                </c:pt>
                <c:pt idx="2">
                  <c:v>45196</c:v>
                </c:pt>
                <c:pt idx="3">
                  <c:v>45195</c:v>
                </c:pt>
                <c:pt idx="4">
                  <c:v>45194</c:v>
                </c:pt>
                <c:pt idx="5">
                  <c:v>45191</c:v>
                </c:pt>
                <c:pt idx="6">
                  <c:v>45190</c:v>
                </c:pt>
                <c:pt idx="7">
                  <c:v>45189</c:v>
                </c:pt>
                <c:pt idx="8">
                  <c:v>45187</c:v>
                </c:pt>
                <c:pt idx="9">
                  <c:v>45184</c:v>
                </c:pt>
                <c:pt idx="10">
                  <c:v>45183</c:v>
                </c:pt>
                <c:pt idx="11">
                  <c:v>45182</c:v>
                </c:pt>
                <c:pt idx="12">
                  <c:v>45181</c:v>
                </c:pt>
                <c:pt idx="13">
                  <c:v>45180</c:v>
                </c:pt>
                <c:pt idx="14">
                  <c:v>45177</c:v>
                </c:pt>
                <c:pt idx="15">
                  <c:v>45176</c:v>
                </c:pt>
                <c:pt idx="16">
                  <c:v>45175</c:v>
                </c:pt>
                <c:pt idx="17">
                  <c:v>45174</c:v>
                </c:pt>
                <c:pt idx="18">
                  <c:v>45173</c:v>
                </c:pt>
                <c:pt idx="19">
                  <c:v>45170</c:v>
                </c:pt>
                <c:pt idx="20">
                  <c:v>45169</c:v>
                </c:pt>
                <c:pt idx="21">
                  <c:v>45168</c:v>
                </c:pt>
                <c:pt idx="22">
                  <c:v>45167</c:v>
                </c:pt>
                <c:pt idx="23">
                  <c:v>45166</c:v>
                </c:pt>
                <c:pt idx="24">
                  <c:v>45163</c:v>
                </c:pt>
                <c:pt idx="25">
                  <c:v>45162</c:v>
                </c:pt>
                <c:pt idx="26">
                  <c:v>45161</c:v>
                </c:pt>
                <c:pt idx="27">
                  <c:v>45160</c:v>
                </c:pt>
                <c:pt idx="28">
                  <c:v>45159</c:v>
                </c:pt>
                <c:pt idx="29">
                  <c:v>45156</c:v>
                </c:pt>
                <c:pt idx="30">
                  <c:v>45155</c:v>
                </c:pt>
                <c:pt idx="31">
                  <c:v>45154</c:v>
                </c:pt>
                <c:pt idx="32">
                  <c:v>45152</c:v>
                </c:pt>
                <c:pt idx="33">
                  <c:v>45149</c:v>
                </c:pt>
                <c:pt idx="34">
                  <c:v>45148</c:v>
                </c:pt>
                <c:pt idx="35">
                  <c:v>45147</c:v>
                </c:pt>
                <c:pt idx="36">
                  <c:v>45146</c:v>
                </c:pt>
                <c:pt idx="37">
                  <c:v>45145</c:v>
                </c:pt>
                <c:pt idx="38">
                  <c:v>45142</c:v>
                </c:pt>
                <c:pt idx="39">
                  <c:v>45141</c:v>
                </c:pt>
                <c:pt idx="40">
                  <c:v>45140</c:v>
                </c:pt>
                <c:pt idx="41">
                  <c:v>45139</c:v>
                </c:pt>
                <c:pt idx="42">
                  <c:v>45138</c:v>
                </c:pt>
                <c:pt idx="43">
                  <c:v>45135</c:v>
                </c:pt>
                <c:pt idx="44">
                  <c:v>45134</c:v>
                </c:pt>
                <c:pt idx="45">
                  <c:v>45133</c:v>
                </c:pt>
                <c:pt idx="46">
                  <c:v>45132</c:v>
                </c:pt>
                <c:pt idx="47">
                  <c:v>45131</c:v>
                </c:pt>
                <c:pt idx="48">
                  <c:v>45128</c:v>
                </c:pt>
                <c:pt idx="49">
                  <c:v>45127</c:v>
                </c:pt>
                <c:pt idx="50">
                  <c:v>45126</c:v>
                </c:pt>
                <c:pt idx="51">
                  <c:v>45125</c:v>
                </c:pt>
                <c:pt idx="52">
                  <c:v>45124</c:v>
                </c:pt>
                <c:pt idx="53">
                  <c:v>45121</c:v>
                </c:pt>
                <c:pt idx="54">
                  <c:v>45120</c:v>
                </c:pt>
                <c:pt idx="55">
                  <c:v>45119</c:v>
                </c:pt>
                <c:pt idx="56">
                  <c:v>45118</c:v>
                </c:pt>
                <c:pt idx="57">
                  <c:v>45117</c:v>
                </c:pt>
                <c:pt idx="58">
                  <c:v>45114</c:v>
                </c:pt>
                <c:pt idx="59">
                  <c:v>45113</c:v>
                </c:pt>
                <c:pt idx="60">
                  <c:v>45112</c:v>
                </c:pt>
                <c:pt idx="61">
                  <c:v>45111</c:v>
                </c:pt>
                <c:pt idx="62">
                  <c:v>45110</c:v>
                </c:pt>
                <c:pt idx="63">
                  <c:v>45107</c:v>
                </c:pt>
                <c:pt idx="64">
                  <c:v>45105</c:v>
                </c:pt>
                <c:pt idx="65">
                  <c:v>45104</c:v>
                </c:pt>
                <c:pt idx="66">
                  <c:v>45103</c:v>
                </c:pt>
                <c:pt idx="67">
                  <c:v>45100</c:v>
                </c:pt>
                <c:pt idx="68">
                  <c:v>45099</c:v>
                </c:pt>
                <c:pt idx="69">
                  <c:v>45098</c:v>
                </c:pt>
                <c:pt idx="70">
                  <c:v>45097</c:v>
                </c:pt>
                <c:pt idx="71">
                  <c:v>45096</c:v>
                </c:pt>
                <c:pt idx="72">
                  <c:v>45093</c:v>
                </c:pt>
                <c:pt idx="73">
                  <c:v>45092</c:v>
                </c:pt>
                <c:pt idx="74">
                  <c:v>45091</c:v>
                </c:pt>
                <c:pt idx="75">
                  <c:v>45090</c:v>
                </c:pt>
                <c:pt idx="76">
                  <c:v>45089</c:v>
                </c:pt>
                <c:pt idx="77">
                  <c:v>45086</c:v>
                </c:pt>
                <c:pt idx="78">
                  <c:v>45085</c:v>
                </c:pt>
                <c:pt idx="79">
                  <c:v>45084</c:v>
                </c:pt>
                <c:pt idx="80">
                  <c:v>45083</c:v>
                </c:pt>
                <c:pt idx="81">
                  <c:v>45082</c:v>
                </c:pt>
                <c:pt idx="82">
                  <c:v>45079</c:v>
                </c:pt>
                <c:pt idx="83">
                  <c:v>45078</c:v>
                </c:pt>
                <c:pt idx="84">
                  <c:v>45077</c:v>
                </c:pt>
                <c:pt idx="85">
                  <c:v>45076</c:v>
                </c:pt>
                <c:pt idx="86">
                  <c:v>45075</c:v>
                </c:pt>
                <c:pt idx="87">
                  <c:v>45072</c:v>
                </c:pt>
                <c:pt idx="88">
                  <c:v>45071</c:v>
                </c:pt>
                <c:pt idx="89">
                  <c:v>45070</c:v>
                </c:pt>
                <c:pt idx="90">
                  <c:v>45069</c:v>
                </c:pt>
                <c:pt idx="91">
                  <c:v>45068</c:v>
                </c:pt>
                <c:pt idx="92">
                  <c:v>45065</c:v>
                </c:pt>
                <c:pt idx="93">
                  <c:v>45064</c:v>
                </c:pt>
                <c:pt idx="94">
                  <c:v>45063</c:v>
                </c:pt>
                <c:pt idx="95">
                  <c:v>45062</c:v>
                </c:pt>
                <c:pt idx="96">
                  <c:v>45061</c:v>
                </c:pt>
                <c:pt idx="97">
                  <c:v>45058</c:v>
                </c:pt>
                <c:pt idx="98">
                  <c:v>45057</c:v>
                </c:pt>
                <c:pt idx="99">
                  <c:v>45056</c:v>
                </c:pt>
                <c:pt idx="100">
                  <c:v>45055</c:v>
                </c:pt>
                <c:pt idx="101">
                  <c:v>45054</c:v>
                </c:pt>
                <c:pt idx="102">
                  <c:v>45051</c:v>
                </c:pt>
                <c:pt idx="103">
                  <c:v>45050</c:v>
                </c:pt>
                <c:pt idx="104">
                  <c:v>45049</c:v>
                </c:pt>
                <c:pt idx="105">
                  <c:v>45048</c:v>
                </c:pt>
                <c:pt idx="106">
                  <c:v>45044</c:v>
                </c:pt>
                <c:pt idx="107">
                  <c:v>45043</c:v>
                </c:pt>
                <c:pt idx="108">
                  <c:v>45042</c:v>
                </c:pt>
                <c:pt idx="109">
                  <c:v>45041</c:v>
                </c:pt>
                <c:pt idx="110">
                  <c:v>45040</c:v>
                </c:pt>
                <c:pt idx="111">
                  <c:v>45037</c:v>
                </c:pt>
                <c:pt idx="112">
                  <c:v>45036</c:v>
                </c:pt>
                <c:pt idx="113">
                  <c:v>45035</c:v>
                </c:pt>
                <c:pt idx="114">
                  <c:v>45034</c:v>
                </c:pt>
                <c:pt idx="115">
                  <c:v>45033</c:v>
                </c:pt>
                <c:pt idx="116">
                  <c:v>45029</c:v>
                </c:pt>
                <c:pt idx="117">
                  <c:v>45028</c:v>
                </c:pt>
                <c:pt idx="118">
                  <c:v>45027</c:v>
                </c:pt>
                <c:pt idx="119">
                  <c:v>45026</c:v>
                </c:pt>
                <c:pt idx="120">
                  <c:v>45022</c:v>
                </c:pt>
                <c:pt idx="121">
                  <c:v>45021</c:v>
                </c:pt>
                <c:pt idx="122">
                  <c:v>45019</c:v>
                </c:pt>
                <c:pt idx="123">
                  <c:v>45016</c:v>
                </c:pt>
                <c:pt idx="124">
                  <c:v>45014</c:v>
                </c:pt>
                <c:pt idx="125">
                  <c:v>45013</c:v>
                </c:pt>
                <c:pt idx="126">
                  <c:v>45012</c:v>
                </c:pt>
                <c:pt idx="127">
                  <c:v>45009</c:v>
                </c:pt>
                <c:pt idx="128">
                  <c:v>45008</c:v>
                </c:pt>
                <c:pt idx="129">
                  <c:v>45007</c:v>
                </c:pt>
                <c:pt idx="130">
                  <c:v>45006</c:v>
                </c:pt>
                <c:pt idx="131">
                  <c:v>45005</c:v>
                </c:pt>
                <c:pt idx="132">
                  <c:v>45002</c:v>
                </c:pt>
                <c:pt idx="133">
                  <c:v>45001</c:v>
                </c:pt>
                <c:pt idx="134">
                  <c:v>45000</c:v>
                </c:pt>
                <c:pt idx="135">
                  <c:v>44999</c:v>
                </c:pt>
                <c:pt idx="136">
                  <c:v>44998</c:v>
                </c:pt>
                <c:pt idx="137">
                  <c:v>44995</c:v>
                </c:pt>
                <c:pt idx="138">
                  <c:v>44994</c:v>
                </c:pt>
                <c:pt idx="139">
                  <c:v>44993</c:v>
                </c:pt>
                <c:pt idx="140">
                  <c:v>44991</c:v>
                </c:pt>
                <c:pt idx="141">
                  <c:v>44988</c:v>
                </c:pt>
                <c:pt idx="142">
                  <c:v>44987</c:v>
                </c:pt>
                <c:pt idx="143">
                  <c:v>44986</c:v>
                </c:pt>
                <c:pt idx="144">
                  <c:v>44985</c:v>
                </c:pt>
                <c:pt idx="145">
                  <c:v>44984</c:v>
                </c:pt>
                <c:pt idx="146">
                  <c:v>44981</c:v>
                </c:pt>
                <c:pt idx="147">
                  <c:v>44980</c:v>
                </c:pt>
                <c:pt idx="148">
                  <c:v>44979</c:v>
                </c:pt>
                <c:pt idx="149">
                  <c:v>44978</c:v>
                </c:pt>
                <c:pt idx="150">
                  <c:v>44977</c:v>
                </c:pt>
                <c:pt idx="151">
                  <c:v>44974</c:v>
                </c:pt>
                <c:pt idx="152">
                  <c:v>44973</c:v>
                </c:pt>
                <c:pt idx="153">
                  <c:v>44972</c:v>
                </c:pt>
                <c:pt idx="154">
                  <c:v>44971</c:v>
                </c:pt>
                <c:pt idx="155">
                  <c:v>44970</c:v>
                </c:pt>
                <c:pt idx="156">
                  <c:v>44967</c:v>
                </c:pt>
                <c:pt idx="157">
                  <c:v>44966</c:v>
                </c:pt>
                <c:pt idx="158">
                  <c:v>44965</c:v>
                </c:pt>
                <c:pt idx="159">
                  <c:v>44964</c:v>
                </c:pt>
                <c:pt idx="160">
                  <c:v>44963</c:v>
                </c:pt>
                <c:pt idx="161">
                  <c:v>44960</c:v>
                </c:pt>
                <c:pt idx="162">
                  <c:v>44959</c:v>
                </c:pt>
                <c:pt idx="163">
                  <c:v>44958</c:v>
                </c:pt>
                <c:pt idx="164">
                  <c:v>44957</c:v>
                </c:pt>
                <c:pt idx="165">
                  <c:v>44956</c:v>
                </c:pt>
                <c:pt idx="166">
                  <c:v>44953</c:v>
                </c:pt>
                <c:pt idx="167">
                  <c:v>44951</c:v>
                </c:pt>
                <c:pt idx="168">
                  <c:v>44950</c:v>
                </c:pt>
                <c:pt idx="169">
                  <c:v>44949</c:v>
                </c:pt>
                <c:pt idx="170">
                  <c:v>44946</c:v>
                </c:pt>
                <c:pt idx="171">
                  <c:v>44945</c:v>
                </c:pt>
                <c:pt idx="172">
                  <c:v>44944</c:v>
                </c:pt>
                <c:pt idx="173">
                  <c:v>44943</c:v>
                </c:pt>
                <c:pt idx="174">
                  <c:v>44942</c:v>
                </c:pt>
                <c:pt idx="175">
                  <c:v>44939</c:v>
                </c:pt>
                <c:pt idx="176">
                  <c:v>44938</c:v>
                </c:pt>
                <c:pt idx="177">
                  <c:v>44937</c:v>
                </c:pt>
                <c:pt idx="178">
                  <c:v>44936</c:v>
                </c:pt>
                <c:pt idx="179">
                  <c:v>44935</c:v>
                </c:pt>
                <c:pt idx="180">
                  <c:v>44932</c:v>
                </c:pt>
                <c:pt idx="181">
                  <c:v>44931</c:v>
                </c:pt>
                <c:pt idx="182">
                  <c:v>44930</c:v>
                </c:pt>
                <c:pt idx="183">
                  <c:v>44929</c:v>
                </c:pt>
                <c:pt idx="184">
                  <c:v>44928</c:v>
                </c:pt>
                <c:pt idx="185">
                  <c:v>44925</c:v>
                </c:pt>
                <c:pt idx="186">
                  <c:v>44924</c:v>
                </c:pt>
                <c:pt idx="187">
                  <c:v>44923</c:v>
                </c:pt>
                <c:pt idx="188">
                  <c:v>44922</c:v>
                </c:pt>
                <c:pt idx="189">
                  <c:v>44921</c:v>
                </c:pt>
                <c:pt idx="190">
                  <c:v>44918</c:v>
                </c:pt>
                <c:pt idx="191">
                  <c:v>44917</c:v>
                </c:pt>
                <c:pt idx="192">
                  <c:v>44916</c:v>
                </c:pt>
                <c:pt idx="193">
                  <c:v>44915</c:v>
                </c:pt>
                <c:pt idx="194">
                  <c:v>44914</c:v>
                </c:pt>
                <c:pt idx="195">
                  <c:v>44911</c:v>
                </c:pt>
                <c:pt idx="196">
                  <c:v>44910</c:v>
                </c:pt>
                <c:pt idx="197">
                  <c:v>44909</c:v>
                </c:pt>
                <c:pt idx="198">
                  <c:v>44908</c:v>
                </c:pt>
                <c:pt idx="199">
                  <c:v>44907</c:v>
                </c:pt>
                <c:pt idx="200">
                  <c:v>44904</c:v>
                </c:pt>
                <c:pt idx="201">
                  <c:v>44903</c:v>
                </c:pt>
                <c:pt idx="202">
                  <c:v>44902</c:v>
                </c:pt>
                <c:pt idx="203">
                  <c:v>44901</c:v>
                </c:pt>
                <c:pt idx="204">
                  <c:v>44900</c:v>
                </c:pt>
                <c:pt idx="205">
                  <c:v>44897</c:v>
                </c:pt>
                <c:pt idx="206">
                  <c:v>44896</c:v>
                </c:pt>
                <c:pt idx="207">
                  <c:v>44895</c:v>
                </c:pt>
                <c:pt idx="208">
                  <c:v>44894</c:v>
                </c:pt>
                <c:pt idx="209">
                  <c:v>44893</c:v>
                </c:pt>
                <c:pt idx="210">
                  <c:v>44890</c:v>
                </c:pt>
                <c:pt idx="211">
                  <c:v>44889</c:v>
                </c:pt>
                <c:pt idx="212">
                  <c:v>44888</c:v>
                </c:pt>
                <c:pt idx="213">
                  <c:v>44887</c:v>
                </c:pt>
                <c:pt idx="214">
                  <c:v>44886</c:v>
                </c:pt>
                <c:pt idx="215">
                  <c:v>44883</c:v>
                </c:pt>
                <c:pt idx="216">
                  <c:v>44882</c:v>
                </c:pt>
                <c:pt idx="217">
                  <c:v>44881</c:v>
                </c:pt>
                <c:pt idx="218">
                  <c:v>44880</c:v>
                </c:pt>
                <c:pt idx="219">
                  <c:v>44879</c:v>
                </c:pt>
                <c:pt idx="220">
                  <c:v>44876</c:v>
                </c:pt>
                <c:pt idx="221">
                  <c:v>44875</c:v>
                </c:pt>
                <c:pt idx="222">
                  <c:v>44874</c:v>
                </c:pt>
                <c:pt idx="223">
                  <c:v>44872</c:v>
                </c:pt>
                <c:pt idx="224">
                  <c:v>44869</c:v>
                </c:pt>
                <c:pt idx="225">
                  <c:v>44868</c:v>
                </c:pt>
                <c:pt idx="226">
                  <c:v>44867</c:v>
                </c:pt>
                <c:pt idx="227">
                  <c:v>44866</c:v>
                </c:pt>
                <c:pt idx="228">
                  <c:v>44865</c:v>
                </c:pt>
                <c:pt idx="229">
                  <c:v>44862</c:v>
                </c:pt>
                <c:pt idx="230">
                  <c:v>44861</c:v>
                </c:pt>
                <c:pt idx="231">
                  <c:v>44859</c:v>
                </c:pt>
                <c:pt idx="232">
                  <c:v>44858</c:v>
                </c:pt>
                <c:pt idx="233">
                  <c:v>44855</c:v>
                </c:pt>
                <c:pt idx="234">
                  <c:v>44854</c:v>
                </c:pt>
                <c:pt idx="235">
                  <c:v>44853</c:v>
                </c:pt>
                <c:pt idx="236">
                  <c:v>44852</c:v>
                </c:pt>
                <c:pt idx="237">
                  <c:v>44851</c:v>
                </c:pt>
                <c:pt idx="238">
                  <c:v>44848</c:v>
                </c:pt>
                <c:pt idx="239">
                  <c:v>44847</c:v>
                </c:pt>
                <c:pt idx="240">
                  <c:v>44846</c:v>
                </c:pt>
                <c:pt idx="241">
                  <c:v>44845</c:v>
                </c:pt>
                <c:pt idx="242">
                  <c:v>44844</c:v>
                </c:pt>
                <c:pt idx="243">
                  <c:v>44841</c:v>
                </c:pt>
                <c:pt idx="244">
                  <c:v>44840</c:v>
                </c:pt>
                <c:pt idx="245">
                  <c:v>44838</c:v>
                </c:pt>
                <c:pt idx="246">
                  <c:v>44837</c:v>
                </c:pt>
                <c:pt idx="247">
                  <c:v>44834</c:v>
                </c:pt>
                <c:pt idx="248">
                  <c:v>44833</c:v>
                </c:pt>
                <c:pt idx="249">
                  <c:v>44832</c:v>
                </c:pt>
                <c:pt idx="250">
                  <c:v>44831</c:v>
                </c:pt>
                <c:pt idx="251">
                  <c:v>44830</c:v>
                </c:pt>
                <c:pt idx="252">
                  <c:v>44827</c:v>
                </c:pt>
                <c:pt idx="253">
                  <c:v>44826</c:v>
                </c:pt>
                <c:pt idx="254">
                  <c:v>44825</c:v>
                </c:pt>
                <c:pt idx="255">
                  <c:v>44824</c:v>
                </c:pt>
                <c:pt idx="256">
                  <c:v>44823</c:v>
                </c:pt>
                <c:pt idx="257">
                  <c:v>44820</c:v>
                </c:pt>
                <c:pt idx="258">
                  <c:v>44819</c:v>
                </c:pt>
                <c:pt idx="259">
                  <c:v>44818</c:v>
                </c:pt>
                <c:pt idx="260">
                  <c:v>44817</c:v>
                </c:pt>
                <c:pt idx="261">
                  <c:v>44816</c:v>
                </c:pt>
                <c:pt idx="262">
                  <c:v>44813</c:v>
                </c:pt>
                <c:pt idx="263">
                  <c:v>44812</c:v>
                </c:pt>
                <c:pt idx="264">
                  <c:v>44811</c:v>
                </c:pt>
                <c:pt idx="265">
                  <c:v>44810</c:v>
                </c:pt>
                <c:pt idx="266">
                  <c:v>44809</c:v>
                </c:pt>
                <c:pt idx="267">
                  <c:v>44806</c:v>
                </c:pt>
                <c:pt idx="268">
                  <c:v>44805</c:v>
                </c:pt>
                <c:pt idx="269">
                  <c:v>44803</c:v>
                </c:pt>
                <c:pt idx="270">
                  <c:v>44802</c:v>
                </c:pt>
                <c:pt idx="271">
                  <c:v>44799</c:v>
                </c:pt>
                <c:pt idx="272">
                  <c:v>44798</c:v>
                </c:pt>
                <c:pt idx="273">
                  <c:v>44797</c:v>
                </c:pt>
                <c:pt idx="274">
                  <c:v>44796</c:v>
                </c:pt>
                <c:pt idx="275">
                  <c:v>44795</c:v>
                </c:pt>
                <c:pt idx="276">
                  <c:v>44792</c:v>
                </c:pt>
                <c:pt idx="277">
                  <c:v>44791</c:v>
                </c:pt>
                <c:pt idx="278">
                  <c:v>44790</c:v>
                </c:pt>
                <c:pt idx="279">
                  <c:v>44789</c:v>
                </c:pt>
                <c:pt idx="280">
                  <c:v>44785</c:v>
                </c:pt>
                <c:pt idx="281">
                  <c:v>44784</c:v>
                </c:pt>
                <c:pt idx="282">
                  <c:v>44783</c:v>
                </c:pt>
                <c:pt idx="283">
                  <c:v>44781</c:v>
                </c:pt>
                <c:pt idx="284">
                  <c:v>44778</c:v>
                </c:pt>
                <c:pt idx="285">
                  <c:v>44777</c:v>
                </c:pt>
                <c:pt idx="286">
                  <c:v>44776</c:v>
                </c:pt>
                <c:pt idx="287">
                  <c:v>44775</c:v>
                </c:pt>
                <c:pt idx="288">
                  <c:v>44774</c:v>
                </c:pt>
                <c:pt idx="289">
                  <c:v>44771</c:v>
                </c:pt>
                <c:pt idx="290">
                  <c:v>44770</c:v>
                </c:pt>
                <c:pt idx="291">
                  <c:v>44769</c:v>
                </c:pt>
                <c:pt idx="292">
                  <c:v>44768</c:v>
                </c:pt>
                <c:pt idx="293">
                  <c:v>44767</c:v>
                </c:pt>
                <c:pt idx="294">
                  <c:v>44764</c:v>
                </c:pt>
                <c:pt idx="295">
                  <c:v>44763</c:v>
                </c:pt>
                <c:pt idx="296">
                  <c:v>44762</c:v>
                </c:pt>
                <c:pt idx="297">
                  <c:v>44761</c:v>
                </c:pt>
                <c:pt idx="298">
                  <c:v>44760</c:v>
                </c:pt>
                <c:pt idx="299">
                  <c:v>44757</c:v>
                </c:pt>
                <c:pt idx="300">
                  <c:v>44756</c:v>
                </c:pt>
                <c:pt idx="301">
                  <c:v>44755</c:v>
                </c:pt>
                <c:pt idx="302">
                  <c:v>44754</c:v>
                </c:pt>
                <c:pt idx="303">
                  <c:v>44753</c:v>
                </c:pt>
                <c:pt idx="304">
                  <c:v>44750</c:v>
                </c:pt>
                <c:pt idx="305">
                  <c:v>44749</c:v>
                </c:pt>
                <c:pt idx="306">
                  <c:v>44748</c:v>
                </c:pt>
                <c:pt idx="307">
                  <c:v>44747</c:v>
                </c:pt>
                <c:pt idx="308">
                  <c:v>44746</c:v>
                </c:pt>
                <c:pt idx="309">
                  <c:v>44743</c:v>
                </c:pt>
                <c:pt idx="310">
                  <c:v>44742</c:v>
                </c:pt>
                <c:pt idx="311">
                  <c:v>44741</c:v>
                </c:pt>
                <c:pt idx="312">
                  <c:v>44740</c:v>
                </c:pt>
                <c:pt idx="313">
                  <c:v>44739</c:v>
                </c:pt>
                <c:pt idx="314">
                  <c:v>44736</c:v>
                </c:pt>
                <c:pt idx="315">
                  <c:v>44735</c:v>
                </c:pt>
                <c:pt idx="316">
                  <c:v>44734</c:v>
                </c:pt>
                <c:pt idx="317">
                  <c:v>44733</c:v>
                </c:pt>
                <c:pt idx="318">
                  <c:v>44732</c:v>
                </c:pt>
                <c:pt idx="319">
                  <c:v>44729</c:v>
                </c:pt>
                <c:pt idx="320">
                  <c:v>44728</c:v>
                </c:pt>
                <c:pt idx="321">
                  <c:v>44727</c:v>
                </c:pt>
                <c:pt idx="322">
                  <c:v>44726</c:v>
                </c:pt>
                <c:pt idx="323">
                  <c:v>44725</c:v>
                </c:pt>
                <c:pt idx="324">
                  <c:v>44722</c:v>
                </c:pt>
                <c:pt idx="325">
                  <c:v>44721</c:v>
                </c:pt>
                <c:pt idx="326">
                  <c:v>44720</c:v>
                </c:pt>
                <c:pt idx="327">
                  <c:v>44719</c:v>
                </c:pt>
                <c:pt idx="328">
                  <c:v>44718</c:v>
                </c:pt>
                <c:pt idx="329">
                  <c:v>44715</c:v>
                </c:pt>
                <c:pt idx="330">
                  <c:v>44714</c:v>
                </c:pt>
                <c:pt idx="331">
                  <c:v>44713</c:v>
                </c:pt>
                <c:pt idx="332">
                  <c:v>44712</c:v>
                </c:pt>
                <c:pt idx="333">
                  <c:v>44711</c:v>
                </c:pt>
                <c:pt idx="334">
                  <c:v>44708</c:v>
                </c:pt>
                <c:pt idx="335">
                  <c:v>44707</c:v>
                </c:pt>
                <c:pt idx="336">
                  <c:v>44706</c:v>
                </c:pt>
                <c:pt idx="337">
                  <c:v>44705</c:v>
                </c:pt>
                <c:pt idx="338">
                  <c:v>44704</c:v>
                </c:pt>
                <c:pt idx="339">
                  <c:v>44701</c:v>
                </c:pt>
                <c:pt idx="340">
                  <c:v>44700</c:v>
                </c:pt>
                <c:pt idx="341">
                  <c:v>44699</c:v>
                </c:pt>
                <c:pt idx="342">
                  <c:v>44698</c:v>
                </c:pt>
                <c:pt idx="343">
                  <c:v>44697</c:v>
                </c:pt>
                <c:pt idx="344">
                  <c:v>44694</c:v>
                </c:pt>
                <c:pt idx="345">
                  <c:v>44693</c:v>
                </c:pt>
                <c:pt idx="346">
                  <c:v>44692</c:v>
                </c:pt>
                <c:pt idx="347">
                  <c:v>44691</c:v>
                </c:pt>
                <c:pt idx="348">
                  <c:v>44690</c:v>
                </c:pt>
                <c:pt idx="349">
                  <c:v>44687</c:v>
                </c:pt>
                <c:pt idx="350">
                  <c:v>44686</c:v>
                </c:pt>
                <c:pt idx="351">
                  <c:v>44685</c:v>
                </c:pt>
                <c:pt idx="352">
                  <c:v>44683</c:v>
                </c:pt>
                <c:pt idx="353">
                  <c:v>44680</c:v>
                </c:pt>
                <c:pt idx="354">
                  <c:v>44679</c:v>
                </c:pt>
                <c:pt idx="355">
                  <c:v>44678</c:v>
                </c:pt>
                <c:pt idx="356">
                  <c:v>44677</c:v>
                </c:pt>
                <c:pt idx="357">
                  <c:v>44676</c:v>
                </c:pt>
                <c:pt idx="358">
                  <c:v>44673</c:v>
                </c:pt>
                <c:pt idx="359">
                  <c:v>44672</c:v>
                </c:pt>
                <c:pt idx="360">
                  <c:v>44671</c:v>
                </c:pt>
                <c:pt idx="361">
                  <c:v>44670</c:v>
                </c:pt>
                <c:pt idx="362">
                  <c:v>44669</c:v>
                </c:pt>
                <c:pt idx="363">
                  <c:v>44664</c:v>
                </c:pt>
                <c:pt idx="364">
                  <c:v>44663</c:v>
                </c:pt>
                <c:pt idx="365">
                  <c:v>44662</c:v>
                </c:pt>
                <c:pt idx="366">
                  <c:v>44659</c:v>
                </c:pt>
                <c:pt idx="367">
                  <c:v>44658</c:v>
                </c:pt>
                <c:pt idx="368">
                  <c:v>44657</c:v>
                </c:pt>
                <c:pt idx="369">
                  <c:v>44656</c:v>
                </c:pt>
                <c:pt idx="370">
                  <c:v>44655</c:v>
                </c:pt>
                <c:pt idx="371">
                  <c:v>44652</c:v>
                </c:pt>
                <c:pt idx="372">
                  <c:v>44651</c:v>
                </c:pt>
                <c:pt idx="373">
                  <c:v>44650</c:v>
                </c:pt>
                <c:pt idx="374">
                  <c:v>44649</c:v>
                </c:pt>
                <c:pt idx="375">
                  <c:v>44648</c:v>
                </c:pt>
                <c:pt idx="376">
                  <c:v>44645</c:v>
                </c:pt>
                <c:pt idx="377">
                  <c:v>44644</c:v>
                </c:pt>
                <c:pt idx="378">
                  <c:v>44643</c:v>
                </c:pt>
                <c:pt idx="379">
                  <c:v>44642</c:v>
                </c:pt>
                <c:pt idx="380">
                  <c:v>44641</c:v>
                </c:pt>
                <c:pt idx="381">
                  <c:v>44637</c:v>
                </c:pt>
                <c:pt idx="382">
                  <c:v>44636</c:v>
                </c:pt>
                <c:pt idx="383">
                  <c:v>44635</c:v>
                </c:pt>
                <c:pt idx="384">
                  <c:v>44634</c:v>
                </c:pt>
                <c:pt idx="385">
                  <c:v>44631</c:v>
                </c:pt>
                <c:pt idx="386">
                  <c:v>44630</c:v>
                </c:pt>
                <c:pt idx="387">
                  <c:v>44629</c:v>
                </c:pt>
                <c:pt idx="388">
                  <c:v>44628</c:v>
                </c:pt>
                <c:pt idx="389">
                  <c:v>44627</c:v>
                </c:pt>
                <c:pt idx="390">
                  <c:v>44624</c:v>
                </c:pt>
                <c:pt idx="391">
                  <c:v>44623</c:v>
                </c:pt>
                <c:pt idx="392">
                  <c:v>44622</c:v>
                </c:pt>
                <c:pt idx="393">
                  <c:v>44620</c:v>
                </c:pt>
                <c:pt idx="394">
                  <c:v>44617</c:v>
                </c:pt>
                <c:pt idx="395">
                  <c:v>44616</c:v>
                </c:pt>
                <c:pt idx="396">
                  <c:v>44615</c:v>
                </c:pt>
                <c:pt idx="397">
                  <c:v>44614</c:v>
                </c:pt>
                <c:pt idx="398">
                  <c:v>44613</c:v>
                </c:pt>
                <c:pt idx="399">
                  <c:v>44610</c:v>
                </c:pt>
                <c:pt idx="400">
                  <c:v>44609</c:v>
                </c:pt>
                <c:pt idx="401">
                  <c:v>44608</c:v>
                </c:pt>
                <c:pt idx="402">
                  <c:v>44607</c:v>
                </c:pt>
                <c:pt idx="403">
                  <c:v>44606</c:v>
                </c:pt>
                <c:pt idx="404">
                  <c:v>44603</c:v>
                </c:pt>
                <c:pt idx="405">
                  <c:v>44602</c:v>
                </c:pt>
                <c:pt idx="406">
                  <c:v>44601</c:v>
                </c:pt>
                <c:pt idx="407">
                  <c:v>44600</c:v>
                </c:pt>
                <c:pt idx="408">
                  <c:v>44599</c:v>
                </c:pt>
                <c:pt idx="409">
                  <c:v>44596</c:v>
                </c:pt>
                <c:pt idx="410">
                  <c:v>44595</c:v>
                </c:pt>
                <c:pt idx="411">
                  <c:v>44594</c:v>
                </c:pt>
                <c:pt idx="412">
                  <c:v>44593</c:v>
                </c:pt>
                <c:pt idx="413">
                  <c:v>44592</c:v>
                </c:pt>
                <c:pt idx="414">
                  <c:v>44589</c:v>
                </c:pt>
                <c:pt idx="415">
                  <c:v>44588</c:v>
                </c:pt>
                <c:pt idx="416">
                  <c:v>44586</c:v>
                </c:pt>
                <c:pt idx="417">
                  <c:v>44585</c:v>
                </c:pt>
                <c:pt idx="418">
                  <c:v>44582</c:v>
                </c:pt>
                <c:pt idx="419">
                  <c:v>44581</c:v>
                </c:pt>
                <c:pt idx="420">
                  <c:v>44580</c:v>
                </c:pt>
                <c:pt idx="421">
                  <c:v>44579</c:v>
                </c:pt>
                <c:pt idx="422">
                  <c:v>44578</c:v>
                </c:pt>
                <c:pt idx="423">
                  <c:v>44575</c:v>
                </c:pt>
                <c:pt idx="424">
                  <c:v>44574</c:v>
                </c:pt>
                <c:pt idx="425">
                  <c:v>44573</c:v>
                </c:pt>
                <c:pt idx="426">
                  <c:v>44572</c:v>
                </c:pt>
                <c:pt idx="427">
                  <c:v>44571</c:v>
                </c:pt>
                <c:pt idx="428">
                  <c:v>44568</c:v>
                </c:pt>
                <c:pt idx="429">
                  <c:v>44567</c:v>
                </c:pt>
                <c:pt idx="430">
                  <c:v>44566</c:v>
                </c:pt>
                <c:pt idx="431">
                  <c:v>44565</c:v>
                </c:pt>
                <c:pt idx="432">
                  <c:v>44564</c:v>
                </c:pt>
                <c:pt idx="433">
                  <c:v>44561</c:v>
                </c:pt>
                <c:pt idx="434">
                  <c:v>44560</c:v>
                </c:pt>
                <c:pt idx="435">
                  <c:v>44559</c:v>
                </c:pt>
                <c:pt idx="436">
                  <c:v>44558</c:v>
                </c:pt>
                <c:pt idx="437">
                  <c:v>44557</c:v>
                </c:pt>
                <c:pt idx="438">
                  <c:v>44554</c:v>
                </c:pt>
                <c:pt idx="439">
                  <c:v>44553</c:v>
                </c:pt>
                <c:pt idx="440">
                  <c:v>44552</c:v>
                </c:pt>
                <c:pt idx="441">
                  <c:v>44551</c:v>
                </c:pt>
                <c:pt idx="442">
                  <c:v>44550</c:v>
                </c:pt>
                <c:pt idx="443">
                  <c:v>44547</c:v>
                </c:pt>
                <c:pt idx="444">
                  <c:v>44546</c:v>
                </c:pt>
                <c:pt idx="445">
                  <c:v>44545</c:v>
                </c:pt>
                <c:pt idx="446">
                  <c:v>44544</c:v>
                </c:pt>
                <c:pt idx="447">
                  <c:v>44543</c:v>
                </c:pt>
                <c:pt idx="448">
                  <c:v>44540</c:v>
                </c:pt>
                <c:pt idx="449">
                  <c:v>44539</c:v>
                </c:pt>
                <c:pt idx="450">
                  <c:v>44538</c:v>
                </c:pt>
                <c:pt idx="451">
                  <c:v>44537</c:v>
                </c:pt>
                <c:pt idx="452">
                  <c:v>44536</c:v>
                </c:pt>
                <c:pt idx="453">
                  <c:v>44533</c:v>
                </c:pt>
                <c:pt idx="454">
                  <c:v>44532</c:v>
                </c:pt>
                <c:pt idx="455">
                  <c:v>44531</c:v>
                </c:pt>
                <c:pt idx="456">
                  <c:v>44530</c:v>
                </c:pt>
                <c:pt idx="457">
                  <c:v>44529</c:v>
                </c:pt>
                <c:pt idx="458">
                  <c:v>44526</c:v>
                </c:pt>
                <c:pt idx="459">
                  <c:v>44525</c:v>
                </c:pt>
                <c:pt idx="460">
                  <c:v>44524</c:v>
                </c:pt>
                <c:pt idx="461">
                  <c:v>44523</c:v>
                </c:pt>
                <c:pt idx="462">
                  <c:v>44522</c:v>
                </c:pt>
                <c:pt idx="463">
                  <c:v>44518</c:v>
                </c:pt>
                <c:pt idx="464">
                  <c:v>44517</c:v>
                </c:pt>
                <c:pt idx="465">
                  <c:v>44516</c:v>
                </c:pt>
                <c:pt idx="466">
                  <c:v>44515</c:v>
                </c:pt>
                <c:pt idx="467">
                  <c:v>44512</c:v>
                </c:pt>
                <c:pt idx="468">
                  <c:v>44511</c:v>
                </c:pt>
                <c:pt idx="469">
                  <c:v>44510</c:v>
                </c:pt>
                <c:pt idx="470">
                  <c:v>44509</c:v>
                </c:pt>
                <c:pt idx="471">
                  <c:v>44508</c:v>
                </c:pt>
                <c:pt idx="472">
                  <c:v>44504</c:v>
                </c:pt>
                <c:pt idx="473">
                  <c:v>44503</c:v>
                </c:pt>
                <c:pt idx="474">
                  <c:v>44502</c:v>
                </c:pt>
                <c:pt idx="475">
                  <c:v>44501</c:v>
                </c:pt>
                <c:pt idx="476">
                  <c:v>44498</c:v>
                </c:pt>
                <c:pt idx="477">
                  <c:v>44497</c:v>
                </c:pt>
                <c:pt idx="478">
                  <c:v>44496</c:v>
                </c:pt>
                <c:pt idx="479">
                  <c:v>44495</c:v>
                </c:pt>
                <c:pt idx="480">
                  <c:v>44494</c:v>
                </c:pt>
                <c:pt idx="481">
                  <c:v>44491</c:v>
                </c:pt>
                <c:pt idx="482">
                  <c:v>44490</c:v>
                </c:pt>
                <c:pt idx="483">
                  <c:v>44489</c:v>
                </c:pt>
                <c:pt idx="484">
                  <c:v>44488</c:v>
                </c:pt>
                <c:pt idx="485">
                  <c:v>44487</c:v>
                </c:pt>
                <c:pt idx="486">
                  <c:v>44483</c:v>
                </c:pt>
                <c:pt idx="487">
                  <c:v>44482</c:v>
                </c:pt>
                <c:pt idx="488">
                  <c:v>44481</c:v>
                </c:pt>
                <c:pt idx="489">
                  <c:v>44480</c:v>
                </c:pt>
                <c:pt idx="490">
                  <c:v>44477</c:v>
                </c:pt>
                <c:pt idx="491">
                  <c:v>44476</c:v>
                </c:pt>
                <c:pt idx="492">
                  <c:v>44475</c:v>
                </c:pt>
                <c:pt idx="493">
                  <c:v>44474</c:v>
                </c:pt>
                <c:pt idx="494">
                  <c:v>44473</c:v>
                </c:pt>
                <c:pt idx="495">
                  <c:v>44470</c:v>
                </c:pt>
              </c:numCache>
            </c:numRef>
          </c:cat>
          <c:val>
            <c:numRef>
              <c:f>'Portfolio Comparison'!$AB$18:$AB$513</c:f>
              <c:numCache>
                <c:formatCode>0.00%</c:formatCode>
                <c:ptCount val="496"/>
                <c:pt idx="0">
                  <c:v>1.7571507367425878E-2</c:v>
                </c:pt>
                <c:pt idx="1">
                  <c:v>3.3997469955723866E-3</c:v>
                </c:pt>
                <c:pt idx="2">
                  <c:v>-1.7936175168879676E-2</c:v>
                </c:pt>
                <c:pt idx="3">
                  <c:v>1.2738853503184749E-2</c:v>
                </c:pt>
                <c:pt idx="4">
                  <c:v>2.6392251815980667E-2</c:v>
                </c:pt>
                <c:pt idx="5">
                  <c:v>8.071676487199051E-5</c:v>
                </c:pt>
                <c:pt idx="6">
                  <c:v>-1.1016204997205998E-2</c:v>
                </c:pt>
                <c:pt idx="7">
                  <c:v>-4.4324076899603229E-2</c:v>
                </c:pt>
                <c:pt idx="8">
                  <c:v>-2.7307806470762804E-2</c:v>
                </c:pt>
                <c:pt idx="9">
                  <c:v>6.7986552110570857E-3</c:v>
                </c:pt>
                <c:pt idx="10">
                  <c:v>4.729019666716675E-3</c:v>
                </c:pt>
                <c:pt idx="11">
                  <c:v>-2.0226234174844896E-3</c:v>
                </c:pt>
                <c:pt idx="12">
                  <c:v>-2.6473162193698916E-2</c:v>
                </c:pt>
                <c:pt idx="13">
                  <c:v>1.7965850037119559E-2</c:v>
                </c:pt>
                <c:pt idx="14">
                  <c:v>2.0299954552340519E-2</c:v>
                </c:pt>
                <c:pt idx="15">
                  <c:v>2.8753993610223714E-2</c:v>
                </c:pt>
                <c:pt idx="16">
                  <c:v>2.0435750636132354E-2</c:v>
                </c:pt>
                <c:pt idx="17">
                  <c:v>2.185747948322082E-2</c:v>
                </c:pt>
                <c:pt idx="18">
                  <c:v>1.8369880016549479E-2</c:v>
                </c:pt>
                <c:pt idx="19">
                  <c:v>-2.8877887788778876E-3</c:v>
                </c:pt>
                <c:pt idx="20">
                  <c:v>-2.4746349913384023E-4</c:v>
                </c:pt>
                <c:pt idx="21">
                  <c:v>-8.4246687387534401E-3</c:v>
                </c:pt>
                <c:pt idx="22">
                  <c:v>2.6790963298899691E-2</c:v>
                </c:pt>
                <c:pt idx="23">
                  <c:v>-1.9192751235584806E-2</c:v>
                </c:pt>
                <c:pt idx="24">
                  <c:v>-5.6515685150299701E-3</c:v>
                </c:pt>
                <c:pt idx="25">
                  <c:v>1.6384041943151098E-4</c:v>
                </c:pt>
                <c:pt idx="26">
                  <c:v>-2.2069641981363785E-3</c:v>
                </c:pt>
                <c:pt idx="27">
                  <c:v>5.3414413674089892E-3</c:v>
                </c:pt>
                <c:pt idx="28">
                  <c:v>3.9600693012129219E-3</c:v>
                </c:pt>
                <c:pt idx="29">
                  <c:v>-1.5593275399983795E-2</c:v>
                </c:pt>
                <c:pt idx="30">
                  <c:v>1.7519213288158041E-2</c:v>
                </c:pt>
                <c:pt idx="31">
                  <c:v>5.5675585840118148E-3</c:v>
                </c:pt>
                <c:pt idx="32">
                  <c:v>-5.3723448218861063E-3</c:v>
                </c:pt>
                <c:pt idx="33">
                  <c:v>-1.1358065043307618E-2</c:v>
                </c:pt>
                <c:pt idx="34">
                  <c:v>1.1452879581150715E-3</c:v>
                </c:pt>
                <c:pt idx="35">
                  <c:v>1.4608233731739821E-2</c:v>
                </c:pt>
                <c:pt idx="36">
                  <c:v>-1.6891064871481065E-2</c:v>
                </c:pt>
                <c:pt idx="37">
                  <c:v>-6.4856100526955816E-3</c:v>
                </c:pt>
                <c:pt idx="38">
                  <c:v>-5.0814647523793792E-3</c:v>
                </c:pt>
                <c:pt idx="39">
                  <c:v>5.2704127138571318E-3</c:v>
                </c:pt>
                <c:pt idx="40">
                  <c:v>4.8673643222187801E-4</c:v>
                </c:pt>
                <c:pt idx="41">
                  <c:v>2.2766078542970601E-3</c:v>
                </c:pt>
                <c:pt idx="42">
                  <c:v>4.2459377806810198E-3</c:v>
                </c:pt>
                <c:pt idx="43">
                  <c:v>-8.4203708201763938E-3</c:v>
                </c:pt>
                <c:pt idx="44">
                  <c:v>7.0118222584589556E-3</c:v>
                </c:pt>
                <c:pt idx="45">
                  <c:v>4.9983611930513837E-3</c:v>
                </c:pt>
                <c:pt idx="46">
                  <c:v>-1.9207586594872511E-2</c:v>
                </c:pt>
                <c:pt idx="47">
                  <c:v>-8.6048920404748278E-3</c:v>
                </c:pt>
                <c:pt idx="48">
                  <c:v>2.5743707093821511E-2</c:v>
                </c:pt>
                <c:pt idx="49">
                  <c:v>-1.2588766946417152E-2</c:v>
                </c:pt>
                <c:pt idx="50">
                  <c:v>-1.5309000080572586E-3</c:v>
                </c:pt>
                <c:pt idx="51">
                  <c:v>-8.5947856827220545E-2</c:v>
                </c:pt>
                <c:pt idx="52">
                  <c:v>-6.987258528565557E-2</c:v>
                </c:pt>
                <c:pt idx="53">
                  <c:v>-1.3115197404002224E-2</c:v>
                </c:pt>
                <c:pt idx="54">
                  <c:v>1.7681458548331645E-2</c:v>
                </c:pt>
                <c:pt idx="55">
                  <c:v>-4.8136432402698766E-4</c:v>
                </c:pt>
                <c:pt idx="56">
                  <c:v>6.3667820069204465E-3</c:v>
                </c:pt>
                <c:pt idx="57">
                  <c:v>2.4096385542168676E-2</c:v>
                </c:pt>
                <c:pt idx="58">
                  <c:v>-2.8638303731240475E-2</c:v>
                </c:pt>
                <c:pt idx="59">
                  <c:v>4.949064373961419E-2</c:v>
                </c:pt>
                <c:pt idx="60">
                  <c:v>2.3666888543746767E-2</c:v>
                </c:pt>
                <c:pt idx="61">
                  <c:v>1.5242528908244448E-2</c:v>
                </c:pt>
                <c:pt idx="62">
                  <c:v>2.1822560012039003E-3</c:v>
                </c:pt>
                <c:pt idx="63">
                  <c:v>-1.502742505071756E-3</c:v>
                </c:pt>
                <c:pt idx="64">
                  <c:v>2.3375624759707874E-2</c:v>
                </c:pt>
                <c:pt idx="65">
                  <c:v>6.1895551257253384E-3</c:v>
                </c:pt>
                <c:pt idx="66">
                  <c:v>1.2692940531223103E-2</c:v>
                </c:pt>
                <c:pt idx="67">
                  <c:v>-2.5873912379789414E-2</c:v>
                </c:pt>
                <c:pt idx="68">
                  <c:v>5.5257099002302724E-3</c:v>
                </c:pt>
                <c:pt idx="69">
                  <c:v>-3.06044376434583E-3</c:v>
                </c:pt>
                <c:pt idx="70">
                  <c:v>-9.6233992574070205E-3</c:v>
                </c:pt>
                <c:pt idx="71">
                  <c:v>1.5544440169295917E-2</c:v>
                </c:pt>
                <c:pt idx="72">
                  <c:v>1.8097774992165392E-2</c:v>
                </c:pt>
                <c:pt idx="73">
                  <c:v>-4.8339310774986894E-3</c:v>
                </c:pt>
                <c:pt idx="74">
                  <c:v>1.4835636761145181E-3</c:v>
                </c:pt>
                <c:pt idx="75">
                  <c:v>-3.2687368666822671E-3</c:v>
                </c:pt>
                <c:pt idx="76">
                  <c:v>8.7140838436176298E-3</c:v>
                </c:pt>
                <c:pt idx="77">
                  <c:v>5.5257341332491322E-3</c:v>
                </c:pt>
                <c:pt idx="78">
                  <c:v>-1.4546868922598245E-2</c:v>
                </c:pt>
                <c:pt idx="79">
                  <c:v>1.0533763068941193E-2</c:v>
                </c:pt>
                <c:pt idx="80">
                  <c:v>-1.9613996547936611E-3</c:v>
                </c:pt>
                <c:pt idx="81">
                  <c:v>1.3355330348022766E-3</c:v>
                </c:pt>
                <c:pt idx="82">
                  <c:v>1.5714622456199063E-4</c:v>
                </c:pt>
                <c:pt idx="83">
                  <c:v>2.9156816390859303E-3</c:v>
                </c:pt>
                <c:pt idx="84">
                  <c:v>2.2974607013301087E-2</c:v>
                </c:pt>
                <c:pt idx="85">
                  <c:v>-3.1340405014465529E-3</c:v>
                </c:pt>
                <c:pt idx="86">
                  <c:v>7.8561593909452047E-3</c:v>
                </c:pt>
                <c:pt idx="87">
                  <c:v>5.2922976713890247E-3</c:v>
                </c:pt>
                <c:pt idx="88">
                  <c:v>4.9091801669121256E-3</c:v>
                </c:pt>
                <c:pt idx="89">
                  <c:v>1.4021405459221847E-2</c:v>
                </c:pt>
                <c:pt idx="90">
                  <c:v>7.3547847889677848E-3</c:v>
                </c:pt>
                <c:pt idx="91">
                  <c:v>2.3456479852558888E-3</c:v>
                </c:pt>
                <c:pt idx="92">
                  <c:v>-2.0674378538026124E-2</c:v>
                </c:pt>
                <c:pt idx="93">
                  <c:v>3.1273146243109063E-3</c:v>
                </c:pt>
                <c:pt idx="94">
                  <c:v>2.557393652937201E-2</c:v>
                </c:pt>
                <c:pt idx="95">
                  <c:v>-2.3248145094806303E-2</c:v>
                </c:pt>
                <c:pt idx="96">
                  <c:v>1.9242080497437267E-2</c:v>
                </c:pt>
                <c:pt idx="97">
                  <c:v>-1.146274607525557E-2</c:v>
                </c:pt>
                <c:pt idx="98">
                  <c:v>4.2542542542543683E-3</c:v>
                </c:pt>
                <c:pt idx="99">
                  <c:v>-3.3355570380261084E-4</c:v>
                </c:pt>
                <c:pt idx="100">
                  <c:v>2.8032576082297509E-2</c:v>
                </c:pt>
                <c:pt idx="101">
                  <c:v>1.9311429570080311E-2</c:v>
                </c:pt>
                <c:pt idx="102">
                  <c:v>-3.494060097832491E-4</c:v>
                </c:pt>
                <c:pt idx="103">
                  <c:v>1.4893617021276555E-2</c:v>
                </c:pt>
                <c:pt idx="104">
                  <c:v>-2.691511387163565E-2</c:v>
                </c:pt>
                <c:pt idx="105">
                  <c:v>-3.7608966376089625E-2</c:v>
                </c:pt>
                <c:pt idx="106">
                  <c:v>3.9173195532589142E-3</c:v>
                </c:pt>
                <c:pt idx="107">
                  <c:v>1.6521223417775142E-2</c:v>
                </c:pt>
                <c:pt idx="108">
                  <c:v>3.2543084594523708E-2</c:v>
                </c:pt>
                <c:pt idx="109">
                  <c:v>5.1881814984170447E-3</c:v>
                </c:pt>
                <c:pt idx="110">
                  <c:v>1.790189760114572E-2</c:v>
                </c:pt>
                <c:pt idx="111">
                  <c:v>4.5859185325061924E-3</c:v>
                </c:pt>
                <c:pt idx="112">
                  <c:v>-5.2772808586762886E-3</c:v>
                </c:pt>
                <c:pt idx="113">
                  <c:v>-3.5765379113026729E-4</c:v>
                </c:pt>
                <c:pt idx="114">
                  <c:v>1.3318836640391451E-2</c:v>
                </c:pt>
                <c:pt idx="115">
                  <c:v>-1.5432649420160531E-2</c:v>
                </c:pt>
                <c:pt idx="116">
                  <c:v>-3.1124944419742106E-3</c:v>
                </c:pt>
                <c:pt idx="117">
                  <c:v>-3.8975994330765263E-3</c:v>
                </c:pt>
                <c:pt idx="118">
                  <c:v>2.219460227272727E-3</c:v>
                </c:pt>
                <c:pt idx="119">
                  <c:v>-1.2413548501506151E-3</c:v>
                </c:pt>
                <c:pt idx="120">
                  <c:v>-9.1372342294852322E-3</c:v>
                </c:pt>
                <c:pt idx="121">
                  <c:v>-1.5227548018688277E-2</c:v>
                </c:pt>
                <c:pt idx="122">
                  <c:v>1.8056901259578966E-2</c:v>
                </c:pt>
                <c:pt idx="123">
                  <c:v>3.9794835514679874E-3</c:v>
                </c:pt>
                <c:pt idx="124">
                  <c:v>1.3352450936463717E-2</c:v>
                </c:pt>
                <c:pt idx="125">
                  <c:v>1.6024765546754201E-2</c:v>
                </c:pt>
                <c:pt idx="126">
                  <c:v>-1.6212826943747882E-2</c:v>
                </c:pt>
                <c:pt idx="127">
                  <c:v>3.0548068283918158E-3</c:v>
                </c:pt>
                <c:pt idx="128">
                  <c:v>-6.0725129487408059E-3</c:v>
                </c:pt>
                <c:pt idx="129">
                  <c:v>-6.1240791692554275E-3</c:v>
                </c:pt>
                <c:pt idx="130">
                  <c:v>1.1128062460737765E-2</c:v>
                </c:pt>
                <c:pt idx="131">
                  <c:v>-1.3981063622688219E-2</c:v>
                </c:pt>
                <c:pt idx="132">
                  <c:v>-3.0875088214537758E-3</c:v>
                </c:pt>
                <c:pt idx="133">
                  <c:v>-6.1712069117521426E-4</c:v>
                </c:pt>
                <c:pt idx="134">
                  <c:v>1.7857142857142735E-2</c:v>
                </c:pt>
                <c:pt idx="135">
                  <c:v>-2.0996222436967287E-2</c:v>
                </c:pt>
                <c:pt idx="136">
                  <c:v>-1.8622295025433343E-2</c:v>
                </c:pt>
                <c:pt idx="137">
                  <c:v>0</c:v>
                </c:pt>
                <c:pt idx="138">
                  <c:v>2.6096956829440902E-2</c:v>
                </c:pt>
                <c:pt idx="139">
                  <c:v>1.1181679935593523E-2</c:v>
                </c:pt>
                <c:pt idx="140">
                  <c:v>-2.9432750624330665E-3</c:v>
                </c:pt>
                <c:pt idx="141">
                  <c:v>9.5443904195931361E-3</c:v>
                </c:pt>
                <c:pt idx="142">
                  <c:v>-1.2361049355269089E-2</c:v>
                </c:pt>
                <c:pt idx="143">
                  <c:v>2.7973306517963165E-2</c:v>
                </c:pt>
                <c:pt idx="144">
                  <c:v>1.9763214319008151E-2</c:v>
                </c:pt>
                <c:pt idx="145">
                  <c:v>-2.6499682366820983E-2</c:v>
                </c:pt>
                <c:pt idx="146">
                  <c:v>2.7300027300027297E-3</c:v>
                </c:pt>
                <c:pt idx="147">
                  <c:v>7.2853109917146155E-4</c:v>
                </c:pt>
                <c:pt idx="148">
                  <c:v>2.5974025974025934E-2</c:v>
                </c:pt>
                <c:pt idx="149">
                  <c:v>-1.4638188178972647E-2</c:v>
                </c:pt>
                <c:pt idx="150">
                  <c:v>-1.0746812386156606E-2</c:v>
                </c:pt>
                <c:pt idx="151">
                  <c:v>0</c:v>
                </c:pt>
                <c:pt idx="152">
                  <c:v>2.6168224299065422E-2</c:v>
                </c:pt>
                <c:pt idx="153">
                  <c:v>1.4038371548900327E-3</c:v>
                </c:pt>
                <c:pt idx="154">
                  <c:v>-2.169932246841242E-2</c:v>
                </c:pt>
                <c:pt idx="155">
                  <c:v>-3.1033223804306899E-3</c:v>
                </c:pt>
                <c:pt idx="156">
                  <c:v>1.0701107011070026E-2</c:v>
                </c:pt>
                <c:pt idx="157">
                  <c:v>-1.2750455373406194E-2</c:v>
                </c:pt>
                <c:pt idx="158">
                  <c:v>2.0351268469473185E-2</c:v>
                </c:pt>
                <c:pt idx="159">
                  <c:v>-1.7080745341614949E-2</c:v>
                </c:pt>
                <c:pt idx="160">
                  <c:v>-3.8045865916878974E-2</c:v>
                </c:pt>
                <c:pt idx="161">
                  <c:v>8.2388377037561616E-3</c:v>
                </c:pt>
                <c:pt idx="162">
                  <c:v>5.3869853421716039E-2</c:v>
                </c:pt>
                <c:pt idx="163">
                  <c:v>-1.3629247628695258E-2</c:v>
                </c:pt>
                <c:pt idx="164">
                  <c:v>2.6370510396975511E-2</c:v>
                </c:pt>
                <c:pt idx="165">
                  <c:v>2.4399690162664647E-2</c:v>
                </c:pt>
                <c:pt idx="166">
                  <c:v>-3.2324557294106625E-2</c:v>
                </c:pt>
                <c:pt idx="167">
                  <c:v>-1.1301528485409953E-2</c:v>
                </c:pt>
                <c:pt idx="168">
                  <c:v>-9.6330275229357804E-3</c:v>
                </c:pt>
                <c:pt idx="169">
                  <c:v>2.4339817686307764E-2</c:v>
                </c:pt>
                <c:pt idx="170">
                  <c:v>2.1209213051823328E-2</c:v>
                </c:pt>
                <c:pt idx="171">
                  <c:v>6.6660226065115369E-3</c:v>
                </c:pt>
                <c:pt idx="172">
                  <c:v>-3.6577148907500062E-3</c:v>
                </c:pt>
                <c:pt idx="173">
                  <c:v>5.030473057947224E-3</c:v>
                </c:pt>
                <c:pt idx="174">
                  <c:v>-5.5796055796055359E-3</c:v>
                </c:pt>
                <c:pt idx="175">
                  <c:v>1.513671875E-2</c:v>
                </c:pt>
                <c:pt idx="176">
                  <c:v>-2.1967526265520534E-2</c:v>
                </c:pt>
                <c:pt idx="177">
                  <c:v>1.3847196668926072E-2</c:v>
                </c:pt>
                <c:pt idx="178">
                  <c:v>-5.1059730250481257E-3</c:v>
                </c:pt>
                <c:pt idx="179">
                  <c:v>1.8337998262716833E-3</c:v>
                </c:pt>
                <c:pt idx="180">
                  <c:v>-4.1269547515499341E-2</c:v>
                </c:pt>
                <c:pt idx="181">
                  <c:v>-7.1658245291685392E-3</c:v>
                </c:pt>
                <c:pt idx="182">
                  <c:v>4.5219638242894903E-3</c:v>
                </c:pt>
                <c:pt idx="183">
                  <c:v>-4.5016077170418846E-3</c:v>
                </c:pt>
                <c:pt idx="184">
                  <c:v>2.7759418374091297E-2</c:v>
                </c:pt>
                <c:pt idx="185">
                  <c:v>-1.5523331474251762E-2</c:v>
                </c:pt>
                <c:pt idx="186">
                  <c:v>-1.6815938585267858E-2</c:v>
                </c:pt>
                <c:pt idx="187">
                  <c:v>-2.5905813228879117E-2</c:v>
                </c:pt>
                <c:pt idx="188">
                  <c:v>8.4475767522687775E-2</c:v>
                </c:pt>
                <c:pt idx="189">
                  <c:v>4.1318990650447279E-2</c:v>
                </c:pt>
                <c:pt idx="190">
                  <c:v>-1.6706207987346754E-2</c:v>
                </c:pt>
                <c:pt idx="191">
                  <c:v>-2.7494712555277852E-2</c:v>
                </c:pt>
                <c:pt idx="192">
                  <c:v>6.7750677506775063E-3</c:v>
                </c:pt>
                <c:pt idx="193">
                  <c:v>7.5085324232082359E-3</c:v>
                </c:pt>
                <c:pt idx="194">
                  <c:v>4.9980399843198966E-3</c:v>
                </c:pt>
                <c:pt idx="195">
                  <c:v>-2.3260266105102009E-2</c:v>
                </c:pt>
                <c:pt idx="196">
                  <c:v>-1.4433962264150901E-2</c:v>
                </c:pt>
                <c:pt idx="197">
                  <c:v>4.8345814769171569E-3</c:v>
                </c:pt>
                <c:pt idx="198">
                  <c:v>7.3529411764706315E-3</c:v>
                </c:pt>
                <c:pt idx="199">
                  <c:v>2.4356842414164231E-2</c:v>
                </c:pt>
                <c:pt idx="200">
                  <c:v>-1.4175506268081046E-2</c:v>
                </c:pt>
                <c:pt idx="201">
                  <c:v>2.167487684729064E-2</c:v>
                </c:pt>
                <c:pt idx="202">
                  <c:v>5.9148264984229375E-4</c:v>
                </c:pt>
                <c:pt idx="203">
                  <c:v>-3.8299125994304011E-3</c:v>
                </c:pt>
                <c:pt idx="204">
                  <c:v>-3.897697244243107E-2</c:v>
                </c:pt>
                <c:pt idx="205">
                  <c:v>-9.4286253064303238E-4</c:v>
                </c:pt>
                <c:pt idx="206">
                  <c:v>-2.8932429957883296E-2</c:v>
                </c:pt>
                <c:pt idx="207">
                  <c:v>1.2890661226003981E-2</c:v>
                </c:pt>
                <c:pt idx="208">
                  <c:v>4.0528804400270194E-2</c:v>
                </c:pt>
                <c:pt idx="209">
                  <c:v>2.3809523809523718E-2</c:v>
                </c:pt>
                <c:pt idx="210">
                  <c:v>-1.6135303265940815E-2</c:v>
                </c:pt>
                <c:pt idx="211">
                  <c:v>2.5313932629061169E-2</c:v>
                </c:pt>
                <c:pt idx="212">
                  <c:v>-1.2939185826615588E-3</c:v>
                </c:pt>
                <c:pt idx="213">
                  <c:v>-4.0642347343377372E-3</c:v>
                </c:pt>
                <c:pt idx="214">
                  <c:v>1.2851405622489914E-2</c:v>
                </c:pt>
                <c:pt idx="215">
                  <c:v>-3.8517231392991687E-2</c:v>
                </c:pt>
                <c:pt idx="216">
                  <c:v>2.4831816383063057E-2</c:v>
                </c:pt>
                <c:pt idx="217">
                  <c:v>1.6846695074818469E-3</c:v>
                </c:pt>
                <c:pt idx="218">
                  <c:v>-1.9780437147660962E-3</c:v>
                </c:pt>
                <c:pt idx="219">
                  <c:v>-1.7770757231710481E-3</c:v>
                </c:pt>
                <c:pt idx="220">
                  <c:v>9.7697138869504083E-3</c:v>
                </c:pt>
                <c:pt idx="221">
                  <c:v>-5.8473736372645956E-3</c:v>
                </c:pt>
                <c:pt idx="222">
                  <c:v>-2.6061776061776062E-2</c:v>
                </c:pt>
                <c:pt idx="223">
                  <c:v>3.506843840543513E-2</c:v>
                </c:pt>
                <c:pt idx="224">
                  <c:v>1.1002200440088246E-3</c:v>
                </c:pt>
                <c:pt idx="225">
                  <c:v>-6.2618030016897601E-3</c:v>
                </c:pt>
                <c:pt idx="226">
                  <c:v>-1.9874788830361899E-4</c:v>
                </c:pt>
                <c:pt idx="227">
                  <c:v>4.5921932714384633E-3</c:v>
                </c:pt>
                <c:pt idx="228">
                  <c:v>1.6851081108516925E-2</c:v>
                </c:pt>
                <c:pt idx="229">
                  <c:v>-8.7542765143891442E-3</c:v>
                </c:pt>
                <c:pt idx="230">
                  <c:v>3.2197756543415043E-2</c:v>
                </c:pt>
                <c:pt idx="231">
                  <c:v>3.2301760966967894E-3</c:v>
                </c:pt>
                <c:pt idx="232">
                  <c:v>-2.9090909090908616E-3</c:v>
                </c:pt>
                <c:pt idx="233">
                  <c:v>5.8522311631309673E-3</c:v>
                </c:pt>
                <c:pt idx="234">
                  <c:v>-1.3505154639175281E-2</c:v>
                </c:pt>
                <c:pt idx="235">
                  <c:v>1.2737523491334356E-2</c:v>
                </c:pt>
                <c:pt idx="236">
                  <c:v>-1.2984336356141822E-2</c:v>
                </c:pt>
                <c:pt idx="237">
                  <c:v>-1.0401794819498312E-2</c:v>
                </c:pt>
                <c:pt idx="238">
                  <c:v>4.1986687147977705E-3</c:v>
                </c:pt>
                <c:pt idx="239">
                  <c:v>1.3808139534883673E-2</c:v>
                </c:pt>
                <c:pt idx="240">
                  <c:v>-6.4981949458483282E-3</c:v>
                </c:pt>
                <c:pt idx="241">
                  <c:v>-2.7094831911690917E-2</c:v>
                </c:pt>
                <c:pt idx="242">
                  <c:v>-1.6288252714708785E-2</c:v>
                </c:pt>
                <c:pt idx="243">
                  <c:v>-5.9856736335982949E-3</c:v>
                </c:pt>
                <c:pt idx="244">
                  <c:v>8.311071534579972E-3</c:v>
                </c:pt>
                <c:pt idx="245">
                  <c:v>-1.974918534610447E-3</c:v>
                </c:pt>
                <c:pt idx="246">
                  <c:v>7.661691542288602E-3</c:v>
                </c:pt>
                <c:pt idx="247">
                  <c:v>9.2388029724844809E-3</c:v>
                </c:pt>
                <c:pt idx="248">
                  <c:v>-5.0954141272854655E-3</c:v>
                </c:pt>
                <c:pt idx="249">
                  <c:v>-2.1316123985528568E-2</c:v>
                </c:pt>
                <c:pt idx="250">
                  <c:v>7.7847851793457741E-3</c:v>
                </c:pt>
                <c:pt idx="251">
                  <c:v>-1.4759421430679918E-3</c:v>
                </c:pt>
                <c:pt idx="252">
                  <c:v>-2.7277947932618684E-2</c:v>
                </c:pt>
                <c:pt idx="253">
                  <c:v>3.098480363134002E-2</c:v>
                </c:pt>
                <c:pt idx="254">
                  <c:v>-3.7424012158054694E-2</c:v>
                </c:pt>
                <c:pt idx="255">
                  <c:v>3.7181809514728412E-3</c:v>
                </c:pt>
                <c:pt idx="256">
                  <c:v>-2.6623561852238799E-3</c:v>
                </c:pt>
                <c:pt idx="257">
                  <c:v>9.7935669707153589E-3</c:v>
                </c:pt>
                <c:pt idx="258">
                  <c:v>3.9521881627143903E-3</c:v>
                </c:pt>
                <c:pt idx="259">
                  <c:v>2.6417334520629311E-2</c:v>
                </c:pt>
                <c:pt idx="260">
                  <c:v>7.5765128102881297E-3</c:v>
                </c:pt>
                <c:pt idx="261">
                  <c:v>4.6069103655483456E-3</c:v>
                </c:pt>
                <c:pt idx="262">
                  <c:v>1.5561432058584167E-2</c:v>
                </c:pt>
                <c:pt idx="263">
                  <c:v>-1.2355600200904022E-2</c:v>
                </c:pt>
                <c:pt idx="264">
                  <c:v>3.2997820898619856E-2</c:v>
                </c:pt>
                <c:pt idx="265">
                  <c:v>-3.5142170604725582E-2</c:v>
                </c:pt>
                <c:pt idx="266">
                  <c:v>2.336065573770487E-2</c:v>
                </c:pt>
                <c:pt idx="267">
                  <c:v>1.8045269635965321E-2</c:v>
                </c:pt>
                <c:pt idx="268">
                  <c:v>-1.3541666666666192E-3</c:v>
                </c:pt>
                <c:pt idx="269">
                  <c:v>1.8027571580063628E-2</c:v>
                </c:pt>
                <c:pt idx="270">
                  <c:v>-1.2462037909728744E-2</c:v>
                </c:pt>
                <c:pt idx="271">
                  <c:v>7.2784810126582042E-3</c:v>
                </c:pt>
                <c:pt idx="272">
                  <c:v>2.4421871623081935E-2</c:v>
                </c:pt>
                <c:pt idx="273">
                  <c:v>7.1832825424466944E-3</c:v>
                </c:pt>
                <c:pt idx="274">
                  <c:v>1.9303305968493431E-2</c:v>
                </c:pt>
                <c:pt idx="275">
                  <c:v>7.9133245540524394E-2</c:v>
                </c:pt>
                <c:pt idx="276">
                  <c:v>-2.9961676924863626E-2</c:v>
                </c:pt>
                <c:pt idx="277">
                  <c:v>-1.4872440224230636E-2</c:v>
                </c:pt>
                <c:pt idx="278">
                  <c:v>-1.7092094906105849E-2</c:v>
                </c:pt>
                <c:pt idx="279">
                  <c:v>1.045335757300299E-2</c:v>
                </c:pt>
                <c:pt idx="280">
                  <c:v>7.9599727086655163E-4</c:v>
                </c:pt>
                <c:pt idx="281">
                  <c:v>-7.2251072476856824E-3</c:v>
                </c:pt>
                <c:pt idx="282">
                  <c:v>4.8780487804877537E-3</c:v>
                </c:pt>
                <c:pt idx="283">
                  <c:v>-4.517221908526256E-3</c:v>
                </c:pt>
                <c:pt idx="284">
                  <c:v>1.015286333561485E-2</c:v>
                </c:pt>
                <c:pt idx="285">
                  <c:v>1.2123311395912712E-2</c:v>
                </c:pt>
                <c:pt idx="286">
                  <c:v>-4.7115605607906483E-3</c:v>
                </c:pt>
                <c:pt idx="287">
                  <c:v>-1.4049399501472895E-2</c:v>
                </c:pt>
                <c:pt idx="288">
                  <c:v>-1.0981622590766422E-2</c:v>
                </c:pt>
                <c:pt idx="289">
                  <c:v>5.0129442221699252E-2</c:v>
                </c:pt>
                <c:pt idx="290">
                  <c:v>1.6750418760469014E-2</c:v>
                </c:pt>
                <c:pt idx="291">
                  <c:v>-1.0756543564002521E-3</c:v>
                </c:pt>
                <c:pt idx="292">
                  <c:v>1.1973875181422462E-2</c:v>
                </c:pt>
                <c:pt idx="293">
                  <c:v>5.7170660503587543E-3</c:v>
                </c:pt>
                <c:pt idx="294">
                  <c:v>-1.4268585131894457E-2</c:v>
                </c:pt>
                <c:pt idx="295">
                  <c:v>4.8192771084337354E-3</c:v>
                </c:pt>
                <c:pt idx="296">
                  <c:v>9.2412451361867983E-3</c:v>
                </c:pt>
                <c:pt idx="297">
                  <c:v>-3.875968992248117E-3</c:v>
                </c:pt>
                <c:pt idx="298">
                  <c:v>2.3066650479543244E-3</c:v>
                </c:pt>
                <c:pt idx="299">
                  <c:v>6.2301490349377263E-3</c:v>
                </c:pt>
                <c:pt idx="300">
                  <c:v>1.2367054167697254E-2</c:v>
                </c:pt>
                <c:pt idx="301">
                  <c:v>9.903441445903295E-4</c:v>
                </c:pt>
                <c:pt idx="302">
                  <c:v>6.9808027923210034E-3</c:v>
                </c:pt>
                <c:pt idx="303">
                  <c:v>-5.7015369360435171E-3</c:v>
                </c:pt>
                <c:pt idx="304">
                  <c:v>2.4795437639465881E-4</c:v>
                </c:pt>
                <c:pt idx="305">
                  <c:v>-4.4433473216490037E-3</c:v>
                </c:pt>
                <c:pt idx="306">
                  <c:v>5.4398750650702848E-2</c:v>
                </c:pt>
                <c:pt idx="307">
                  <c:v>3.6572622779518734E-3</c:v>
                </c:pt>
                <c:pt idx="308">
                  <c:v>-1.174168297455939E-3</c:v>
                </c:pt>
                <c:pt idx="309">
                  <c:v>-5.2158038857735985E-4</c:v>
                </c:pt>
                <c:pt idx="310">
                  <c:v>2.7458158995816197E-3</c:v>
                </c:pt>
                <c:pt idx="311">
                  <c:v>-3.777517259346217E-3</c:v>
                </c:pt>
                <c:pt idx="312">
                  <c:v>1.2262658227848191E-2</c:v>
                </c:pt>
                <c:pt idx="313">
                  <c:v>5.8331007535584643E-2</c:v>
                </c:pt>
                <c:pt idx="314">
                  <c:v>1.6742338251986476E-2</c:v>
                </c:pt>
                <c:pt idx="315">
                  <c:v>7.4328187535733729E-3</c:v>
                </c:pt>
                <c:pt idx="316">
                  <c:v>-8.5034013605442167E-3</c:v>
                </c:pt>
                <c:pt idx="317">
                  <c:v>1.6275385280138367E-2</c:v>
                </c:pt>
                <c:pt idx="318">
                  <c:v>-1.3778409090909155E-2</c:v>
                </c:pt>
                <c:pt idx="319">
                  <c:v>6.0017147756502515E-3</c:v>
                </c:pt>
                <c:pt idx="320">
                  <c:v>-1.3949556150486249E-2</c:v>
                </c:pt>
                <c:pt idx="321">
                  <c:v>9.6742068573055454E-3</c:v>
                </c:pt>
                <c:pt idx="322">
                  <c:v>4.4298370963132654E-3</c:v>
                </c:pt>
                <c:pt idx="323">
                  <c:v>-2.8190529093181597E-2</c:v>
                </c:pt>
                <c:pt idx="324">
                  <c:v>-5.1119093672284226E-3</c:v>
                </c:pt>
                <c:pt idx="325">
                  <c:v>-1.2281659388646289E-2</c:v>
                </c:pt>
                <c:pt idx="326">
                  <c:v>3.0112236517929533E-3</c:v>
                </c:pt>
                <c:pt idx="327">
                  <c:v>7.0296347346657795E-3</c:v>
                </c:pt>
                <c:pt idx="328">
                  <c:v>5.8228199084986079E-3</c:v>
                </c:pt>
                <c:pt idx="329">
                  <c:v>9.7141271162910325E-4</c:v>
                </c:pt>
                <c:pt idx="330">
                  <c:v>-1.5170151701517046E-2</c:v>
                </c:pt>
                <c:pt idx="331">
                  <c:v>3.3182716746681724E-2</c:v>
                </c:pt>
                <c:pt idx="332">
                  <c:v>-1.0479251082855945E-2</c:v>
                </c:pt>
                <c:pt idx="333">
                  <c:v>2.2866942975560953E-2</c:v>
                </c:pt>
                <c:pt idx="334">
                  <c:v>2.2803683671977812E-2</c:v>
                </c:pt>
                <c:pt idx="335">
                  <c:v>2.3443223443223777E-3</c:v>
                </c:pt>
                <c:pt idx="336">
                  <c:v>-1.1872013898943165E-2</c:v>
                </c:pt>
                <c:pt idx="337">
                  <c:v>-2.2363765038924212E-2</c:v>
                </c:pt>
                <c:pt idx="338">
                  <c:v>-2.9399642808078004E-2</c:v>
                </c:pt>
                <c:pt idx="339">
                  <c:v>-3.4227820372398688E-3</c:v>
                </c:pt>
                <c:pt idx="340">
                  <c:v>-6.6639466884264621E-3</c:v>
                </c:pt>
                <c:pt idx="341">
                  <c:v>4.9229452054794523E-2</c:v>
                </c:pt>
                <c:pt idx="342">
                  <c:v>7.3858412503830725E-2</c:v>
                </c:pt>
                <c:pt idx="343">
                  <c:v>-1.1960635881907612E-2</c:v>
                </c:pt>
                <c:pt idx="344">
                  <c:v>2.1971220795296374E-2</c:v>
                </c:pt>
                <c:pt idx="345">
                  <c:v>-3.5460992907802467E-3</c:v>
                </c:pt>
                <c:pt idx="346">
                  <c:v>-3.4102755026061027E-2</c:v>
                </c:pt>
                <c:pt idx="347">
                  <c:v>-2.5116144018582979E-2</c:v>
                </c:pt>
                <c:pt idx="348">
                  <c:v>-4.2801556420233554E-2</c:v>
                </c:pt>
                <c:pt idx="349">
                  <c:v>-4.2193531212564798E-2</c:v>
                </c:pt>
                <c:pt idx="350">
                  <c:v>-2.9578920175665317E-2</c:v>
                </c:pt>
                <c:pt idx="351">
                  <c:v>-3.538499875404931E-2</c:v>
                </c:pt>
                <c:pt idx="352">
                  <c:v>-1.6783045448977008E-2</c:v>
                </c:pt>
                <c:pt idx="353">
                  <c:v>1.2265423770391269E-3</c:v>
                </c:pt>
                <c:pt idx="354">
                  <c:v>2.9289231157682023E-2</c:v>
                </c:pt>
                <c:pt idx="355">
                  <c:v>-7.6421949386119049E-3</c:v>
                </c:pt>
                <c:pt idx="356">
                  <c:v>5.1508365169279438E-2</c:v>
                </c:pt>
                <c:pt idx="357">
                  <c:v>-2.2156382841684828E-2</c:v>
                </c:pt>
                <c:pt idx="358">
                  <c:v>-2.313327335818106E-3</c:v>
                </c:pt>
                <c:pt idx="359">
                  <c:v>-3.2026646169613119E-3</c:v>
                </c:pt>
                <c:pt idx="360">
                  <c:v>2.8729573010015906E-2</c:v>
                </c:pt>
                <c:pt idx="361">
                  <c:v>-5.8911075282153051E-2</c:v>
                </c:pt>
                <c:pt idx="362">
                  <c:v>-3.019004089487614E-2</c:v>
                </c:pt>
                <c:pt idx="363">
                  <c:v>-8.4124504266319612E-4</c:v>
                </c:pt>
                <c:pt idx="364">
                  <c:v>4.9516908212560665E-3</c:v>
                </c:pt>
                <c:pt idx="365">
                  <c:v>1.2844036697247707E-2</c:v>
                </c:pt>
                <c:pt idx="366">
                  <c:v>2.9444239970555482E-3</c:v>
                </c:pt>
                <c:pt idx="367">
                  <c:v>-1.6648570394498678E-2</c:v>
                </c:pt>
                <c:pt idx="368">
                  <c:v>1.1470408785845E-2</c:v>
                </c:pt>
                <c:pt idx="369">
                  <c:v>0</c:v>
                </c:pt>
                <c:pt idx="370">
                  <c:v>-1.431320663940339E-2</c:v>
                </c:pt>
                <c:pt idx="371">
                  <c:v>2.9725043349021551E-2</c:v>
                </c:pt>
                <c:pt idx="372">
                  <c:v>-2.0026702269692925E-2</c:v>
                </c:pt>
                <c:pt idx="373">
                  <c:v>8.0753701211305796E-3</c:v>
                </c:pt>
                <c:pt idx="374">
                  <c:v>2.3928839889751828E-2</c:v>
                </c:pt>
                <c:pt idx="375">
                  <c:v>-1.0045888627061775E-2</c:v>
                </c:pt>
                <c:pt idx="376">
                  <c:v>-6.2854325856544525E-3</c:v>
                </c:pt>
                <c:pt idx="377">
                  <c:v>7.3246430788329944E-3</c:v>
                </c:pt>
                <c:pt idx="378">
                  <c:v>3.150211294660011E-2</c:v>
                </c:pt>
                <c:pt idx="379">
                  <c:v>-5.0961905975283476E-3</c:v>
                </c:pt>
                <c:pt idx="380">
                  <c:v>-2.0711166562694977E-2</c:v>
                </c:pt>
                <c:pt idx="381">
                  <c:v>1.8553818782564523E-2</c:v>
                </c:pt>
                <c:pt idx="382">
                  <c:v>9.6227867590454198E-3</c:v>
                </c:pt>
                <c:pt idx="383">
                  <c:v>2.7689873417721521E-2</c:v>
                </c:pt>
                <c:pt idx="384">
                  <c:v>3.1746031746031447E-3</c:v>
                </c:pt>
                <c:pt idx="385">
                  <c:v>-2.4138376145604809E-2</c:v>
                </c:pt>
                <c:pt idx="386">
                  <c:v>4.0005369848301879E-2</c:v>
                </c:pt>
                <c:pt idx="387">
                  <c:v>-1.0888328243261247E-2</c:v>
                </c:pt>
                <c:pt idx="388">
                  <c:v>-1.4137976174891943E-2</c:v>
                </c:pt>
                <c:pt idx="389">
                  <c:v>-6.0278016976257842E-2</c:v>
                </c:pt>
                <c:pt idx="390">
                  <c:v>-2.6350461133069828E-2</c:v>
                </c:pt>
                <c:pt idx="391">
                  <c:v>-1.707087355780551E-2</c:v>
                </c:pt>
                <c:pt idx="392">
                  <c:v>-5.1479620323841457E-2</c:v>
                </c:pt>
                <c:pt idx="393">
                  <c:v>2.1094640820980615E-2</c:v>
                </c:pt>
                <c:pt idx="394">
                  <c:v>2.9947152084556665E-2</c:v>
                </c:pt>
                <c:pt idx="395">
                  <c:v>-6.3256325632563254E-2</c:v>
                </c:pt>
                <c:pt idx="396">
                  <c:v>-2.6333113890717329E-3</c:v>
                </c:pt>
                <c:pt idx="397">
                  <c:v>-7.5138843515190866E-3</c:v>
                </c:pt>
                <c:pt idx="398">
                  <c:v>4.9244911359159552E-3</c:v>
                </c:pt>
                <c:pt idx="399">
                  <c:v>-9.6456052888263689E-3</c:v>
                </c:pt>
                <c:pt idx="400">
                  <c:v>1.1067280298049554E-2</c:v>
                </c:pt>
                <c:pt idx="401">
                  <c:v>-1.9131556319862377E-2</c:v>
                </c:pt>
                <c:pt idx="402">
                  <c:v>1.2625163256421445E-2</c:v>
                </c:pt>
                <c:pt idx="403">
                  <c:v>-3.3757492901461801E-2</c:v>
                </c:pt>
                <c:pt idx="404">
                  <c:v>-3.5628209158545293E-3</c:v>
                </c:pt>
                <c:pt idx="405">
                  <c:v>-1.6591096455070099E-2</c:v>
                </c:pt>
                <c:pt idx="406">
                  <c:v>3.2450260666028304E-2</c:v>
                </c:pt>
                <c:pt idx="407">
                  <c:v>-2.2261520857172555E-2</c:v>
                </c:pt>
                <c:pt idx="408">
                  <c:v>-4.0235623003194956E-2</c:v>
                </c:pt>
                <c:pt idx="409">
                  <c:v>1.1995201919232762E-3</c:v>
                </c:pt>
                <c:pt idx="410">
                  <c:v>-1.9407959223681697E-2</c:v>
                </c:pt>
                <c:pt idx="411">
                  <c:v>8.2440318302387322E-2</c:v>
                </c:pt>
                <c:pt idx="412">
                  <c:v>2.9796743641587256E-3</c:v>
                </c:pt>
                <c:pt idx="413">
                  <c:v>5.2177807636322945E-2</c:v>
                </c:pt>
                <c:pt idx="414">
                  <c:v>-1.975633849193283E-2</c:v>
                </c:pt>
                <c:pt idx="415">
                  <c:v>2.1183591123066552E-2</c:v>
                </c:pt>
                <c:pt idx="416">
                  <c:v>-6.5694243402738862E-3</c:v>
                </c:pt>
                <c:pt idx="417">
                  <c:v>-2.5710566283358573E-2</c:v>
                </c:pt>
                <c:pt idx="418">
                  <c:v>3.8296913719306151E-2</c:v>
                </c:pt>
                <c:pt idx="419">
                  <c:v>1.7652453003209511E-2</c:v>
                </c:pt>
                <c:pt idx="420">
                  <c:v>9.1382301908617437E-3</c:v>
                </c:pt>
                <c:pt idx="421">
                  <c:v>-1.0303377218088151E-2</c:v>
                </c:pt>
                <c:pt idx="422">
                  <c:v>3.8767986680937117E-2</c:v>
                </c:pt>
                <c:pt idx="423">
                  <c:v>-8.2556905295435787E-3</c:v>
                </c:pt>
                <c:pt idx="424">
                  <c:v>4.2638872438706893E-3</c:v>
                </c:pt>
                <c:pt idx="425">
                  <c:v>3.2081749049428848E-3</c:v>
                </c:pt>
                <c:pt idx="426">
                  <c:v>-3.0749740872970093E-2</c:v>
                </c:pt>
                <c:pt idx="427">
                  <c:v>2.0808840818245862E-2</c:v>
                </c:pt>
                <c:pt idx="428">
                  <c:v>1.2137077582103814E-2</c:v>
                </c:pt>
                <c:pt idx="429">
                  <c:v>1.7880557873405651E-3</c:v>
                </c:pt>
                <c:pt idx="430">
                  <c:v>-1.3754996473077881E-2</c:v>
                </c:pt>
                <c:pt idx="431">
                  <c:v>-2.3457658925639222E-3</c:v>
                </c:pt>
                <c:pt idx="432">
                  <c:v>-6.8724519510774346E-3</c:v>
                </c:pt>
                <c:pt idx="433">
                  <c:v>1.4056224899598367E-2</c:v>
                </c:pt>
                <c:pt idx="434">
                  <c:v>-2.779053743683961E-2</c:v>
                </c:pt>
                <c:pt idx="435">
                  <c:v>-1.0566981024883614E-2</c:v>
                </c:pt>
                <c:pt idx="436">
                  <c:v>2.1590249564712737E-2</c:v>
                </c:pt>
                <c:pt idx="437">
                  <c:v>8.4739360362628996E-2</c:v>
                </c:pt>
                <c:pt idx="438">
                  <c:v>-5.7586379569352893E-3</c:v>
                </c:pt>
                <c:pt idx="439">
                  <c:v>-1.4070599851888533E-2</c:v>
                </c:pt>
                <c:pt idx="440">
                  <c:v>4.5149638802889573E-2</c:v>
                </c:pt>
                <c:pt idx="441">
                  <c:v>1.7189345230284769E-2</c:v>
                </c:pt>
                <c:pt idx="442">
                  <c:v>-4.5465931863727396E-2</c:v>
                </c:pt>
                <c:pt idx="443">
                  <c:v>-1.6748768472906433E-2</c:v>
                </c:pt>
                <c:pt idx="444">
                  <c:v>-1.6234552944027113E-2</c:v>
                </c:pt>
                <c:pt idx="445">
                  <c:v>2.917705735660845E-2</c:v>
                </c:pt>
                <c:pt idx="446">
                  <c:v>-1.0243119832160872E-2</c:v>
                </c:pt>
                <c:pt idx="447">
                  <c:v>-7.2286204361677172E-3</c:v>
                </c:pt>
                <c:pt idx="448">
                  <c:v>4.9100257069408799E-2</c:v>
                </c:pt>
                <c:pt idx="449">
                  <c:v>-1.6681637366867119E-3</c:v>
                </c:pt>
                <c:pt idx="450">
                  <c:v>-5.8680954203342555E-3</c:v>
                </c:pt>
                <c:pt idx="451">
                  <c:v>1.8316445830085768E-2</c:v>
                </c:pt>
                <c:pt idx="452">
                  <c:v>-1.3076923076923135E-2</c:v>
                </c:pt>
                <c:pt idx="453">
                  <c:v>-7.6863950807074389E-4</c:v>
                </c:pt>
                <c:pt idx="454">
                  <c:v>-1.1648518612306827E-2</c:v>
                </c:pt>
                <c:pt idx="455">
                  <c:v>-2.2161693698155367E-2</c:v>
                </c:pt>
                <c:pt idx="456">
                  <c:v>6.4864864864864924E-2</c:v>
                </c:pt>
                <c:pt idx="457">
                  <c:v>1.1198506865751202E-2</c:v>
                </c:pt>
                <c:pt idx="458">
                  <c:v>-2.114054547827213E-2</c:v>
                </c:pt>
                <c:pt idx="459">
                  <c:v>-4.4173054436794732E-3</c:v>
                </c:pt>
                <c:pt idx="460">
                  <c:v>-9.6500257334019551E-3</c:v>
                </c:pt>
                <c:pt idx="461">
                  <c:v>6.3446847080151384E-3</c:v>
                </c:pt>
                <c:pt idx="462">
                  <c:v>-3.6551896207584915E-2</c:v>
                </c:pt>
                <c:pt idx="463">
                  <c:v>-2.0288438034710365E-2</c:v>
                </c:pt>
                <c:pt idx="464">
                  <c:v>8.7535445691037141E-3</c:v>
                </c:pt>
                <c:pt idx="465">
                  <c:v>1.0968465661224067E-2</c:v>
                </c:pt>
                <c:pt idx="466">
                  <c:v>3.0306921792731357E-2</c:v>
                </c:pt>
                <c:pt idx="467">
                  <c:v>1.1692867350915941E-2</c:v>
                </c:pt>
                <c:pt idx="468">
                  <c:v>-4.3978786702884194E-3</c:v>
                </c:pt>
                <c:pt idx="469">
                  <c:v>5.3315994798439825E-3</c:v>
                </c:pt>
                <c:pt idx="470">
                  <c:v>-6.4599483204134363E-3</c:v>
                </c:pt>
                <c:pt idx="471">
                  <c:v>-2.0629190304280848E-3</c:v>
                </c:pt>
                <c:pt idx="472">
                  <c:v>1.4386607376405963E-2</c:v>
                </c:pt>
                <c:pt idx="473">
                  <c:v>-1.5958815958815931E-2</c:v>
                </c:pt>
                <c:pt idx="474">
                  <c:v>8.9598753408647938E-3</c:v>
                </c:pt>
                <c:pt idx="475">
                  <c:v>1.1957950065703053E-2</c:v>
                </c:pt>
                <c:pt idx="476">
                  <c:v>3.8766038766038735E-2</c:v>
                </c:pt>
                <c:pt idx="477">
                  <c:v>-4.0783034257748773E-3</c:v>
                </c:pt>
                <c:pt idx="478">
                  <c:v>2.4797993870158914E-2</c:v>
                </c:pt>
                <c:pt idx="479">
                  <c:v>4.6186144156752339E-3</c:v>
                </c:pt>
                <c:pt idx="480">
                  <c:v>-2.3773739581910067E-2</c:v>
                </c:pt>
                <c:pt idx="481">
                  <c:v>-2.6987503323584242E-2</c:v>
                </c:pt>
                <c:pt idx="482">
                  <c:v>-3.8722044728434449E-2</c:v>
                </c:pt>
                <c:pt idx="483">
                  <c:v>-3.0479494486432935E-2</c:v>
                </c:pt>
                <c:pt idx="484">
                  <c:v>-8.2329810764314726E-3</c:v>
                </c:pt>
                <c:pt idx="485">
                  <c:v>-1.0096095365527391E-2</c:v>
                </c:pt>
                <c:pt idx="486">
                  <c:v>-1.403214200047965E-2</c:v>
                </c:pt>
                <c:pt idx="487">
                  <c:v>1.177041621162472E-2</c:v>
                </c:pt>
                <c:pt idx="488">
                  <c:v>4.5099951243296509E-3</c:v>
                </c:pt>
                <c:pt idx="489">
                  <c:v>-6.1780738946093554E-3</c:v>
                </c:pt>
                <c:pt idx="490">
                  <c:v>9.9094690482016429E-3</c:v>
                </c:pt>
                <c:pt idx="491">
                  <c:v>9.5096949487463653E-3</c:v>
                </c:pt>
                <c:pt idx="492">
                  <c:v>4.0611746562138569E-2</c:v>
                </c:pt>
                <c:pt idx="493">
                  <c:v>-4.3506078055022103E-3</c:v>
                </c:pt>
                <c:pt idx="494">
                  <c:v>1.9170579029734021E-2</c:v>
                </c:pt>
                <c:pt idx="495">
                  <c:v>0</c:v>
                </c:pt>
              </c:numCache>
            </c:numRef>
          </c:val>
          <c:smooth val="0"/>
          <c:extLst>
            <c:ext xmlns:c16="http://schemas.microsoft.com/office/drawing/2014/chart" uri="{C3380CC4-5D6E-409C-BE32-E72D297353CC}">
              <c16:uniqueId val="{00000001-F7B6-4FF5-B2B0-DF946F89822A}"/>
            </c:ext>
          </c:extLst>
        </c:ser>
        <c:dLbls>
          <c:showLegendKey val="0"/>
          <c:showVal val="0"/>
          <c:showCatName val="0"/>
          <c:showSerName val="0"/>
          <c:showPercent val="0"/>
          <c:showBubbleSize val="0"/>
        </c:dLbls>
        <c:smooth val="0"/>
        <c:axId val="127722672"/>
        <c:axId val="127723088"/>
      </c:lineChart>
      <c:dateAx>
        <c:axId val="127722672"/>
        <c:scaling>
          <c:orientation val="minMax"/>
        </c:scaling>
        <c:delete val="0"/>
        <c:axPos val="b"/>
        <c:numFmt formatCode="m/d/yyyy"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723088"/>
        <c:crosses val="autoZero"/>
        <c:auto val="1"/>
        <c:lblOffset val="100"/>
        <c:baseTimeUnit val="days"/>
      </c:dateAx>
      <c:valAx>
        <c:axId val="127723088"/>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7226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latin typeface="Georgia" panose="02040502050405020303" pitchFamily="18" charset="0"/>
              </a:rPr>
              <a:t>Revenue Growth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Revenue Growth %</c:v>
          </c:tx>
          <c:spPr>
            <a:solidFill>
              <a:schemeClr val="accent2"/>
            </a:solidFill>
            <a:ln>
              <a:noFill/>
            </a:ln>
            <a:effectLst/>
          </c:spPr>
          <c:invertIfNegative val="0"/>
          <c:cat>
            <c:strRef>
              <c:f>'Financial Ratios'!$C$1:$E$1</c:f>
              <c:strCache>
                <c:ptCount val="3"/>
                <c:pt idx="0">
                  <c:v>FY21</c:v>
                </c:pt>
                <c:pt idx="1">
                  <c:v>FY22</c:v>
                </c:pt>
                <c:pt idx="2">
                  <c:v>FY23</c:v>
                </c:pt>
              </c:strCache>
            </c:strRef>
          </c:cat>
          <c:val>
            <c:numRef>
              <c:f>'Financial Ratios'!$C$3:$E$3</c:f>
              <c:numCache>
                <c:formatCode>General</c:formatCode>
                <c:ptCount val="3"/>
                <c:pt idx="0">
                  <c:v>9.1</c:v>
                </c:pt>
                <c:pt idx="1">
                  <c:v>17.600000000000001</c:v>
                </c:pt>
                <c:pt idx="2">
                  <c:v>41.7</c:v>
                </c:pt>
              </c:numCache>
            </c:numRef>
          </c:val>
          <c:extLst>
            <c:ext xmlns:c16="http://schemas.microsoft.com/office/drawing/2014/chart" uri="{C3380CC4-5D6E-409C-BE32-E72D297353CC}">
              <c16:uniqueId val="{00000000-92D5-4060-BBD7-276AA7CDCF9D}"/>
            </c:ext>
          </c:extLst>
        </c:ser>
        <c:dLbls>
          <c:showLegendKey val="0"/>
          <c:showVal val="0"/>
          <c:showCatName val="0"/>
          <c:showSerName val="0"/>
          <c:showPercent val="0"/>
          <c:showBubbleSize val="0"/>
        </c:dLbls>
        <c:gapWidth val="0"/>
        <c:overlap val="48"/>
        <c:axId val="1763852912"/>
        <c:axId val="1763841680"/>
      </c:barChart>
      <c:catAx>
        <c:axId val="1763852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3841680"/>
        <c:crosses val="autoZero"/>
        <c:auto val="1"/>
        <c:lblAlgn val="ctr"/>
        <c:lblOffset val="100"/>
        <c:noMultiLvlLbl val="0"/>
      </c:catAx>
      <c:valAx>
        <c:axId val="1763841680"/>
        <c:scaling>
          <c:orientation val="minMax"/>
        </c:scaling>
        <c:delete val="1"/>
        <c:axPos val="l"/>
        <c:numFmt formatCode="General" sourceLinked="1"/>
        <c:majorTickMark val="none"/>
        <c:minorTickMark val="none"/>
        <c:tickLblPos val="nextTo"/>
        <c:crossAx val="1763852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latin typeface="Georgia" panose="02040502050405020303" pitchFamily="18" charset="0"/>
              </a:rPr>
              <a:t>EBITDA Growth%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v>EBITDA Growth%</c:v>
          </c:tx>
          <c:spPr>
            <a:solidFill>
              <a:schemeClr val="accent2"/>
            </a:solidFill>
            <a:ln>
              <a:noFill/>
            </a:ln>
            <a:effectLst/>
          </c:spPr>
          <c:invertIfNegative val="0"/>
          <c:cat>
            <c:strRef>
              <c:f>'Financial Ratios'!$C$1:$E$1</c:f>
              <c:strCache>
                <c:ptCount val="3"/>
                <c:pt idx="0">
                  <c:v>FY21</c:v>
                </c:pt>
                <c:pt idx="1">
                  <c:v>FY22</c:v>
                </c:pt>
                <c:pt idx="2">
                  <c:v>FY23</c:v>
                </c:pt>
              </c:strCache>
            </c:strRef>
          </c:cat>
          <c:val>
            <c:numRef>
              <c:f>'Financial Ratios'!$C$4:$E$4</c:f>
              <c:numCache>
                <c:formatCode>General</c:formatCode>
                <c:ptCount val="3"/>
                <c:pt idx="0">
                  <c:v>4.3</c:v>
                </c:pt>
                <c:pt idx="1">
                  <c:v>11.1</c:v>
                </c:pt>
                <c:pt idx="2">
                  <c:v>20.8</c:v>
                </c:pt>
              </c:numCache>
            </c:numRef>
          </c:val>
          <c:extLst>
            <c:ext xmlns:c16="http://schemas.microsoft.com/office/drawing/2014/chart" uri="{C3380CC4-5D6E-409C-BE32-E72D297353CC}">
              <c16:uniqueId val="{00000000-489A-4B9F-8FEE-07023959DCAB}"/>
            </c:ext>
          </c:extLst>
        </c:ser>
        <c:dLbls>
          <c:showLegendKey val="0"/>
          <c:showVal val="0"/>
          <c:showCatName val="0"/>
          <c:showSerName val="0"/>
          <c:showPercent val="0"/>
          <c:showBubbleSize val="0"/>
        </c:dLbls>
        <c:gapWidth val="0"/>
        <c:overlap val="48"/>
        <c:axId val="1763852912"/>
        <c:axId val="1763841680"/>
      </c:barChart>
      <c:catAx>
        <c:axId val="1763852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3841680"/>
        <c:crosses val="autoZero"/>
        <c:auto val="1"/>
        <c:lblAlgn val="ctr"/>
        <c:lblOffset val="100"/>
        <c:noMultiLvlLbl val="0"/>
      </c:catAx>
      <c:valAx>
        <c:axId val="1763841680"/>
        <c:scaling>
          <c:orientation val="minMax"/>
        </c:scaling>
        <c:delete val="1"/>
        <c:axPos val="l"/>
        <c:numFmt formatCode="General" sourceLinked="1"/>
        <c:majorTickMark val="none"/>
        <c:minorTickMark val="none"/>
        <c:tickLblPos val="nextTo"/>
        <c:crossAx val="1763852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latin typeface="Georgia" panose="02040502050405020303" pitchFamily="18" charset="0"/>
              </a:rPr>
              <a:t>EBITDA Growth%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v>EBIT Growth%</c:v>
          </c:tx>
          <c:spPr>
            <a:solidFill>
              <a:schemeClr val="accent2"/>
            </a:solidFill>
            <a:ln>
              <a:noFill/>
            </a:ln>
            <a:effectLst/>
          </c:spPr>
          <c:invertIfNegative val="0"/>
          <c:cat>
            <c:strRef>
              <c:f>'Financial Ratios'!$C$1:$E$1</c:f>
              <c:strCache>
                <c:ptCount val="3"/>
                <c:pt idx="0">
                  <c:v>FY21</c:v>
                </c:pt>
                <c:pt idx="1">
                  <c:v>FY22</c:v>
                </c:pt>
                <c:pt idx="2">
                  <c:v>FY23</c:v>
                </c:pt>
              </c:strCache>
            </c:strRef>
          </c:cat>
          <c:val>
            <c:numRef>
              <c:f>'Financial Ratios'!$C$9:$E$9</c:f>
              <c:numCache>
                <c:formatCode>General</c:formatCode>
                <c:ptCount val="3"/>
                <c:pt idx="0">
                  <c:v>20</c:v>
                </c:pt>
                <c:pt idx="1">
                  <c:v>18.7</c:v>
                </c:pt>
                <c:pt idx="2">
                  <c:v>16.2</c:v>
                </c:pt>
              </c:numCache>
            </c:numRef>
          </c:val>
          <c:extLst>
            <c:ext xmlns:c16="http://schemas.microsoft.com/office/drawing/2014/chart" uri="{C3380CC4-5D6E-409C-BE32-E72D297353CC}">
              <c16:uniqueId val="{00000000-BA79-4ECA-8035-F82C5BD1B6ED}"/>
            </c:ext>
          </c:extLst>
        </c:ser>
        <c:dLbls>
          <c:showLegendKey val="0"/>
          <c:showVal val="0"/>
          <c:showCatName val="0"/>
          <c:showSerName val="0"/>
          <c:showPercent val="0"/>
          <c:showBubbleSize val="0"/>
        </c:dLbls>
        <c:gapWidth val="0"/>
        <c:overlap val="48"/>
        <c:axId val="1763852912"/>
        <c:axId val="1763841680"/>
      </c:barChart>
      <c:catAx>
        <c:axId val="1763852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3841680"/>
        <c:crosses val="autoZero"/>
        <c:auto val="1"/>
        <c:lblAlgn val="ctr"/>
        <c:lblOffset val="100"/>
        <c:noMultiLvlLbl val="0"/>
      </c:catAx>
      <c:valAx>
        <c:axId val="1763841680"/>
        <c:scaling>
          <c:orientation val="minMax"/>
        </c:scaling>
        <c:delete val="1"/>
        <c:axPos val="l"/>
        <c:numFmt formatCode="General" sourceLinked="1"/>
        <c:majorTickMark val="none"/>
        <c:minorTickMark val="none"/>
        <c:tickLblPos val="nextTo"/>
        <c:crossAx val="1763852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latin typeface="Georgia" panose="02040502050405020303" pitchFamily="18" charset="0"/>
              </a:rPr>
              <a:t>EBITDA Growth%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v>Gross Margin%</c:v>
          </c:tx>
          <c:spPr>
            <a:solidFill>
              <a:schemeClr val="accent2"/>
            </a:solidFill>
            <a:ln>
              <a:noFill/>
            </a:ln>
            <a:effectLst/>
          </c:spPr>
          <c:invertIfNegative val="0"/>
          <c:cat>
            <c:strRef>
              <c:f>'Financial Ratios'!$C$1:$E$1</c:f>
              <c:strCache>
                <c:ptCount val="3"/>
                <c:pt idx="0">
                  <c:v>FY21</c:v>
                </c:pt>
                <c:pt idx="1">
                  <c:v>FY22</c:v>
                </c:pt>
                <c:pt idx="2">
                  <c:v>FY23</c:v>
                </c:pt>
              </c:strCache>
            </c:strRef>
          </c:cat>
          <c:val>
            <c:numRef>
              <c:f>'Financial Ratios'!$C$7:$E$7</c:f>
              <c:numCache>
                <c:formatCode>General</c:formatCode>
                <c:ptCount val="3"/>
                <c:pt idx="0">
                  <c:v>52.5</c:v>
                </c:pt>
                <c:pt idx="1">
                  <c:v>50.6</c:v>
                </c:pt>
                <c:pt idx="2">
                  <c:v>45.5</c:v>
                </c:pt>
              </c:numCache>
            </c:numRef>
          </c:val>
          <c:extLst>
            <c:ext xmlns:c16="http://schemas.microsoft.com/office/drawing/2014/chart" uri="{C3380CC4-5D6E-409C-BE32-E72D297353CC}">
              <c16:uniqueId val="{00000000-BA2C-4C44-9FB5-6F7D484FB352}"/>
            </c:ext>
          </c:extLst>
        </c:ser>
        <c:dLbls>
          <c:showLegendKey val="0"/>
          <c:showVal val="0"/>
          <c:showCatName val="0"/>
          <c:showSerName val="0"/>
          <c:showPercent val="0"/>
          <c:showBubbleSize val="0"/>
        </c:dLbls>
        <c:gapWidth val="0"/>
        <c:overlap val="48"/>
        <c:axId val="1763852912"/>
        <c:axId val="1763841680"/>
      </c:barChart>
      <c:catAx>
        <c:axId val="1763852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3841680"/>
        <c:crosses val="autoZero"/>
        <c:auto val="1"/>
        <c:lblAlgn val="ctr"/>
        <c:lblOffset val="100"/>
        <c:noMultiLvlLbl val="0"/>
      </c:catAx>
      <c:valAx>
        <c:axId val="1763841680"/>
        <c:scaling>
          <c:orientation val="minMax"/>
        </c:scaling>
        <c:delete val="1"/>
        <c:axPos val="l"/>
        <c:numFmt formatCode="General" sourceLinked="1"/>
        <c:majorTickMark val="none"/>
        <c:minorTickMark val="none"/>
        <c:tickLblPos val="nextTo"/>
        <c:crossAx val="1763852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20</xdr:col>
      <xdr:colOff>180975</xdr:colOff>
      <xdr:row>43</xdr:row>
      <xdr:rowOff>57150</xdr:rowOff>
    </xdr:to>
    <xdr:sp macro="" textlink="">
      <xdr:nvSpPr>
        <xdr:cNvPr id="191" name="Rectangle 1">
          <a:extLst>
            <a:ext uri="{FF2B5EF4-FFF2-40B4-BE49-F238E27FC236}">
              <a16:creationId xmlns:a16="http://schemas.microsoft.com/office/drawing/2014/main" id="{230050EF-5E19-DA95-2271-5CD83E41DB18}"/>
            </a:ext>
          </a:extLst>
        </xdr:cNvPr>
        <xdr:cNvSpPr/>
      </xdr:nvSpPr>
      <xdr:spPr>
        <a:xfrm>
          <a:off x="0" y="0"/>
          <a:ext cx="12372975" cy="7920990"/>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spcFirstLastPara="0" vertOverflow="clip" horzOverflow="clip" wrap="square" lIns="91440" tIns="45720" rIns="91440" bIns="45720" rtlCol="0" anchor="t">
          <a:noAutofit/>
        </a:bodyPr>
        <a:lstStyle/>
        <a:p>
          <a:pPr marL="0" indent="0" algn="l"/>
          <a:endParaRPr lang="en-US" sz="1100">
            <a:solidFill>
              <a:schemeClr val="tx1"/>
            </a:solidFill>
            <a:latin typeface="+mn-lt"/>
            <a:ea typeface="+mn-lt"/>
            <a:cs typeface="+mn-lt"/>
          </a:endParaRPr>
        </a:p>
      </xdr:txBody>
    </xdr:sp>
    <xdr:clientData/>
  </xdr:twoCellAnchor>
  <xdr:twoCellAnchor>
    <xdr:from>
      <xdr:col>0</xdr:col>
      <xdr:colOff>123825</xdr:colOff>
      <xdr:row>0</xdr:row>
      <xdr:rowOff>133350</xdr:rowOff>
    </xdr:from>
    <xdr:to>
      <xdr:col>6</xdr:col>
      <xdr:colOff>409575</xdr:colOff>
      <xdr:row>3</xdr:row>
      <xdr:rowOff>85725</xdr:rowOff>
    </xdr:to>
    <xdr:sp macro="" textlink="">
      <xdr:nvSpPr>
        <xdr:cNvPr id="96" name="TextBox 2">
          <a:extLst>
            <a:ext uri="{FF2B5EF4-FFF2-40B4-BE49-F238E27FC236}">
              <a16:creationId xmlns:a16="http://schemas.microsoft.com/office/drawing/2014/main" id="{1A97E07E-1A29-1109-4465-C334E7D1318E}"/>
            </a:ext>
            <a:ext uri="{147F2762-F138-4A5C-976F-8EAC2B608ADB}">
              <a16:predDERef xmlns:a16="http://schemas.microsoft.com/office/drawing/2014/main" pred="{230050EF-5E19-DA95-2271-5CD83E41DB18}"/>
            </a:ext>
          </a:extLst>
        </xdr:cNvPr>
        <xdr:cNvSpPr txBox="1"/>
      </xdr:nvSpPr>
      <xdr:spPr>
        <a:xfrm>
          <a:off x="123825" y="133350"/>
          <a:ext cx="3943350" cy="52387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ctr">
          <a:noAutofit/>
        </a:bodyPr>
        <a:lstStyle/>
        <a:p>
          <a:pPr marL="0" indent="0" algn="ctr"/>
          <a:r>
            <a:rPr lang="en-US" sz="2000" b="1" i="0" u="none" strike="noStrike">
              <a:solidFill>
                <a:srgbClr val="000000"/>
              </a:solidFill>
              <a:latin typeface="Georgia" panose="02040502050405020303" pitchFamily="18" charset="0"/>
            </a:rPr>
            <a:t>CCL Products</a:t>
          </a:r>
        </a:p>
      </xdr:txBody>
    </xdr:sp>
    <xdr:clientData/>
  </xdr:twoCellAnchor>
  <xdr:twoCellAnchor>
    <xdr:from>
      <xdr:col>0</xdr:col>
      <xdr:colOff>133350</xdr:colOff>
      <xdr:row>3</xdr:row>
      <xdr:rowOff>180975</xdr:rowOff>
    </xdr:from>
    <xdr:to>
      <xdr:col>3</xdr:col>
      <xdr:colOff>200025</xdr:colOff>
      <xdr:row>8</xdr:row>
      <xdr:rowOff>161925</xdr:rowOff>
    </xdr:to>
    <xdr:sp macro="" textlink="">
      <xdr:nvSpPr>
        <xdr:cNvPr id="38" name="TextBox 3">
          <a:extLst>
            <a:ext uri="{FF2B5EF4-FFF2-40B4-BE49-F238E27FC236}">
              <a16:creationId xmlns:a16="http://schemas.microsoft.com/office/drawing/2014/main" id="{DB67A79C-CC57-CB2A-93C4-3F72D91A0E8D}"/>
            </a:ext>
            <a:ext uri="{147F2762-F138-4A5C-976F-8EAC2B608ADB}">
              <a16:predDERef xmlns:a16="http://schemas.microsoft.com/office/drawing/2014/main" pred="{1A97E07E-1A29-1109-4465-C334E7D1318E}"/>
            </a:ext>
          </a:extLst>
        </xdr:cNvPr>
        <xdr:cNvSpPr txBox="1"/>
      </xdr:nvSpPr>
      <xdr:spPr>
        <a:xfrm>
          <a:off x="133350" y="752475"/>
          <a:ext cx="1895475" cy="93345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ctr">
          <a:noAutofit/>
        </a:bodyPr>
        <a:lstStyle/>
        <a:p>
          <a:pPr marL="0" indent="0" algn="ctr"/>
          <a:r>
            <a:rPr lang="en-US" sz="1400" b="0" i="0" u="none" strike="noStrike">
              <a:solidFill>
                <a:srgbClr val="000000"/>
              </a:solidFill>
              <a:latin typeface="Georgia" panose="02040502050405020303" pitchFamily="18" charset="0"/>
            </a:rPr>
            <a:t>Average Daily Return</a:t>
          </a:r>
          <a:endParaRPr lang="en-US" sz="2800" b="0" i="0" u="none" strike="noStrike">
            <a:solidFill>
              <a:srgbClr val="000000"/>
            </a:solidFill>
            <a:latin typeface="Georgia" panose="02040502050405020303" pitchFamily="18" charset="0"/>
          </a:endParaRPr>
        </a:p>
        <a:p>
          <a:pPr marL="0" indent="0" algn="ctr"/>
          <a:r>
            <a:rPr lang="en-US" sz="2800" b="0" i="0" u="none" strike="noStrike">
              <a:solidFill>
                <a:srgbClr val="000000"/>
              </a:solidFill>
              <a:latin typeface="Georgia" panose="02040502050405020303" pitchFamily="18" charset="0"/>
            </a:rPr>
            <a:t>0.13%</a:t>
          </a:r>
        </a:p>
      </xdr:txBody>
    </xdr:sp>
    <xdr:clientData/>
  </xdr:twoCellAnchor>
  <xdr:twoCellAnchor>
    <xdr:from>
      <xdr:col>3</xdr:col>
      <xdr:colOff>342900</xdr:colOff>
      <xdr:row>4</xdr:row>
      <xdr:rowOff>0</xdr:rowOff>
    </xdr:from>
    <xdr:to>
      <xdr:col>6</xdr:col>
      <xdr:colOff>409575</xdr:colOff>
      <xdr:row>8</xdr:row>
      <xdr:rowOff>171450</xdr:rowOff>
    </xdr:to>
    <xdr:sp macro="" textlink="">
      <xdr:nvSpPr>
        <xdr:cNvPr id="45" name="TextBox 4">
          <a:extLst>
            <a:ext uri="{FF2B5EF4-FFF2-40B4-BE49-F238E27FC236}">
              <a16:creationId xmlns:a16="http://schemas.microsoft.com/office/drawing/2014/main" id="{ED4DEB35-086C-4C04-8100-ADD204C000F9}"/>
            </a:ext>
            <a:ext uri="{147F2762-F138-4A5C-976F-8EAC2B608ADB}">
              <a16:predDERef xmlns:a16="http://schemas.microsoft.com/office/drawing/2014/main" pred="{DB67A79C-CC57-CB2A-93C4-3F72D91A0E8D}"/>
            </a:ext>
          </a:extLst>
        </xdr:cNvPr>
        <xdr:cNvSpPr txBox="1"/>
      </xdr:nvSpPr>
      <xdr:spPr>
        <a:xfrm>
          <a:off x="2171700" y="762000"/>
          <a:ext cx="1895475" cy="9334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en-US" sz="1400" b="0" i="0" u="none" strike="noStrike">
              <a:solidFill>
                <a:srgbClr val="000000"/>
              </a:solidFill>
              <a:latin typeface="Georgia" panose="02040502050405020303" pitchFamily="18" charset="0"/>
            </a:rPr>
            <a:t>St</a:t>
          </a:r>
          <a:r>
            <a:rPr lang="en-US" sz="1200" b="0" i="0" u="none" strike="noStrike">
              <a:solidFill>
                <a:srgbClr val="000000"/>
              </a:solidFill>
              <a:latin typeface="Georgia" panose="02040502050405020303" pitchFamily="18" charset="0"/>
            </a:rPr>
            <a:t>Dev of Return</a:t>
          </a:r>
          <a:endParaRPr lang="en-US" sz="2800" b="0" i="0" u="none" strike="noStrike">
            <a:solidFill>
              <a:srgbClr val="000000"/>
            </a:solidFill>
            <a:latin typeface="Georgia" panose="02040502050405020303" pitchFamily="18" charset="0"/>
          </a:endParaRPr>
        </a:p>
        <a:p>
          <a:pPr marL="0" indent="0" algn="ctr"/>
          <a:r>
            <a:rPr lang="en-US" sz="2800" b="0" i="0" u="none" strike="noStrike">
              <a:solidFill>
                <a:srgbClr val="000000"/>
              </a:solidFill>
              <a:latin typeface="Georgia" panose="02040502050405020303" pitchFamily="18" charset="0"/>
            </a:rPr>
            <a:t>2.14%</a:t>
          </a:r>
        </a:p>
      </xdr:txBody>
    </xdr:sp>
    <xdr:clientData/>
  </xdr:twoCellAnchor>
  <xdr:twoCellAnchor>
    <xdr:from>
      <xdr:col>6</xdr:col>
      <xdr:colOff>552450</xdr:colOff>
      <xdr:row>0</xdr:row>
      <xdr:rowOff>142875</xdr:rowOff>
    </xdr:from>
    <xdr:to>
      <xdr:col>13</xdr:col>
      <xdr:colOff>228600</xdr:colOff>
      <xdr:row>3</xdr:row>
      <xdr:rowOff>95250</xdr:rowOff>
    </xdr:to>
    <xdr:sp macro="" textlink="">
      <xdr:nvSpPr>
        <xdr:cNvPr id="49" name="TextBox 5">
          <a:extLst>
            <a:ext uri="{FF2B5EF4-FFF2-40B4-BE49-F238E27FC236}">
              <a16:creationId xmlns:a16="http://schemas.microsoft.com/office/drawing/2014/main" id="{554C0EDB-13FF-48D4-B90D-557044C4E8F6}"/>
            </a:ext>
            <a:ext uri="{147F2762-F138-4A5C-976F-8EAC2B608ADB}">
              <a16:predDERef xmlns:a16="http://schemas.microsoft.com/office/drawing/2014/main" pred="{ED4DEB35-086C-4C04-8100-ADD204C000F9}"/>
            </a:ext>
          </a:extLst>
        </xdr:cNvPr>
        <xdr:cNvSpPr txBox="1"/>
      </xdr:nvSpPr>
      <xdr:spPr>
        <a:xfrm>
          <a:off x="4210050" y="142875"/>
          <a:ext cx="3943350" cy="52387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en-US" sz="2000" b="1" i="0" u="none" strike="noStrike">
              <a:solidFill>
                <a:srgbClr val="000000"/>
              </a:solidFill>
              <a:latin typeface="Georgia" panose="02040502050405020303" pitchFamily="18" charset="0"/>
            </a:rPr>
            <a:t>Market</a:t>
          </a:r>
        </a:p>
      </xdr:txBody>
    </xdr:sp>
    <xdr:clientData/>
  </xdr:twoCellAnchor>
  <xdr:twoCellAnchor>
    <xdr:from>
      <xdr:col>6</xdr:col>
      <xdr:colOff>552450</xdr:colOff>
      <xdr:row>4</xdr:row>
      <xdr:rowOff>19050</xdr:rowOff>
    </xdr:from>
    <xdr:to>
      <xdr:col>10</xdr:col>
      <xdr:colOff>9525</xdr:colOff>
      <xdr:row>9</xdr:row>
      <xdr:rowOff>0</xdr:rowOff>
    </xdr:to>
    <xdr:sp macro="" textlink="">
      <xdr:nvSpPr>
        <xdr:cNvPr id="59" name="TextBox 6">
          <a:extLst>
            <a:ext uri="{FF2B5EF4-FFF2-40B4-BE49-F238E27FC236}">
              <a16:creationId xmlns:a16="http://schemas.microsoft.com/office/drawing/2014/main" id="{7EA13067-9432-48DE-AF59-2F91CD2BFBEB}"/>
            </a:ext>
            <a:ext uri="{147F2762-F138-4A5C-976F-8EAC2B608ADB}">
              <a16:predDERef xmlns:a16="http://schemas.microsoft.com/office/drawing/2014/main" pred="{554C0EDB-13FF-48D4-B90D-557044C4E8F6}"/>
            </a:ext>
          </a:extLst>
        </xdr:cNvPr>
        <xdr:cNvSpPr txBox="1"/>
      </xdr:nvSpPr>
      <xdr:spPr>
        <a:xfrm>
          <a:off x="4210050" y="781050"/>
          <a:ext cx="1895475" cy="9334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en-US" sz="1200" b="0" i="0" u="none" strike="noStrike">
              <a:solidFill>
                <a:srgbClr val="000000"/>
              </a:solidFill>
              <a:latin typeface="Georgia" panose="02040502050405020303" pitchFamily="18" charset="0"/>
            </a:rPr>
            <a:t>Average Daily Return</a:t>
          </a:r>
          <a:endParaRPr lang="en-US" sz="2800" b="0" i="0" u="none" strike="noStrike">
            <a:solidFill>
              <a:srgbClr val="000000"/>
            </a:solidFill>
            <a:latin typeface="Georgia" panose="02040502050405020303" pitchFamily="18" charset="0"/>
          </a:endParaRPr>
        </a:p>
        <a:p>
          <a:pPr marL="0" indent="0" algn="ctr"/>
          <a:r>
            <a:rPr lang="en-US" sz="2800" b="0" i="0" u="none" strike="noStrike">
              <a:solidFill>
                <a:srgbClr val="000000"/>
              </a:solidFill>
              <a:latin typeface="Georgia" panose="02040502050405020303" pitchFamily="18" charset="0"/>
            </a:rPr>
            <a:t>0.028%</a:t>
          </a:r>
        </a:p>
      </xdr:txBody>
    </xdr:sp>
    <xdr:clientData/>
  </xdr:twoCellAnchor>
  <xdr:twoCellAnchor>
    <xdr:from>
      <xdr:col>10</xdr:col>
      <xdr:colOff>152400</xdr:colOff>
      <xdr:row>4</xdr:row>
      <xdr:rowOff>28575</xdr:rowOff>
    </xdr:from>
    <xdr:to>
      <xdr:col>13</xdr:col>
      <xdr:colOff>219075</xdr:colOff>
      <xdr:row>9</xdr:row>
      <xdr:rowOff>9525</xdr:rowOff>
    </xdr:to>
    <xdr:sp macro="" textlink="">
      <xdr:nvSpPr>
        <xdr:cNvPr id="61" name="TextBox 7">
          <a:extLst>
            <a:ext uri="{FF2B5EF4-FFF2-40B4-BE49-F238E27FC236}">
              <a16:creationId xmlns:a16="http://schemas.microsoft.com/office/drawing/2014/main" id="{BADC691D-A203-442D-B099-8630A438ABE2}"/>
            </a:ext>
            <a:ext uri="{147F2762-F138-4A5C-976F-8EAC2B608ADB}">
              <a16:predDERef xmlns:a16="http://schemas.microsoft.com/office/drawing/2014/main" pred="{7EA13067-9432-48DE-AF59-2F91CD2BFBEB}"/>
            </a:ext>
          </a:extLst>
        </xdr:cNvPr>
        <xdr:cNvSpPr txBox="1"/>
      </xdr:nvSpPr>
      <xdr:spPr>
        <a:xfrm>
          <a:off x="6248400" y="790575"/>
          <a:ext cx="1895475" cy="9334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en-US" sz="1400" b="0" i="0" u="none" strike="noStrike">
              <a:solidFill>
                <a:srgbClr val="000000"/>
              </a:solidFill>
              <a:latin typeface="Georgia" panose="02040502050405020303" pitchFamily="18" charset="0"/>
            </a:rPr>
            <a:t>St</a:t>
          </a:r>
          <a:r>
            <a:rPr lang="en-US" sz="1200" b="0" i="0" u="none" strike="noStrike">
              <a:solidFill>
                <a:srgbClr val="000000"/>
              </a:solidFill>
              <a:latin typeface="Georgia" panose="02040502050405020303" pitchFamily="18" charset="0"/>
            </a:rPr>
            <a:t>Dev of Return</a:t>
          </a:r>
          <a:endParaRPr lang="en-US" sz="2800" b="0" i="0" u="none" strike="noStrike">
            <a:solidFill>
              <a:srgbClr val="000000"/>
            </a:solidFill>
            <a:latin typeface="Georgia" panose="02040502050405020303" pitchFamily="18" charset="0"/>
          </a:endParaRPr>
        </a:p>
        <a:p>
          <a:pPr marL="0" indent="0" algn="ctr"/>
          <a:r>
            <a:rPr lang="en-US" sz="2800" b="0" i="0" u="none" strike="noStrike">
              <a:solidFill>
                <a:srgbClr val="000000"/>
              </a:solidFill>
              <a:latin typeface="Georgia" panose="02040502050405020303" pitchFamily="18" charset="0"/>
            </a:rPr>
            <a:t>0.92%</a:t>
          </a:r>
        </a:p>
      </xdr:txBody>
    </xdr:sp>
    <xdr:clientData/>
  </xdr:twoCellAnchor>
  <xdr:twoCellAnchor>
    <xdr:from>
      <xdr:col>13</xdr:col>
      <xdr:colOff>371475</xdr:colOff>
      <xdr:row>0</xdr:row>
      <xdr:rowOff>152400</xdr:rowOff>
    </xdr:from>
    <xdr:to>
      <xdr:col>20</xdr:col>
      <xdr:colOff>47625</xdr:colOff>
      <xdr:row>3</xdr:row>
      <xdr:rowOff>104775</xdr:rowOff>
    </xdr:to>
    <xdr:sp macro="" textlink="">
      <xdr:nvSpPr>
        <xdr:cNvPr id="71" name="TextBox 8">
          <a:extLst>
            <a:ext uri="{FF2B5EF4-FFF2-40B4-BE49-F238E27FC236}">
              <a16:creationId xmlns:a16="http://schemas.microsoft.com/office/drawing/2014/main" id="{177F0A2D-3B47-40CA-B94D-19CFC72B2CF8}"/>
            </a:ext>
            <a:ext uri="{147F2762-F138-4A5C-976F-8EAC2B608ADB}">
              <a16:predDERef xmlns:a16="http://schemas.microsoft.com/office/drawing/2014/main" pred="{BADC691D-A203-442D-B099-8630A438ABE2}"/>
            </a:ext>
          </a:extLst>
        </xdr:cNvPr>
        <xdr:cNvSpPr txBox="1"/>
      </xdr:nvSpPr>
      <xdr:spPr>
        <a:xfrm>
          <a:off x="8296275" y="152400"/>
          <a:ext cx="3943350" cy="52387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en-US" sz="2000" b="1" i="0" u="none" strike="noStrike">
              <a:solidFill>
                <a:srgbClr val="000000"/>
              </a:solidFill>
              <a:latin typeface="Georgia" panose="02040502050405020303" pitchFamily="18" charset="0"/>
            </a:rPr>
            <a:t>Portfolio</a:t>
          </a:r>
        </a:p>
      </xdr:txBody>
    </xdr:sp>
    <xdr:clientData/>
  </xdr:twoCellAnchor>
  <xdr:twoCellAnchor>
    <xdr:from>
      <xdr:col>13</xdr:col>
      <xdr:colOff>371475</xdr:colOff>
      <xdr:row>4</xdr:row>
      <xdr:rowOff>19050</xdr:rowOff>
    </xdr:from>
    <xdr:to>
      <xdr:col>16</xdr:col>
      <xdr:colOff>438150</xdr:colOff>
      <xdr:row>9</xdr:row>
      <xdr:rowOff>0</xdr:rowOff>
    </xdr:to>
    <xdr:sp macro="" textlink="">
      <xdr:nvSpPr>
        <xdr:cNvPr id="72" name="TextBox 9">
          <a:extLst>
            <a:ext uri="{FF2B5EF4-FFF2-40B4-BE49-F238E27FC236}">
              <a16:creationId xmlns:a16="http://schemas.microsoft.com/office/drawing/2014/main" id="{AFC2683A-E8F0-4A6A-A984-A3B2635BCF1E}"/>
            </a:ext>
            <a:ext uri="{147F2762-F138-4A5C-976F-8EAC2B608ADB}">
              <a16:predDERef xmlns:a16="http://schemas.microsoft.com/office/drawing/2014/main" pred="{177F0A2D-3B47-40CA-B94D-19CFC72B2CF8}"/>
            </a:ext>
          </a:extLst>
        </xdr:cNvPr>
        <xdr:cNvSpPr txBox="1"/>
      </xdr:nvSpPr>
      <xdr:spPr>
        <a:xfrm>
          <a:off x="8296275" y="781050"/>
          <a:ext cx="1895475" cy="9334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en-US" sz="1200" b="0" i="0" u="none" strike="noStrike">
              <a:solidFill>
                <a:srgbClr val="000000"/>
              </a:solidFill>
              <a:latin typeface="Georgia" panose="02040502050405020303" pitchFamily="18" charset="0"/>
            </a:rPr>
            <a:t>Average Daily Return</a:t>
          </a:r>
          <a:endParaRPr lang="en-US" sz="2800" b="0" i="0" u="none" strike="noStrike">
            <a:solidFill>
              <a:srgbClr val="000000"/>
            </a:solidFill>
            <a:latin typeface="Georgia" panose="02040502050405020303" pitchFamily="18" charset="0"/>
          </a:endParaRPr>
        </a:p>
        <a:p>
          <a:pPr marL="0" indent="0" algn="ctr"/>
          <a:r>
            <a:rPr lang="en-US" sz="2800" b="0" i="0" u="none" strike="noStrike">
              <a:solidFill>
                <a:srgbClr val="000000"/>
              </a:solidFill>
              <a:latin typeface="Georgia" panose="02040502050405020303" pitchFamily="18" charset="0"/>
            </a:rPr>
            <a:t>0.122%</a:t>
          </a:r>
        </a:p>
      </xdr:txBody>
    </xdr:sp>
    <xdr:clientData/>
  </xdr:twoCellAnchor>
  <xdr:twoCellAnchor>
    <xdr:from>
      <xdr:col>16</xdr:col>
      <xdr:colOff>590550</xdr:colOff>
      <xdr:row>4</xdr:row>
      <xdr:rowOff>19050</xdr:rowOff>
    </xdr:from>
    <xdr:to>
      <xdr:col>20</xdr:col>
      <xdr:colOff>47625</xdr:colOff>
      <xdr:row>9</xdr:row>
      <xdr:rowOff>0</xdr:rowOff>
    </xdr:to>
    <xdr:sp macro="" textlink="">
      <xdr:nvSpPr>
        <xdr:cNvPr id="189" name="TextBox 10">
          <a:extLst>
            <a:ext uri="{FF2B5EF4-FFF2-40B4-BE49-F238E27FC236}">
              <a16:creationId xmlns:a16="http://schemas.microsoft.com/office/drawing/2014/main" id="{4DFE52EB-6A16-48E8-B457-76606413B305}"/>
            </a:ext>
            <a:ext uri="{147F2762-F138-4A5C-976F-8EAC2B608ADB}">
              <a16:predDERef xmlns:a16="http://schemas.microsoft.com/office/drawing/2014/main" pred="{AFC2683A-E8F0-4A6A-A984-A3B2635BCF1E}"/>
            </a:ext>
          </a:extLst>
        </xdr:cNvPr>
        <xdr:cNvSpPr txBox="1"/>
      </xdr:nvSpPr>
      <xdr:spPr>
        <a:xfrm>
          <a:off x="10344150" y="781050"/>
          <a:ext cx="1895475" cy="9334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en-US" sz="1200" b="0" i="0" u="none" strike="noStrike">
              <a:solidFill>
                <a:srgbClr val="000000"/>
              </a:solidFill>
              <a:latin typeface="Georgia" panose="02040502050405020303" pitchFamily="18" charset="0"/>
            </a:rPr>
            <a:t>StDev of Return</a:t>
          </a:r>
          <a:endParaRPr lang="en-US" sz="2800" b="0" i="0" u="none" strike="noStrike">
            <a:solidFill>
              <a:srgbClr val="000000"/>
            </a:solidFill>
            <a:latin typeface="Georgia" panose="02040502050405020303" pitchFamily="18" charset="0"/>
          </a:endParaRPr>
        </a:p>
        <a:p>
          <a:pPr marL="0" indent="0" algn="ctr"/>
          <a:r>
            <a:rPr lang="en-US" sz="2800" b="0" i="0" u="none" strike="noStrike">
              <a:solidFill>
                <a:srgbClr val="000000"/>
              </a:solidFill>
              <a:latin typeface="Georgia" panose="02040502050405020303" pitchFamily="18" charset="0"/>
            </a:rPr>
            <a:t>1.57%</a:t>
          </a:r>
        </a:p>
      </xdr:txBody>
    </xdr:sp>
    <xdr:clientData/>
  </xdr:twoCellAnchor>
  <xdr:twoCellAnchor>
    <xdr:from>
      <xdr:col>0</xdr:col>
      <xdr:colOff>123825</xdr:colOff>
      <xdr:row>9</xdr:row>
      <xdr:rowOff>114300</xdr:rowOff>
    </xdr:from>
    <xdr:to>
      <xdr:col>6</xdr:col>
      <xdr:colOff>400050</xdr:colOff>
      <xdr:row>24</xdr:row>
      <xdr:rowOff>0</xdr:rowOff>
    </xdr:to>
    <xdr:graphicFrame macro="">
      <xdr:nvGraphicFramePr>
        <xdr:cNvPr id="78" name="Chart 11">
          <a:extLst>
            <a:ext uri="{FF2B5EF4-FFF2-40B4-BE49-F238E27FC236}">
              <a16:creationId xmlns:a16="http://schemas.microsoft.com/office/drawing/2014/main" id="{E44B68C9-F8FC-62D2-CE58-2E261B1E04F0}"/>
            </a:ext>
            <a:ext uri="{147F2762-F138-4A5C-976F-8EAC2B608ADB}">
              <a16:predDERef xmlns:a16="http://schemas.microsoft.com/office/drawing/2014/main" pred="{4DFE52EB-6A16-48E8-B457-76606413B3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533400</xdr:colOff>
      <xdr:row>9</xdr:row>
      <xdr:rowOff>123825</xdr:rowOff>
    </xdr:from>
    <xdr:to>
      <xdr:col>20</xdr:col>
      <xdr:colOff>38100</xdr:colOff>
      <xdr:row>24</xdr:row>
      <xdr:rowOff>9525</xdr:rowOff>
    </xdr:to>
    <xdr:graphicFrame macro="">
      <xdr:nvGraphicFramePr>
        <xdr:cNvPr id="81" name="Chart 12">
          <a:extLst>
            <a:ext uri="{FF2B5EF4-FFF2-40B4-BE49-F238E27FC236}">
              <a16:creationId xmlns:a16="http://schemas.microsoft.com/office/drawing/2014/main" id="{B63F838D-A4D3-E81A-D2A9-C473B52CE59B}"/>
            </a:ext>
            <a:ext uri="{147F2762-F138-4A5C-976F-8EAC2B608ADB}">
              <a16:predDERef xmlns:a16="http://schemas.microsoft.com/office/drawing/2014/main" pred="{E44B68C9-F8FC-62D2-CE58-2E261B1E04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133350</xdr:colOff>
      <xdr:row>24</xdr:row>
      <xdr:rowOff>152400</xdr:rowOff>
    </xdr:from>
    <xdr:to>
      <xdr:col>9</xdr:col>
      <xdr:colOff>542925</xdr:colOff>
      <xdr:row>29</xdr:row>
      <xdr:rowOff>152400</xdr:rowOff>
    </xdr:to>
    <xdr:sp macro="" textlink="">
      <xdr:nvSpPr>
        <xdr:cNvPr id="135" name="TextBox 13">
          <a:extLst>
            <a:ext uri="{FF2B5EF4-FFF2-40B4-BE49-F238E27FC236}">
              <a16:creationId xmlns:a16="http://schemas.microsoft.com/office/drawing/2014/main" id="{E42C31F4-5C26-BF5B-98AE-39925CE86A47}"/>
            </a:ext>
            <a:ext uri="{147F2762-F138-4A5C-976F-8EAC2B608ADB}">
              <a16:predDERef xmlns:a16="http://schemas.microsoft.com/office/drawing/2014/main" pred="{B63F838D-A4D3-E81A-D2A9-C473B52CE59B}"/>
            </a:ext>
          </a:extLst>
        </xdr:cNvPr>
        <xdr:cNvSpPr txBox="1"/>
      </xdr:nvSpPr>
      <xdr:spPr>
        <a:xfrm>
          <a:off x="133350" y="4724400"/>
          <a:ext cx="5895975" cy="9525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ctr">
          <a:noAutofit/>
        </a:bodyPr>
        <a:lstStyle/>
        <a:p>
          <a:pPr marL="0" marR="0" indent="0" algn="ctr">
            <a:lnSpc>
              <a:spcPct val="100000"/>
            </a:lnSpc>
            <a:spcBef>
              <a:spcPts val="0"/>
            </a:spcBef>
            <a:spcAft>
              <a:spcPts val="0"/>
            </a:spcAft>
          </a:pPr>
          <a:r>
            <a:rPr lang="en-US" sz="2000" b="1" i="0" u="none" strike="noStrike">
              <a:solidFill>
                <a:srgbClr val="000000"/>
              </a:solidFill>
              <a:latin typeface="Georgia" panose="02040502050405020303" pitchFamily="18" charset="0"/>
            </a:rPr>
            <a:t>Beta of CCL Products</a:t>
          </a:r>
          <a:endParaRPr lang="en-US" sz="2400" b="1" i="0" u="none" strike="noStrike">
            <a:solidFill>
              <a:srgbClr val="000000"/>
            </a:solidFill>
            <a:latin typeface="Georgia" panose="02040502050405020303" pitchFamily="18" charset="0"/>
          </a:endParaRPr>
        </a:p>
        <a:p>
          <a:pPr marL="0" marR="0" indent="0" algn="ctr">
            <a:lnSpc>
              <a:spcPct val="100000"/>
            </a:lnSpc>
            <a:spcBef>
              <a:spcPts val="0"/>
            </a:spcBef>
            <a:spcAft>
              <a:spcPts val="0"/>
            </a:spcAft>
          </a:pPr>
          <a:r>
            <a:rPr lang="en-US" sz="2400" b="1" i="0" u="none" strike="noStrike">
              <a:solidFill>
                <a:srgbClr val="000000"/>
              </a:solidFill>
              <a:latin typeface="Georgia" panose="02040502050405020303" pitchFamily="18" charset="0"/>
            </a:rPr>
            <a:t>0.886</a:t>
          </a:r>
        </a:p>
      </xdr:txBody>
    </xdr:sp>
    <xdr:clientData/>
  </xdr:twoCellAnchor>
  <xdr:twoCellAnchor>
    <xdr:from>
      <xdr:col>10</xdr:col>
      <xdr:colOff>66675</xdr:colOff>
      <xdr:row>24</xdr:row>
      <xdr:rowOff>142875</xdr:rowOff>
    </xdr:from>
    <xdr:to>
      <xdr:col>20</xdr:col>
      <xdr:colOff>38100</xdr:colOff>
      <xdr:row>29</xdr:row>
      <xdr:rowOff>142875</xdr:rowOff>
    </xdr:to>
    <xdr:sp macro="" textlink="">
      <xdr:nvSpPr>
        <xdr:cNvPr id="139" name="TextBox 15">
          <a:extLst>
            <a:ext uri="{FF2B5EF4-FFF2-40B4-BE49-F238E27FC236}">
              <a16:creationId xmlns:a16="http://schemas.microsoft.com/office/drawing/2014/main" id="{D7A186C5-E750-40F3-84F2-45D354307766}"/>
            </a:ext>
            <a:ext uri="{147F2762-F138-4A5C-976F-8EAC2B608ADB}">
              <a16:predDERef xmlns:a16="http://schemas.microsoft.com/office/drawing/2014/main" pred="{E42C31F4-5C26-BF5B-98AE-39925CE86A47}"/>
            </a:ext>
          </a:extLst>
        </xdr:cNvPr>
        <xdr:cNvSpPr txBox="1"/>
      </xdr:nvSpPr>
      <xdr:spPr>
        <a:xfrm>
          <a:off x="6162675" y="4714875"/>
          <a:ext cx="6067425" cy="9525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a:lnSpc>
              <a:spcPct val="100000"/>
            </a:lnSpc>
            <a:spcBef>
              <a:spcPts val="0"/>
            </a:spcBef>
            <a:spcAft>
              <a:spcPts val="0"/>
            </a:spcAft>
          </a:pPr>
          <a:r>
            <a:rPr lang="en-US" sz="2000" b="1" i="0" u="none" strike="noStrike">
              <a:solidFill>
                <a:srgbClr val="000000"/>
              </a:solidFill>
              <a:latin typeface="Georgia" panose="02040502050405020303" pitchFamily="18" charset="0"/>
            </a:rPr>
            <a:t>Beta of Portfolio</a:t>
          </a:r>
          <a:endParaRPr lang="en-US" sz="2400" b="1" i="0" u="none" strike="noStrike">
            <a:solidFill>
              <a:srgbClr val="000000"/>
            </a:solidFill>
            <a:latin typeface="Georgia" panose="02040502050405020303" pitchFamily="18" charset="0"/>
          </a:endParaRPr>
        </a:p>
        <a:p>
          <a:pPr marL="0" marR="0" indent="0" algn="ctr">
            <a:lnSpc>
              <a:spcPct val="100000"/>
            </a:lnSpc>
            <a:spcBef>
              <a:spcPts val="0"/>
            </a:spcBef>
            <a:spcAft>
              <a:spcPts val="0"/>
            </a:spcAft>
          </a:pPr>
          <a:r>
            <a:rPr lang="en-US" sz="2400" b="1" i="0" u="none" strike="noStrike">
              <a:solidFill>
                <a:srgbClr val="000000"/>
              </a:solidFill>
              <a:latin typeface="Georgia" panose="02040502050405020303" pitchFamily="18" charset="0"/>
            </a:rPr>
            <a:t>0.251</a:t>
          </a:r>
        </a:p>
      </xdr:txBody>
    </xdr:sp>
    <xdr:clientData/>
  </xdr:twoCellAnchor>
  <xdr:twoCellAnchor>
    <xdr:from>
      <xdr:col>0</xdr:col>
      <xdr:colOff>133350</xdr:colOff>
      <xdr:row>30</xdr:row>
      <xdr:rowOff>85725</xdr:rowOff>
    </xdr:from>
    <xdr:to>
      <xdr:col>4</xdr:col>
      <xdr:colOff>523875</xdr:colOff>
      <xdr:row>36</xdr:row>
      <xdr:rowOff>123825</xdr:rowOff>
    </xdr:to>
    <xdr:sp macro="" textlink="">
      <xdr:nvSpPr>
        <xdr:cNvPr id="136" name="TextBox 16">
          <a:extLst>
            <a:ext uri="{FF2B5EF4-FFF2-40B4-BE49-F238E27FC236}">
              <a16:creationId xmlns:a16="http://schemas.microsoft.com/office/drawing/2014/main" id="{EE58B88A-75DB-A6DB-E8CE-9D17EC10A20B}"/>
            </a:ext>
            <a:ext uri="{147F2762-F138-4A5C-976F-8EAC2B608ADB}">
              <a16:predDERef xmlns:a16="http://schemas.microsoft.com/office/drawing/2014/main" pred="{D7A186C5-E750-40F3-84F2-45D354307766}"/>
            </a:ext>
          </a:extLst>
        </xdr:cNvPr>
        <xdr:cNvSpPr txBox="1"/>
      </xdr:nvSpPr>
      <xdr:spPr>
        <a:xfrm>
          <a:off x="133350" y="5800725"/>
          <a:ext cx="2828925" cy="11811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marR="0" indent="0" algn="ctr">
            <a:lnSpc>
              <a:spcPct val="100000"/>
            </a:lnSpc>
            <a:spcBef>
              <a:spcPts val="0"/>
            </a:spcBef>
            <a:spcAft>
              <a:spcPts val="0"/>
            </a:spcAft>
          </a:pPr>
          <a:r>
            <a:rPr lang="en-US" sz="1100" b="0" i="0" u="none" strike="noStrike">
              <a:solidFill>
                <a:srgbClr val="000000"/>
              </a:solidFill>
              <a:latin typeface="Calibri" panose="020F0502020204030204" pitchFamily="34" charset="0"/>
              <a:cs typeface="Calibri" panose="020F0502020204030204" pitchFamily="34" charset="0"/>
            </a:rPr>
            <a:t>Rev Growth Graph</a:t>
          </a:r>
        </a:p>
      </xdr:txBody>
    </xdr:sp>
    <xdr:clientData/>
  </xdr:twoCellAnchor>
  <xdr:twoCellAnchor>
    <xdr:from>
      <xdr:col>5</xdr:col>
      <xdr:colOff>38100</xdr:colOff>
      <xdr:row>30</xdr:row>
      <xdr:rowOff>85725</xdr:rowOff>
    </xdr:from>
    <xdr:to>
      <xdr:col>9</xdr:col>
      <xdr:colOff>542925</xdr:colOff>
      <xdr:row>36</xdr:row>
      <xdr:rowOff>123825</xdr:rowOff>
    </xdr:to>
    <xdr:sp macro="" textlink="">
      <xdr:nvSpPr>
        <xdr:cNvPr id="138" name="TextBox 17">
          <a:extLst>
            <a:ext uri="{FF2B5EF4-FFF2-40B4-BE49-F238E27FC236}">
              <a16:creationId xmlns:a16="http://schemas.microsoft.com/office/drawing/2014/main" id="{A013BE35-211F-4276-9E71-C20A747E4F1B}"/>
            </a:ext>
            <a:ext uri="{147F2762-F138-4A5C-976F-8EAC2B608ADB}">
              <a16:predDERef xmlns:a16="http://schemas.microsoft.com/office/drawing/2014/main" pred="{EE58B88A-75DB-A6DB-E8CE-9D17EC10A20B}"/>
            </a:ext>
          </a:extLst>
        </xdr:cNvPr>
        <xdr:cNvSpPr txBox="1"/>
      </xdr:nvSpPr>
      <xdr:spPr>
        <a:xfrm>
          <a:off x="3086100" y="5800725"/>
          <a:ext cx="2943225" cy="11811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a:lnSpc>
              <a:spcPct val="100000"/>
            </a:lnSpc>
            <a:spcBef>
              <a:spcPts val="0"/>
            </a:spcBef>
            <a:spcAft>
              <a:spcPts val="0"/>
            </a:spcAft>
          </a:pPr>
          <a:r>
            <a:rPr lang="en-US" sz="1100" b="0" i="0" u="none" strike="noStrike">
              <a:solidFill>
                <a:srgbClr val="000000"/>
              </a:solidFill>
              <a:latin typeface="Calibri" panose="020F0502020204030204" pitchFamily="34" charset="0"/>
              <a:cs typeface="Calibri" panose="020F0502020204030204" pitchFamily="34" charset="0"/>
            </a:rPr>
            <a:t>Ebit growth graph</a:t>
          </a:r>
        </a:p>
      </xdr:txBody>
    </xdr:sp>
    <xdr:clientData/>
  </xdr:twoCellAnchor>
  <xdr:twoCellAnchor>
    <xdr:from>
      <xdr:col>10</xdr:col>
      <xdr:colOff>66675</xdr:colOff>
      <xdr:row>30</xdr:row>
      <xdr:rowOff>104775</xdr:rowOff>
    </xdr:from>
    <xdr:to>
      <xdr:col>14</xdr:col>
      <xdr:colOff>600075</xdr:colOff>
      <xdr:row>36</xdr:row>
      <xdr:rowOff>142875</xdr:rowOff>
    </xdr:to>
    <xdr:sp macro="" textlink="">
      <xdr:nvSpPr>
        <xdr:cNvPr id="140" name="TextBox 18">
          <a:extLst>
            <a:ext uri="{FF2B5EF4-FFF2-40B4-BE49-F238E27FC236}">
              <a16:creationId xmlns:a16="http://schemas.microsoft.com/office/drawing/2014/main" id="{560EA0BE-5E65-431F-B2F2-D34F027240CF}"/>
            </a:ext>
            <a:ext uri="{147F2762-F138-4A5C-976F-8EAC2B608ADB}">
              <a16:predDERef xmlns:a16="http://schemas.microsoft.com/office/drawing/2014/main" pred="{A013BE35-211F-4276-9E71-C20A747E4F1B}"/>
            </a:ext>
          </a:extLst>
        </xdr:cNvPr>
        <xdr:cNvSpPr txBox="1"/>
      </xdr:nvSpPr>
      <xdr:spPr>
        <a:xfrm>
          <a:off x="6162675" y="5819775"/>
          <a:ext cx="2971800" cy="11811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a:lnSpc>
              <a:spcPct val="100000"/>
            </a:lnSpc>
            <a:spcBef>
              <a:spcPts val="0"/>
            </a:spcBef>
            <a:spcAft>
              <a:spcPts val="0"/>
            </a:spcAft>
          </a:pPr>
          <a:r>
            <a:rPr lang="en-US" sz="1100" b="0" i="0" u="none" strike="noStrike">
              <a:solidFill>
                <a:srgbClr val="000000"/>
              </a:solidFill>
              <a:latin typeface="Calibri" panose="020F0502020204030204" pitchFamily="34" charset="0"/>
              <a:cs typeface="Calibri" panose="020F0502020204030204" pitchFamily="34" charset="0"/>
            </a:rPr>
            <a:t>Ebitda growth graph</a:t>
          </a:r>
        </a:p>
      </xdr:txBody>
    </xdr:sp>
    <xdr:clientData/>
  </xdr:twoCellAnchor>
  <xdr:twoCellAnchor>
    <xdr:from>
      <xdr:col>15</xdr:col>
      <xdr:colOff>142875</xdr:colOff>
      <xdr:row>30</xdr:row>
      <xdr:rowOff>104775</xdr:rowOff>
    </xdr:from>
    <xdr:to>
      <xdr:col>20</xdr:col>
      <xdr:colOff>45720</xdr:colOff>
      <xdr:row>36</xdr:row>
      <xdr:rowOff>142875</xdr:rowOff>
    </xdr:to>
    <xdr:sp macro="" textlink="">
      <xdr:nvSpPr>
        <xdr:cNvPr id="183" name="TextBox 19">
          <a:extLst>
            <a:ext uri="{FF2B5EF4-FFF2-40B4-BE49-F238E27FC236}">
              <a16:creationId xmlns:a16="http://schemas.microsoft.com/office/drawing/2014/main" id="{430EC469-9B3E-4EF9-A818-16E0C6375183}"/>
            </a:ext>
            <a:ext uri="{147F2762-F138-4A5C-976F-8EAC2B608ADB}">
              <a16:predDERef xmlns:a16="http://schemas.microsoft.com/office/drawing/2014/main" pred="{560EA0BE-5E65-431F-B2F2-D34F027240CF}"/>
            </a:ext>
          </a:extLst>
        </xdr:cNvPr>
        <xdr:cNvSpPr txBox="1"/>
      </xdr:nvSpPr>
      <xdr:spPr>
        <a:xfrm>
          <a:off x="9286875" y="5591175"/>
          <a:ext cx="2950845" cy="113538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a:lnSpc>
              <a:spcPct val="100000"/>
            </a:lnSpc>
            <a:spcBef>
              <a:spcPts val="0"/>
            </a:spcBef>
            <a:spcAft>
              <a:spcPts val="0"/>
            </a:spcAft>
          </a:pPr>
          <a:r>
            <a:rPr lang="en-US" sz="1100" b="0" i="0" u="none" strike="noStrike">
              <a:solidFill>
                <a:srgbClr val="000000"/>
              </a:solidFill>
              <a:latin typeface="Calibri" panose="020F0502020204030204" pitchFamily="34" charset="0"/>
              <a:cs typeface="Calibri" panose="020F0502020204030204" pitchFamily="34" charset="0"/>
            </a:rPr>
            <a:t>Gross Margin growth graph</a:t>
          </a:r>
        </a:p>
      </xdr:txBody>
    </xdr:sp>
    <xdr:clientData/>
  </xdr:twoCellAnchor>
  <xdr:twoCellAnchor>
    <xdr:from>
      <xdr:col>0</xdr:col>
      <xdr:colOff>133350</xdr:colOff>
      <xdr:row>37</xdr:row>
      <xdr:rowOff>85725</xdr:rowOff>
    </xdr:from>
    <xdr:to>
      <xdr:col>3</xdr:col>
      <xdr:colOff>200025</xdr:colOff>
      <xdr:row>42</xdr:row>
      <xdr:rowOff>66675</xdr:rowOff>
    </xdr:to>
    <xdr:sp macro="" textlink="">
      <xdr:nvSpPr>
        <xdr:cNvPr id="175" name="TextBox 20">
          <a:extLst>
            <a:ext uri="{FF2B5EF4-FFF2-40B4-BE49-F238E27FC236}">
              <a16:creationId xmlns:a16="http://schemas.microsoft.com/office/drawing/2014/main" id="{B827BA9E-76D8-4EFF-A2CA-969228650E6A}"/>
            </a:ext>
            <a:ext uri="{147F2762-F138-4A5C-976F-8EAC2B608ADB}">
              <a16:predDERef xmlns:a16="http://schemas.microsoft.com/office/drawing/2014/main" pred="{430EC469-9B3E-4EF9-A818-16E0C6375183}"/>
            </a:ext>
          </a:extLst>
        </xdr:cNvPr>
        <xdr:cNvSpPr txBox="1"/>
      </xdr:nvSpPr>
      <xdr:spPr>
        <a:xfrm>
          <a:off x="133350" y="7134225"/>
          <a:ext cx="1895475" cy="9334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en-US" sz="1400" b="0" i="0" u="none" strike="noStrike">
              <a:solidFill>
                <a:srgbClr val="000000"/>
              </a:solidFill>
              <a:latin typeface="Georgia" panose="02040502050405020303" pitchFamily="18" charset="0"/>
            </a:rPr>
            <a:t>Total Assets FY23</a:t>
          </a:r>
          <a:endParaRPr lang="en-US" sz="2800" b="0" i="0" u="none" strike="noStrike">
            <a:solidFill>
              <a:srgbClr val="000000"/>
            </a:solidFill>
            <a:latin typeface="Georgia" panose="02040502050405020303" pitchFamily="18" charset="0"/>
          </a:endParaRPr>
        </a:p>
        <a:p>
          <a:pPr marL="0" indent="0" algn="ctr"/>
          <a:r>
            <a:rPr lang="en-US" sz="2800" b="0" i="0" u="none" strike="noStrike">
              <a:solidFill>
                <a:srgbClr val="000000"/>
              </a:solidFill>
              <a:latin typeface="Georgia" panose="02040502050405020303" pitchFamily="18" charset="0"/>
            </a:rPr>
            <a:t>2596.93</a:t>
          </a:r>
          <a:r>
            <a:rPr lang="en-US" sz="1400" b="0" i="0" u="none" strike="noStrike">
              <a:solidFill>
                <a:srgbClr val="000000"/>
              </a:solidFill>
              <a:latin typeface="Georgia" panose="02040502050405020303" pitchFamily="18" charset="0"/>
            </a:rPr>
            <a:t>Cr</a:t>
          </a:r>
        </a:p>
      </xdr:txBody>
    </xdr:sp>
    <xdr:clientData/>
  </xdr:twoCellAnchor>
  <xdr:twoCellAnchor>
    <xdr:from>
      <xdr:col>3</xdr:col>
      <xdr:colOff>323850</xdr:colOff>
      <xdr:row>37</xdr:row>
      <xdr:rowOff>95250</xdr:rowOff>
    </xdr:from>
    <xdr:to>
      <xdr:col>6</xdr:col>
      <xdr:colOff>390525</xdr:colOff>
      <xdr:row>42</xdr:row>
      <xdr:rowOff>76200</xdr:rowOff>
    </xdr:to>
    <xdr:sp macro="" textlink="">
      <xdr:nvSpPr>
        <xdr:cNvPr id="167" name="TextBox 21">
          <a:extLst>
            <a:ext uri="{FF2B5EF4-FFF2-40B4-BE49-F238E27FC236}">
              <a16:creationId xmlns:a16="http://schemas.microsoft.com/office/drawing/2014/main" id="{7D70694D-EC83-40C1-98DF-79BAA12B9DC0}"/>
            </a:ext>
            <a:ext uri="{147F2762-F138-4A5C-976F-8EAC2B608ADB}">
              <a16:predDERef xmlns:a16="http://schemas.microsoft.com/office/drawing/2014/main" pred="{B827BA9E-76D8-4EFF-A2CA-969228650E6A}"/>
            </a:ext>
          </a:extLst>
        </xdr:cNvPr>
        <xdr:cNvSpPr txBox="1"/>
      </xdr:nvSpPr>
      <xdr:spPr>
        <a:xfrm>
          <a:off x="2152650" y="7143750"/>
          <a:ext cx="1895475" cy="9334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en-US" sz="1400" b="0" i="0" u="none" strike="noStrike">
              <a:solidFill>
                <a:srgbClr val="000000"/>
              </a:solidFill>
              <a:latin typeface="Georgia" panose="02040502050405020303" pitchFamily="18" charset="0"/>
            </a:rPr>
            <a:t>Current Ratio FY23</a:t>
          </a:r>
          <a:endParaRPr lang="en-US" sz="2800" b="0" i="0" u="none" strike="noStrike">
            <a:solidFill>
              <a:srgbClr val="000000"/>
            </a:solidFill>
            <a:latin typeface="Georgia" panose="02040502050405020303" pitchFamily="18" charset="0"/>
          </a:endParaRPr>
        </a:p>
        <a:p>
          <a:pPr marL="0" indent="0" algn="ctr"/>
          <a:r>
            <a:rPr lang="en-US" sz="2800" b="0" i="0" u="none" strike="noStrike">
              <a:solidFill>
                <a:srgbClr val="000000"/>
              </a:solidFill>
              <a:latin typeface="Georgia" panose="02040502050405020303" pitchFamily="18" charset="0"/>
            </a:rPr>
            <a:t>1.49</a:t>
          </a:r>
        </a:p>
      </xdr:txBody>
    </xdr:sp>
    <xdr:clientData/>
  </xdr:twoCellAnchor>
  <xdr:twoCellAnchor>
    <xdr:from>
      <xdr:col>6</xdr:col>
      <xdr:colOff>514350</xdr:colOff>
      <xdr:row>37</xdr:row>
      <xdr:rowOff>104775</xdr:rowOff>
    </xdr:from>
    <xdr:to>
      <xdr:col>9</xdr:col>
      <xdr:colOff>581025</xdr:colOff>
      <xdr:row>42</xdr:row>
      <xdr:rowOff>85725</xdr:rowOff>
    </xdr:to>
    <xdr:sp macro="" textlink="">
      <xdr:nvSpPr>
        <xdr:cNvPr id="178" name="TextBox 22">
          <a:extLst>
            <a:ext uri="{FF2B5EF4-FFF2-40B4-BE49-F238E27FC236}">
              <a16:creationId xmlns:a16="http://schemas.microsoft.com/office/drawing/2014/main" id="{485EE3F1-7C95-4C44-97C5-1E4710C76701}"/>
            </a:ext>
            <a:ext uri="{147F2762-F138-4A5C-976F-8EAC2B608ADB}">
              <a16:predDERef xmlns:a16="http://schemas.microsoft.com/office/drawing/2014/main" pred="{7D70694D-EC83-40C1-98DF-79BAA12B9DC0}"/>
            </a:ext>
          </a:extLst>
        </xdr:cNvPr>
        <xdr:cNvSpPr txBox="1"/>
      </xdr:nvSpPr>
      <xdr:spPr>
        <a:xfrm>
          <a:off x="4171950" y="7153275"/>
          <a:ext cx="1895475" cy="9334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en-US" sz="1400" b="0" i="0" u="none" strike="noStrike">
              <a:solidFill>
                <a:srgbClr val="000000"/>
              </a:solidFill>
              <a:latin typeface="Georgia" panose="02040502050405020303" pitchFamily="18" charset="0"/>
            </a:rPr>
            <a:t>EV/EBITDA FY23</a:t>
          </a:r>
          <a:endParaRPr lang="en-US" sz="2800" b="0" i="0" u="none" strike="noStrike">
            <a:solidFill>
              <a:srgbClr val="000000"/>
            </a:solidFill>
            <a:latin typeface="Georgia" panose="02040502050405020303" pitchFamily="18" charset="0"/>
          </a:endParaRPr>
        </a:p>
        <a:p>
          <a:pPr marL="0" indent="0" algn="ctr"/>
          <a:r>
            <a:rPr lang="en-US" sz="2800" b="0" i="0" u="none" strike="noStrike">
              <a:solidFill>
                <a:srgbClr val="000000"/>
              </a:solidFill>
              <a:latin typeface="Georgia" panose="02040502050405020303" pitchFamily="18" charset="0"/>
            </a:rPr>
            <a:t>20.8</a:t>
          </a:r>
          <a:r>
            <a:rPr lang="en-US" sz="1400" b="0" i="0" u="none" strike="noStrike">
              <a:solidFill>
                <a:srgbClr val="000000"/>
              </a:solidFill>
              <a:latin typeface="Georgia" panose="02040502050405020303" pitchFamily="18" charset="0"/>
            </a:rPr>
            <a:t>Cr</a:t>
          </a:r>
        </a:p>
      </xdr:txBody>
    </xdr:sp>
    <xdr:clientData/>
  </xdr:twoCellAnchor>
  <xdr:twoCellAnchor>
    <xdr:from>
      <xdr:col>10</xdr:col>
      <xdr:colOff>121920</xdr:colOff>
      <xdr:row>37</xdr:row>
      <xdr:rowOff>89535</xdr:rowOff>
    </xdr:from>
    <xdr:to>
      <xdr:col>13</xdr:col>
      <xdr:colOff>188595</xdr:colOff>
      <xdr:row>42</xdr:row>
      <xdr:rowOff>70485</xdr:rowOff>
    </xdr:to>
    <xdr:sp macro="" textlink="">
      <xdr:nvSpPr>
        <xdr:cNvPr id="179" name="TextBox 23">
          <a:extLst>
            <a:ext uri="{FF2B5EF4-FFF2-40B4-BE49-F238E27FC236}">
              <a16:creationId xmlns:a16="http://schemas.microsoft.com/office/drawing/2014/main" id="{93FAF700-64B5-4D21-A8B0-9D24F802F1AD}"/>
            </a:ext>
            <a:ext uri="{147F2762-F138-4A5C-976F-8EAC2B608ADB}">
              <a16:predDERef xmlns:a16="http://schemas.microsoft.com/office/drawing/2014/main" pred="{485EE3F1-7C95-4C44-97C5-1E4710C76701}"/>
            </a:ext>
          </a:extLst>
        </xdr:cNvPr>
        <xdr:cNvSpPr txBox="1"/>
      </xdr:nvSpPr>
      <xdr:spPr>
        <a:xfrm>
          <a:off x="6217920" y="6856095"/>
          <a:ext cx="1895475" cy="8953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en-US" sz="1400" b="0" i="0" u="none" strike="noStrike">
              <a:solidFill>
                <a:srgbClr val="000000"/>
              </a:solidFill>
              <a:latin typeface="Georgia" panose="02040502050405020303" pitchFamily="18" charset="0"/>
            </a:rPr>
            <a:t>Basic EPS FY23</a:t>
          </a:r>
          <a:endParaRPr lang="en-US" sz="2800" b="0" i="0" u="none" strike="noStrike">
            <a:solidFill>
              <a:srgbClr val="000000"/>
            </a:solidFill>
            <a:latin typeface="Georgia" panose="02040502050405020303" pitchFamily="18" charset="0"/>
          </a:endParaRPr>
        </a:p>
        <a:p>
          <a:pPr marL="0" indent="0" algn="ctr"/>
          <a:r>
            <a:rPr lang="en-US" sz="2800" b="0" i="0" u="none" strike="noStrike">
              <a:solidFill>
                <a:srgbClr val="000000"/>
              </a:solidFill>
              <a:latin typeface="Georgia" panose="02040502050405020303" pitchFamily="18" charset="0"/>
            </a:rPr>
            <a:t>12.62</a:t>
          </a:r>
          <a:r>
            <a:rPr lang="en-US" sz="1400" b="0" i="0" u="none" strike="noStrike">
              <a:solidFill>
                <a:srgbClr val="000000"/>
              </a:solidFill>
              <a:latin typeface="Georgia" panose="02040502050405020303" pitchFamily="18" charset="0"/>
            </a:rPr>
            <a:t>Rs</a:t>
          </a:r>
        </a:p>
      </xdr:txBody>
    </xdr:sp>
    <xdr:clientData/>
  </xdr:twoCellAnchor>
  <xdr:twoCellAnchor>
    <xdr:from>
      <xdr:col>13</xdr:col>
      <xdr:colOff>318135</xdr:colOff>
      <xdr:row>37</xdr:row>
      <xdr:rowOff>95250</xdr:rowOff>
    </xdr:from>
    <xdr:to>
      <xdr:col>16</xdr:col>
      <xdr:colOff>384810</xdr:colOff>
      <xdr:row>42</xdr:row>
      <xdr:rowOff>76200</xdr:rowOff>
    </xdr:to>
    <xdr:sp macro="" textlink="">
      <xdr:nvSpPr>
        <xdr:cNvPr id="182" name="TextBox 24">
          <a:extLst>
            <a:ext uri="{FF2B5EF4-FFF2-40B4-BE49-F238E27FC236}">
              <a16:creationId xmlns:a16="http://schemas.microsoft.com/office/drawing/2014/main" id="{05358FB6-283E-4178-A64F-B5E4389299CB}"/>
            </a:ext>
            <a:ext uri="{147F2762-F138-4A5C-976F-8EAC2B608ADB}">
              <a16:predDERef xmlns:a16="http://schemas.microsoft.com/office/drawing/2014/main" pred="{93FAF700-64B5-4D21-A8B0-9D24F802F1AD}"/>
            </a:ext>
          </a:extLst>
        </xdr:cNvPr>
        <xdr:cNvSpPr txBox="1"/>
      </xdr:nvSpPr>
      <xdr:spPr>
        <a:xfrm>
          <a:off x="8242935" y="6861810"/>
          <a:ext cx="1895475" cy="8953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en-US" sz="1400" b="0" i="0" u="none" strike="noStrike">
              <a:solidFill>
                <a:srgbClr val="000000"/>
              </a:solidFill>
              <a:latin typeface="Georgia" panose="02040502050405020303" pitchFamily="18" charset="0"/>
            </a:rPr>
            <a:t>Total RevenueA FY23</a:t>
          </a:r>
          <a:endParaRPr lang="en-US" sz="2800" b="0" i="0" u="none" strike="noStrike">
            <a:solidFill>
              <a:srgbClr val="000000"/>
            </a:solidFill>
            <a:latin typeface="Georgia" panose="02040502050405020303" pitchFamily="18" charset="0"/>
          </a:endParaRPr>
        </a:p>
        <a:p>
          <a:pPr marL="0" indent="0" algn="ctr"/>
          <a:r>
            <a:rPr lang="en-US" sz="2800" b="0" i="0" u="none" strike="noStrike">
              <a:solidFill>
                <a:srgbClr val="000000"/>
              </a:solidFill>
              <a:latin typeface="Georgia" panose="02040502050405020303" pitchFamily="18" charset="0"/>
            </a:rPr>
            <a:t>1376.24</a:t>
          </a:r>
          <a:r>
            <a:rPr lang="en-US" sz="1400" b="0" i="0" u="none" strike="noStrike">
              <a:solidFill>
                <a:srgbClr val="000000"/>
              </a:solidFill>
              <a:latin typeface="Georgia" panose="02040502050405020303" pitchFamily="18" charset="0"/>
            </a:rPr>
            <a:t>Cr</a:t>
          </a:r>
        </a:p>
      </xdr:txBody>
    </xdr:sp>
    <xdr:clientData/>
  </xdr:twoCellAnchor>
  <xdr:twoCellAnchor>
    <xdr:from>
      <xdr:col>16</xdr:col>
      <xdr:colOff>556260</xdr:colOff>
      <xdr:row>37</xdr:row>
      <xdr:rowOff>104775</xdr:rowOff>
    </xdr:from>
    <xdr:to>
      <xdr:col>20</xdr:col>
      <xdr:colOff>13335</xdr:colOff>
      <xdr:row>42</xdr:row>
      <xdr:rowOff>85725</xdr:rowOff>
    </xdr:to>
    <xdr:sp macro="" textlink="">
      <xdr:nvSpPr>
        <xdr:cNvPr id="161" name="TextBox 25">
          <a:extLst>
            <a:ext uri="{FF2B5EF4-FFF2-40B4-BE49-F238E27FC236}">
              <a16:creationId xmlns:a16="http://schemas.microsoft.com/office/drawing/2014/main" id="{C5290EAC-BE8B-4F68-8952-D4F41370AF61}"/>
            </a:ext>
            <a:ext uri="{147F2762-F138-4A5C-976F-8EAC2B608ADB}">
              <a16:predDERef xmlns:a16="http://schemas.microsoft.com/office/drawing/2014/main" pred="{05358FB6-283E-4178-A64F-B5E4389299CB}"/>
            </a:ext>
          </a:extLst>
        </xdr:cNvPr>
        <xdr:cNvSpPr txBox="1"/>
      </xdr:nvSpPr>
      <xdr:spPr>
        <a:xfrm>
          <a:off x="10309860" y="6871335"/>
          <a:ext cx="1895475" cy="8953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en-US" sz="1400" b="0" i="0" u="none" strike="noStrike">
              <a:solidFill>
                <a:srgbClr val="000000"/>
              </a:solidFill>
              <a:latin typeface="Georgia" panose="02040502050405020303" pitchFamily="18" charset="0"/>
            </a:rPr>
            <a:t>Average Daily Return</a:t>
          </a:r>
          <a:endParaRPr lang="en-US" sz="2800" b="0" i="0" u="none" strike="noStrike">
            <a:solidFill>
              <a:srgbClr val="000000"/>
            </a:solidFill>
            <a:latin typeface="Georgia" panose="02040502050405020303" pitchFamily="18" charset="0"/>
          </a:endParaRPr>
        </a:p>
        <a:p>
          <a:pPr marL="0" indent="0" algn="ctr"/>
          <a:r>
            <a:rPr lang="en-US" sz="2800" b="0" i="0" u="none" strike="noStrike">
              <a:solidFill>
                <a:srgbClr val="000000"/>
              </a:solidFill>
              <a:latin typeface="Georgia" panose="02040502050405020303" pitchFamily="18" charset="0"/>
            </a:rPr>
            <a:t>0.13%</a:t>
          </a:r>
        </a:p>
      </xdr:txBody>
    </xdr:sp>
    <xdr:clientData/>
  </xdr:twoCellAnchor>
  <xdr:twoCellAnchor>
    <xdr:from>
      <xdr:col>0</xdr:col>
      <xdr:colOff>125730</xdr:colOff>
      <xdr:row>9</xdr:row>
      <xdr:rowOff>104775</xdr:rowOff>
    </xdr:from>
    <xdr:to>
      <xdr:col>6</xdr:col>
      <xdr:colOff>388620</xdr:colOff>
      <xdr:row>24</xdr:row>
      <xdr:rowOff>7620</xdr:rowOff>
    </xdr:to>
    <xdr:graphicFrame macro="">
      <xdr:nvGraphicFramePr>
        <xdr:cNvPr id="26" name="Chart 25">
          <a:extLst>
            <a:ext uri="{FF2B5EF4-FFF2-40B4-BE49-F238E27FC236}">
              <a16:creationId xmlns:a16="http://schemas.microsoft.com/office/drawing/2014/main" id="{ED867FB4-7D0A-43B8-A622-6D051FC478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533400</xdr:colOff>
      <xdr:row>9</xdr:row>
      <xdr:rowOff>121920</xdr:rowOff>
    </xdr:from>
    <xdr:to>
      <xdr:col>20</xdr:col>
      <xdr:colOff>22860</xdr:colOff>
      <xdr:row>24</xdr:row>
      <xdr:rowOff>15240</xdr:rowOff>
    </xdr:to>
    <xdr:graphicFrame macro="">
      <xdr:nvGraphicFramePr>
        <xdr:cNvPr id="27" name="Chart 26">
          <a:extLst>
            <a:ext uri="{FF2B5EF4-FFF2-40B4-BE49-F238E27FC236}">
              <a16:creationId xmlns:a16="http://schemas.microsoft.com/office/drawing/2014/main" id="{3B3CDFD5-5E0C-4BFA-B0DA-E881B6759D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137160</xdr:colOff>
      <xdr:row>30</xdr:row>
      <xdr:rowOff>91440</xdr:rowOff>
    </xdr:from>
    <xdr:to>
      <xdr:col>4</xdr:col>
      <xdr:colOff>533400</xdr:colOff>
      <xdr:row>36</xdr:row>
      <xdr:rowOff>106680</xdr:rowOff>
    </xdr:to>
    <xdr:graphicFrame macro="">
      <xdr:nvGraphicFramePr>
        <xdr:cNvPr id="28" name="Chart 27">
          <a:extLst>
            <a:ext uri="{FF2B5EF4-FFF2-40B4-BE49-F238E27FC236}">
              <a16:creationId xmlns:a16="http://schemas.microsoft.com/office/drawing/2014/main" id="{081C3C2A-A25F-4766-986D-ECC748A443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68580</xdr:colOff>
      <xdr:row>30</xdr:row>
      <xdr:rowOff>106680</xdr:rowOff>
    </xdr:from>
    <xdr:to>
      <xdr:col>15</xdr:col>
      <xdr:colOff>0</xdr:colOff>
      <xdr:row>36</xdr:row>
      <xdr:rowOff>148590</xdr:rowOff>
    </xdr:to>
    <xdr:graphicFrame macro="">
      <xdr:nvGraphicFramePr>
        <xdr:cNvPr id="29" name="Chart 28">
          <a:extLst>
            <a:ext uri="{FF2B5EF4-FFF2-40B4-BE49-F238E27FC236}">
              <a16:creationId xmlns:a16="http://schemas.microsoft.com/office/drawing/2014/main" id="{7DBD1B07-CB34-46A5-97C9-DBE21F1662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53340</xdr:colOff>
      <xdr:row>30</xdr:row>
      <xdr:rowOff>91440</xdr:rowOff>
    </xdr:from>
    <xdr:to>
      <xdr:col>9</xdr:col>
      <xdr:colOff>548640</xdr:colOff>
      <xdr:row>36</xdr:row>
      <xdr:rowOff>133350</xdr:rowOff>
    </xdr:to>
    <xdr:graphicFrame macro="">
      <xdr:nvGraphicFramePr>
        <xdr:cNvPr id="30" name="Chart 29">
          <a:extLst>
            <a:ext uri="{FF2B5EF4-FFF2-40B4-BE49-F238E27FC236}">
              <a16:creationId xmlns:a16="http://schemas.microsoft.com/office/drawing/2014/main" id="{F9986CF3-5478-40C8-828D-9BB4DF5746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160020</xdr:colOff>
      <xdr:row>30</xdr:row>
      <xdr:rowOff>114300</xdr:rowOff>
    </xdr:from>
    <xdr:to>
      <xdr:col>20</xdr:col>
      <xdr:colOff>22860</xdr:colOff>
      <xdr:row>36</xdr:row>
      <xdr:rowOff>156210</xdr:rowOff>
    </xdr:to>
    <xdr:graphicFrame macro="">
      <xdr:nvGraphicFramePr>
        <xdr:cNvPr id="31" name="Chart 30">
          <a:extLst>
            <a:ext uri="{FF2B5EF4-FFF2-40B4-BE49-F238E27FC236}">
              <a16:creationId xmlns:a16="http://schemas.microsoft.com/office/drawing/2014/main" id="{819068A6-4072-4AA9-99B0-3F452EEB09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23</xdr:col>
      <xdr:colOff>0</xdr:colOff>
      <xdr:row>1</xdr:row>
      <xdr:rowOff>0</xdr:rowOff>
    </xdr:from>
    <xdr:to>
      <xdr:col>28</xdr:col>
      <xdr:colOff>733425</xdr:colOff>
      <xdr:row>15</xdr:row>
      <xdr:rowOff>904875</xdr:rowOff>
    </xdr:to>
    <xdr:pic>
      <xdr:nvPicPr>
        <xdr:cNvPr id="3" name="Picture 2">
          <a:extLst>
            <a:ext uri="{FF2B5EF4-FFF2-40B4-BE49-F238E27FC236}">
              <a16:creationId xmlns:a16="http://schemas.microsoft.com/office/drawing/2014/main" id="{4A8BBBA4-F61B-DC0F-2146-CBCCA51BBC60}"/>
            </a:ext>
          </a:extLst>
        </xdr:cNvPr>
        <xdr:cNvPicPr>
          <a:picLocks noChangeAspect="1"/>
        </xdr:cNvPicPr>
      </xdr:nvPicPr>
      <xdr:blipFill>
        <a:blip xmlns:r="http://schemas.openxmlformats.org/officeDocument/2006/relationships" r:embed="rId1"/>
        <a:stretch>
          <a:fillRect/>
        </a:stretch>
      </xdr:blipFill>
      <xdr:spPr>
        <a:xfrm>
          <a:off x="26670000" y="714375"/>
          <a:ext cx="7639050" cy="47529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5</xdr:col>
      <xdr:colOff>914400</xdr:colOff>
      <xdr:row>1</xdr:row>
      <xdr:rowOff>85725</xdr:rowOff>
    </xdr:from>
    <xdr:to>
      <xdr:col>8</xdr:col>
      <xdr:colOff>142875</xdr:colOff>
      <xdr:row>6</xdr:row>
      <xdr:rowOff>85725</xdr:rowOff>
    </xdr:to>
    <xdr:sp macro="" textlink="">
      <xdr:nvSpPr>
        <xdr:cNvPr id="30" name="TextBox 3">
          <a:extLst>
            <a:ext uri="{FF2B5EF4-FFF2-40B4-BE49-F238E27FC236}">
              <a16:creationId xmlns:a16="http://schemas.microsoft.com/office/drawing/2014/main" id="{F48577E4-505E-0D8B-0F61-BB4F1481B271}"/>
            </a:ext>
          </a:extLst>
        </xdr:cNvPr>
        <xdr:cNvSpPr txBox="1"/>
      </xdr:nvSpPr>
      <xdr:spPr>
        <a:xfrm>
          <a:off x="4629150" y="285750"/>
          <a:ext cx="6048375" cy="9525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a:latin typeface="+mn-lt"/>
              <a:ea typeface="+mn-lt"/>
              <a:cs typeface="+mn-lt"/>
            </a:rPr>
            <a:t>Q) What is your opinion about the company's stability based on the critical financial ratios? Try to cover ratios across the spectrum of company analysis. Justify whether a company is a speculative stock or one with strong fundamentals. Also, consider the industry factors discussed during the lectures.</a:t>
          </a:r>
        </a:p>
      </xdr:txBody>
    </xdr:sp>
    <xdr:clientData/>
  </xdr:twoCellAnchor>
  <xdr:twoCellAnchor>
    <xdr:from>
      <xdr:col>5</xdr:col>
      <xdr:colOff>933450</xdr:colOff>
      <xdr:row>7</xdr:row>
      <xdr:rowOff>28575</xdr:rowOff>
    </xdr:from>
    <xdr:to>
      <xdr:col>8</xdr:col>
      <xdr:colOff>152400</xdr:colOff>
      <xdr:row>34</xdr:row>
      <xdr:rowOff>57150</xdr:rowOff>
    </xdr:to>
    <xdr:sp macro="" textlink="">
      <xdr:nvSpPr>
        <xdr:cNvPr id="28" name="TextBox 4">
          <a:extLst>
            <a:ext uri="{FF2B5EF4-FFF2-40B4-BE49-F238E27FC236}">
              <a16:creationId xmlns:a16="http://schemas.microsoft.com/office/drawing/2014/main" id="{FB9937A5-B23F-7F8C-3CB4-CAE3FD334307}"/>
            </a:ext>
            <a:ext uri="{147F2762-F138-4A5C-976F-8EAC2B608ADB}">
              <a16:predDERef xmlns:a16="http://schemas.microsoft.com/office/drawing/2014/main" pred="{F48577E4-505E-0D8B-0F61-BB4F1481B271}"/>
            </a:ext>
          </a:extLst>
        </xdr:cNvPr>
        <xdr:cNvSpPr txBox="1"/>
      </xdr:nvSpPr>
      <xdr:spPr>
        <a:xfrm>
          <a:off x="4648200" y="1428750"/>
          <a:ext cx="6038850" cy="940117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200" b="1">
              <a:latin typeface="+mn-lt"/>
              <a:ea typeface="+mn-lt"/>
              <a:cs typeface="+mn-lt"/>
            </a:rPr>
            <a:t>Revenue and Profit Growth</a:t>
          </a:r>
          <a:r>
            <a:rPr lang="en-US" sz="1200">
              <a:latin typeface="+mn-lt"/>
              <a:ea typeface="+mn-lt"/>
              <a:cs typeface="+mn-lt"/>
            </a:rPr>
            <a:t>:</a:t>
          </a:r>
          <a:endParaRPr lang="en-US" sz="1100">
            <a:latin typeface="+mn-lt"/>
            <a:ea typeface="+mn-lt"/>
            <a:cs typeface="+mn-lt"/>
          </a:endParaRPr>
        </a:p>
        <a:p>
          <a:pPr marL="0" indent="0" algn="l"/>
          <a:r>
            <a:rPr lang="en-US" sz="1100">
              <a:latin typeface="+mn-lt"/>
              <a:ea typeface="+mn-lt"/>
              <a:cs typeface="+mn-lt"/>
            </a:rPr>
            <a:t>The company has shown consistent revenue and profit growth over the past three years, indicating positive operational performance.</a:t>
          </a:r>
          <a:endParaRPr lang="en-US" sz="1200" b="1">
            <a:latin typeface="+mn-lt"/>
            <a:ea typeface="+mn-lt"/>
            <a:cs typeface="+mn-lt"/>
          </a:endParaRPr>
        </a:p>
        <a:p>
          <a:pPr marL="0" indent="0" algn="l"/>
          <a:r>
            <a:rPr lang="en-US" sz="1200" b="1">
              <a:latin typeface="+mn-lt"/>
              <a:ea typeface="+mn-lt"/>
              <a:cs typeface="+mn-lt"/>
            </a:rPr>
            <a:t>Profitability Ratios:</a:t>
          </a:r>
          <a:endParaRPr lang="en-US" sz="1100" b="1">
            <a:latin typeface="+mn-lt"/>
            <a:ea typeface="+mn-lt"/>
            <a:cs typeface="+mn-lt"/>
          </a:endParaRPr>
        </a:p>
        <a:p>
          <a:pPr marL="0" indent="0" algn="l"/>
          <a:r>
            <a:rPr lang="en-US" sz="1100" b="1">
              <a:latin typeface="+mn-lt"/>
              <a:ea typeface="+mn-lt"/>
              <a:cs typeface="+mn-lt"/>
            </a:rPr>
            <a:t>Margins:</a:t>
          </a:r>
          <a:endParaRPr lang="en-US" sz="1100">
            <a:latin typeface="+mn-lt"/>
            <a:ea typeface="+mn-lt"/>
            <a:cs typeface="+mn-lt"/>
          </a:endParaRPr>
        </a:p>
        <a:p>
          <a:pPr marL="0" indent="0" algn="l"/>
          <a:r>
            <a:rPr lang="en-US" sz="1100">
              <a:latin typeface="+mn-lt"/>
              <a:ea typeface="+mn-lt"/>
              <a:cs typeface="+mn-lt"/>
            </a:rPr>
            <a:t>Gross margins have declined over the years, which might indicate challenges in managing production costs.</a:t>
          </a:r>
        </a:p>
        <a:p>
          <a:pPr marL="0" indent="0" algn="l"/>
          <a:r>
            <a:rPr lang="en-US" sz="1100">
              <a:latin typeface="+mn-lt"/>
              <a:ea typeface="+mn-lt"/>
              <a:cs typeface="+mn-lt"/>
            </a:rPr>
            <a:t>EBITDA, EBIT, and net profit margins have also declined, suggesting a potential impact on profitability.</a:t>
          </a:r>
          <a:endParaRPr lang="en-US" sz="1100" b="1">
            <a:latin typeface="+mn-lt"/>
            <a:ea typeface="+mn-lt"/>
            <a:cs typeface="+mn-lt"/>
          </a:endParaRPr>
        </a:p>
        <a:p>
          <a:pPr marL="0" indent="0" algn="l"/>
          <a:r>
            <a:rPr lang="en-US" sz="1100" b="1">
              <a:latin typeface="+mn-lt"/>
              <a:ea typeface="+mn-lt"/>
              <a:cs typeface="+mn-lt"/>
            </a:rPr>
            <a:t>Return on Equity (ROE) and Return on Capital Employed (ROCE):</a:t>
          </a:r>
          <a:endParaRPr lang="en-US" sz="1100">
            <a:latin typeface="+mn-lt"/>
            <a:ea typeface="+mn-lt"/>
            <a:cs typeface="+mn-lt"/>
          </a:endParaRPr>
        </a:p>
        <a:p>
          <a:pPr marL="0" indent="0" algn="l"/>
          <a:r>
            <a:rPr lang="en-US" sz="1100">
              <a:latin typeface="+mn-lt"/>
              <a:ea typeface="+mn-lt"/>
              <a:cs typeface="+mn-lt"/>
            </a:rPr>
            <a:t>Both ROE and ROCE have shown variability but have remained within a reasonable range, indicating reasonable returns on shareholder equity and capital employed.</a:t>
          </a:r>
          <a:endParaRPr lang="en-US" sz="1200" b="1">
            <a:latin typeface="+mn-lt"/>
            <a:ea typeface="+mn-lt"/>
            <a:cs typeface="+mn-lt"/>
          </a:endParaRPr>
        </a:p>
        <a:p>
          <a:pPr marL="0" indent="0" algn="l"/>
          <a:r>
            <a:rPr lang="en-US" sz="1200" b="1">
              <a:latin typeface="+mn-lt"/>
              <a:ea typeface="+mn-lt"/>
              <a:cs typeface="+mn-lt"/>
            </a:rPr>
            <a:t>Liquidity Ratios:</a:t>
          </a:r>
          <a:endParaRPr lang="en-US" sz="1100">
            <a:latin typeface="+mn-lt"/>
            <a:ea typeface="+mn-lt"/>
            <a:cs typeface="+mn-lt"/>
          </a:endParaRPr>
        </a:p>
        <a:p>
          <a:pPr marL="0" indent="0" algn="l"/>
          <a:r>
            <a:rPr lang="en-US" sz="1100">
              <a:latin typeface="+mn-lt"/>
              <a:ea typeface="+mn-lt"/>
              <a:cs typeface="+mn-lt"/>
            </a:rPr>
            <a:t>Both current and quick ratios have declined, indicating a potential decrease in short-term liquidity. </a:t>
          </a:r>
          <a:endParaRPr lang="en-US" sz="1100" b="1">
            <a:latin typeface="+mn-lt"/>
            <a:ea typeface="+mn-lt"/>
            <a:cs typeface="+mn-lt"/>
          </a:endParaRPr>
        </a:p>
        <a:p>
          <a:pPr marL="0" indent="0" algn="l"/>
          <a:r>
            <a:rPr lang="en-US" sz="1100" b="1">
              <a:latin typeface="+mn-lt"/>
              <a:ea typeface="+mn-lt"/>
              <a:cs typeface="+mn-lt"/>
            </a:rPr>
            <a:t>Inventory Turnover:</a:t>
          </a:r>
          <a:endParaRPr lang="en-US" sz="1100">
            <a:latin typeface="+mn-lt"/>
            <a:ea typeface="+mn-lt"/>
            <a:cs typeface="+mn-lt"/>
          </a:endParaRPr>
        </a:p>
        <a:p>
          <a:pPr marL="0" indent="0" algn="l"/>
          <a:r>
            <a:rPr lang="en-US" sz="1100">
              <a:latin typeface="+mn-lt"/>
              <a:ea typeface="+mn-lt"/>
              <a:cs typeface="+mn-lt"/>
            </a:rPr>
            <a:t>The inventory turnover ratio has decreased significantly, suggesting potential issues with inventory management.</a:t>
          </a:r>
          <a:endParaRPr lang="en-US" sz="1200" b="1">
            <a:latin typeface="+mn-lt"/>
            <a:ea typeface="+mn-lt"/>
            <a:cs typeface="+mn-lt"/>
          </a:endParaRPr>
        </a:p>
        <a:p>
          <a:pPr marL="0" indent="0" algn="l"/>
          <a:r>
            <a:rPr lang="en-US" sz="1200" b="1">
              <a:latin typeface="+mn-lt"/>
              <a:ea typeface="+mn-lt"/>
              <a:cs typeface="+mn-lt"/>
            </a:rPr>
            <a:t>Coverage Ratios:</a:t>
          </a:r>
          <a:endParaRPr lang="en-US" sz="1100" b="1">
            <a:latin typeface="+mn-lt"/>
            <a:ea typeface="+mn-lt"/>
            <a:cs typeface="+mn-lt"/>
          </a:endParaRPr>
        </a:p>
        <a:p>
          <a:pPr marL="0" indent="0" algn="l"/>
          <a:r>
            <a:rPr lang="en-US" sz="1100" b="1">
              <a:latin typeface="+mn-lt"/>
              <a:ea typeface="+mn-lt"/>
              <a:cs typeface="+mn-lt"/>
            </a:rPr>
            <a:t>Interest Coverage:</a:t>
          </a:r>
          <a:endParaRPr lang="en-US" sz="1100">
            <a:latin typeface="+mn-lt"/>
            <a:ea typeface="+mn-lt"/>
            <a:cs typeface="+mn-lt"/>
          </a:endParaRPr>
        </a:p>
        <a:p>
          <a:pPr marL="0" indent="0" algn="l"/>
          <a:r>
            <a:rPr lang="en-US" sz="1100">
              <a:latin typeface="+mn-lt"/>
              <a:ea typeface="+mn-lt"/>
              <a:cs typeface="+mn-lt"/>
            </a:rPr>
            <a:t>The interest coverage ratio has decreased, indicating potentially higher financial risk. A lower ratio might imply challenges in meeting interest obligations.</a:t>
          </a:r>
          <a:endParaRPr lang="en-US" sz="1200" b="1">
            <a:latin typeface="+mn-lt"/>
            <a:ea typeface="+mn-lt"/>
            <a:cs typeface="+mn-lt"/>
          </a:endParaRPr>
        </a:p>
        <a:p>
          <a:pPr marL="0" indent="0" algn="l"/>
          <a:r>
            <a:rPr lang="en-US" sz="1200" b="1">
              <a:latin typeface="+mn-lt"/>
              <a:ea typeface="+mn-lt"/>
              <a:cs typeface="+mn-lt"/>
            </a:rPr>
            <a:t>Valuation Ratios:</a:t>
          </a:r>
          <a:endParaRPr lang="en-US" sz="1100" b="1">
            <a:latin typeface="+mn-lt"/>
            <a:ea typeface="+mn-lt"/>
            <a:cs typeface="+mn-lt"/>
          </a:endParaRPr>
        </a:p>
        <a:p>
          <a:pPr marL="0" indent="0" algn="l"/>
          <a:r>
            <a:rPr lang="en-US" sz="1100" b="1">
              <a:latin typeface="+mn-lt"/>
              <a:ea typeface="+mn-lt"/>
              <a:cs typeface="+mn-lt"/>
            </a:rPr>
            <a:t>EV/EBITDA and Price/Earnings (P/E) Ratio:</a:t>
          </a:r>
          <a:endParaRPr lang="en-US" sz="1100">
            <a:latin typeface="+mn-lt"/>
            <a:ea typeface="+mn-lt"/>
            <a:cs typeface="+mn-lt"/>
          </a:endParaRPr>
        </a:p>
        <a:p>
          <a:pPr marL="0" indent="0" algn="l"/>
          <a:r>
            <a:rPr lang="en-US" sz="1100">
              <a:latin typeface="+mn-lt"/>
              <a:ea typeface="+mn-lt"/>
              <a:cs typeface="+mn-lt"/>
            </a:rPr>
            <a:t>EV/EBITDA has increased, indicating a higher valuation compared to earnings.</a:t>
          </a:r>
        </a:p>
        <a:p>
          <a:pPr marL="0" indent="0" algn="l"/>
          <a:r>
            <a:rPr lang="en-US" sz="1100">
              <a:latin typeface="+mn-lt"/>
              <a:ea typeface="+mn-lt"/>
              <a:cs typeface="+mn-lt"/>
            </a:rPr>
            <a:t>The P/E ratio is relatively high, which might suggest that the market values the company's future earnings potential.</a:t>
          </a:r>
          <a:endParaRPr lang="en-US" sz="1100" b="1">
            <a:latin typeface="+mn-lt"/>
            <a:ea typeface="+mn-lt"/>
            <a:cs typeface="+mn-lt"/>
          </a:endParaRPr>
        </a:p>
        <a:p>
          <a:pPr marL="0" indent="0" algn="l"/>
          <a:r>
            <a:rPr lang="en-US" sz="1100" b="1">
              <a:latin typeface="+mn-lt"/>
              <a:ea typeface="+mn-lt"/>
              <a:cs typeface="+mn-lt"/>
            </a:rPr>
            <a:t>Price/Book Value (P/B) Ratio:</a:t>
          </a:r>
          <a:endParaRPr lang="en-US" sz="1100">
            <a:latin typeface="+mn-lt"/>
            <a:ea typeface="+mn-lt"/>
            <a:cs typeface="+mn-lt"/>
          </a:endParaRPr>
        </a:p>
        <a:p>
          <a:pPr marL="0" indent="0" algn="l"/>
          <a:r>
            <a:rPr lang="en-US" sz="1100">
              <a:latin typeface="+mn-lt"/>
              <a:ea typeface="+mn-lt"/>
              <a:cs typeface="+mn-lt"/>
            </a:rPr>
            <a:t>P/B ratio has increased over the years, indicating an increasing market valuation relative to the company's book value.</a:t>
          </a:r>
          <a:endParaRPr lang="en-US" sz="1200" b="1">
            <a:latin typeface="+mn-lt"/>
            <a:ea typeface="+mn-lt"/>
            <a:cs typeface="+mn-lt"/>
          </a:endParaRPr>
        </a:p>
        <a:p>
          <a:pPr marL="0" indent="0" algn="l"/>
          <a:r>
            <a:rPr lang="en-US" sz="1200" b="1">
              <a:latin typeface="+mn-lt"/>
              <a:ea typeface="+mn-lt"/>
              <a:cs typeface="+mn-lt"/>
            </a:rPr>
            <a:t>Dividend and Retention Ratios:</a:t>
          </a:r>
          <a:endParaRPr lang="en-US" sz="1100" b="1">
            <a:latin typeface="+mn-lt"/>
            <a:ea typeface="+mn-lt"/>
            <a:cs typeface="+mn-lt"/>
          </a:endParaRPr>
        </a:p>
        <a:p>
          <a:pPr marL="0" indent="0" algn="l"/>
          <a:r>
            <a:rPr lang="en-US" sz="1100" b="1">
              <a:latin typeface="+mn-lt"/>
              <a:ea typeface="+mn-lt"/>
              <a:cs typeface="+mn-lt"/>
            </a:rPr>
            <a:t>Dividend Payout Ratio:</a:t>
          </a:r>
          <a:endParaRPr lang="en-US" sz="1100">
            <a:latin typeface="+mn-lt"/>
            <a:ea typeface="+mn-lt"/>
            <a:cs typeface="+mn-lt"/>
          </a:endParaRPr>
        </a:p>
        <a:p>
          <a:pPr marL="0" indent="0" algn="l"/>
          <a:r>
            <a:rPr lang="en-US" sz="1100">
              <a:latin typeface="+mn-lt"/>
              <a:ea typeface="+mn-lt"/>
              <a:cs typeface="+mn-lt"/>
            </a:rPr>
            <a:t>The dividend payout ratio has shown variability but is generally reasonable. </a:t>
          </a:r>
          <a:endParaRPr lang="en-US" sz="1200" b="1">
            <a:latin typeface="+mn-lt"/>
            <a:ea typeface="+mn-lt"/>
            <a:cs typeface="+mn-lt"/>
          </a:endParaRPr>
        </a:p>
        <a:p>
          <a:pPr marL="0" indent="0" algn="l"/>
          <a:r>
            <a:rPr lang="en-US" sz="1200" b="1">
              <a:latin typeface="+mn-lt"/>
              <a:ea typeface="+mn-lt"/>
              <a:cs typeface="+mn-lt"/>
            </a:rPr>
            <a:t>Coverage Ratios:</a:t>
          </a:r>
          <a:endParaRPr lang="en-US" sz="1100" b="1">
            <a:latin typeface="+mn-lt"/>
            <a:ea typeface="+mn-lt"/>
            <a:cs typeface="+mn-lt"/>
          </a:endParaRPr>
        </a:p>
        <a:p>
          <a:pPr marL="0" indent="0" algn="l"/>
          <a:r>
            <a:rPr lang="en-US" sz="1100" b="1">
              <a:latin typeface="+mn-lt"/>
              <a:ea typeface="+mn-lt"/>
              <a:cs typeface="+mn-lt"/>
            </a:rPr>
            <a:t>Interest Coverage: </a:t>
          </a:r>
          <a:endParaRPr lang="en-US" sz="1100">
            <a:latin typeface="+mn-lt"/>
            <a:ea typeface="+mn-lt"/>
            <a:cs typeface="+mn-lt"/>
          </a:endParaRPr>
        </a:p>
        <a:p>
          <a:pPr marL="0" indent="0" algn="l"/>
          <a:r>
            <a:rPr lang="en-US" sz="1100">
              <a:latin typeface="+mn-lt"/>
              <a:ea typeface="+mn-lt"/>
              <a:cs typeface="+mn-lt"/>
            </a:rPr>
            <a:t>Interest coverage ratios have decreased, suggesting potential challenges in covering interest expenses.</a:t>
          </a:r>
          <a:endParaRPr lang="en-US" sz="1100" b="1">
            <a:latin typeface="+mn-lt"/>
            <a:ea typeface="+mn-lt"/>
            <a:cs typeface="+mn-lt"/>
          </a:endParaRPr>
        </a:p>
        <a:p>
          <a:pPr marL="0" indent="0" algn="l"/>
          <a:r>
            <a:rPr lang="en-US" sz="1100" b="1">
              <a:latin typeface="+mn-lt"/>
              <a:ea typeface="+mn-lt"/>
              <a:cs typeface="+mn-lt"/>
            </a:rPr>
            <a:t>Enterprise Value and Market Capitalization:</a:t>
          </a:r>
          <a:endParaRPr lang="en-US" sz="1100">
            <a:latin typeface="+mn-lt"/>
            <a:ea typeface="+mn-lt"/>
            <a:cs typeface="+mn-lt"/>
          </a:endParaRPr>
        </a:p>
        <a:p>
          <a:pPr marL="0" indent="0" algn="l"/>
          <a:r>
            <a:rPr lang="en-US" sz="1100">
              <a:latin typeface="+mn-lt"/>
              <a:ea typeface="+mn-lt"/>
              <a:cs typeface="+mn-lt"/>
            </a:rPr>
            <a:t>Both enterprise value and market capitalization have increased, indicating potential investor interest in the company.</a:t>
          </a:r>
        </a:p>
        <a:p>
          <a:pPr marL="0" indent="0" algn="l"/>
          <a:endParaRPr lang="en-US" sz="1100">
            <a:latin typeface="+mn-lt"/>
            <a:ea typeface="+mn-lt"/>
            <a:cs typeface="+mn-lt"/>
          </a:endParaRPr>
        </a:p>
        <a:p>
          <a:pPr marL="0" indent="0" algn="l"/>
          <a:r>
            <a:rPr lang="en-US" sz="1100">
              <a:latin typeface="+mn-lt"/>
              <a:ea typeface="+mn-lt"/>
              <a:cs typeface="+mn-lt"/>
            </a:rPr>
            <a:t>Based on the data</a:t>
          </a:r>
          <a:r>
            <a:rPr lang="en-US" sz="1100" b="0" i="0" u="none" strike="noStrike">
              <a:solidFill>
                <a:srgbClr val="000000"/>
              </a:solidFill>
              <a:latin typeface="Calibri" panose="020F0502020204030204" pitchFamily="34" charset="0"/>
              <a:cs typeface="Calibri" panose="020F0502020204030204" pitchFamily="34" charset="0"/>
            </a:rPr>
            <a:t> for the given period,</a:t>
          </a:r>
          <a:r>
            <a:rPr lang="en-US" sz="1100">
              <a:latin typeface="+mn-lt"/>
              <a:ea typeface="+mn-lt"/>
              <a:cs typeface="+mn-lt"/>
            </a:rPr>
            <a:t> it can be said that the given stock is n</a:t>
          </a:r>
          <a:r>
            <a:rPr lang="en-US" sz="1100" b="0" i="0" u="none" strike="noStrike">
              <a:solidFill>
                <a:srgbClr val="000000"/>
              </a:solidFill>
              <a:latin typeface="Calibri" panose="020F0502020204030204" pitchFamily="34" charset="0"/>
              <a:cs typeface="Calibri" panose="020F0502020204030204" pitchFamily="34" charset="0"/>
            </a:rPr>
            <a:t>ot entirely speculative in nature</a:t>
          </a:r>
          <a:r>
            <a:rPr lang="en-US" sz="1100">
              <a:latin typeface="+mn-lt"/>
              <a:ea typeface="+mn-lt"/>
              <a:cs typeface="+mn-lt"/>
            </a:rPr>
            <a:t>. Over the past three years, the company has experienced a consistent decline in profitability margins, including gross, EBITDA, and net profit margins. This suggests potential challenges in cost management and sustaining profitability. Liquidity concerns arise as both current and quick ratios have decreased, indicating potential difficulties in meeting short-term financial obligations. The significant decrease in inventory turnover raises questions about operational efficiency and cash flow management. Moreover, increasing valuation ratios, such as EV/EBITDA, P/E ratio, and P/B ratio, suggest a higher market valuation relative to earnings and book value. A decrease in retention ratios further limits the company's ability to reinvest in growth opportunities. Additionally, declining interest coverage ratios indicate potential challenges in meeting debt obligations.</a:t>
          </a:r>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However, the company has been paying dividends consistently over the past 10 years and additionally, there is positive trends in sales, profitability, and EPS. The decrease in profitability margins might be due to the implications of the current global scenario. Also, the company has consistently performed better than its peers and shows positive trends in EPS, revenue and EBITDA growth. This suggests that the company has strong fundamentals but is recovering from the post COVID complications.</a:t>
          </a:r>
          <a:endParaRPr lang="en-US" sz="1100">
            <a:latin typeface="+mn-lt"/>
            <a:ea typeface="+mn-lt"/>
            <a:cs typeface="+mn-lt"/>
          </a:endParaRPr>
        </a:p>
        <a:p>
          <a:pPr marL="0" indent="0" algn="l"/>
          <a:endParaRPr lang="en-US" sz="1100">
            <a:latin typeface="+mn-lt"/>
            <a:ea typeface="+mn-lt"/>
            <a:cs typeface="+mn-lt"/>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877EBE-6EC7-4F86-9833-52B866A044F7}" name="Table1" displayName="Table1" ref="A2:W498" totalsRowShown="0">
  <autoFilter ref="A2:W498" xr:uid="{D1B4FA4B-5D2F-497A-A188-95661E10D536}"/>
  <tableColumns count="23">
    <tableColumn id="1" xr3:uid="{1E8A9B1B-069E-4108-ACBC-F567D20460C3}" name="Date " dataDxfId="28"/>
    <tableColumn id="3" xr3:uid="{D8CB6357-4D15-4FEE-B59D-FA3D8F6D052E}" name="OPEN "/>
    <tableColumn id="4" xr3:uid="{41425CEB-8907-4AD5-875A-B3795DE43E8D}" name="HIGH "/>
    <tableColumn id="5" xr3:uid="{9589FE21-8295-4B68-ADDC-B706E79BA860}" name="LOW "/>
    <tableColumn id="6" xr3:uid="{62BAE898-FA6F-4A93-AE85-0E6FE2C979F8}" name="PREV. CLOSE "/>
    <tableColumn id="7" xr3:uid="{8B5B1D1E-3D00-406E-A671-94F9DB44014A}" name="ltp "/>
    <tableColumn id="8" xr3:uid="{AFED6700-D537-4814-9377-33CBFFC0D9A8}" name="close "/>
    <tableColumn id="9" xr3:uid="{9DA5ED45-947B-4C8E-B6A0-37C945E57FA1}" name="vwap "/>
    <tableColumn id="10" xr3:uid="{32442A67-BD74-4A20-B825-1F88F5662929}" name="52W H "/>
    <tableColumn id="11" xr3:uid="{74824944-20F8-40CC-A0AD-984C6E9302C6}" name="52W L "/>
    <tableColumn id="12" xr3:uid="{95F3FA15-3ADD-4598-BB4A-9814A8E9E365}" name="VOLUME "/>
    <tableColumn id="13" xr3:uid="{85B44375-759C-4B3B-900F-D8D86A0C4DFC}" name="VALUE "/>
    <tableColumn id="14" xr3:uid="{199FBFBD-659B-4005-8BB3-00B89512B889}" name="No of trades " dataDxfId="27"/>
    <tableColumn id="15" xr3:uid="{02395084-B27D-463C-AC8F-3D7A16DC1713}" name="Daily Return" dataDxfId="26" dataCellStyle="Percent">
      <calculatedColumnFormula>(Table1[[#This Row],[close ]]-G4)/G4</calculatedColumnFormula>
    </tableColumn>
    <tableColumn id="16" xr3:uid="{AA514BE6-16BC-49BE-A59C-3508EC8D3C02}" name="yyyy-mm" dataDxfId="25">
      <calculatedColumnFormula>TEXT(Table1[[#This Row],[Date ]],"yyyy-mm")</calculatedColumnFormula>
    </tableColumn>
    <tableColumn id="30" xr3:uid="{529D728C-CFBD-4A99-9E35-32EAEDB96FA7}" name="Temp" dataDxfId="24">
      <calculatedColumnFormula>1+Table1[[#This Row],[Daily Return]]</calculatedColumnFormula>
    </tableColumn>
    <tableColumn id="2" xr3:uid="{062E9FB9-6EB1-4441-AD2D-51C7E86EB32D}" name="Open" dataDxfId="23"/>
    <tableColumn id="17" xr3:uid="{8378B6AF-DE64-43EE-B7F7-5EE98480E89A}" name="High"/>
    <tableColumn id="18" xr3:uid="{49FA38C5-6D76-419D-AE1F-DE3E41990C9E}" name="Low"/>
    <tableColumn id="19" xr3:uid="{9193FCD7-2991-4EE7-9CBD-EE625CCC2FF6}" name="Close"/>
    <tableColumn id="20" xr3:uid="{7DAEE8EE-EBF7-4922-99AE-068CA23278A8}" name="Adj Close"/>
    <tableColumn id="21" xr3:uid="{8F1E5E01-1175-411D-8087-D0EC5116CB5F}" name="Volume"/>
    <tableColumn id="22" xr3:uid="{68CF307C-09D5-41EE-BF79-2CDB7DDA473C}" name="Daily Return2" dataDxfId="22" dataCellStyle="Percent">
      <calculatedColumnFormula>(Table1[[#This Row],[Close]]-T4)/T4</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F479136-A71A-4C5C-8B83-DE9AB6197C3A}" name="Table2" displayName="Table2" ref="A17:D513" totalsRowShown="0">
  <autoFilter ref="A17:D513" xr:uid="{AF479136-A71A-4C5C-8B83-DE9AB6197C3A}"/>
  <tableColumns count="4">
    <tableColumn id="1" xr3:uid="{FAEABE53-7BB1-41A5-B024-841859E2B73C}" name="Date" dataDxfId="21"/>
    <tableColumn id="2" xr3:uid="{27601346-0977-48F0-9F39-B95EB5900446}" name="Close"/>
    <tableColumn id="3" xr3:uid="{39208926-12E1-4024-940C-6B2A2C54B819}" name="Volume"/>
    <tableColumn id="4" xr3:uid="{49C51447-DB9B-46EB-936C-40E93801426B}" name="Return" dataDxfId="20">
      <calculatedColumnFormula>(Table2[[#This Row],[Close]]-B19)/B19</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0BB0306-5AAD-4E37-972D-CA771B8386BD}" name="Table4" displayName="Table4" ref="F17:I513" totalsRowShown="0" headerRowDxfId="19" headerRowBorderDxfId="18" tableBorderDxfId="17">
  <autoFilter ref="F17:I513" xr:uid="{70BB0306-5AAD-4E37-972D-CA771B8386BD}"/>
  <tableColumns count="4">
    <tableColumn id="1" xr3:uid="{78F7B0F0-43A7-46FD-86D0-1F96B0D64D94}" name="Date" dataDxfId="16"/>
    <tableColumn id="2" xr3:uid="{6D551442-EE46-4AC7-929E-44AF4A908AE2}" name="Close"/>
    <tableColumn id="3" xr3:uid="{346EB8D0-F153-4FC6-8878-E1D1926EE3A5}" name="Volume"/>
    <tableColumn id="4" xr3:uid="{3D0954D7-9A19-4FC1-8791-DDEE19182116}" name="Return" dataDxfId="15">
      <calculatedColumnFormula>(Table4[[#This Row],[Close]]-G19)/G19</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43F5068-AB4C-4285-B0F3-356AF5B622A5}" name="Table5" displayName="Table5" ref="K17:N513" totalsRowShown="0">
  <autoFilter ref="K17:N513" xr:uid="{A43F5068-AB4C-4285-B0F3-356AF5B622A5}"/>
  <tableColumns count="4">
    <tableColumn id="1" xr3:uid="{FC3AA600-ADB2-4ABE-BBE2-48D54F5E0CA2}" name="Date" dataDxfId="14"/>
    <tableColumn id="2" xr3:uid="{5186EAEE-C08E-4582-8D8F-5FB3C9830545}" name="Close"/>
    <tableColumn id="3" xr3:uid="{77F1D52D-4154-4FBE-9B84-CBEA781FEC94}" name="Volume"/>
    <tableColumn id="4" xr3:uid="{979E682B-4A2C-4D4C-8795-1FDF6574CC0C}" name="Return" dataDxfId="13">
      <calculatedColumnFormula>(Table5[[#This Row],[Close]]-L19)/L19</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B04C836-E31B-4F12-83A0-F634EDC83A4E}" name="Table6" displayName="Table6" ref="P17:S513" totalsRowShown="0">
  <autoFilter ref="P17:S513" xr:uid="{CB04C836-E31B-4F12-83A0-F634EDC83A4E}"/>
  <tableColumns count="4">
    <tableColumn id="1" xr3:uid="{25A00F19-EF9B-4DC0-A326-1F8CAE9463B0}" name="Date" dataDxfId="12"/>
    <tableColumn id="2" xr3:uid="{780BCAE0-6243-44D1-AB39-7521705AB695}" name="Close"/>
    <tableColumn id="3" xr3:uid="{8C2EEF63-D8C8-481E-852E-611CBA556162}" name="Volume"/>
    <tableColumn id="4" xr3:uid="{1A9728F0-0E9B-45F0-ADC0-489C7A5C3A5C}" name="Return" dataDxfId="11">
      <calculatedColumnFormula>(Table6[[#This Row],[Close]]-Q19)/Q19</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8D3E337-F60A-4A99-B00F-61BE54C370F2}" name="Table7" displayName="Table7" ref="U17:X513" totalsRowShown="0">
  <autoFilter ref="U17:X513" xr:uid="{38D3E337-F60A-4A99-B00F-61BE54C370F2}"/>
  <tableColumns count="4">
    <tableColumn id="1" xr3:uid="{7ADC633B-4914-4F2D-A139-5663374C99A4}" name="Date" dataDxfId="10"/>
    <tableColumn id="2" xr3:uid="{1AFC3826-1A8C-44F6-99A3-66B8DABE5D47}" name="Close"/>
    <tableColumn id="3" xr3:uid="{628AE764-85C1-40B5-8493-2A56EDA798CB}" name="Volume"/>
    <tableColumn id="4" xr3:uid="{2831F428-4942-4B77-8CD4-2CF0E8A7BC10}" name="Return" dataDxfId="9">
      <calculatedColumnFormula>(Table7[[#This Row],[Close]]-V19)/V19</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29F33B2-4516-4632-9354-BF916BE9DF6D}" name="Table8" displayName="Table8" ref="Z17:AA513" totalsRowShown="0" tableBorderDxfId="8">
  <autoFilter ref="Z17:AA513" xr:uid="{C29F33B2-4516-4632-9354-BF916BE9DF6D}"/>
  <tableColumns count="2">
    <tableColumn id="1" xr3:uid="{32A307BA-A5E5-47E2-914E-1B7074A1A2A2}" name="Date" dataDxfId="7"/>
    <tableColumn id="2" xr3:uid="{6540D711-E8CF-495E-9224-F79B22CADF59}" name="Return Portfolio" dataDxfId="6">
      <calculatedColumnFormula>Table2[[#This Row],[Return]]*$D$3+Table4[[#This Row],[Return]]*$D$4+Table5[[#This Row],[Return]]*$D$5+Table6[[#This Row],[Return]]*$D$6+Table7[[#This Row],[Return]]*$D$7</calculatedColumn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4C54376-98FC-411F-9163-0FE3C88B34CC}" name="Table9" displayName="Table9" ref="AB17:AB513" totalsRowShown="0">
  <autoFilter ref="AB17:AB513" xr:uid="{D4C54376-98FC-411F-9163-0FE3C88B34CC}"/>
  <tableColumns count="1">
    <tableColumn id="1" xr3:uid="{CD227987-9444-425B-9371-64AAB11EB813}" name="Return CCL Products" dataDxfId="5">
      <calculatedColumnFormula>'Raw Data'!N3</calculatedColumn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D6F034F-47FC-4452-B1EF-A627017891DF}" name="Table11" displayName="Table11" ref="A1:E136" totalsRowShown="0">
  <autoFilter ref="A1:E136" xr:uid="{BD6F034F-47FC-4452-B1EF-A627017891DF}"/>
  <tableColumns count="5">
    <tableColumn id="1" xr3:uid="{0AA0998E-97D3-4C6D-8650-BEC459093F0E}" name="BROADCAST DATE/TIME" dataDxfId="4"/>
    <tableColumn id="2" xr3:uid="{1A6F2456-80A0-43CB-B31D-A3E60A9F6AEA}" name="Time" dataDxfId="3"/>
    <tableColumn id="3" xr3:uid="{694B50EB-5A30-47BA-B1D3-2EEF4BBE18E1}" name="Open" dataDxfId="2">
      <calculatedColumnFormula>_xlfn.XLOOKUP(A2,Table1[[Date ]],Table1[[OPEN ]])</calculatedColumnFormula>
    </tableColumn>
    <tableColumn id="4" xr3:uid="{9C7ECFA8-DA9B-474F-850D-A80963F8DFEB}" name="Close" dataDxfId="1">
      <calculatedColumnFormula>_xlfn.XLOOKUP(A2,Table1[[Date ]],Table1[[close ]])</calculatedColumnFormula>
    </tableColumn>
    <tableColumn id="5" xr3:uid="{DB98434F-35B6-4CD3-8344-E0D6D14786E7}" name="% Change" dataDxfId="0">
      <calculatedColumnFormula>IF(OR(B2&gt;0.645833333,B2&lt;0.385416667),C1/D2-1,D2/C2-1)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7" Type="http://schemas.openxmlformats.org/officeDocument/2006/relationships/table" Target="../tables/table8.xml"/><Relationship Id="rId2" Type="http://schemas.openxmlformats.org/officeDocument/2006/relationships/table" Target="../tables/table3.xml"/><Relationship Id="rId1" Type="http://schemas.openxmlformats.org/officeDocument/2006/relationships/table" Target="../tables/table2.xml"/><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table" Target="../tables/table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tabSelected="1" workbookViewId="0">
      <selection activeCell="A7" sqref="A7"/>
    </sheetView>
  </sheetViews>
  <sheetFormatPr defaultRowHeight="14.4" x14ac:dyDescent="0.3"/>
  <cols>
    <col min="1" max="1" width="18.5546875" bestFit="1" customWidth="1"/>
    <col min="2" max="2" width="15.88671875" bestFit="1" customWidth="1"/>
  </cols>
  <sheetData>
    <row r="1" spans="1:2" x14ac:dyDescent="0.3">
      <c r="A1" s="2" t="s">
        <v>0</v>
      </c>
      <c r="B1" s="2" t="s">
        <v>1</v>
      </c>
    </row>
    <row r="2" spans="1:2" x14ac:dyDescent="0.3">
      <c r="A2" s="3" t="s">
        <v>2</v>
      </c>
      <c r="B2" s="3" t="s">
        <v>3</v>
      </c>
    </row>
    <row r="3" spans="1:2" x14ac:dyDescent="0.3">
      <c r="A3" s="3" t="s">
        <v>4</v>
      </c>
      <c r="B3" s="3" t="s">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67B6F-0683-49B0-AA71-2D442FEF7BDB}">
  <dimension ref="A46:S65"/>
  <sheetViews>
    <sheetView showGridLines="0" topLeftCell="A22" zoomScaleNormal="100" workbookViewId="0">
      <selection activeCell="F49" sqref="F49"/>
    </sheetView>
  </sheetViews>
  <sheetFormatPr defaultRowHeight="14.4" x14ac:dyDescent="0.3"/>
  <sheetData>
    <row r="46" spans="1:19" ht="15.6" x14ac:dyDescent="0.3">
      <c r="A46" s="192" t="s">
        <v>975</v>
      </c>
      <c r="B46" s="192"/>
      <c r="C46" s="192"/>
      <c r="D46" s="192"/>
    </row>
    <row r="47" spans="1:19" ht="189.75" customHeight="1" x14ac:dyDescent="0.3">
      <c r="A47" s="193" t="s">
        <v>976</v>
      </c>
      <c r="B47" s="193"/>
      <c r="C47" s="193"/>
      <c r="D47" s="193"/>
      <c r="E47" s="193"/>
      <c r="F47" s="193"/>
      <c r="G47" s="193"/>
      <c r="H47" s="193"/>
      <c r="I47" s="193"/>
      <c r="J47" s="193"/>
      <c r="K47" s="193"/>
      <c r="L47" s="193"/>
      <c r="M47" s="193"/>
      <c r="N47" s="193"/>
      <c r="O47" s="193"/>
      <c r="P47" s="193"/>
      <c r="Q47" s="193"/>
      <c r="R47" s="193"/>
      <c r="S47" s="193"/>
    </row>
    <row r="49" spans="1:19" ht="15.6" x14ac:dyDescent="0.3">
      <c r="A49" s="192" t="s">
        <v>977</v>
      </c>
      <c r="B49" s="192"/>
      <c r="C49" s="192"/>
      <c r="D49" s="192"/>
    </row>
    <row r="50" spans="1:19" ht="152.25" customHeight="1" x14ac:dyDescent="0.3">
      <c r="A50" s="193" t="s">
        <v>978</v>
      </c>
      <c r="B50" s="193"/>
      <c r="C50" s="193"/>
      <c r="D50" s="193"/>
      <c r="E50" s="193"/>
      <c r="F50" s="193"/>
      <c r="G50" s="193"/>
      <c r="H50" s="193"/>
      <c r="I50" s="193"/>
      <c r="J50" s="193"/>
      <c r="K50" s="193"/>
      <c r="L50" s="193"/>
      <c r="M50" s="193"/>
      <c r="N50" s="193"/>
      <c r="O50" s="193"/>
      <c r="P50" s="193"/>
      <c r="Q50" s="193"/>
      <c r="R50" s="193"/>
      <c r="S50" s="193"/>
    </row>
    <row r="64" spans="1:19" ht="15" hidden="1" customHeight="1" x14ac:dyDescent="0.3"/>
    <row r="65" ht="15" hidden="1" customHeight="1" x14ac:dyDescent="0.3"/>
  </sheetData>
  <mergeCells count="4">
    <mergeCell ref="A46:D46"/>
    <mergeCell ref="A47:S47"/>
    <mergeCell ref="A49:D49"/>
    <mergeCell ref="A50:S5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7C87F-4A27-4A0D-A709-E683E6ECFF20}">
  <dimension ref="A1:AG498"/>
  <sheetViews>
    <sheetView workbookViewId="0">
      <pane ySplit="2" topLeftCell="A6" activePane="bottomLeft" state="frozen"/>
      <selection pane="bottomLeft" activeCell="AA16" sqref="AA16"/>
    </sheetView>
  </sheetViews>
  <sheetFormatPr defaultRowHeight="15" customHeight="1" x14ac:dyDescent="0.3"/>
  <cols>
    <col min="1" max="1" width="9.88671875" bestFit="1" customWidth="1"/>
    <col min="5" max="5" width="14" customWidth="1"/>
    <col min="6" max="6" width="9.109375" hidden="1" customWidth="1"/>
    <col min="7" max="7" width="9.109375" bestFit="1" customWidth="1"/>
    <col min="8" max="10" width="9.109375" hidden="1" customWidth="1"/>
    <col min="11" max="11" width="11" customWidth="1"/>
    <col min="12" max="12" width="9" hidden="1" customWidth="1"/>
    <col min="13" max="13" width="13.88671875" hidden="1" customWidth="1"/>
    <col min="14" max="14" width="13.6640625" style="5" bestFit="1" customWidth="1"/>
    <col min="15" max="16" width="11.33203125" hidden="1" customWidth="1"/>
    <col min="17" max="21" width="12" bestFit="1" customWidth="1"/>
    <col min="22" max="22" width="13" customWidth="1"/>
    <col min="23" max="23" width="11" style="5" customWidth="1"/>
    <col min="24" max="24" width="11" customWidth="1"/>
    <col min="26" max="26" width="67.44140625" customWidth="1"/>
    <col min="27" max="27" width="33.6640625" bestFit="1" customWidth="1"/>
    <col min="28" max="28" width="15.6640625" customWidth="1"/>
    <col min="29" max="29" width="26.33203125" bestFit="1" customWidth="1"/>
    <col min="30" max="30" width="12.88671875" bestFit="1" customWidth="1"/>
    <col min="32" max="32" width="27.44140625" bestFit="1" customWidth="1"/>
  </cols>
  <sheetData>
    <row r="1" spans="1:33" ht="14.4" x14ac:dyDescent="0.3">
      <c r="A1" s="160"/>
      <c r="B1" s="187" t="s">
        <v>6</v>
      </c>
      <c r="C1" s="187"/>
      <c r="D1" s="187"/>
      <c r="E1" s="187"/>
      <c r="F1" s="187"/>
      <c r="G1" s="187"/>
      <c r="H1" s="187"/>
      <c r="I1" s="187"/>
      <c r="J1" s="187"/>
      <c r="K1" s="187"/>
      <c r="L1" s="187"/>
      <c r="M1" s="187"/>
      <c r="N1" s="187"/>
      <c r="O1" s="188"/>
      <c r="P1" s="8"/>
      <c r="Q1" s="189" t="s">
        <v>7</v>
      </c>
      <c r="R1" s="187"/>
      <c r="S1" s="187"/>
      <c r="T1" s="187"/>
      <c r="U1" s="187"/>
      <c r="V1" s="187"/>
      <c r="W1" s="171"/>
      <c r="X1" s="8"/>
    </row>
    <row r="2" spans="1:33" ht="14.4" x14ac:dyDescent="0.3">
      <c r="A2" s="161" t="s">
        <v>8</v>
      </c>
      <c r="B2" t="s">
        <v>9</v>
      </c>
      <c r="C2" t="s">
        <v>10</v>
      </c>
      <c r="D2" t="s">
        <v>11</v>
      </c>
      <c r="E2" t="s">
        <v>12</v>
      </c>
      <c r="F2" t="s">
        <v>13</v>
      </c>
      <c r="G2" t="s">
        <v>14</v>
      </c>
      <c r="H2" t="s">
        <v>15</v>
      </c>
      <c r="I2" t="s">
        <v>16</v>
      </c>
      <c r="J2" t="s">
        <v>17</v>
      </c>
      <c r="K2" t="s">
        <v>18</v>
      </c>
      <c r="L2" t="s">
        <v>19</v>
      </c>
      <c r="M2" t="s">
        <v>20</v>
      </c>
      <c r="N2" s="162" t="s">
        <v>21</v>
      </c>
      <c r="O2" s="163" t="s">
        <v>22</v>
      </c>
      <c r="P2" t="s">
        <v>23</v>
      </c>
      <c r="Q2" s="161" t="s">
        <v>24</v>
      </c>
      <c r="R2" t="s">
        <v>25</v>
      </c>
      <c r="S2" t="s">
        <v>26</v>
      </c>
      <c r="T2" t="s">
        <v>27</v>
      </c>
      <c r="U2" t="s">
        <v>28</v>
      </c>
      <c r="V2" t="s">
        <v>29</v>
      </c>
      <c r="W2" s="172" t="s">
        <v>30</v>
      </c>
    </row>
    <row r="3" spans="1:33" ht="14.4" x14ac:dyDescent="0.3">
      <c r="A3" s="164">
        <v>45198</v>
      </c>
      <c r="B3">
        <v>634.6</v>
      </c>
      <c r="C3">
        <v>647.6</v>
      </c>
      <c r="D3">
        <v>630.1</v>
      </c>
      <c r="E3">
        <v>634.54999999999995</v>
      </c>
      <c r="F3">
        <v>646.20000000000005</v>
      </c>
      <c r="G3">
        <v>645.70000000000005</v>
      </c>
      <c r="H3">
        <v>640.72</v>
      </c>
      <c r="I3">
        <v>749.5</v>
      </c>
      <c r="J3">
        <v>471.05</v>
      </c>
      <c r="K3" t="s">
        <v>31</v>
      </c>
      <c r="L3" t="s">
        <v>32</v>
      </c>
      <c r="M3" s="165">
        <v>8796</v>
      </c>
      <c r="N3" s="162">
        <f>(Table1[[#This Row],[close ]]-G4)/G4</f>
        <v>1.7571507367425878E-2</v>
      </c>
      <c r="O3" s="163" t="str">
        <f>TEXT(Table1[[#This Row],[Date ]],"yyyy-mm")</f>
        <v>2023-09</v>
      </c>
      <c r="P3" s="13">
        <f>1+Table1[[#This Row],[Daily Return]]</f>
        <v>1.0175715073674259</v>
      </c>
      <c r="Q3" s="161">
        <v>17227.550781000002</v>
      </c>
      <c r="R3">
        <v>17357.150390999999</v>
      </c>
      <c r="S3">
        <v>17205.199218999998</v>
      </c>
      <c r="T3">
        <v>17292.599609000001</v>
      </c>
      <c r="U3">
        <v>17292.599609000001</v>
      </c>
      <c r="V3">
        <v>20880800</v>
      </c>
      <c r="W3" s="172">
        <f>(Table1[[#This Row],[Close]]-T4)/T4</f>
        <v>7.1139891823468852E-3</v>
      </c>
      <c r="Z3" s="1" t="s">
        <v>33</v>
      </c>
    </row>
    <row r="4" spans="1:33" ht="14.4" x14ac:dyDescent="0.3">
      <c r="A4" s="164">
        <v>45197</v>
      </c>
      <c r="B4">
        <v>633</v>
      </c>
      <c r="C4">
        <v>638.95000000000005</v>
      </c>
      <c r="D4">
        <v>624.5</v>
      </c>
      <c r="E4">
        <v>632.4</v>
      </c>
      <c r="F4">
        <v>630.45000000000005</v>
      </c>
      <c r="G4">
        <v>634.54999999999995</v>
      </c>
      <c r="H4">
        <v>630.34</v>
      </c>
      <c r="I4">
        <v>749.5</v>
      </c>
      <c r="J4">
        <v>471.05</v>
      </c>
      <c r="K4" t="s">
        <v>34</v>
      </c>
      <c r="L4" t="s">
        <v>35</v>
      </c>
      <c r="M4" s="165">
        <v>8220</v>
      </c>
      <c r="N4" s="162">
        <f>(Table1[[#This Row],[close ]]-G5)/G5</f>
        <v>3.3997469955723866E-3</v>
      </c>
      <c r="O4" s="163" t="str">
        <f>TEXT(Table1[[#This Row],[Date ]],"yyyy-mm")</f>
        <v>2023-09</v>
      </c>
      <c r="P4" s="13">
        <f>1+Table1[[#This Row],[Daily Return]]</f>
        <v>1.0033997469955724</v>
      </c>
      <c r="Q4" s="161">
        <v>17384.050781000002</v>
      </c>
      <c r="R4">
        <v>17389.199218999998</v>
      </c>
      <c r="S4">
        <v>17147</v>
      </c>
      <c r="T4">
        <v>17170.449218999998</v>
      </c>
      <c r="U4">
        <v>17170.449218999998</v>
      </c>
      <c r="V4">
        <v>29247500</v>
      </c>
      <c r="W4" s="172">
        <f>(Table1[[#This Row],[Close]]-T5)/T5</f>
        <v>-9.8693542613668885E-3</v>
      </c>
    </row>
    <row r="5" spans="1:33" ht="14.4" x14ac:dyDescent="0.3">
      <c r="A5" s="164">
        <v>45196</v>
      </c>
      <c r="B5">
        <v>642.65</v>
      </c>
      <c r="C5">
        <v>647.04999999999995</v>
      </c>
      <c r="D5">
        <v>629.4</v>
      </c>
      <c r="E5">
        <v>643.95000000000005</v>
      </c>
      <c r="F5">
        <v>629.4</v>
      </c>
      <c r="G5">
        <v>632.4</v>
      </c>
      <c r="H5">
        <v>639.41999999999996</v>
      </c>
      <c r="I5">
        <v>749.5</v>
      </c>
      <c r="J5">
        <v>471.05</v>
      </c>
      <c r="K5" t="s">
        <v>36</v>
      </c>
      <c r="L5" t="s">
        <v>37</v>
      </c>
      <c r="M5" s="165">
        <v>8248</v>
      </c>
      <c r="N5" s="162">
        <f>(Table1[[#This Row],[close ]]-G6)/G6</f>
        <v>-1.7936175168879676E-2</v>
      </c>
      <c r="O5" s="163" t="str">
        <f>TEXT(Table1[[#This Row],[Date ]],"yyyy-mm")</f>
        <v>2023-09</v>
      </c>
      <c r="P5" s="13">
        <f>1+Table1[[#This Row],[Daily Return]]</f>
        <v>0.98206382483112031</v>
      </c>
      <c r="Q5" s="161">
        <v>17270.400390999999</v>
      </c>
      <c r="R5">
        <v>17352.099609000001</v>
      </c>
      <c r="S5">
        <v>17217.449218999998</v>
      </c>
      <c r="T5">
        <v>17341.599609000001</v>
      </c>
      <c r="U5">
        <v>17341.599609000001</v>
      </c>
      <c r="V5">
        <v>24176400</v>
      </c>
      <c r="W5" s="172">
        <f>(Table1[[#This Row],[Close]]-T6)/T6</f>
        <v>3.7535768590736557E-3</v>
      </c>
      <c r="Z5" t="s">
        <v>38</v>
      </c>
      <c r="AA5">
        <f>AVERAGE(Table1[[close ]])</f>
        <v>493.93588709677368</v>
      </c>
      <c r="AC5" t="s">
        <v>39</v>
      </c>
      <c r="AD5" s="5">
        <f>AVERAGE(Table1[Daily Return])</f>
        <v>1.2815558052152913E-3</v>
      </c>
      <c r="AF5" t="s">
        <v>40</v>
      </c>
      <c r="AG5">
        <f>MAX(Table1[[close ]])</f>
        <v>739.6</v>
      </c>
    </row>
    <row r="6" spans="1:33" ht="14.4" x14ac:dyDescent="0.3">
      <c r="A6" s="164">
        <v>45195</v>
      </c>
      <c r="B6">
        <v>638.9</v>
      </c>
      <c r="C6">
        <v>647.5</v>
      </c>
      <c r="D6">
        <v>637.1</v>
      </c>
      <c r="E6">
        <v>635.85</v>
      </c>
      <c r="F6">
        <v>640.25</v>
      </c>
      <c r="G6">
        <v>643.95000000000005</v>
      </c>
      <c r="H6">
        <v>643.22</v>
      </c>
      <c r="I6">
        <v>749.5</v>
      </c>
      <c r="J6">
        <v>471.05</v>
      </c>
      <c r="K6" t="s">
        <v>41</v>
      </c>
      <c r="L6" t="s">
        <v>42</v>
      </c>
      <c r="M6" s="165">
        <v>8428</v>
      </c>
      <c r="N6" s="162">
        <f>(Table1[[#This Row],[close ]]-G7)/G7</f>
        <v>1.2738853503184749E-2</v>
      </c>
      <c r="O6" s="163" t="str">
        <f>TEXT(Table1[[#This Row],[Date ]],"yyyy-mm")</f>
        <v>2023-09</v>
      </c>
      <c r="P6" s="13">
        <f>1+Table1[[#This Row],[Daily Return]]</f>
        <v>1.0127388535031847</v>
      </c>
      <c r="Q6" s="161">
        <v>17284.900390999999</v>
      </c>
      <c r="R6">
        <v>17312.349609000001</v>
      </c>
      <c r="S6">
        <v>17250.300781000002</v>
      </c>
      <c r="T6">
        <v>17276.75</v>
      </c>
      <c r="U6">
        <v>17276.75</v>
      </c>
      <c r="V6">
        <v>23871700</v>
      </c>
      <c r="W6" s="172">
        <f>(Table1[[#This Row],[Close]]-T7)/T7</f>
        <v>2.431151630839293E-4</v>
      </c>
      <c r="Z6" t="s">
        <v>43</v>
      </c>
      <c r="AA6">
        <f>MEDIAN(Table1[[close ]])</f>
        <v>499.65</v>
      </c>
      <c r="AC6" t="s">
        <v>44</v>
      </c>
      <c r="AD6" s="5">
        <f>MEDIAN(Table1[Daily Return])</f>
        <v>9.7141271162910325E-4</v>
      </c>
      <c r="AF6" t="s">
        <v>45</v>
      </c>
      <c r="AG6">
        <f>MIN(Table1[[close ]])</f>
        <v>323.14999999999998</v>
      </c>
    </row>
    <row r="7" spans="1:33" ht="14.4" x14ac:dyDescent="0.3">
      <c r="A7" s="164">
        <v>45194</v>
      </c>
      <c r="B7">
        <v>619.95000000000005</v>
      </c>
      <c r="C7">
        <v>639</v>
      </c>
      <c r="D7">
        <v>616.04999999999995</v>
      </c>
      <c r="E7">
        <v>619.5</v>
      </c>
      <c r="F7">
        <v>637</v>
      </c>
      <c r="G7">
        <v>635.85</v>
      </c>
      <c r="H7">
        <v>631.70000000000005</v>
      </c>
      <c r="I7">
        <v>749.5</v>
      </c>
      <c r="J7">
        <v>471.05</v>
      </c>
      <c r="K7" t="s">
        <v>46</v>
      </c>
      <c r="L7" t="s">
        <v>47</v>
      </c>
      <c r="M7" s="165">
        <v>13996</v>
      </c>
      <c r="N7" s="162">
        <f>(Table1[[#This Row],[close ]]-G8)/G8</f>
        <v>2.6392251815980667E-2</v>
      </c>
      <c r="O7" s="163" t="str">
        <f>TEXT(Table1[[#This Row],[Date ]],"yyyy-mm")</f>
        <v>2023-09</v>
      </c>
      <c r="P7" s="13">
        <f>1+Table1[[#This Row],[Daily Return]]</f>
        <v>1.0263922518159807</v>
      </c>
      <c r="Q7" s="161">
        <v>17276.349609000001</v>
      </c>
      <c r="R7">
        <v>17308.199218999998</v>
      </c>
      <c r="S7">
        <v>17198.199218999998</v>
      </c>
      <c r="T7">
        <v>17272.550781000002</v>
      </c>
      <c r="U7">
        <v>17272.550781000002</v>
      </c>
      <c r="V7">
        <v>23415700</v>
      </c>
      <c r="W7" s="172">
        <f>(Table1[[#This Row],[Close]]-T8)/T8</f>
        <v>6.8073319129747037E-4</v>
      </c>
      <c r="Z7" t="s">
        <v>48</v>
      </c>
      <c r="AA7">
        <f>_xlfn.STDEV.S(Table1[[close ]])</f>
        <v>96.396138656581698</v>
      </c>
      <c r="AC7" t="s">
        <v>49</v>
      </c>
      <c r="AD7" s="5">
        <f>_xlfn.STDEV.S(Table1[Daily Return])</f>
        <v>2.1419878548938343E-2</v>
      </c>
    </row>
    <row r="8" spans="1:33" ht="14.4" x14ac:dyDescent="0.3">
      <c r="A8" s="164">
        <v>45191</v>
      </c>
      <c r="B8">
        <v>619</v>
      </c>
      <c r="C8">
        <v>625.35</v>
      </c>
      <c r="D8">
        <v>616.1</v>
      </c>
      <c r="E8">
        <v>619.45000000000005</v>
      </c>
      <c r="F8">
        <v>619</v>
      </c>
      <c r="G8">
        <v>619.5</v>
      </c>
      <c r="H8">
        <v>620.67999999999995</v>
      </c>
      <c r="I8">
        <v>749.5</v>
      </c>
      <c r="J8">
        <v>471.05</v>
      </c>
      <c r="K8" t="s">
        <v>50</v>
      </c>
      <c r="L8" t="s">
        <v>51</v>
      </c>
      <c r="M8" s="165">
        <v>9676</v>
      </c>
      <c r="N8" s="162">
        <f>(Table1[[#This Row],[close ]]-G9)/G9</f>
        <v>8.071676487199051E-5</v>
      </c>
      <c r="O8" s="163" t="str">
        <f>TEXT(Table1[[#This Row],[Date ]],"yyyy-mm")</f>
        <v>2023-09</v>
      </c>
      <c r="P8" s="13">
        <f>1+Table1[[#This Row],[Daily Return]]</f>
        <v>1.000080716764872</v>
      </c>
      <c r="Q8" s="161">
        <v>17314.400390999999</v>
      </c>
      <c r="R8">
        <v>17361.800781000002</v>
      </c>
      <c r="S8">
        <v>17226.050781000002</v>
      </c>
      <c r="T8">
        <v>17260.800781000002</v>
      </c>
      <c r="U8">
        <v>17260.800781000002</v>
      </c>
      <c r="V8">
        <v>30348000</v>
      </c>
      <c r="W8" s="172">
        <f>(Table1[[#This Row],[Close]]-T9)/T9</f>
        <v>-2.4676637096540158E-3</v>
      </c>
      <c r="Z8" t="s">
        <v>52</v>
      </c>
      <c r="AA8">
        <f>_xlfn.VAR.S(Table1[[close ]])</f>
        <v>9292.2155478989243</v>
      </c>
      <c r="AC8" t="s">
        <v>53</v>
      </c>
      <c r="AD8" s="5">
        <f>_xlfn.VAR.S(Table1[Daily Return])</f>
        <v>4.5881119705126901E-4</v>
      </c>
    </row>
    <row r="9" spans="1:33" ht="14.4" x14ac:dyDescent="0.3">
      <c r="A9" s="164">
        <v>45190</v>
      </c>
      <c r="B9">
        <v>629</v>
      </c>
      <c r="C9">
        <v>633.9</v>
      </c>
      <c r="D9">
        <v>615.1</v>
      </c>
      <c r="E9">
        <v>626.35</v>
      </c>
      <c r="F9">
        <v>619.5</v>
      </c>
      <c r="G9">
        <v>619.45000000000005</v>
      </c>
      <c r="H9">
        <v>627.62</v>
      </c>
      <c r="I9">
        <v>749.5</v>
      </c>
      <c r="J9">
        <v>471.05</v>
      </c>
      <c r="K9" t="s">
        <v>54</v>
      </c>
      <c r="L9" t="s">
        <v>55</v>
      </c>
      <c r="M9" s="165">
        <v>12340</v>
      </c>
      <c r="N9" s="162">
        <f>(Table1[[#This Row],[close ]]-G10)/G10</f>
        <v>-1.1016204997205998E-2</v>
      </c>
      <c r="O9" s="163" t="str">
        <f>TEXT(Table1[[#This Row],[Date ]],"yyyy-mm")</f>
        <v>2023-09</v>
      </c>
      <c r="P9" s="13">
        <f>1+Table1[[#This Row],[Daily Return]]</f>
        <v>0.98898379500279399</v>
      </c>
      <c r="Q9" s="161">
        <v>17409.099609000001</v>
      </c>
      <c r="R9">
        <v>17422.75</v>
      </c>
      <c r="S9">
        <v>17273.099609000001</v>
      </c>
      <c r="T9">
        <v>17303.5</v>
      </c>
      <c r="U9">
        <v>17303.5</v>
      </c>
      <c r="V9">
        <v>28822700</v>
      </c>
      <c r="W9" s="172">
        <f>(Table1[[#This Row],[Close]]-T10)/T10</f>
        <v>-8.3584553159949688E-3</v>
      </c>
      <c r="Z9" t="s">
        <v>56</v>
      </c>
      <c r="AA9">
        <f>MAX(Table1[[close ]])-MIN(Table1[[close ]])</f>
        <v>416.45000000000005</v>
      </c>
      <c r="AC9" t="s">
        <v>57</v>
      </c>
      <c r="AD9" s="5">
        <f>MAX(Table1[Daily Return])-MIN(Table1[Daily Return])</f>
        <v>0.17068721718984953</v>
      </c>
    </row>
    <row r="10" spans="1:33" ht="14.4" x14ac:dyDescent="0.3">
      <c r="A10" s="164">
        <v>45189</v>
      </c>
      <c r="B10">
        <v>660</v>
      </c>
      <c r="C10">
        <v>660</v>
      </c>
      <c r="D10">
        <v>621.54999999999995</v>
      </c>
      <c r="E10">
        <v>655.4</v>
      </c>
      <c r="F10">
        <v>628</v>
      </c>
      <c r="G10">
        <v>626.35</v>
      </c>
      <c r="H10">
        <v>629.03</v>
      </c>
      <c r="I10">
        <v>749.5</v>
      </c>
      <c r="J10">
        <v>471.05</v>
      </c>
      <c r="K10" t="s">
        <v>58</v>
      </c>
      <c r="L10" t="s">
        <v>59</v>
      </c>
      <c r="M10" s="165">
        <v>21025</v>
      </c>
      <c r="N10" s="162">
        <f>(Table1[[#This Row],[close ]]-G11)/G11</f>
        <v>-4.4324076899603229E-2</v>
      </c>
      <c r="O10" s="163" t="str">
        <f>TEXT(Table1[[#This Row],[Date ]],"yyyy-mm")</f>
        <v>2023-09</v>
      </c>
      <c r="P10" s="13">
        <f>1+Table1[[#This Row],[Daily Return]]</f>
        <v>0.95567592310039673</v>
      </c>
      <c r="Q10" s="161">
        <v>17513.199218999998</v>
      </c>
      <c r="R10">
        <v>17571.150390999999</v>
      </c>
      <c r="S10">
        <v>17419.75</v>
      </c>
      <c r="T10">
        <v>17449.349609000001</v>
      </c>
      <c r="U10">
        <v>17449.349609000001</v>
      </c>
      <c r="V10">
        <v>30967800</v>
      </c>
      <c r="W10" s="172">
        <f>(Table1[[#This Row],[Close]]-T11)/T11</f>
        <v>-9.3251807493156241E-3</v>
      </c>
      <c r="Z10" t="s">
        <v>60</v>
      </c>
      <c r="AA10">
        <f>SKEW(Table1[[close ]])</f>
        <v>0.27742961591895271</v>
      </c>
      <c r="AC10" t="s">
        <v>61</v>
      </c>
      <c r="AD10">
        <f>SKEW(Table1[Daily Return])</f>
        <v>0.28709371372662462</v>
      </c>
    </row>
    <row r="11" spans="1:33" ht="14.4" x14ac:dyDescent="0.3">
      <c r="A11" s="164">
        <v>45187</v>
      </c>
      <c r="B11">
        <v>681.75</v>
      </c>
      <c r="C11">
        <v>681.75</v>
      </c>
      <c r="D11">
        <v>650.20000000000005</v>
      </c>
      <c r="E11">
        <v>673.8</v>
      </c>
      <c r="F11">
        <v>656.4</v>
      </c>
      <c r="G11">
        <v>655.4</v>
      </c>
      <c r="H11">
        <v>663.32</v>
      </c>
      <c r="I11">
        <v>749.5</v>
      </c>
      <c r="J11">
        <v>471.05</v>
      </c>
      <c r="K11" t="s">
        <v>62</v>
      </c>
      <c r="L11" t="s">
        <v>63</v>
      </c>
      <c r="M11" s="165">
        <v>9841</v>
      </c>
      <c r="N11" s="162">
        <f>(Table1[[#This Row],[close ]]-G12)/G12</f>
        <v>-2.7307806470762804E-2</v>
      </c>
      <c r="O11" s="163" t="str">
        <f>TEXT(Table1[[#This Row],[Date ]],"yyyy-mm")</f>
        <v>2023-09</v>
      </c>
      <c r="P11" s="13">
        <f>1+Table1[[#This Row],[Daily Return]]</f>
        <v>0.97269219352923719</v>
      </c>
      <c r="Q11" s="161">
        <v>17666.849609000001</v>
      </c>
      <c r="R11">
        <v>17671.599609000001</v>
      </c>
      <c r="S11">
        <v>17601.550781000002</v>
      </c>
      <c r="T11">
        <v>17613.599609000001</v>
      </c>
      <c r="U11">
        <v>17613.599609000001</v>
      </c>
      <c r="V11">
        <v>44639200</v>
      </c>
      <c r="W11" s="172">
        <f>(Table1[[#This Row],[Close]]-T12)/T12</f>
        <v>-2.9549281488640234E-3</v>
      </c>
      <c r="Z11" t="s">
        <v>64</v>
      </c>
      <c r="AA11">
        <f>KURT(Table1[[close ]])</f>
        <v>-0.93436378818703503</v>
      </c>
      <c r="AC11" t="s">
        <v>65</v>
      </c>
      <c r="AD11">
        <f>KURT(Table1[Daily Return])</f>
        <v>2.2161874783821278</v>
      </c>
    </row>
    <row r="12" spans="1:33" ht="14.4" x14ac:dyDescent="0.3">
      <c r="A12" s="164">
        <v>45184</v>
      </c>
      <c r="B12">
        <v>672</v>
      </c>
      <c r="C12">
        <v>682.65</v>
      </c>
      <c r="D12">
        <v>663.8</v>
      </c>
      <c r="E12">
        <v>669.25</v>
      </c>
      <c r="F12">
        <v>682</v>
      </c>
      <c r="G12">
        <v>673.8</v>
      </c>
      <c r="H12">
        <v>671.47</v>
      </c>
      <c r="I12">
        <v>749.5</v>
      </c>
      <c r="J12">
        <v>471.05</v>
      </c>
      <c r="K12" t="s">
        <v>66</v>
      </c>
      <c r="L12" t="s">
        <v>67</v>
      </c>
      <c r="M12" s="165">
        <v>20453</v>
      </c>
      <c r="N12" s="162">
        <f>(Table1[[#This Row],[close ]]-G13)/G13</f>
        <v>6.7986552110570857E-3</v>
      </c>
      <c r="O12" s="163" t="str">
        <f>TEXT(Table1[[#This Row],[Date ]],"yyyy-mm")</f>
        <v>2023-09</v>
      </c>
      <c r="P12" s="13">
        <f>1+Table1[[#This Row],[Daily Return]]</f>
        <v>1.006798655211057</v>
      </c>
      <c r="Q12" s="161">
        <v>17662.800781000002</v>
      </c>
      <c r="R12">
        <v>17691.849609000001</v>
      </c>
      <c r="S12">
        <v>17620.900390999999</v>
      </c>
      <c r="T12">
        <v>17665.800781000002</v>
      </c>
      <c r="U12">
        <v>17665.800781000002</v>
      </c>
      <c r="V12">
        <v>41392000</v>
      </c>
      <c r="W12" s="172">
        <f>(Table1[[#This Row],[Close]]-T13)/T13</f>
        <v>3.53911330133222E-3</v>
      </c>
    </row>
    <row r="13" spans="1:33" ht="14.4" x14ac:dyDescent="0.3">
      <c r="A13" s="164">
        <v>45183</v>
      </c>
      <c r="B13">
        <v>669</v>
      </c>
      <c r="C13">
        <v>676.8</v>
      </c>
      <c r="D13">
        <v>663.3</v>
      </c>
      <c r="E13">
        <v>666.1</v>
      </c>
      <c r="F13">
        <v>666.8</v>
      </c>
      <c r="G13">
        <v>669.25</v>
      </c>
      <c r="H13">
        <v>670.93</v>
      </c>
      <c r="I13">
        <v>749.5</v>
      </c>
      <c r="J13">
        <v>471.05</v>
      </c>
      <c r="K13" s="165">
        <v>91768</v>
      </c>
      <c r="L13" t="s">
        <v>68</v>
      </c>
      <c r="M13" s="165">
        <v>13071</v>
      </c>
      <c r="N13" s="162">
        <f>(Table1[[#This Row],[close ]]-G14)/G14</f>
        <v>4.729019666716675E-3</v>
      </c>
      <c r="O13" s="163" t="str">
        <f>TEXT(Table1[[#This Row],[Date ]],"yyyy-mm")</f>
        <v>2023-09</v>
      </c>
      <c r="P13" s="13">
        <f>1+Table1[[#This Row],[Daily Return]]</f>
        <v>1.0047290196667167</v>
      </c>
      <c r="Q13" s="161">
        <v>17593.25</v>
      </c>
      <c r="R13">
        <v>17648.550781000002</v>
      </c>
      <c r="S13">
        <v>17546</v>
      </c>
      <c r="T13">
        <v>17603.5</v>
      </c>
      <c r="U13">
        <v>17603.5</v>
      </c>
      <c r="V13">
        <v>29508800</v>
      </c>
      <c r="W13" s="172">
        <f>(Table1[[#This Row],[Close]]-T14)/T14</f>
        <v>4.3790206398790421E-3</v>
      </c>
      <c r="Z13" t="s">
        <v>69</v>
      </c>
      <c r="AA13" cm="1">
        <f t="array" ref="AA13">INDEX(Table1[[close ]],1)/INDEX(Table1[[close ]],COUNT(Table1[[close ]]))</f>
        <v>1.6841418883672408</v>
      </c>
    </row>
    <row r="14" spans="1:33" ht="14.4" x14ac:dyDescent="0.3">
      <c r="A14" s="164">
        <v>45182</v>
      </c>
      <c r="B14">
        <v>663.75</v>
      </c>
      <c r="C14">
        <v>671.65</v>
      </c>
      <c r="D14">
        <v>644</v>
      </c>
      <c r="E14">
        <v>667.45</v>
      </c>
      <c r="F14">
        <v>658.25</v>
      </c>
      <c r="G14">
        <v>666.1</v>
      </c>
      <c r="H14">
        <v>662.17</v>
      </c>
      <c r="I14">
        <v>749.5</v>
      </c>
      <c r="J14">
        <v>471.05</v>
      </c>
      <c r="K14" t="s">
        <v>70</v>
      </c>
      <c r="L14" t="s">
        <v>71</v>
      </c>
      <c r="M14" s="165">
        <v>23420</v>
      </c>
      <c r="N14" s="162">
        <f>(Table1[[#This Row],[close ]]-G15)/G15</f>
        <v>-2.0226234174844896E-3</v>
      </c>
      <c r="O14" s="163" t="str">
        <f>TEXT(Table1[[#This Row],[Date ]],"yyyy-mm")</f>
        <v>2023-09</v>
      </c>
      <c r="P14" s="13">
        <f>1+Table1[[#This Row],[Daily Return]]</f>
        <v>0.99797737658251551</v>
      </c>
      <c r="Q14" s="161">
        <v>17458.400390999999</v>
      </c>
      <c r="R14">
        <v>17540.849609000001</v>
      </c>
      <c r="S14">
        <v>17364.349609000001</v>
      </c>
      <c r="T14">
        <v>17526.75</v>
      </c>
      <c r="U14">
        <v>17526.75</v>
      </c>
      <c r="V14">
        <v>34773200</v>
      </c>
      <c r="W14" s="172">
        <f>(Table1[[#This Row],[Close]]-T15)/T15</f>
        <v>3.7913591518564283E-3</v>
      </c>
      <c r="Z14" t="s">
        <v>72</v>
      </c>
      <c r="AA14" s="4">
        <f>AA13-1</f>
        <v>0.68414188836724077</v>
      </c>
    </row>
    <row r="15" spans="1:33" ht="14.4" x14ac:dyDescent="0.3">
      <c r="A15" s="164">
        <v>45181</v>
      </c>
      <c r="B15">
        <v>680.8</v>
      </c>
      <c r="C15">
        <v>687.4</v>
      </c>
      <c r="D15">
        <v>636.54999999999995</v>
      </c>
      <c r="E15">
        <v>685.6</v>
      </c>
      <c r="F15">
        <v>661</v>
      </c>
      <c r="G15">
        <v>667.45</v>
      </c>
      <c r="H15">
        <v>666.08</v>
      </c>
      <c r="I15">
        <v>749.5</v>
      </c>
      <c r="J15">
        <v>471.05</v>
      </c>
      <c r="K15" t="s">
        <v>73</v>
      </c>
      <c r="L15" t="s">
        <v>74</v>
      </c>
      <c r="M15" s="165">
        <v>23644</v>
      </c>
      <c r="N15" s="162">
        <f>(Table1[[#This Row],[close ]]-G16)/G16</f>
        <v>-2.6473162193698916E-2</v>
      </c>
      <c r="O15" s="163" t="str">
        <f>TEXT(Table1[[#This Row],[Date ]],"yyyy-mm")</f>
        <v>2023-09</v>
      </c>
      <c r="P15" s="13">
        <f>1+Table1[[#This Row],[Daily Return]]</f>
        <v>0.97352683780630112</v>
      </c>
      <c r="Q15" s="161">
        <v>17753.949218999998</v>
      </c>
      <c r="R15">
        <v>17754.050781000002</v>
      </c>
      <c r="S15">
        <v>17422.050781000002</v>
      </c>
      <c r="T15">
        <v>17460.550781000002</v>
      </c>
      <c r="U15">
        <v>17460.550781000002</v>
      </c>
      <c r="V15">
        <v>44340200</v>
      </c>
      <c r="W15" s="172">
        <f>(Table1[[#This Row],[Close]]-T16)/T16</f>
        <v>-1.0921373692259892E-2</v>
      </c>
      <c r="Z15" t="s">
        <v>75</v>
      </c>
      <c r="AA15" s="5">
        <f>AVERAGE(Table1[Daily Return])</f>
        <v>1.2815558052152913E-3</v>
      </c>
    </row>
    <row r="16" spans="1:33" ht="14.4" x14ac:dyDescent="0.3">
      <c r="A16" s="164">
        <v>45180</v>
      </c>
      <c r="B16">
        <v>675.8</v>
      </c>
      <c r="C16">
        <v>688.5</v>
      </c>
      <c r="D16">
        <v>661.45</v>
      </c>
      <c r="E16">
        <v>673.5</v>
      </c>
      <c r="F16">
        <v>680.3</v>
      </c>
      <c r="G16">
        <v>685.6</v>
      </c>
      <c r="H16">
        <v>678.44</v>
      </c>
      <c r="I16">
        <v>749.5</v>
      </c>
      <c r="J16">
        <v>471.05</v>
      </c>
      <c r="K16" t="s">
        <v>76</v>
      </c>
      <c r="L16" t="s">
        <v>77</v>
      </c>
      <c r="M16" s="165">
        <v>15541</v>
      </c>
      <c r="N16" s="162">
        <f>(Table1[[#This Row],[close ]]-G17)/G17</f>
        <v>1.7965850037119559E-2</v>
      </c>
      <c r="O16" s="163" t="str">
        <f>TEXT(Table1[[#This Row],[Date ]],"yyyy-mm")</f>
        <v>2023-09</v>
      </c>
      <c r="P16" s="13">
        <f>1+Table1[[#This Row],[Daily Return]]</f>
        <v>1.0179658500371196</v>
      </c>
      <c r="Q16" s="161">
        <v>17567.199218999998</v>
      </c>
      <c r="R16">
        <v>17660.800781000002</v>
      </c>
      <c r="S16">
        <v>17550.199218999998</v>
      </c>
      <c r="T16">
        <v>17653.349609000001</v>
      </c>
      <c r="U16">
        <v>17653.349609000001</v>
      </c>
      <c r="V16">
        <v>37172200</v>
      </c>
      <c r="W16" s="172">
        <f>(Table1[[#This Row],[Close]]-T17)/T17</f>
        <v>9.4868261186858999E-3</v>
      </c>
      <c r="Z16" t="s">
        <v>78</v>
      </c>
      <c r="AA16" s="14">
        <f>PRODUCT(Table1[Temp])^(1/495)-1</f>
        <v>1.0535974099028511E-3</v>
      </c>
      <c r="AC16" s="190" t="s">
        <v>79</v>
      </c>
      <c r="AD16" s="190"/>
      <c r="AF16" s="191" t="s">
        <v>7</v>
      </c>
      <c r="AG16" s="191"/>
    </row>
    <row r="17" spans="1:33" ht="14.4" x14ac:dyDescent="0.3">
      <c r="A17" s="164">
        <v>45177</v>
      </c>
      <c r="B17">
        <v>663.6</v>
      </c>
      <c r="C17">
        <v>675.95</v>
      </c>
      <c r="D17">
        <v>657.3</v>
      </c>
      <c r="E17">
        <v>660.1</v>
      </c>
      <c r="F17">
        <v>669</v>
      </c>
      <c r="G17">
        <v>673.5</v>
      </c>
      <c r="H17">
        <v>669.75</v>
      </c>
      <c r="I17">
        <v>749.5</v>
      </c>
      <c r="J17">
        <v>471.05</v>
      </c>
      <c r="K17" t="s">
        <v>80</v>
      </c>
      <c r="L17" t="s">
        <v>81</v>
      </c>
      <c r="M17" s="165">
        <v>24673</v>
      </c>
      <c r="N17" s="162">
        <f>(Table1[[#This Row],[close ]]-G18)/G18</f>
        <v>2.0299954552340519E-2</v>
      </c>
      <c r="O17" s="163" t="str">
        <f>TEXT(Table1[[#This Row],[Date ]],"yyyy-mm")</f>
        <v>2023-09</v>
      </c>
      <c r="P17" s="13">
        <f>1+Table1[[#This Row],[Daily Return]]</f>
        <v>1.0202999545523406</v>
      </c>
      <c r="Q17" s="161">
        <v>17437.650390999999</v>
      </c>
      <c r="R17">
        <v>17519.599609000001</v>
      </c>
      <c r="S17">
        <v>17385.5</v>
      </c>
      <c r="T17">
        <v>17487.449218999998</v>
      </c>
      <c r="U17">
        <v>17487.449218999998</v>
      </c>
      <c r="V17">
        <v>29913900</v>
      </c>
      <c r="W17" s="172">
        <f>(Table1[[#This Row],[Close]]-T18)/T18</f>
        <v>5.86403721492038E-3</v>
      </c>
      <c r="Z17" t="s">
        <v>82</v>
      </c>
      <c r="AA17" s="5">
        <f>AVERAGE(AD18:AD41)</f>
        <v>2.5064725650962381E-2</v>
      </c>
      <c r="AC17" s="1" t="s">
        <v>83</v>
      </c>
      <c r="AD17" s="1" t="s">
        <v>84</v>
      </c>
      <c r="AF17" s="1" t="s">
        <v>83</v>
      </c>
      <c r="AG17" s="1" t="s">
        <v>84</v>
      </c>
    </row>
    <row r="18" spans="1:33" ht="14.4" x14ac:dyDescent="0.3">
      <c r="A18" s="164">
        <v>45176</v>
      </c>
      <c r="B18">
        <v>644</v>
      </c>
      <c r="C18">
        <v>665</v>
      </c>
      <c r="D18">
        <v>637.6</v>
      </c>
      <c r="E18">
        <v>641.65</v>
      </c>
      <c r="F18">
        <v>664</v>
      </c>
      <c r="G18">
        <v>660.1</v>
      </c>
      <c r="H18">
        <v>653.69000000000005</v>
      </c>
      <c r="I18">
        <v>749.5</v>
      </c>
      <c r="J18">
        <v>471.05</v>
      </c>
      <c r="K18" t="s">
        <v>85</v>
      </c>
      <c r="L18" t="s">
        <v>86</v>
      </c>
      <c r="M18" s="165">
        <v>21722</v>
      </c>
      <c r="N18" s="162">
        <f>(Table1[[#This Row],[close ]]-G19)/G19</f>
        <v>2.8753993610223714E-2</v>
      </c>
      <c r="O18" s="163" t="str">
        <f>TEXT(Table1[[#This Row],[Date ]],"yyyy-mm")</f>
        <v>2023-09</v>
      </c>
      <c r="P18" s="13">
        <f>1+Table1[[#This Row],[Daily Return]]</f>
        <v>1.0287539936102237</v>
      </c>
      <c r="Q18" s="161">
        <v>17292.349609000001</v>
      </c>
      <c r="R18">
        <v>17395</v>
      </c>
      <c r="S18">
        <v>17269.099609000001</v>
      </c>
      <c r="T18">
        <v>17385.5</v>
      </c>
      <c r="U18">
        <v>17385.5</v>
      </c>
      <c r="V18">
        <v>27654800</v>
      </c>
      <c r="W18" s="172">
        <f>(Table1[[#This Row],[Close]]-T19)/T19</f>
        <v>5.8375891419238267E-3</v>
      </c>
      <c r="Z18" t="s">
        <v>87</v>
      </c>
      <c r="AA18" s="5">
        <f>AA7/AA5</f>
        <v>0.19515921230824726</v>
      </c>
      <c r="AC18" t="str" cm="1">
        <f t="array" ref="AC18:AC41">_xlfn.UNIQUE(Table1[yyyy-mm])</f>
        <v>2023-09</v>
      </c>
      <c r="AD18" cm="1">
        <f t="array" ref="AD18">IFERROR(INDEX(_xlfn._xlws.FILTER(G3:G498,O3:O498 = AC18),1)/INDEX(_xlfn._xlws.FILTER(G3:G498,O3:O498 = AC18),COUNT(_xlfn._xlws.FILTER(G3:G498,O3:O498 = AC18))) - 1,"")</f>
        <v>6.8597434836574323E-2</v>
      </c>
      <c r="AE18">
        <f>AD18+1</f>
        <v>1.0685974348365743</v>
      </c>
      <c r="AF18" t="str" cm="1">
        <f t="array" ref="AF18:AF41">_xlfn.UNIQUE(Table1[yyyy-mm])</f>
        <v>2023-09</v>
      </c>
      <c r="AG18" cm="1">
        <f t="array" ref="AG18">IFERROR(INDEX(_xlfn._xlws.FILTER(T3:T498,O3:O498 = AF18),1)/INDEX(_xlfn._xlws.FILTER(T3:T498,O3:O498 = AF18),COUNT(_xlfn._xlws.FILTER(T3:T498,O3:O498 = AF18))) - 1,"")</f>
        <v>1.2770399104299557E-2</v>
      </c>
    </row>
    <row r="19" spans="1:33" ht="14.4" x14ac:dyDescent="0.3">
      <c r="A19" s="164">
        <v>45175</v>
      </c>
      <c r="B19">
        <v>631.9</v>
      </c>
      <c r="C19">
        <v>643.95000000000005</v>
      </c>
      <c r="D19">
        <v>626.5</v>
      </c>
      <c r="E19">
        <v>628.79999999999995</v>
      </c>
      <c r="F19">
        <v>641.45000000000005</v>
      </c>
      <c r="G19">
        <v>641.65</v>
      </c>
      <c r="H19">
        <v>637.45000000000005</v>
      </c>
      <c r="I19">
        <v>749.5</v>
      </c>
      <c r="J19">
        <v>471.05</v>
      </c>
      <c r="K19" t="s">
        <v>88</v>
      </c>
      <c r="L19" t="s">
        <v>89</v>
      </c>
      <c r="M19" s="165">
        <v>19406</v>
      </c>
      <c r="N19" s="162">
        <f>(Table1[[#This Row],[close ]]-G20)/G20</f>
        <v>2.0435750636132354E-2</v>
      </c>
      <c r="O19" s="163" t="str">
        <f>TEXT(Table1[[#This Row],[Date ]],"yyyy-mm")</f>
        <v>2023-09</v>
      </c>
      <c r="P19" s="13">
        <f>1+Table1[[#This Row],[Daily Return]]</f>
        <v>1.0204357506361323</v>
      </c>
      <c r="Q19" s="161">
        <v>17274.199218999998</v>
      </c>
      <c r="R19">
        <v>17298.800781000002</v>
      </c>
      <c r="S19">
        <v>17198.75</v>
      </c>
      <c r="T19">
        <v>17284.599609000001</v>
      </c>
      <c r="U19">
        <v>17284.599609000001</v>
      </c>
      <c r="V19">
        <v>30486500</v>
      </c>
      <c r="W19" s="172">
        <f>(Table1[[#This Row],[Close]]-T20)/T20</f>
        <v>1.8838286780494555E-3</v>
      </c>
      <c r="Z19" t="s">
        <v>90</v>
      </c>
      <c r="AA19" s="14">
        <f>PRODUCT(AE18:AE41)^(1/24)-1</f>
        <v>2.3109854445475531E-2</v>
      </c>
      <c r="AC19" t="str">
        <v>2023-08</v>
      </c>
      <c r="AD19" cm="1">
        <f t="array" ref="AD19">IFERROR(INDEX(_xlfn._xlws.FILTER(G4:G499,O4:O499 = AC19),1)/INDEX(_xlfn._xlws.FILTER(G4:G499,O4:O499 = AC19),COUNT(_xlfn._xlws.FILTER(G4:G499,O4:O499 = AC19))) - 1,"")</f>
        <v>-1.6792406911657398E-2</v>
      </c>
      <c r="AE19">
        <f t="shared" ref="AE19:AE41" si="0">AD19+1</f>
        <v>0.9832075930883426</v>
      </c>
      <c r="AF19" t="str">
        <v>2023-08</v>
      </c>
      <c r="AG19" cm="1">
        <f t="array" ref="AG19">IFERROR(INDEX(_xlfn._xlws.FILTER(T4:T499,O4:O499 = AF19),1)/INDEX(_xlfn._xlws.FILTER(T4:T499,O4:O499 = AF19),COUNT(_xlfn._xlws.FILTER(T4:T499,O4:O499 = AF19))) - 1,"")</f>
        <v>-7.4393578785717507E-3</v>
      </c>
    </row>
    <row r="20" spans="1:33" ht="14.4" x14ac:dyDescent="0.3">
      <c r="A20" s="164">
        <v>45174</v>
      </c>
      <c r="B20">
        <v>617.45000000000005</v>
      </c>
      <c r="C20">
        <v>629.95000000000005</v>
      </c>
      <c r="D20">
        <v>614.1</v>
      </c>
      <c r="E20">
        <v>615.35</v>
      </c>
      <c r="F20">
        <v>629</v>
      </c>
      <c r="G20">
        <v>628.79999999999995</v>
      </c>
      <c r="H20">
        <v>624.21</v>
      </c>
      <c r="I20">
        <v>749.5</v>
      </c>
      <c r="J20">
        <v>471.05</v>
      </c>
      <c r="K20" t="s">
        <v>91</v>
      </c>
      <c r="L20" t="s">
        <v>92</v>
      </c>
      <c r="M20" s="165">
        <v>14732</v>
      </c>
      <c r="N20" s="162">
        <f>(Table1[[#This Row],[close ]]-G21)/G21</f>
        <v>2.185747948322082E-2</v>
      </c>
      <c r="O20" s="163" t="str">
        <f>TEXT(Table1[[#This Row],[Date ]],"yyyy-mm")</f>
        <v>2023-09</v>
      </c>
      <c r="P20" s="13">
        <f>1+Table1[[#This Row],[Daily Return]]</f>
        <v>1.0218574794832209</v>
      </c>
      <c r="Q20" s="161">
        <v>17228.199218999998</v>
      </c>
      <c r="R20">
        <v>17264.900390999999</v>
      </c>
      <c r="S20">
        <v>17180.949218999998</v>
      </c>
      <c r="T20">
        <v>17252.099609000001</v>
      </c>
      <c r="U20">
        <v>17252.099609000001</v>
      </c>
      <c r="V20">
        <v>37702500</v>
      </c>
      <c r="W20" s="172">
        <f>(Table1[[#This Row],[Close]]-T21)/T21</f>
        <v>4.1412374306606424E-3</v>
      </c>
      <c r="Z20" s="1" t="s">
        <v>93</v>
      </c>
      <c r="AC20" t="str">
        <v>2023-07</v>
      </c>
      <c r="AD20" cm="1">
        <f t="array" ref="AD20">IFERROR(INDEX(_xlfn._xlws.FILTER(G5:G500,O5:O500 = AC20),1)/INDEX(_xlfn._xlws.FILTER(G5:G500,O5:O500 = AC20),COUNT(_xlfn._xlws.FILTER(G5:G500,O5:O500 = AC20))) - 1,"")</f>
        <v>-7.6512989938429143E-2</v>
      </c>
      <c r="AE20">
        <f t="shared" si="0"/>
        <v>0.92348701006157086</v>
      </c>
      <c r="AF20" t="str">
        <v>2023-07</v>
      </c>
      <c r="AG20" cm="1">
        <f t="array" ref="AG20">IFERROR(INDEX(_xlfn._xlws.FILTER(T5:T500,O5:O500 = AF20),1)/INDEX(_xlfn._xlws.FILTER(T5:T500,O5:O500 = AF20),COUNT(_xlfn._xlws.FILTER(T5:T500,O5:O500 = AF20))) - 1,"")</f>
        <v>3.2130470269688516E-2</v>
      </c>
    </row>
    <row r="21" spans="1:33" ht="14.4" x14ac:dyDescent="0.3">
      <c r="A21" s="164">
        <v>45173</v>
      </c>
      <c r="B21">
        <v>604.25</v>
      </c>
      <c r="C21">
        <v>616</v>
      </c>
      <c r="D21">
        <v>602.54999999999995</v>
      </c>
      <c r="E21">
        <v>604.25</v>
      </c>
      <c r="F21">
        <v>613.54999999999995</v>
      </c>
      <c r="G21">
        <v>615.35</v>
      </c>
      <c r="H21">
        <v>609.19000000000005</v>
      </c>
      <c r="I21">
        <v>749.5</v>
      </c>
      <c r="J21">
        <v>471.05</v>
      </c>
      <c r="K21" t="s">
        <v>94</v>
      </c>
      <c r="L21" t="s">
        <v>95</v>
      </c>
      <c r="M21" s="165">
        <v>15102</v>
      </c>
      <c r="N21" s="162">
        <f>(Table1[[#This Row],[close ]]-G22)/G22</f>
        <v>1.8369880016549479E-2</v>
      </c>
      <c r="O21" s="163" t="str">
        <f>TEXT(Table1[[#This Row],[Date ]],"yyyy-mm")</f>
        <v>2023-09</v>
      </c>
      <c r="P21" s="13">
        <f>1+Table1[[#This Row],[Daily Return]]</f>
        <v>1.0183698800165495</v>
      </c>
      <c r="Q21" s="161">
        <v>17157.900390999999</v>
      </c>
      <c r="R21">
        <v>17191.199218999998</v>
      </c>
      <c r="S21">
        <v>17074.550781000002</v>
      </c>
      <c r="T21">
        <v>17180.949218999998</v>
      </c>
      <c r="U21">
        <v>17180.949218999998</v>
      </c>
      <c r="V21">
        <v>4456715100</v>
      </c>
      <c r="W21" s="172">
        <f>(Table1[[#This Row],[Close]]-T22)/T22</f>
        <v>6.2314048178879885E-3</v>
      </c>
      <c r="Z21" s="6" t="s">
        <v>96</v>
      </c>
      <c r="AA21">
        <f>CORREL(N3:N497,W3:W497)</f>
        <v>0.3802802858302255</v>
      </c>
      <c r="AC21" t="str">
        <v>2023-06</v>
      </c>
      <c r="AD21" cm="1">
        <f t="array" ref="AD21">IFERROR(INDEX(_xlfn._xlws.FILTER(G6:G501,O6:O501 = AC21),1)/INDEX(_xlfn._xlws.FILTER(G6:G501,O6:O501 = AC21),COUNT(_xlfn._xlws.FILTER(G6:G501,O6:O501 = AC21))) - 1,"")</f>
        <v>4.4158089101909326E-2</v>
      </c>
      <c r="AE21">
        <f t="shared" si="0"/>
        <v>1.0441580891019093</v>
      </c>
      <c r="AF21" t="str">
        <v>2023-06</v>
      </c>
      <c r="AG21" cm="1">
        <f t="array" ref="AG21">IFERROR(INDEX(_xlfn._xlws.FILTER(T6:T501,O6:O501 = AF21),1)/INDEX(_xlfn._xlws.FILTER(T6:T501,O6:O501 = AF21),COUNT(_xlfn._xlws.FILTER(T6:T501,O6:O501 = AF21))) - 1,"")</f>
        <v>4.2489564483873643E-2</v>
      </c>
    </row>
    <row r="22" spans="1:33" ht="14.4" x14ac:dyDescent="0.3">
      <c r="A22" s="164">
        <v>45170</v>
      </c>
      <c r="B22">
        <v>608.85</v>
      </c>
      <c r="C22">
        <v>610.75</v>
      </c>
      <c r="D22">
        <v>600.1</v>
      </c>
      <c r="E22">
        <v>606</v>
      </c>
      <c r="F22">
        <v>603.20000000000005</v>
      </c>
      <c r="G22">
        <v>604.25</v>
      </c>
      <c r="H22">
        <v>606.33000000000004</v>
      </c>
      <c r="I22">
        <v>749.5</v>
      </c>
      <c r="J22">
        <v>426.75</v>
      </c>
      <c r="K22" t="s">
        <v>97</v>
      </c>
      <c r="L22" t="s">
        <v>98</v>
      </c>
      <c r="M22" s="165">
        <v>9799</v>
      </c>
      <c r="N22" s="162">
        <f>(Table1[[#This Row],[close ]]-G23)/G23</f>
        <v>-2.8877887788778876E-3</v>
      </c>
      <c r="O22" s="163" t="str">
        <f>TEXT(Table1[[#This Row],[Date ]],"yyyy-mm")</f>
        <v>2023-09</v>
      </c>
      <c r="P22" s="13">
        <f>1+Table1[[#This Row],[Daily Return]]</f>
        <v>0.99711221122112215</v>
      </c>
      <c r="Q22" s="161">
        <v>16940.199218999998</v>
      </c>
      <c r="R22">
        <v>17088.099609000001</v>
      </c>
      <c r="S22">
        <v>16931.5</v>
      </c>
      <c r="T22">
        <v>17074.550781000002</v>
      </c>
      <c r="U22">
        <v>17074.550781000002</v>
      </c>
      <c r="V22">
        <v>39465900</v>
      </c>
      <c r="W22" s="172">
        <f>(Table1[[#This Row],[Close]]-T23)/T23</f>
        <v>8.8777670607625668E-3</v>
      </c>
      <c r="Z22" s="6" t="s">
        <v>99</v>
      </c>
      <c r="AA22">
        <f>_xlfn.COVARIANCE.S(Table1[Daily Return],Table1[Daily Return2])</f>
        <v>7.4892626419656463E-5</v>
      </c>
      <c r="AC22" t="str">
        <v>2023-05</v>
      </c>
      <c r="AD22" cm="1">
        <f t="array" ref="AD22">IFERROR(INDEX(_xlfn._xlws.FILTER(G7:G502,O7:O502 = AC22),1)/INDEX(_xlfn._xlws.FILTER(G7:G502,O7:O502 = AC22),COUNT(_xlfn._xlws.FILTER(G7:G502,O7:O502 = AC22))) - 1,"")</f>
        <v>9.4720496894409978E-2</v>
      </c>
      <c r="AE22">
        <f t="shared" si="0"/>
        <v>1.09472049689441</v>
      </c>
      <c r="AF22" t="str">
        <v>2023-05</v>
      </c>
      <c r="AG22" cm="1">
        <f t="array" ref="AG22">IFERROR(INDEX(_xlfn._xlws.FILTER(T7:T502,O7:O502 = AF22),1)/INDEX(_xlfn._xlws.FILTER(T7:T502,O7:O502 = AF22),COUNT(_xlfn._xlws.FILTER(T7:T502,O7:O502 = AF22))) - 1,"")</f>
        <v>3.0433174256163875E-2</v>
      </c>
    </row>
    <row r="23" spans="1:33" ht="14.4" x14ac:dyDescent="0.3">
      <c r="A23" s="164">
        <v>45169</v>
      </c>
      <c r="B23">
        <v>607.45000000000005</v>
      </c>
      <c r="C23">
        <v>608.75</v>
      </c>
      <c r="D23">
        <v>603.15</v>
      </c>
      <c r="E23">
        <v>606.15</v>
      </c>
      <c r="F23">
        <v>605.1</v>
      </c>
      <c r="G23">
        <v>606</v>
      </c>
      <c r="H23">
        <v>606.33000000000004</v>
      </c>
      <c r="I23">
        <v>749.5</v>
      </c>
      <c r="J23">
        <v>426.75</v>
      </c>
      <c r="K23" t="s">
        <v>100</v>
      </c>
      <c r="L23" t="s">
        <v>101</v>
      </c>
      <c r="M23" s="165">
        <v>12973</v>
      </c>
      <c r="N23" s="162">
        <f>(Table1[[#This Row],[close ]]-G24)/G24</f>
        <v>-2.4746349913384023E-4</v>
      </c>
      <c r="O23" s="163" t="str">
        <f>TEXT(Table1[[#This Row],[Date ]],"yyyy-mm")</f>
        <v>2023-08</v>
      </c>
      <c r="P23" s="13">
        <f>1+Table1[[#This Row],[Daily Return]]</f>
        <v>0.99975253650086615</v>
      </c>
      <c r="Q23" s="161">
        <v>17001.349609000001</v>
      </c>
      <c r="R23">
        <v>17011.800781000002</v>
      </c>
      <c r="S23">
        <v>16904.699218999998</v>
      </c>
      <c r="T23">
        <v>16924.300781000002</v>
      </c>
      <c r="U23">
        <v>16924.300781000002</v>
      </c>
      <c r="V23">
        <v>38895000</v>
      </c>
      <c r="W23" s="172">
        <f>(Table1[[#This Row],[Close]]-T24)/T24</f>
        <v>-2.6311846080607059E-3</v>
      </c>
      <c r="Z23" s="6" t="s">
        <v>102</v>
      </c>
      <c r="AA23">
        <f>_xlfn.STDEV.S(Table1[Daily Return2])</f>
        <v>9.1942910082102071E-3</v>
      </c>
      <c r="AC23" t="str">
        <v>2023-04</v>
      </c>
      <c r="AD23" cm="1">
        <f t="array" ref="AD23">IFERROR(INDEX(_xlfn._xlws.FILTER(G8:G503,O8:O503 = AC23),1)/INDEX(_xlfn._xlws.FILTER(G8:G503,O8:O503 = AC23),COUNT(_xlfn._xlws.FILTER(G8:G503,O8:O503 = AC23))) - 1,"")</f>
        <v>4.2135317528984251E-2</v>
      </c>
      <c r="AE23">
        <f t="shared" si="0"/>
        <v>1.0421353175289843</v>
      </c>
      <c r="AF23" t="str">
        <v>2023-04</v>
      </c>
      <c r="AG23" cm="1">
        <f t="array" ref="AG23">IFERROR(INDEX(_xlfn._xlws.FILTER(T8:T503,O8:O503 = AF23),1)/INDEX(_xlfn._xlws.FILTER(T8:T503,O8:O503 = AF23),COUNT(_xlfn._xlws.FILTER(T8:T503,O8:O503 = AF23))) - 1,"")</f>
        <v>4.2295693503425325E-2</v>
      </c>
    </row>
    <row r="24" spans="1:33" ht="14.4" x14ac:dyDescent="0.3">
      <c r="A24" s="164">
        <v>45168</v>
      </c>
      <c r="B24">
        <v>617</v>
      </c>
      <c r="C24">
        <v>617</v>
      </c>
      <c r="D24">
        <v>600</v>
      </c>
      <c r="E24">
        <v>611.29999999999995</v>
      </c>
      <c r="F24">
        <v>602</v>
      </c>
      <c r="G24">
        <v>606.15</v>
      </c>
      <c r="H24">
        <v>606.96</v>
      </c>
      <c r="I24">
        <v>749.5</v>
      </c>
      <c r="J24">
        <v>426.75</v>
      </c>
      <c r="K24" t="s">
        <v>103</v>
      </c>
      <c r="L24" t="s">
        <v>104</v>
      </c>
      <c r="M24" s="165">
        <v>18478</v>
      </c>
      <c r="N24" s="162">
        <f>(Table1[[#This Row],[close ]]-G25)/G25</f>
        <v>-8.4246687387534401E-3</v>
      </c>
      <c r="O24" s="163" t="str">
        <f>TEXT(Table1[[#This Row],[Date ]],"yyyy-mm")</f>
        <v>2023-08</v>
      </c>
      <c r="P24" s="13">
        <f>1+Table1[[#This Row],[Daily Return]]</f>
        <v>0.99157533126124653</v>
      </c>
      <c r="Q24" s="161">
        <v>17010.150390999999</v>
      </c>
      <c r="R24">
        <v>17035.599609000001</v>
      </c>
      <c r="S24">
        <v>16959.099609000001</v>
      </c>
      <c r="T24">
        <v>16968.949218999998</v>
      </c>
      <c r="U24">
        <v>16968.949218999998</v>
      </c>
      <c r="V24">
        <v>22475100</v>
      </c>
      <c r="W24" s="172">
        <f>(Table1[[#This Row],[Close]]-T25)/T25</f>
        <v>2.4604299609743271E-3</v>
      </c>
      <c r="AC24" t="str">
        <v>2023-03</v>
      </c>
      <c r="AD24" cm="1">
        <f t="array" ref="AD24">IFERROR(INDEX(_xlfn._xlws.FILTER(G9:G504,O9:O504 = AC24),1)/INDEX(_xlfn._xlws.FILTER(G9:G504,O9:O504 = AC24),COUNT(_xlfn._xlws.FILTER(G9:G504,O9:O504 = AC24))) - 1,"")</f>
        <v>9.6042685638060288E-3</v>
      </c>
      <c r="AE24">
        <f t="shared" si="0"/>
        <v>1.009604268563806</v>
      </c>
      <c r="AF24" t="str">
        <v>2023-03</v>
      </c>
      <c r="AG24" cm="1">
        <f t="array" ref="AG24">IFERROR(INDEX(_xlfn._xlws.FILTER(T9:T504,O9:O504 = AF24),1)/INDEX(_xlfn._xlws.FILTER(T9:T504,O9:O504 = AF24),COUNT(_xlfn._xlws.FILTER(T9:T504,O9:O504 = AF24))) - 1,"")</f>
        <v>-7.2963584934639947E-3</v>
      </c>
    </row>
    <row r="25" spans="1:33" ht="14.4" x14ac:dyDescent="0.3">
      <c r="A25" s="164">
        <v>45167</v>
      </c>
      <c r="B25">
        <v>593.9</v>
      </c>
      <c r="C25">
        <v>615.9</v>
      </c>
      <c r="D25">
        <v>593.9</v>
      </c>
      <c r="E25">
        <v>595.35</v>
      </c>
      <c r="F25">
        <v>612.4</v>
      </c>
      <c r="G25">
        <v>611.29999999999995</v>
      </c>
      <c r="H25">
        <v>604.91</v>
      </c>
      <c r="I25">
        <v>749.5</v>
      </c>
      <c r="J25">
        <v>426.75</v>
      </c>
      <c r="K25" t="s">
        <v>105</v>
      </c>
      <c r="L25" t="s">
        <v>106</v>
      </c>
      <c r="M25" s="165">
        <v>12992</v>
      </c>
      <c r="N25" s="162">
        <f>(Table1[[#This Row],[close ]]-G26)/G26</f>
        <v>2.6790963298899691E-2</v>
      </c>
      <c r="O25" s="163" t="str">
        <f>TEXT(Table1[[#This Row],[Date ]],"yyyy-mm")</f>
        <v>2023-08</v>
      </c>
      <c r="P25" s="13">
        <f>1+Table1[[#This Row],[Daily Return]]</f>
        <v>1.0267909632988996</v>
      </c>
      <c r="Q25" s="161">
        <v>16933.849609000001</v>
      </c>
      <c r="R25">
        <v>16938.800781000002</v>
      </c>
      <c r="S25">
        <v>16898.050781000002</v>
      </c>
      <c r="T25">
        <v>16927.300781000002</v>
      </c>
      <c r="U25">
        <v>16927.300781000002</v>
      </c>
      <c r="V25">
        <v>25140300</v>
      </c>
      <c r="W25" s="172">
        <f>(Table1[[#This Row],[Close]]-T26)/T26</f>
        <v>3.081426557951909E-3</v>
      </c>
      <c r="Z25" s="11" t="s">
        <v>107</v>
      </c>
      <c r="AC25" t="str">
        <v>2023-02</v>
      </c>
      <c r="AD25" cm="1">
        <f t="array" ref="AD25">IFERROR(INDEX(_xlfn._xlws.FILTER(G10:G505,O10:O505 = AC25),1)/INDEX(_xlfn._xlws.FILTER(G10:G505,O10:O505 = AC25),COUNT(_xlfn._xlws.FILTER(G10:G505,O10:O505 = AC25))) - 1,"")</f>
        <v>2.1286527868546568E-2</v>
      </c>
      <c r="AE25">
        <f t="shared" si="0"/>
        <v>1.0212865278685466</v>
      </c>
      <c r="AF25" t="str">
        <v>2023-02</v>
      </c>
      <c r="AG25" cm="1">
        <f t="array" ref="AG25">IFERROR(INDEX(_xlfn._xlws.FILTER(T10:T505,O10:O505 = AF25),1)/INDEX(_xlfn._xlws.FILTER(T10:T505,O10:O505 = AF25),COUNT(_xlfn._xlws.FILTER(T10:T505,O10:O505 = AF25))) - 1,"")</f>
        <v>-2.2151679379477041E-2</v>
      </c>
    </row>
    <row r="26" spans="1:33" ht="14.4" x14ac:dyDescent="0.3">
      <c r="A26" s="164">
        <v>45166</v>
      </c>
      <c r="B26">
        <v>600.75</v>
      </c>
      <c r="C26">
        <v>600.75</v>
      </c>
      <c r="D26">
        <v>585.54999999999995</v>
      </c>
      <c r="E26">
        <v>607</v>
      </c>
      <c r="F26">
        <v>594</v>
      </c>
      <c r="G26">
        <v>595.35</v>
      </c>
      <c r="H26">
        <v>593.14</v>
      </c>
      <c r="I26">
        <v>749.5</v>
      </c>
      <c r="J26">
        <v>426.75</v>
      </c>
      <c r="K26" t="s">
        <v>108</v>
      </c>
      <c r="L26" t="s">
        <v>109</v>
      </c>
      <c r="M26" s="165">
        <v>18879</v>
      </c>
      <c r="N26" s="162">
        <f>(Table1[[#This Row],[close ]]-G27)/G27</f>
        <v>-1.9192751235584806E-2</v>
      </c>
      <c r="O26" s="163" t="str">
        <f>TEXT(Table1[[#This Row],[Date ]],"yyyy-mm")</f>
        <v>2023-08</v>
      </c>
      <c r="P26" s="13">
        <f>1+Table1[[#This Row],[Daily Return]]</f>
        <v>0.98080724876441516</v>
      </c>
      <c r="Q26" s="161">
        <v>16866.400390999999</v>
      </c>
      <c r="R26">
        <v>16918.25</v>
      </c>
      <c r="S26">
        <v>16823.400390999999</v>
      </c>
      <c r="T26">
        <v>16875.300781000002</v>
      </c>
      <c r="U26">
        <v>16875.300781000002</v>
      </c>
      <c r="V26">
        <v>24426100</v>
      </c>
      <c r="W26" s="172">
        <f>(Table1[[#This Row],[Close]]-T27)/T27</f>
        <v>3.2371237640021963E-3</v>
      </c>
      <c r="Z26" s="6" t="s">
        <v>96</v>
      </c>
      <c r="AA26">
        <f>CORREL(AD18:AD41,AG18:AG41)</f>
        <v>0.38059039855404403</v>
      </c>
      <c r="AC26" t="str">
        <v>2023-01</v>
      </c>
      <c r="AD26" cm="1">
        <f t="array" ref="AD26">IFERROR(INDEX(_xlfn._xlws.FILTER(G11:G506,O11:O506 = AC26),1)/INDEX(_xlfn._xlws.FILTER(G11:G506,O11:O506 = AC26),COUNT(_xlfn._xlws.FILTER(G11:G506,O11:O506 = AC26))) - 1,"")</f>
        <v>-2.3886081763894174E-3</v>
      </c>
      <c r="AE26">
        <f t="shared" si="0"/>
        <v>0.99761139182361058</v>
      </c>
      <c r="AF26" t="str">
        <v>2023-01</v>
      </c>
      <c r="AG26" cm="1">
        <f t="array" ref="AG26">IFERROR(INDEX(_xlfn._xlws.FILTER(T11:T506,O11:O506 = AF26),1)/INDEX(_xlfn._xlws.FILTER(T11:T506,O11:O506 = AF26),COUNT(_xlfn._xlws.FILTER(T11:T506,O11:O506 = AF26))) - 1,"")</f>
        <v>-3.7887376756499558E-2</v>
      </c>
    </row>
    <row r="27" spans="1:33" ht="14.4" x14ac:dyDescent="0.3">
      <c r="A27" s="164">
        <v>45163</v>
      </c>
      <c r="B27">
        <v>612.9</v>
      </c>
      <c r="C27">
        <v>612.9</v>
      </c>
      <c r="D27">
        <v>605</v>
      </c>
      <c r="E27">
        <v>610.45000000000005</v>
      </c>
      <c r="F27">
        <v>608.1</v>
      </c>
      <c r="G27">
        <v>607</v>
      </c>
      <c r="H27">
        <v>607.86</v>
      </c>
      <c r="I27">
        <v>749.5</v>
      </c>
      <c r="J27">
        <v>414.55</v>
      </c>
      <c r="K27" s="165">
        <v>59637</v>
      </c>
      <c r="L27" t="s">
        <v>110</v>
      </c>
      <c r="M27" s="165">
        <v>5883</v>
      </c>
      <c r="N27" s="162">
        <f>(Table1[[#This Row],[close ]]-G28)/G28</f>
        <v>-5.6515685150299701E-3</v>
      </c>
      <c r="O27" s="163" t="str">
        <f>TEXT(Table1[[#This Row],[Date ]],"yyyy-mm")</f>
        <v>2023-08</v>
      </c>
      <c r="P27" s="13">
        <f>1+Table1[[#This Row],[Daily Return]]</f>
        <v>0.99434843148496999</v>
      </c>
      <c r="Q27" s="161">
        <v>16871</v>
      </c>
      <c r="R27">
        <v>16905.699218999998</v>
      </c>
      <c r="S27">
        <v>16785.25</v>
      </c>
      <c r="T27">
        <v>16820.849609000001</v>
      </c>
      <c r="U27">
        <v>16820.849609000001</v>
      </c>
      <c r="V27">
        <v>25050200</v>
      </c>
      <c r="W27" s="172">
        <f>(Table1[[#This Row],[Close]]-T28)/T28</f>
        <v>-6.4559841156580809E-3</v>
      </c>
      <c r="Z27" s="6" t="s">
        <v>99</v>
      </c>
      <c r="AA27">
        <f>_xlfn.COVARIANCE.S(AD18:AD41,AG18:AG41)</f>
        <v>9.5609880601635984E-4</v>
      </c>
      <c r="AC27" t="str">
        <v>2022-12</v>
      </c>
      <c r="AD27" cm="1">
        <f t="array" ref="AD27">IFERROR(INDEX(_xlfn._xlws.FILTER(G12:G507,O12:O507 = AC27),1)/INDEX(_xlfn._xlws.FILTER(G12:G507,O12:O507 = AC27),COUNT(_xlfn._xlws.FILTER(G12:G507,O12:O507 = AC27))) - 1,"")</f>
        <v>-1.4142937959645829E-3</v>
      </c>
      <c r="AE27">
        <f t="shared" si="0"/>
        <v>0.99858570620403542</v>
      </c>
      <c r="AF27" t="str">
        <v>2022-12</v>
      </c>
      <c r="AG27" cm="1">
        <f t="array" ref="AG27">IFERROR(INDEX(_xlfn._xlws.FILTER(T12:T507,O12:O507 = AF27),1)/INDEX(_xlfn._xlws.FILTER(T12:T507,O12:O507 = AF27),COUNT(_xlfn._xlws.FILTER(T12:T507,O12:O507 = AF27))) - 1,"")</f>
        <v>-3.2239195101324891E-2</v>
      </c>
    </row>
    <row r="28" spans="1:33" ht="14.4" x14ac:dyDescent="0.3">
      <c r="A28" s="164">
        <v>45162</v>
      </c>
      <c r="B28">
        <v>615</v>
      </c>
      <c r="C28">
        <v>617.04999999999995</v>
      </c>
      <c r="D28">
        <v>608.79999999999995</v>
      </c>
      <c r="E28">
        <v>610.35</v>
      </c>
      <c r="F28">
        <v>610</v>
      </c>
      <c r="G28">
        <v>610.45000000000005</v>
      </c>
      <c r="H28">
        <v>612.02</v>
      </c>
      <c r="I28">
        <v>749.5</v>
      </c>
      <c r="J28">
        <v>414.55</v>
      </c>
      <c r="K28" s="165">
        <v>92065</v>
      </c>
      <c r="L28" t="s">
        <v>111</v>
      </c>
      <c r="M28" s="165">
        <v>7268</v>
      </c>
      <c r="N28" s="162">
        <f>(Table1[[#This Row],[close ]]-G29)/G29</f>
        <v>1.6384041943151098E-4</v>
      </c>
      <c r="O28" s="163" t="str">
        <f>TEXT(Table1[[#This Row],[Date ]],"yyyy-mm")</f>
        <v>2023-08</v>
      </c>
      <c r="P28" s="13">
        <f>1+Table1[[#This Row],[Daily Return]]</f>
        <v>1.0001638404194315</v>
      </c>
      <c r="Q28" s="161">
        <v>17039.25</v>
      </c>
      <c r="R28">
        <v>17074.25</v>
      </c>
      <c r="S28">
        <v>16916.400390999999</v>
      </c>
      <c r="T28">
        <v>16930.150390999999</v>
      </c>
      <c r="U28">
        <v>16930.150390999999</v>
      </c>
      <c r="V28">
        <v>24143400</v>
      </c>
      <c r="W28" s="172">
        <f>(Table1[[#This Row],[Close]]-T29)/T29</f>
        <v>-1.1858001504403051E-3</v>
      </c>
      <c r="Z28" s="6" t="s">
        <v>102</v>
      </c>
      <c r="AA28" s="10">
        <f>_xlfn.STDEV.S(AG18:AG41)</f>
        <v>3.9031985679526066E-2</v>
      </c>
      <c r="AC28" t="str">
        <v>2022-11</v>
      </c>
      <c r="AD28" cm="1">
        <f t="array" ref="AD28">IFERROR(INDEX(_xlfn._xlws.FILTER(G13:G508,O13:O508 = AC28),1)/INDEX(_xlfn._xlws.FILTER(G13:G508,O13:O508 = AC28),COUNT(_xlfn._xlws.FILTER(G13:G508,O13:O508 = AC28))) - 1,"")</f>
        <v>8.5362218026433512E-2</v>
      </c>
      <c r="AE28">
        <f t="shared" si="0"/>
        <v>1.0853622180264335</v>
      </c>
      <c r="AF28" t="str">
        <v>2022-11</v>
      </c>
      <c r="AG28" cm="1">
        <f t="array" ref="AG28">IFERROR(INDEX(_xlfn._xlws.FILTER(T13:T508,O13:O508 = AF28),1)/INDEX(_xlfn._xlws.FILTER(T13:T508,O13:O508 = AF28),COUNT(_xlfn._xlws.FILTER(T13:T508,O13:O508 = AF28))) - 1,"")</f>
        <v>2.6307489651664406E-2</v>
      </c>
    </row>
    <row r="29" spans="1:33" ht="14.4" x14ac:dyDescent="0.3">
      <c r="A29" s="164">
        <v>45161</v>
      </c>
      <c r="B29">
        <v>613</v>
      </c>
      <c r="C29">
        <v>614</v>
      </c>
      <c r="D29">
        <v>606.5</v>
      </c>
      <c r="E29">
        <v>611.70000000000005</v>
      </c>
      <c r="F29">
        <v>609.9</v>
      </c>
      <c r="G29">
        <v>610.35</v>
      </c>
      <c r="H29">
        <v>609.84</v>
      </c>
      <c r="I29">
        <v>749.5</v>
      </c>
      <c r="J29">
        <v>414.55</v>
      </c>
      <c r="K29" s="165">
        <v>58446</v>
      </c>
      <c r="L29" t="s">
        <v>112</v>
      </c>
      <c r="M29" s="165">
        <v>5178</v>
      </c>
      <c r="N29" s="162">
        <f>(Table1[[#This Row],[close ]]-G30)/G30</f>
        <v>-2.2069641981363785E-3</v>
      </c>
      <c r="O29" s="163" t="str">
        <f>TEXT(Table1[[#This Row],[Date ]],"yyyy-mm")</f>
        <v>2023-08</v>
      </c>
      <c r="P29" s="13">
        <f>1+Table1[[#This Row],[Daily Return]]</f>
        <v>0.99779303580186363</v>
      </c>
      <c r="Q29" s="161">
        <v>16950.900390999999</v>
      </c>
      <c r="R29">
        <v>16981.849609000001</v>
      </c>
      <c r="S29">
        <v>16912.150390999999</v>
      </c>
      <c r="T29">
        <v>16950.25</v>
      </c>
      <c r="U29">
        <v>16950.25</v>
      </c>
      <c r="V29">
        <v>22837200</v>
      </c>
      <c r="W29" s="172">
        <f>(Table1[[#This Row],[Close]]-T30)/T30</f>
        <v>2.6618949734549917E-3</v>
      </c>
      <c r="Z29" s="6" t="s">
        <v>113</v>
      </c>
      <c r="AA29">
        <f>_xlfn.STDEV.S(AD18:AD41)</f>
        <v>6.4361225111105605E-2</v>
      </c>
      <c r="AC29" t="str">
        <v>2022-10</v>
      </c>
      <c r="AD29" cm="1">
        <f t="array" ref="AD29">IFERROR(INDEX(_xlfn._xlws.FILTER(G14:G509,O14:O509 = AC29),1)/INDEX(_xlfn._xlws.FILTER(G14:G509,O14:O509 = AC29),COUNT(_xlfn._xlws.FILTER(G14:G509,O14:O509 = AC29))) - 1,"")</f>
        <v>-1.0862051940357498E-2</v>
      </c>
      <c r="AE29">
        <f t="shared" si="0"/>
        <v>0.9891379480596425</v>
      </c>
      <c r="AF29" t="str">
        <v>2022-10</v>
      </c>
      <c r="AG29" cm="1">
        <f t="array" ref="AG29">IFERROR(INDEX(_xlfn._xlws.FILTER(T14:T509,O14:O509 = AF29),1)/INDEX(_xlfn._xlws.FILTER(T14:T509,O14:O509 = AF29),COUNT(_xlfn._xlws.FILTER(T14:T509,O14:O509 = AF29))) - 1,"")</f>
        <v>5.3659869522150405E-2</v>
      </c>
    </row>
    <row r="30" spans="1:33" ht="14.4" x14ac:dyDescent="0.3">
      <c r="A30" s="164">
        <v>45160</v>
      </c>
      <c r="B30">
        <v>611</v>
      </c>
      <c r="C30">
        <v>613.95000000000005</v>
      </c>
      <c r="D30">
        <v>606</v>
      </c>
      <c r="E30">
        <v>608.45000000000005</v>
      </c>
      <c r="F30">
        <v>612.25</v>
      </c>
      <c r="G30">
        <v>611.70000000000005</v>
      </c>
      <c r="H30">
        <v>610.51</v>
      </c>
      <c r="I30">
        <v>749.5</v>
      </c>
      <c r="J30">
        <v>414.55</v>
      </c>
      <c r="K30" s="165">
        <v>82778</v>
      </c>
      <c r="L30" t="s">
        <v>114</v>
      </c>
      <c r="M30" s="165">
        <v>7401</v>
      </c>
      <c r="N30" s="162">
        <f>(Table1[[#This Row],[close ]]-G31)/G31</f>
        <v>5.3414413674089892E-3</v>
      </c>
      <c r="O30" s="163" t="str">
        <f>TEXT(Table1[[#This Row],[Date ]],"yyyy-mm")</f>
        <v>2023-08</v>
      </c>
      <c r="P30" s="13">
        <f>1+Table1[[#This Row],[Daily Return]]</f>
        <v>1.0053414413674089</v>
      </c>
      <c r="Q30" s="161">
        <v>16886.949218999998</v>
      </c>
      <c r="R30">
        <v>16925.449218999998</v>
      </c>
      <c r="S30">
        <v>16874.800781000002</v>
      </c>
      <c r="T30">
        <v>16905.25</v>
      </c>
      <c r="U30">
        <v>16905.25</v>
      </c>
      <c r="V30">
        <v>22516400</v>
      </c>
      <c r="W30" s="172">
        <f>(Table1[[#This Row],[Close]]-T31)/T31</f>
        <v>3.1568394666824889E-3</v>
      </c>
      <c r="AC30" t="str">
        <v>2022-09</v>
      </c>
      <c r="AD30" cm="1">
        <f t="array" ref="AD30">IFERROR(INDEX(_xlfn._xlws.FILTER(G15:G510,O15:O510 = AC30),1)/INDEX(_xlfn._xlws.FILTER(G15:G510,O15:O510 = AC30),COUNT(_xlfn._xlws.FILTER(G15:G510,O15:O510 = AC30))) - 1,"")</f>
        <v>4.8294565557525759E-2</v>
      </c>
      <c r="AE30">
        <f t="shared" si="0"/>
        <v>1.0482945655575258</v>
      </c>
      <c r="AF30" t="str">
        <v>2022-09</v>
      </c>
      <c r="AG30" cm="1">
        <f t="array" ref="AG30">IFERROR(INDEX(_xlfn._xlws.FILTER(T15:T510,O15:O510 = AF30),1)/INDEX(_xlfn._xlws.FILTER(T15:T510,O15:O510 = AF30),COUNT(_xlfn._xlws.FILTER(T15:T510,O15:O510 = AF30))) - 1,"")</f>
        <v>-2.5103251624123302E-2</v>
      </c>
    </row>
    <row r="31" spans="1:33" ht="14.4" x14ac:dyDescent="0.3">
      <c r="A31" s="164">
        <v>45159</v>
      </c>
      <c r="B31">
        <v>607.95000000000005</v>
      </c>
      <c r="C31">
        <v>614.95000000000005</v>
      </c>
      <c r="D31">
        <v>606.5</v>
      </c>
      <c r="E31">
        <v>606.04999999999995</v>
      </c>
      <c r="F31">
        <v>609</v>
      </c>
      <c r="G31">
        <v>608.45000000000005</v>
      </c>
      <c r="H31">
        <v>610.44000000000005</v>
      </c>
      <c r="I31">
        <v>749.5</v>
      </c>
      <c r="J31">
        <v>414.55</v>
      </c>
      <c r="K31" s="165">
        <v>65910</v>
      </c>
      <c r="L31" t="s">
        <v>115</v>
      </c>
      <c r="M31" s="165">
        <v>10682</v>
      </c>
      <c r="N31" s="162">
        <f>(Table1[[#This Row],[close ]]-G32)/G32</f>
        <v>3.9600693012129219E-3</v>
      </c>
      <c r="O31" s="163" t="str">
        <f>TEXT(Table1[[#This Row],[Date ]],"yyyy-mm")</f>
        <v>2023-08</v>
      </c>
      <c r="P31" s="13">
        <f>1+Table1[[#This Row],[Daily Return]]</f>
        <v>1.003960069301213</v>
      </c>
      <c r="Q31" s="161">
        <v>16780.75</v>
      </c>
      <c r="R31">
        <v>16872.550781000002</v>
      </c>
      <c r="S31">
        <v>16766.699218999998</v>
      </c>
      <c r="T31">
        <v>16852.050781000002</v>
      </c>
      <c r="U31">
        <v>16852.050781000002</v>
      </c>
      <c r="V31">
        <v>17652800</v>
      </c>
      <c r="W31" s="172">
        <f>(Table1[[#This Row],[Close]]-T32)/T32</f>
        <v>5.6303410609630112E-3</v>
      </c>
      <c r="Z31" s="1" t="s">
        <v>116</v>
      </c>
      <c r="AA31" t="s">
        <v>117</v>
      </c>
      <c r="AC31" t="str">
        <v>2022-08</v>
      </c>
      <c r="AD31" cm="1">
        <f t="array" ref="AD31">IFERROR(INDEX(_xlfn._xlws.FILTER(G16:G511,O16:O511 = AC31),1)/INDEX(_xlfn._xlws.FILTER(G16:G511,O16:O511 = AC31),COUNT(_xlfn._xlws.FILTER(G16:G511,O16:O511 = AC31))) - 1,"")</f>
        <v>8.7695445275322914E-2</v>
      </c>
      <c r="AE31">
        <f t="shared" si="0"/>
        <v>1.0876954452753229</v>
      </c>
      <c r="AF31" t="str">
        <v>2022-08</v>
      </c>
      <c r="AG31" cm="1">
        <f t="array" ref="AG31">IFERROR(INDEX(_xlfn._xlws.FILTER(T16:T511,O16:O511 = AF31),1)/INDEX(_xlfn._xlws.FILTER(T16:T511,O16:O511 = AF31),COUNT(_xlfn._xlws.FILTER(T16:T511,O16:O511 = AF31))) - 1,"")</f>
        <v>3.2208866432520411E-2</v>
      </c>
    </row>
    <row r="32" spans="1:33" ht="14.4" x14ac:dyDescent="0.3">
      <c r="A32" s="164">
        <v>45156</v>
      </c>
      <c r="B32">
        <v>615.65</v>
      </c>
      <c r="C32">
        <v>619.5</v>
      </c>
      <c r="D32">
        <v>604.5</v>
      </c>
      <c r="E32">
        <v>615.65</v>
      </c>
      <c r="F32">
        <v>605.85</v>
      </c>
      <c r="G32">
        <v>606.04999999999995</v>
      </c>
      <c r="H32">
        <v>610.91999999999996</v>
      </c>
      <c r="I32">
        <v>749.5</v>
      </c>
      <c r="J32">
        <v>412.1</v>
      </c>
      <c r="K32" s="165">
        <v>68884</v>
      </c>
      <c r="L32" t="s">
        <v>118</v>
      </c>
      <c r="M32" s="165">
        <v>6822</v>
      </c>
      <c r="N32" s="162">
        <f>(Table1[[#This Row],[close ]]-G33)/G33</f>
        <v>-1.5593275399983795E-2</v>
      </c>
      <c r="O32" s="163" t="str">
        <f>TEXT(Table1[[#This Row],[Date ]],"yyyy-mm")</f>
        <v>2023-08</v>
      </c>
      <c r="P32" s="13">
        <f>1+Table1[[#This Row],[Daily Return]]</f>
        <v>0.98440672460001621</v>
      </c>
      <c r="Q32" s="161">
        <v>16768</v>
      </c>
      <c r="R32">
        <v>16803.25</v>
      </c>
      <c r="S32">
        <v>16722.050781000002</v>
      </c>
      <c r="T32">
        <v>16757.699218999998</v>
      </c>
      <c r="U32">
        <v>16757.699218999998</v>
      </c>
      <c r="V32">
        <v>19005500</v>
      </c>
      <c r="W32" s="172">
        <f>(Table1[[#This Row],[Close]]-T33)/T33</f>
        <v>-2.6514770938417019E-3</v>
      </c>
      <c r="Z32" s="6" t="s">
        <v>93</v>
      </c>
      <c r="AA32" s="1">
        <f>AA21*AD7/AA23</f>
        <v>0.88593645010422961</v>
      </c>
      <c r="AC32" t="str">
        <v>2022-07</v>
      </c>
      <c r="AD32" cm="1">
        <f t="array" ref="AD32">IFERROR(INDEX(_xlfn._xlws.FILTER(G17:G512,O17:O512 = AC32),1)/INDEX(_xlfn._xlws.FILTER(G17:G512,O17:O512 = AC32),COUNT(_xlfn._xlws.FILTER(G17:G512,O17:O512 = AC32))) - 1,"")</f>
        <v>0.16425309849967373</v>
      </c>
      <c r="AE32">
        <f t="shared" si="0"/>
        <v>1.1642530984996737</v>
      </c>
      <c r="AF32" t="str">
        <v>2022-07</v>
      </c>
      <c r="AG32" cm="1">
        <f t="array" ref="AG32">IFERROR(INDEX(_xlfn._xlws.FILTER(T17:T512,O17:O512 = AF32),1)/INDEX(_xlfn._xlws.FILTER(T17:T512,O17:O512 = AF32),COUNT(_xlfn._xlws.FILTER(T17:T512,O17:O512 = AF32))) - 1,"")</f>
        <v>9.4904992552402367E-2</v>
      </c>
    </row>
    <row r="33" spans="1:33" ht="14.4" x14ac:dyDescent="0.3">
      <c r="A33" s="164">
        <v>45155</v>
      </c>
      <c r="B33">
        <v>604</v>
      </c>
      <c r="C33">
        <v>617.20000000000005</v>
      </c>
      <c r="D33">
        <v>604</v>
      </c>
      <c r="E33">
        <v>605.04999999999995</v>
      </c>
      <c r="F33">
        <v>616.70000000000005</v>
      </c>
      <c r="G33">
        <v>615.65</v>
      </c>
      <c r="H33">
        <v>613.99</v>
      </c>
      <c r="I33">
        <v>749.5</v>
      </c>
      <c r="J33">
        <v>412.1</v>
      </c>
      <c r="K33" s="165">
        <v>90794</v>
      </c>
      <c r="L33" t="s">
        <v>119</v>
      </c>
      <c r="M33" s="165">
        <v>8014</v>
      </c>
      <c r="N33" s="162">
        <f>(Table1[[#This Row],[close ]]-G34)/G34</f>
        <v>1.7519213288158041E-2</v>
      </c>
      <c r="O33" s="163" t="str">
        <f>TEXT(Table1[[#This Row],[Date ]],"yyyy-mm")</f>
        <v>2023-08</v>
      </c>
      <c r="P33" s="13">
        <f>1+Table1[[#This Row],[Daily Return]]</f>
        <v>1.0175192132881581</v>
      </c>
      <c r="Q33" s="161">
        <v>16858.849609000001</v>
      </c>
      <c r="R33">
        <v>16869.400390999999</v>
      </c>
      <c r="S33">
        <v>16781.599609000001</v>
      </c>
      <c r="T33">
        <v>16802.25</v>
      </c>
      <c r="U33">
        <v>16802.25</v>
      </c>
      <c r="V33">
        <v>20478700</v>
      </c>
      <c r="W33" s="172">
        <f>(Table1[[#This Row],[Close]]-T34)/T34</f>
        <v>-3.0143373837853821E-3</v>
      </c>
      <c r="Z33" s="6" t="s">
        <v>107</v>
      </c>
      <c r="AA33" s="12">
        <f>AA26*AA29/AA28</f>
        <v>0.62756900244793423</v>
      </c>
      <c r="AC33" t="str">
        <v>2022-06</v>
      </c>
      <c r="AD33" cm="1">
        <f t="array" ref="AD33">IFERROR(INDEX(_xlfn._xlws.FILTER(G18:G513,O18:O513 = AC33),1)/INDEX(_xlfn._xlws.FILTER(G18:G513,O18:O513 = AC33),COUNT(_xlfn._xlws.FILTER(G18:G513,O18:O513 = AC33))) - 1,"")</f>
        <v>4.8107147738144063E-2</v>
      </c>
      <c r="AE33">
        <f t="shared" si="0"/>
        <v>1.0481071477381441</v>
      </c>
      <c r="AF33" t="str">
        <v>2022-06</v>
      </c>
      <c r="AG33" cm="1">
        <f t="array" ref="AG33">IFERROR(INDEX(_xlfn._xlws.FILTER(T18:T513,O18:O513 = AF33),1)/INDEX(_xlfn._xlws.FILTER(T18:T513,O18:O513 = AF33),COUNT(_xlfn._xlws.FILTER(T18:T513,O18:O513 = AF33))) - 1,"")</f>
        <v>-4.9375523982572389E-2</v>
      </c>
    </row>
    <row r="34" spans="1:33" ht="14.4" x14ac:dyDescent="0.3">
      <c r="A34" s="164">
        <v>45154</v>
      </c>
      <c r="B34">
        <v>601</v>
      </c>
      <c r="C34">
        <v>615.54999999999995</v>
      </c>
      <c r="D34">
        <v>600.95000000000005</v>
      </c>
      <c r="E34">
        <v>601.70000000000005</v>
      </c>
      <c r="F34">
        <v>607.1</v>
      </c>
      <c r="G34">
        <v>605.04999999999995</v>
      </c>
      <c r="H34">
        <v>609.72</v>
      </c>
      <c r="I34">
        <v>749.5</v>
      </c>
      <c r="J34">
        <v>412.1</v>
      </c>
      <c r="K34" s="165">
        <v>88347</v>
      </c>
      <c r="L34" t="s">
        <v>120</v>
      </c>
      <c r="M34" s="165">
        <v>8046</v>
      </c>
      <c r="N34" s="162">
        <f>(Table1[[#This Row],[close ]]-G35)/G35</f>
        <v>5.5675585840118148E-3</v>
      </c>
      <c r="O34" s="163" t="str">
        <f>TEXT(Table1[[#This Row],[Date ]],"yyyy-mm")</f>
        <v>2023-08</v>
      </c>
      <c r="P34" s="13">
        <f>1+Table1[[#This Row],[Daily Return]]</f>
        <v>1.0055675585840118</v>
      </c>
      <c r="Q34" s="161">
        <v>16779.599609000001</v>
      </c>
      <c r="R34">
        <v>16867.800781000002</v>
      </c>
      <c r="S34">
        <v>16732.75</v>
      </c>
      <c r="T34">
        <v>16853.050781000002</v>
      </c>
      <c r="U34">
        <v>16853.050781000002</v>
      </c>
      <c r="V34">
        <v>0</v>
      </c>
      <c r="W34" s="172">
        <f>(Table1[[#This Row],[Close]]-T35)/T35</f>
        <v>1.6344190070172299E-3</v>
      </c>
      <c r="AC34" t="str">
        <v>2022-05</v>
      </c>
      <c r="AD34" cm="1">
        <f t="array" ref="AD34">IFERROR(INDEX(_xlfn._xlws.FILTER(G19:G514,O19:O514 = AC34),1)/INDEX(_xlfn._xlws.FILTER(G19:G514,O19:O514 = AC34),COUNT(_xlfn._xlws.FILTER(G19:G514,O19:O514 = AC34))) - 1,"")</f>
        <v>-0.11761774233740341</v>
      </c>
      <c r="AE34">
        <f t="shared" si="0"/>
        <v>0.88238225766259659</v>
      </c>
      <c r="AF34" t="str">
        <v>2022-05</v>
      </c>
      <c r="AG34" cm="1">
        <f t="array" ref="AG34">IFERROR(INDEX(_xlfn._xlws.FILTER(T19:T514,O19:O514 = AF34),1)/INDEX(_xlfn._xlws.FILTER(T19:T514,O19:O514 = AF34),COUNT(_xlfn._xlws.FILTER(T19:T514,O19:O514 = AF34))) - 1,"")</f>
        <v>-4.1849053301070471E-2</v>
      </c>
    </row>
    <row r="35" spans="1:33" ht="14.4" x14ac:dyDescent="0.3">
      <c r="A35" s="164">
        <v>45152</v>
      </c>
      <c r="B35">
        <v>600</v>
      </c>
      <c r="C35">
        <v>607.5</v>
      </c>
      <c r="D35">
        <v>592.79999999999995</v>
      </c>
      <c r="E35">
        <v>604.95000000000005</v>
      </c>
      <c r="F35">
        <v>602.15</v>
      </c>
      <c r="G35">
        <v>601.70000000000005</v>
      </c>
      <c r="H35">
        <v>600.49</v>
      </c>
      <c r="I35">
        <v>749.5</v>
      </c>
      <c r="J35">
        <v>412.1</v>
      </c>
      <c r="K35" t="s">
        <v>121</v>
      </c>
      <c r="L35" t="s">
        <v>122</v>
      </c>
      <c r="M35" s="165">
        <v>11895</v>
      </c>
      <c r="N35" s="162">
        <f>(Table1[[#This Row],[close ]]-G36)/G36</f>
        <v>-5.3723448218861063E-3</v>
      </c>
      <c r="O35" s="163" t="str">
        <f>TEXT(Table1[[#This Row],[Date ]],"yyyy-mm")</f>
        <v>2023-08</v>
      </c>
      <c r="P35" s="13">
        <f>1+Table1[[#This Row],[Daily Return]]</f>
        <v>0.99462765517811391</v>
      </c>
      <c r="Q35" s="161">
        <v>16827.75</v>
      </c>
      <c r="R35">
        <v>16854.099609000001</v>
      </c>
      <c r="S35">
        <v>16661</v>
      </c>
      <c r="T35">
        <v>16825.550781000002</v>
      </c>
      <c r="U35">
        <v>16825.550781000002</v>
      </c>
      <c r="V35">
        <v>20268700</v>
      </c>
      <c r="W35" s="172">
        <f>(Table1[[#This Row],[Close]]-T36)/T36</f>
        <v>-2.0521531064436331E-3</v>
      </c>
      <c r="AC35" t="str">
        <v>2022-04</v>
      </c>
      <c r="AD35" cm="1">
        <f t="array" ref="AD35">IFERROR(INDEX(_xlfn._xlws.FILTER(G20:G515,O20:O515 = AC35),1)/INDEX(_xlfn._xlws.FILTER(G20:G515,O20:O515 = AC35),COUNT(_xlfn._xlws.FILTER(G20:G515,O20:O515 = AC35))) - 1,"")</f>
        <v>-1.8162136155881692E-2</v>
      </c>
      <c r="AE35">
        <f t="shared" si="0"/>
        <v>0.98183786384411831</v>
      </c>
      <c r="AF35" t="str">
        <v>2022-04</v>
      </c>
      <c r="AG35" cm="1">
        <f t="array" ref="AG35">IFERROR(INDEX(_xlfn._xlws.FILTER(T20:T515,O20:O515 = AF35),1)/INDEX(_xlfn._xlws.FILTER(T20:T515,O20:O515 = AF35),COUNT(_xlfn._xlws.FILTER(T20:T515,O20:O515 = AF35))) - 1,"")</f>
        <v>-2.0146096380961986E-2</v>
      </c>
    </row>
    <row r="36" spans="1:33" ht="14.4" x14ac:dyDescent="0.3">
      <c r="A36" s="164">
        <v>45149</v>
      </c>
      <c r="B36">
        <v>610.75</v>
      </c>
      <c r="C36">
        <v>614.4</v>
      </c>
      <c r="D36">
        <v>603.4</v>
      </c>
      <c r="E36">
        <v>611.9</v>
      </c>
      <c r="F36">
        <v>608</v>
      </c>
      <c r="G36">
        <v>604.95000000000005</v>
      </c>
      <c r="H36">
        <v>609.48</v>
      </c>
      <c r="I36">
        <v>749.5</v>
      </c>
      <c r="J36">
        <v>412.1</v>
      </c>
      <c r="K36" s="165">
        <v>88955</v>
      </c>
      <c r="L36" t="s">
        <v>123</v>
      </c>
      <c r="M36" s="165">
        <v>8991</v>
      </c>
      <c r="N36" s="162">
        <f>(Table1[[#This Row],[close ]]-G37)/G37</f>
        <v>-1.1358065043307618E-2</v>
      </c>
      <c r="O36" s="163" t="str">
        <f>TEXT(Table1[[#This Row],[Date ]],"yyyy-mm")</f>
        <v>2023-08</v>
      </c>
      <c r="P36" s="13">
        <f>1+Table1[[#This Row],[Daily Return]]</f>
        <v>0.98864193495669239</v>
      </c>
      <c r="Q36" s="161">
        <v>16970.050781000002</v>
      </c>
      <c r="R36">
        <v>16972.050781000002</v>
      </c>
      <c r="S36">
        <v>16845.800781000002</v>
      </c>
      <c r="T36">
        <v>16860.150390999999</v>
      </c>
      <c r="U36">
        <v>16860.150390999999</v>
      </c>
      <c r="V36">
        <v>22768800</v>
      </c>
      <c r="W36" s="172">
        <f>(Table1[[#This Row],[Close]]-T37)/T37</f>
        <v>-4.7048362198952483E-3</v>
      </c>
      <c r="Z36" s="1" t="s">
        <v>124</v>
      </c>
      <c r="AC36" t="str">
        <v>2022-03</v>
      </c>
      <c r="AD36" cm="1">
        <f t="array" ref="AD36">IFERROR(INDEX(_xlfn._xlws.FILTER(G21:G516,O21:O516 = AC36),1)/INDEX(_xlfn._xlws.FILTER(G21:G516,O21:O516 = AC36),COUNT(_xlfn._xlws.FILTER(G21:G516,O21:O516 = AC36))) - 1,"")</f>
        <v>-4.9446668236402203E-2</v>
      </c>
      <c r="AE36">
        <f t="shared" si="0"/>
        <v>0.9505533317635978</v>
      </c>
      <c r="AF36" t="str">
        <v>2022-03</v>
      </c>
      <c r="AG36" cm="1">
        <f t="array" ref="AG36">IFERROR(INDEX(_xlfn._xlws.FILTER(T21:T516,O21:O516 = AF36),1)/INDEX(_xlfn._xlws.FILTER(T21:T516,O21:O516 = AF36),COUNT(_xlfn._xlws.FILTER(T21:T516,O21:O516 = AF36))) - 1,"")</f>
        <v>4.8923238675194769E-2</v>
      </c>
    </row>
    <row r="37" spans="1:33" ht="15" customHeight="1" x14ac:dyDescent="0.3">
      <c r="A37" s="164">
        <v>45148</v>
      </c>
      <c r="B37">
        <v>614.25</v>
      </c>
      <c r="C37">
        <v>617.5</v>
      </c>
      <c r="D37">
        <v>607.20000000000005</v>
      </c>
      <c r="E37">
        <v>611.20000000000005</v>
      </c>
      <c r="F37">
        <v>611.95000000000005</v>
      </c>
      <c r="G37">
        <v>611.9</v>
      </c>
      <c r="H37">
        <v>613.98</v>
      </c>
      <c r="I37">
        <v>749.5</v>
      </c>
      <c r="J37">
        <v>412.1</v>
      </c>
      <c r="K37" t="s">
        <v>125</v>
      </c>
      <c r="L37" t="s">
        <v>126</v>
      </c>
      <c r="M37" s="165">
        <v>7447</v>
      </c>
      <c r="N37" s="162">
        <f>(Table1[[#This Row],[close ]]-G38)/G38</f>
        <v>1.1452879581150715E-3</v>
      </c>
      <c r="O37" s="163" t="str">
        <f>TEXT(Table1[[#This Row],[Date ]],"yyyy-mm")</f>
        <v>2023-08</v>
      </c>
      <c r="P37" s="13">
        <f>1+Table1[[#This Row],[Daily Return]]</f>
        <v>1.0011452879581151</v>
      </c>
      <c r="Q37" s="161">
        <v>16999.5</v>
      </c>
      <c r="R37">
        <v>17013.449218999998</v>
      </c>
      <c r="S37">
        <v>16901.550781000002</v>
      </c>
      <c r="T37">
        <v>16939.849609000001</v>
      </c>
      <c r="U37">
        <v>16939.849609000001</v>
      </c>
      <c r="V37">
        <v>23453800</v>
      </c>
      <c r="W37" s="172">
        <f>(Table1[[#This Row],[Close]]-T38)/T38</f>
        <v>-3.7638535667902707E-3</v>
      </c>
      <c r="Z37" s="186" t="s">
        <v>127</v>
      </c>
      <c r="AC37" t="str">
        <v>2022-02</v>
      </c>
      <c r="AD37" cm="1">
        <f t="array" ref="AD37">IFERROR(INDEX(_xlfn._xlws.FILTER(G22:G517,O22:O517 = AC37),1)/INDEX(_xlfn._xlws.FILTER(G22:G517,O22:O517 = AC37),COUNT(_xlfn._xlws.FILTER(G22:G517,O22:O517 = AC37))) - 1,"")</f>
        <v>-4.9867374005305054E-2</v>
      </c>
      <c r="AE37">
        <f t="shared" si="0"/>
        <v>0.95013262599469495</v>
      </c>
      <c r="AF37" t="str">
        <v>2022-02</v>
      </c>
      <c r="AG37" cm="1">
        <f t="array" ref="AG37">IFERROR(INDEX(_xlfn._xlws.FILTER(T22:T517,O22:O517 = AF37),1)/INDEX(_xlfn._xlws.FILTER(T22:T517,O22:O517 = AF37),COUNT(_xlfn._xlws.FILTER(T22:T517,O22:O517 = AF37))) - 1,"")</f>
        <v>-5.3469125148749019E-2</v>
      </c>
    </row>
    <row r="38" spans="1:33" ht="14.4" x14ac:dyDescent="0.3">
      <c r="A38" s="164">
        <v>45147</v>
      </c>
      <c r="B38">
        <v>602.4</v>
      </c>
      <c r="C38">
        <v>614</v>
      </c>
      <c r="D38">
        <v>601.54999999999995</v>
      </c>
      <c r="E38">
        <v>602.4</v>
      </c>
      <c r="F38">
        <v>611</v>
      </c>
      <c r="G38">
        <v>611.20000000000005</v>
      </c>
      <c r="H38">
        <v>608.67999999999995</v>
      </c>
      <c r="I38">
        <v>749.5</v>
      </c>
      <c r="J38">
        <v>412.1</v>
      </c>
      <c r="K38" s="165">
        <v>63808</v>
      </c>
      <c r="L38" t="s">
        <v>128</v>
      </c>
      <c r="M38" s="165">
        <v>6608</v>
      </c>
      <c r="N38" s="162">
        <f>(Table1[[#This Row],[close ]]-G39)/G39</f>
        <v>1.4608233731739821E-2</v>
      </c>
      <c r="O38" s="163" t="str">
        <f>TEXT(Table1[[#This Row],[Date ]],"yyyy-mm")</f>
        <v>2023-08</v>
      </c>
      <c r="P38" s="13">
        <f>1+Table1[[#This Row],[Daily Return]]</f>
        <v>1.0146082337317399</v>
      </c>
      <c r="Q38" s="161">
        <v>16966.849609000001</v>
      </c>
      <c r="R38">
        <v>17011.949218999998</v>
      </c>
      <c r="S38">
        <v>16881.75</v>
      </c>
      <c r="T38">
        <v>17003.849609000001</v>
      </c>
      <c r="U38">
        <v>17003.849609000001</v>
      </c>
      <c r="V38">
        <v>21148900</v>
      </c>
      <c r="W38" s="172">
        <f>(Table1[[#This Row],[Close]]-T39)/T39</f>
        <v>3.2213584081891991E-3</v>
      </c>
      <c r="Z38" s="186"/>
      <c r="AC38" t="str">
        <v>2022-01</v>
      </c>
      <c r="AD38" cm="1">
        <f t="array" ref="AD38">IFERROR(INDEX(_xlfn._xlws.FILTER(G23:G518,O23:O518 = AC38),1)/INDEX(_xlfn._xlws.FILTER(G23:G518,O23:O518 = AC38),COUNT(_xlfn._xlws.FILTER(G23:G518,O23:O518 = AC38))) - 1,"")</f>
        <v>0.10215810462115882</v>
      </c>
      <c r="AE38">
        <f t="shared" si="0"/>
        <v>1.1021581046211588</v>
      </c>
      <c r="AF38" t="str">
        <v>2022-01</v>
      </c>
      <c r="AG38" cm="1">
        <f t="array" ref="AG38">IFERROR(INDEX(_xlfn._xlws.FILTER(T23:T518,O23:O518 = AF38),1)/INDEX(_xlfn._xlws.FILTER(T23:T518,O23:O518 = AF38),COUNT(_xlfn._xlws.FILTER(T23:T518,O23:O518 = AF38))) - 1,"")</f>
        <v>-1.8622615608529292E-2</v>
      </c>
    </row>
    <row r="39" spans="1:33" ht="14.4" x14ac:dyDescent="0.3">
      <c r="A39" s="164">
        <v>45146</v>
      </c>
      <c r="B39">
        <v>611.29999999999995</v>
      </c>
      <c r="C39">
        <v>617.70000000000005</v>
      </c>
      <c r="D39">
        <v>601</v>
      </c>
      <c r="E39">
        <v>612.75</v>
      </c>
      <c r="F39">
        <v>601.95000000000005</v>
      </c>
      <c r="G39">
        <v>602.4</v>
      </c>
      <c r="H39">
        <v>607.80999999999995</v>
      </c>
      <c r="I39">
        <v>749.5</v>
      </c>
      <c r="J39">
        <v>412.1</v>
      </c>
      <c r="K39" t="s">
        <v>129</v>
      </c>
      <c r="L39" t="s">
        <v>130</v>
      </c>
      <c r="M39" s="165">
        <v>14085</v>
      </c>
      <c r="N39" s="162">
        <f>(Table1[[#This Row],[close ]]-G40)/G40</f>
        <v>-1.6891064871481065E-2</v>
      </c>
      <c r="O39" s="163" t="str">
        <f>TEXT(Table1[[#This Row],[Date ]],"yyyy-mm")</f>
        <v>2023-08</v>
      </c>
      <c r="P39" s="13">
        <f>1+Table1[[#This Row],[Daily Return]]</f>
        <v>0.98310893512851893</v>
      </c>
      <c r="Q39" s="161">
        <v>16991.849609000001</v>
      </c>
      <c r="R39">
        <v>16998.150390999999</v>
      </c>
      <c r="S39">
        <v>16889.849609000001</v>
      </c>
      <c r="T39">
        <v>16949.25</v>
      </c>
      <c r="U39">
        <v>16949.25</v>
      </c>
      <c r="V39">
        <v>23945400</v>
      </c>
      <c r="W39" s="172">
        <f>(Table1[[#This Row],[Close]]-T40)/T40</f>
        <v>-4.1869914006918625E-4</v>
      </c>
      <c r="Z39" s="186"/>
      <c r="AC39" t="str">
        <v>2021-12</v>
      </c>
      <c r="AD39" cm="1">
        <f t="array" ref="AD39">IFERROR(INDEX(_xlfn._xlws.FILTER(G24:G519,O24:O519 = AC39),1)/INDEX(_xlfn._xlws.FILTER(G24:G519,O24:O519 = AC39),COUNT(_xlfn._xlws.FILTER(G24:G519,O24:O519 = AC39))) - 1,"")</f>
        <v>8.6984046594074549E-2</v>
      </c>
      <c r="AE39">
        <f t="shared" si="0"/>
        <v>1.0869840465940745</v>
      </c>
      <c r="AF39" t="str">
        <v>2021-12</v>
      </c>
      <c r="AG39" cm="1">
        <f t="array" ref="AG39">IFERROR(INDEX(_xlfn._xlws.FILTER(T24:T519,O24:O519 = AF39),1)/INDEX(_xlfn._xlws.FILTER(T24:T519,O24:O519 = AF39),COUNT(_xlfn._xlws.FILTER(T24:T519,O24:O519 = AF39))) - 1,"")</f>
        <v>1.4305328969168141E-2</v>
      </c>
    </row>
    <row r="40" spans="1:33" ht="14.4" x14ac:dyDescent="0.3">
      <c r="A40" s="164">
        <v>45145</v>
      </c>
      <c r="B40">
        <v>618.95000000000005</v>
      </c>
      <c r="C40">
        <v>618.95000000000005</v>
      </c>
      <c r="D40">
        <v>610.54999999999995</v>
      </c>
      <c r="E40">
        <v>616.75</v>
      </c>
      <c r="F40">
        <v>612.5</v>
      </c>
      <c r="G40">
        <v>612.75</v>
      </c>
      <c r="H40">
        <v>613.15</v>
      </c>
      <c r="I40">
        <v>749.5</v>
      </c>
      <c r="J40">
        <v>412.1</v>
      </c>
      <c r="K40" s="165">
        <v>93810</v>
      </c>
      <c r="L40" t="s">
        <v>131</v>
      </c>
      <c r="M40" s="165">
        <v>11836</v>
      </c>
      <c r="N40" s="162">
        <f>(Table1[[#This Row],[close ]]-G41)/G41</f>
        <v>-6.4856100526955816E-3</v>
      </c>
      <c r="O40" s="163" t="str">
        <f>TEXT(Table1[[#This Row],[Date ]],"yyyy-mm")</f>
        <v>2023-08</v>
      </c>
      <c r="P40" s="13">
        <f>1+Table1[[#This Row],[Daily Return]]</f>
        <v>0.99351438994730445</v>
      </c>
      <c r="Q40" s="161">
        <v>16948.349609000001</v>
      </c>
      <c r="R40">
        <v>16970.050781000002</v>
      </c>
      <c r="S40">
        <v>16897.5</v>
      </c>
      <c r="T40">
        <v>16956.349609000001</v>
      </c>
      <c r="U40">
        <v>16956.349609000001</v>
      </c>
      <c r="V40">
        <v>22503500</v>
      </c>
      <c r="W40" s="172">
        <f>(Table1[[#This Row],[Close]]-T41)/T41</f>
        <v>3.8926978036330764E-3</v>
      </c>
      <c r="Z40" s="186"/>
      <c r="AC40" t="str">
        <v>2021-11</v>
      </c>
      <c r="AD40" cm="1">
        <f t="array" ref="AD40">IFERROR(INDEX(_xlfn._xlws.FILTER(G25:G520,O25:O520 = AC40),1)/INDEX(_xlfn._xlws.FILTER(G25:G520,O25:O520 = AC40),COUNT(_xlfn._xlws.FILTER(G25:G520,O25:O520 = AC40))) - 1,"")</f>
        <v>4.8824827944422777E-2</v>
      </c>
      <c r="AE40">
        <f t="shared" si="0"/>
        <v>1.0488248279444228</v>
      </c>
      <c r="AF40" t="str">
        <v>2021-11</v>
      </c>
      <c r="AG40" cm="1">
        <f t="array" ref="AG40">IFERROR(INDEX(_xlfn._xlws.FILTER(T25:T520,O25:O520 = AF40),1)/INDEX(_xlfn._xlws.FILTER(T25:T520,O25:O520 = AF40),COUNT(_xlfn._xlws.FILTER(T25:T520,O25:O520 = AF40))) - 1,"")</f>
        <v>-4.2760465647350365E-2</v>
      </c>
    </row>
    <row r="41" spans="1:33" ht="14.4" x14ac:dyDescent="0.3">
      <c r="A41" s="164">
        <v>45142</v>
      </c>
      <c r="B41">
        <v>625</v>
      </c>
      <c r="C41">
        <v>625</v>
      </c>
      <c r="D41">
        <v>614</v>
      </c>
      <c r="E41">
        <v>619.9</v>
      </c>
      <c r="F41">
        <v>614.95000000000005</v>
      </c>
      <c r="G41">
        <v>616.75</v>
      </c>
      <c r="H41">
        <v>619.01</v>
      </c>
      <c r="I41">
        <v>749.5</v>
      </c>
      <c r="J41">
        <v>412.1</v>
      </c>
      <c r="K41" s="165">
        <v>74953</v>
      </c>
      <c r="L41" t="s">
        <v>132</v>
      </c>
      <c r="M41" s="165">
        <v>7056</v>
      </c>
      <c r="N41" s="162">
        <f>(Table1[[#This Row],[close ]]-G42)/G42</f>
        <v>-5.0814647523793792E-3</v>
      </c>
      <c r="O41" s="163" t="str">
        <f>TEXT(Table1[[#This Row],[Date ]],"yyyy-mm")</f>
        <v>2023-08</v>
      </c>
      <c r="P41" s="13">
        <f>1+Table1[[#This Row],[Daily Return]]</f>
        <v>0.99491853524762064</v>
      </c>
      <c r="Q41" s="161">
        <v>16847.400390999999</v>
      </c>
      <c r="R41">
        <v>16914.449218999998</v>
      </c>
      <c r="S41">
        <v>16836.550781000002</v>
      </c>
      <c r="T41">
        <v>16890.599609000001</v>
      </c>
      <c r="U41">
        <v>16890.599609000001</v>
      </c>
      <c r="V41">
        <v>26290700</v>
      </c>
      <c r="W41" s="172">
        <f>(Table1[[#This Row],[Close]]-T42)/T42</f>
        <v>7.0532260030782617E-3</v>
      </c>
      <c r="Z41" s="186"/>
      <c r="AC41" t="str">
        <v>2021-10</v>
      </c>
      <c r="AD41" cm="1">
        <f t="array" ref="AD41">IFERROR(INDEX(_xlfn._xlws.FILTER(G26:G521,O26:O521 = AC41),1)/INDEX(_xlfn._xlws.FILTER(G26:G521,O26:O521 = AC41),COUNT(_xlfn._xlws.FILTER(G26:G521,O26:O521 = AC41))) - 1,"")</f>
        <v>-7.5639019300990373E-3</v>
      </c>
      <c r="AE41">
        <f t="shared" si="0"/>
        <v>0.99243609806990096</v>
      </c>
      <c r="AF41" t="str">
        <v>2021-10</v>
      </c>
      <c r="AG41" cm="1">
        <f t="array" ref="AG41">IFERROR(INDEX(_xlfn._xlws.FILTER(T26:T521,O26:O521 = AF41),1)/INDEX(_xlfn._xlws.FILTER(T26:T521,O26:O521 = AF41),COUNT(_xlfn._xlws.FILTER(T26:T521,O26:O521 = AF41))) - 1,"")</f>
        <v>4.8588276271419595E-3</v>
      </c>
    </row>
    <row r="42" spans="1:33" ht="14.4" x14ac:dyDescent="0.3">
      <c r="A42" s="164">
        <v>45141</v>
      </c>
      <c r="B42">
        <v>616.65</v>
      </c>
      <c r="C42">
        <v>622.5</v>
      </c>
      <c r="D42">
        <v>612.45000000000005</v>
      </c>
      <c r="E42">
        <v>616.65</v>
      </c>
      <c r="F42">
        <v>622.5</v>
      </c>
      <c r="G42">
        <v>619.9</v>
      </c>
      <c r="H42">
        <v>617.74</v>
      </c>
      <c r="I42">
        <v>749.5</v>
      </c>
      <c r="J42">
        <v>412.1</v>
      </c>
      <c r="K42" s="165">
        <v>72878</v>
      </c>
      <c r="L42" t="s">
        <v>133</v>
      </c>
      <c r="M42" s="165">
        <v>8816</v>
      </c>
      <c r="N42" s="162">
        <f>(Table1[[#This Row],[close ]]-G43)/G43</f>
        <v>5.2704127138571318E-3</v>
      </c>
      <c r="O42" s="163" t="str">
        <f>TEXT(Table1[[#This Row],[Date ]],"yyyy-mm")</f>
        <v>2023-08</v>
      </c>
      <c r="P42" s="13">
        <f>1+Table1[[#This Row],[Daily Return]]</f>
        <v>1.0052704127138572</v>
      </c>
      <c r="Q42" s="161">
        <v>16818.349609000001</v>
      </c>
      <c r="R42">
        <v>16878.75</v>
      </c>
      <c r="S42">
        <v>16691.650390999999</v>
      </c>
      <c r="T42">
        <v>16772.300781000002</v>
      </c>
      <c r="U42">
        <v>16772.300781000002</v>
      </c>
      <c r="V42">
        <v>25498600</v>
      </c>
      <c r="W42" s="172">
        <f>(Table1[[#This Row],[Close]]-T43)/T43</f>
        <v>-5.1396108306883048E-3</v>
      </c>
      <c r="Z42" s="186"/>
    </row>
    <row r="43" spans="1:33" ht="14.4" x14ac:dyDescent="0.3">
      <c r="A43" s="164">
        <v>45140</v>
      </c>
      <c r="B43">
        <v>616.79999999999995</v>
      </c>
      <c r="C43">
        <v>623.29999999999995</v>
      </c>
      <c r="D43">
        <v>614</v>
      </c>
      <c r="E43">
        <v>616.35</v>
      </c>
      <c r="F43">
        <v>614.5</v>
      </c>
      <c r="G43">
        <v>616.65</v>
      </c>
      <c r="H43">
        <v>619.16</v>
      </c>
      <c r="I43">
        <v>749.5</v>
      </c>
      <c r="J43">
        <v>412.1</v>
      </c>
      <c r="K43" t="s">
        <v>134</v>
      </c>
      <c r="L43" t="s">
        <v>135</v>
      </c>
      <c r="M43" s="165">
        <v>30680</v>
      </c>
      <c r="N43" s="162">
        <f>(Table1[[#This Row],[close ]]-G44)/G44</f>
        <v>4.8673643222187801E-4</v>
      </c>
      <c r="O43" s="163" t="str">
        <f>TEXT(Table1[[#This Row],[Date ]],"yyyy-mm")</f>
        <v>2023-08</v>
      </c>
      <c r="P43" s="13">
        <f>1+Table1[[#This Row],[Daily Return]]</f>
        <v>1.0004867364322219</v>
      </c>
      <c r="Q43" s="161">
        <v>17005.599609000001</v>
      </c>
      <c r="R43">
        <v>17018.849609000001</v>
      </c>
      <c r="S43">
        <v>16755.900390999999</v>
      </c>
      <c r="T43">
        <v>16858.949218999998</v>
      </c>
      <c r="U43">
        <v>16858.949218999998</v>
      </c>
      <c r="V43">
        <v>24246300</v>
      </c>
      <c r="W43" s="172">
        <f>(Table1[[#This Row],[Close]]-T44)/T44</f>
        <v>-1.1272035469316445E-2</v>
      </c>
      <c r="Z43" s="186"/>
    </row>
    <row r="44" spans="1:33" ht="14.4" x14ac:dyDescent="0.3">
      <c r="A44" s="164">
        <v>45139</v>
      </c>
      <c r="B44">
        <v>618</v>
      </c>
      <c r="C44">
        <v>621.9</v>
      </c>
      <c r="D44">
        <v>612.1</v>
      </c>
      <c r="E44">
        <v>614.95000000000005</v>
      </c>
      <c r="F44">
        <v>615.95000000000005</v>
      </c>
      <c r="G44">
        <v>616.35</v>
      </c>
      <c r="H44">
        <v>616.33000000000004</v>
      </c>
      <c r="I44">
        <v>749.5</v>
      </c>
      <c r="J44">
        <v>412.1</v>
      </c>
      <c r="K44" t="s">
        <v>136</v>
      </c>
      <c r="L44" t="s">
        <v>137</v>
      </c>
      <c r="M44" s="165">
        <v>8051</v>
      </c>
      <c r="N44" s="162">
        <f>(Table1[[#This Row],[close ]]-G45)/G45</f>
        <v>2.2766078542970601E-3</v>
      </c>
      <c r="O44" s="163" t="str">
        <f>TEXT(Table1[[#This Row],[Date ]],"yyyy-mm")</f>
        <v>2023-08</v>
      </c>
      <c r="P44" s="13">
        <f>1+Table1[[#This Row],[Daily Return]]</f>
        <v>1.0022766078542971</v>
      </c>
      <c r="Q44" s="161">
        <v>17096.599609000001</v>
      </c>
      <c r="R44">
        <v>17102.099609000001</v>
      </c>
      <c r="S44">
        <v>17026.300781000002</v>
      </c>
      <c r="T44">
        <v>17051.150390999999</v>
      </c>
      <c r="U44">
        <v>17051.150390999999</v>
      </c>
      <c r="V44">
        <v>23309200</v>
      </c>
      <c r="W44" s="172">
        <f>(Table1[[#This Row],[Close]]-T45)/T45</f>
        <v>-4.6014473298556672E-4</v>
      </c>
      <c r="Z44" s="186"/>
    </row>
    <row r="45" spans="1:33" ht="14.4" x14ac:dyDescent="0.3">
      <c r="A45" s="164">
        <v>45138</v>
      </c>
      <c r="B45">
        <v>614</v>
      </c>
      <c r="C45">
        <v>619.54999999999995</v>
      </c>
      <c r="D45">
        <v>613.1</v>
      </c>
      <c r="E45">
        <v>612.35</v>
      </c>
      <c r="F45">
        <v>614.20000000000005</v>
      </c>
      <c r="G45">
        <v>614.95000000000005</v>
      </c>
      <c r="H45">
        <v>615.08000000000004</v>
      </c>
      <c r="I45">
        <v>749.5</v>
      </c>
      <c r="J45">
        <v>412.1</v>
      </c>
      <c r="K45" t="s">
        <v>138</v>
      </c>
      <c r="L45" t="s">
        <v>139</v>
      </c>
      <c r="M45" s="165">
        <v>11262</v>
      </c>
      <c r="N45" s="162">
        <f>(Table1[[#This Row],[close ]]-G46)/G46</f>
        <v>4.2459377806810198E-3</v>
      </c>
      <c r="O45" s="163" t="str">
        <f>TEXT(Table1[[#This Row],[Date ]],"yyyy-mm")</f>
        <v>2023-07</v>
      </c>
      <c r="P45" s="13">
        <f>1+Table1[[#This Row],[Daily Return]]</f>
        <v>1.0042459377806809</v>
      </c>
      <c r="Q45" s="161">
        <v>16972.5</v>
      </c>
      <c r="R45">
        <v>17072.800781000002</v>
      </c>
      <c r="S45">
        <v>16939</v>
      </c>
      <c r="T45">
        <v>17059</v>
      </c>
      <c r="U45">
        <v>17059</v>
      </c>
      <c r="V45">
        <v>24434300</v>
      </c>
      <c r="W45" s="172">
        <f>(Table1[[#This Row],[Close]]-T46)/T46</f>
        <v>6.5286823527195281E-3</v>
      </c>
      <c r="Z45" s="186"/>
    </row>
    <row r="46" spans="1:33" ht="14.4" x14ac:dyDescent="0.3">
      <c r="A46" s="164">
        <v>45135</v>
      </c>
      <c r="B46">
        <v>617.6</v>
      </c>
      <c r="C46">
        <v>619.20000000000005</v>
      </c>
      <c r="D46">
        <v>608.4</v>
      </c>
      <c r="E46">
        <v>617.54999999999995</v>
      </c>
      <c r="F46">
        <v>611.70000000000005</v>
      </c>
      <c r="G46">
        <v>612.35</v>
      </c>
      <c r="H46">
        <v>613.04999999999995</v>
      </c>
      <c r="I46">
        <v>749.5</v>
      </c>
      <c r="J46">
        <v>401</v>
      </c>
      <c r="K46" t="s">
        <v>140</v>
      </c>
      <c r="L46" t="s">
        <v>141</v>
      </c>
      <c r="M46" s="165">
        <v>16412</v>
      </c>
      <c r="N46" s="162">
        <f>(Table1[[#This Row],[close ]]-G47)/G47</f>
        <v>-8.4203708201763938E-3</v>
      </c>
      <c r="O46" s="163" t="str">
        <f>TEXT(Table1[[#This Row],[Date ]],"yyyy-mm")</f>
        <v>2023-07</v>
      </c>
      <c r="P46" s="13">
        <f>1+Table1[[#This Row],[Daily Return]]</f>
        <v>0.99157962917982356</v>
      </c>
      <c r="Q46" s="161">
        <v>16935.050781000002</v>
      </c>
      <c r="R46">
        <v>16960.5</v>
      </c>
      <c r="S46">
        <v>16880.599609000001</v>
      </c>
      <c r="T46">
        <v>16948.349609000001</v>
      </c>
      <c r="U46">
        <v>16948.349609000001</v>
      </c>
      <c r="V46">
        <v>20685400</v>
      </c>
      <c r="W46" s="172">
        <f>(Table1[[#This Row],[Close]]-T47)/T47</f>
        <v>1.7229178297792653E-3</v>
      </c>
      <c r="Z46" s="186"/>
    </row>
    <row r="47" spans="1:33" ht="14.4" x14ac:dyDescent="0.3">
      <c r="A47" s="164">
        <v>45134</v>
      </c>
      <c r="B47">
        <v>613</v>
      </c>
      <c r="C47">
        <v>623.04999999999995</v>
      </c>
      <c r="D47">
        <v>611.1</v>
      </c>
      <c r="E47">
        <v>613.25</v>
      </c>
      <c r="F47">
        <v>616.15</v>
      </c>
      <c r="G47">
        <v>617.54999999999995</v>
      </c>
      <c r="H47">
        <v>616.72</v>
      </c>
      <c r="I47">
        <v>749.5</v>
      </c>
      <c r="J47">
        <v>401</v>
      </c>
      <c r="K47" t="s">
        <v>142</v>
      </c>
      <c r="L47" t="s">
        <v>143</v>
      </c>
      <c r="M47" s="165">
        <v>9804</v>
      </c>
      <c r="N47" s="162">
        <f>(Table1[[#This Row],[close ]]-G48)/G48</f>
        <v>7.0118222584589556E-3</v>
      </c>
      <c r="O47" s="163" t="str">
        <f>TEXT(Table1[[#This Row],[Date ]],"yyyy-mm")</f>
        <v>2023-07</v>
      </c>
      <c r="P47" s="13">
        <f>1+Table1[[#This Row],[Daily Return]]</f>
        <v>1.007011822258459</v>
      </c>
      <c r="Q47" s="161">
        <v>17038.349609000001</v>
      </c>
      <c r="R47">
        <v>17056.199218999998</v>
      </c>
      <c r="S47">
        <v>16873</v>
      </c>
      <c r="T47">
        <v>16919.199218999998</v>
      </c>
      <c r="U47">
        <v>16919.199218999998</v>
      </c>
      <c r="V47">
        <v>24802600</v>
      </c>
      <c r="W47" s="172">
        <f>(Table1[[#This Row],[Close]]-T48)/T48</f>
        <v>-3.2872330486009857E-3</v>
      </c>
    </row>
    <row r="48" spans="1:33" ht="14.4" x14ac:dyDescent="0.3">
      <c r="A48" s="164">
        <v>45133</v>
      </c>
      <c r="B48">
        <v>613.70000000000005</v>
      </c>
      <c r="C48">
        <v>621.70000000000005</v>
      </c>
      <c r="D48">
        <v>611</v>
      </c>
      <c r="E48">
        <v>610.20000000000005</v>
      </c>
      <c r="F48">
        <v>611.04999999999995</v>
      </c>
      <c r="G48">
        <v>613.25</v>
      </c>
      <c r="H48">
        <v>615.24</v>
      </c>
      <c r="I48">
        <v>749.5</v>
      </c>
      <c r="J48">
        <v>401</v>
      </c>
      <c r="K48" t="s">
        <v>144</v>
      </c>
      <c r="L48" t="s">
        <v>145</v>
      </c>
      <c r="M48" s="165">
        <v>12226</v>
      </c>
      <c r="N48" s="162">
        <f>(Table1[[#This Row],[close ]]-G49)/G49</f>
        <v>4.9983611930513837E-3</v>
      </c>
      <c r="O48" s="163" t="str">
        <f>TEXT(Table1[[#This Row],[Date ]],"yyyy-mm")</f>
        <v>2023-07</v>
      </c>
      <c r="P48" s="13">
        <f>1+Table1[[#This Row],[Daily Return]]</f>
        <v>1.0049983611930513</v>
      </c>
      <c r="Q48" s="161">
        <v>16950.699218999998</v>
      </c>
      <c r="R48">
        <v>17011</v>
      </c>
      <c r="S48">
        <v>16931.599609000001</v>
      </c>
      <c r="T48">
        <v>16975</v>
      </c>
      <c r="U48">
        <v>16975</v>
      </c>
      <c r="V48">
        <v>23136100</v>
      </c>
      <c r="W48" s="172">
        <f>(Table1[[#This Row],[Close]]-T49)/T49</f>
        <v>4.6221263777822784E-3</v>
      </c>
      <c r="Z48" s="1" t="s">
        <v>146</v>
      </c>
    </row>
    <row r="49" spans="1:26" ht="15.75" customHeight="1" x14ac:dyDescent="0.3">
      <c r="A49" s="164">
        <v>45132</v>
      </c>
      <c r="B49">
        <v>621.04999999999995</v>
      </c>
      <c r="C49">
        <v>629.6</v>
      </c>
      <c r="D49">
        <v>605</v>
      </c>
      <c r="E49">
        <v>622.15</v>
      </c>
      <c r="F49">
        <v>611.4</v>
      </c>
      <c r="G49">
        <v>610.20000000000005</v>
      </c>
      <c r="H49">
        <v>614.57000000000005</v>
      </c>
      <c r="I49">
        <v>749.5</v>
      </c>
      <c r="J49">
        <v>401</v>
      </c>
      <c r="K49" t="s">
        <v>147</v>
      </c>
      <c r="L49" t="s">
        <v>148</v>
      </c>
      <c r="M49" s="165">
        <v>15988</v>
      </c>
      <c r="N49" s="162">
        <f>(Table1[[#This Row],[close ]]-G50)/G50</f>
        <v>-1.9207586594872511E-2</v>
      </c>
      <c r="O49" s="163" t="str">
        <f>TEXT(Table1[[#This Row],[Date ]],"yyyy-mm")</f>
        <v>2023-07</v>
      </c>
      <c r="P49" s="13">
        <f>1+Table1[[#This Row],[Daily Return]]</f>
        <v>0.98079241340512746</v>
      </c>
      <c r="Q49" s="161">
        <v>16918.800781000002</v>
      </c>
      <c r="R49">
        <v>16918.849609000001</v>
      </c>
      <c r="S49">
        <v>16832.449218999998</v>
      </c>
      <c r="T49">
        <v>16896.900390999999</v>
      </c>
      <c r="U49">
        <v>16896.900390999999</v>
      </c>
      <c r="V49">
        <v>22880300</v>
      </c>
      <c r="W49" s="172">
        <f>(Table1[[#This Row],[Close]]-T50)/T50</f>
        <v>1.8825803069590903E-3</v>
      </c>
      <c r="Z49" s="186" t="s">
        <v>149</v>
      </c>
    </row>
    <row r="50" spans="1:26" ht="14.4" x14ac:dyDescent="0.3">
      <c r="A50" s="164">
        <v>45131</v>
      </c>
      <c r="B50">
        <v>630.9</v>
      </c>
      <c r="C50">
        <v>631.5</v>
      </c>
      <c r="D50">
        <v>617.5</v>
      </c>
      <c r="E50">
        <v>627.54999999999995</v>
      </c>
      <c r="F50">
        <v>621.79999999999995</v>
      </c>
      <c r="G50">
        <v>622.15</v>
      </c>
      <c r="H50">
        <v>624.03</v>
      </c>
      <c r="I50">
        <v>749.5</v>
      </c>
      <c r="J50">
        <v>401</v>
      </c>
      <c r="K50" t="s">
        <v>150</v>
      </c>
      <c r="L50" t="s">
        <v>151</v>
      </c>
      <c r="M50" s="165">
        <v>12198</v>
      </c>
      <c r="N50" s="162">
        <f>(Table1[[#This Row],[close ]]-G51)/G51</f>
        <v>-8.6048920404748278E-3</v>
      </c>
      <c r="O50" s="163" t="str">
        <f>TEXT(Table1[[#This Row],[Date ]],"yyyy-mm")</f>
        <v>2023-07</v>
      </c>
      <c r="P50" s="13">
        <f>1+Table1[[#This Row],[Daily Return]]</f>
        <v>0.99139510795952512</v>
      </c>
      <c r="Q50" s="161">
        <v>16921.75</v>
      </c>
      <c r="R50">
        <v>16948.400390999999</v>
      </c>
      <c r="S50">
        <v>16852.199218999998</v>
      </c>
      <c r="T50">
        <v>16865.150390999999</v>
      </c>
      <c r="U50">
        <v>16865.150390999999</v>
      </c>
      <c r="V50">
        <v>28840000</v>
      </c>
      <c r="W50" s="172">
        <f>(Table1[[#This Row],[Close]]-T51)/T51</f>
        <v>-2.3160017386821786E-3</v>
      </c>
      <c r="Z50" s="186"/>
    </row>
    <row r="51" spans="1:26" ht="14.4" x14ac:dyDescent="0.3">
      <c r="A51" s="164">
        <v>45128</v>
      </c>
      <c r="B51">
        <v>611.95000000000005</v>
      </c>
      <c r="C51">
        <v>629.79999999999995</v>
      </c>
      <c r="D51">
        <v>610.20000000000005</v>
      </c>
      <c r="E51">
        <v>611.79999999999995</v>
      </c>
      <c r="F51">
        <v>627.75</v>
      </c>
      <c r="G51">
        <v>627.54999999999995</v>
      </c>
      <c r="H51">
        <v>622.82000000000005</v>
      </c>
      <c r="I51">
        <v>749.5</v>
      </c>
      <c r="J51">
        <v>401</v>
      </c>
      <c r="K51" t="s">
        <v>152</v>
      </c>
      <c r="L51" t="s">
        <v>153</v>
      </c>
      <c r="M51" s="165">
        <v>13182</v>
      </c>
      <c r="N51" s="162">
        <f>(Table1[[#This Row],[close ]]-G52)/G52</f>
        <v>2.5743707093821511E-2</v>
      </c>
      <c r="O51" s="163" t="str">
        <f>TEXT(Table1[[#This Row],[Date ]],"yyyy-mm")</f>
        <v>2023-07</v>
      </c>
      <c r="P51" s="13">
        <f>1+Table1[[#This Row],[Daily Return]]</f>
        <v>1.0257437070938216</v>
      </c>
      <c r="Q51" s="161">
        <v>16931.949218999998</v>
      </c>
      <c r="R51">
        <v>16991.400390999999</v>
      </c>
      <c r="S51">
        <v>16874.949218999998</v>
      </c>
      <c r="T51">
        <v>16904.300781000002</v>
      </c>
      <c r="U51">
        <v>16904.300781000002</v>
      </c>
      <c r="V51">
        <v>23571800</v>
      </c>
      <c r="W51" s="172">
        <f>(Table1[[#This Row],[Close]]-T52)/T52</f>
        <v>-8.1120485880628208E-3</v>
      </c>
      <c r="Z51" s="186"/>
    </row>
    <row r="52" spans="1:26" ht="14.4" x14ac:dyDescent="0.3">
      <c r="A52" s="164">
        <v>45127</v>
      </c>
      <c r="B52">
        <v>620.95000000000005</v>
      </c>
      <c r="C52">
        <v>625.79999999999995</v>
      </c>
      <c r="D52">
        <v>609.25</v>
      </c>
      <c r="E52">
        <v>619.6</v>
      </c>
      <c r="F52">
        <v>612.9</v>
      </c>
      <c r="G52">
        <v>611.79999999999995</v>
      </c>
      <c r="H52">
        <v>616.95000000000005</v>
      </c>
      <c r="I52">
        <v>749.5</v>
      </c>
      <c r="J52">
        <v>401</v>
      </c>
      <c r="K52" t="s">
        <v>154</v>
      </c>
      <c r="L52" t="s">
        <v>155</v>
      </c>
      <c r="M52" s="165">
        <v>15996</v>
      </c>
      <c r="N52" s="162">
        <f>(Table1[[#This Row],[close ]]-G53)/G53</f>
        <v>-1.2588766946417152E-2</v>
      </c>
      <c r="O52" s="163" t="str">
        <f>TEXT(Table1[[#This Row],[Date ]],"yyyy-mm")</f>
        <v>2023-07</v>
      </c>
      <c r="P52" s="13">
        <f>1+Table1[[#This Row],[Daily Return]]</f>
        <v>0.9874112330535828</v>
      </c>
      <c r="Q52" s="161">
        <v>16965.449218999998</v>
      </c>
      <c r="R52">
        <v>17051</v>
      </c>
      <c r="S52">
        <v>16912.699218999998</v>
      </c>
      <c r="T52">
        <v>17042.550781000002</v>
      </c>
      <c r="U52">
        <v>17042.550781000002</v>
      </c>
      <c r="V52">
        <v>21616500</v>
      </c>
      <c r="W52" s="172">
        <f>(Table1[[#This Row],[Close]]-T53)/T53</f>
        <v>5.2526487745894199E-3</v>
      </c>
      <c r="Z52" s="186"/>
    </row>
    <row r="53" spans="1:26" ht="14.4" x14ac:dyDescent="0.3">
      <c r="A53" s="164">
        <v>45126</v>
      </c>
      <c r="B53">
        <v>625.04999999999995</v>
      </c>
      <c r="C53">
        <v>633.95000000000005</v>
      </c>
      <c r="D53">
        <v>611.85</v>
      </c>
      <c r="E53">
        <v>620.54999999999995</v>
      </c>
      <c r="F53">
        <v>619</v>
      </c>
      <c r="G53">
        <v>619.6</v>
      </c>
      <c r="H53">
        <v>621.02</v>
      </c>
      <c r="I53">
        <v>749.5</v>
      </c>
      <c r="J53">
        <v>401</v>
      </c>
      <c r="K53" t="s">
        <v>156</v>
      </c>
      <c r="L53" t="s">
        <v>157</v>
      </c>
      <c r="M53" s="165">
        <v>27978</v>
      </c>
      <c r="N53" s="162">
        <f>(Table1[[#This Row],[close ]]-G54)/G54</f>
        <v>-1.5309000080572586E-3</v>
      </c>
      <c r="O53" s="163" t="str">
        <f>TEXT(Table1[[#This Row],[Date ]],"yyyy-mm")</f>
        <v>2023-07</v>
      </c>
      <c r="P53" s="13">
        <f>1+Table1[[#This Row],[Daily Return]]</f>
        <v>0.99846909999194278</v>
      </c>
      <c r="Q53" s="161">
        <v>16919.050781000002</v>
      </c>
      <c r="R53">
        <v>16964.25</v>
      </c>
      <c r="S53">
        <v>16877.449218999998</v>
      </c>
      <c r="T53">
        <v>16953.5</v>
      </c>
      <c r="U53">
        <v>16953.5</v>
      </c>
      <c r="V53">
        <v>19868200</v>
      </c>
      <c r="W53" s="172">
        <f>(Table1[[#This Row],[Close]]-T54)/T54</f>
        <v>4.8304883831199619E-3</v>
      </c>
      <c r="Z53" s="186"/>
    </row>
    <row r="54" spans="1:26" ht="14.4" x14ac:dyDescent="0.3">
      <c r="A54" s="164">
        <v>45125</v>
      </c>
      <c r="B54">
        <v>672</v>
      </c>
      <c r="C54">
        <v>684.45</v>
      </c>
      <c r="D54">
        <v>616.5</v>
      </c>
      <c r="E54">
        <v>678.9</v>
      </c>
      <c r="F54">
        <v>619.9</v>
      </c>
      <c r="G54">
        <v>620.54999999999995</v>
      </c>
      <c r="H54">
        <v>637.94000000000005</v>
      </c>
      <c r="I54">
        <v>749.5</v>
      </c>
      <c r="J54">
        <v>401</v>
      </c>
      <c r="K54" t="s">
        <v>158</v>
      </c>
      <c r="L54" t="s">
        <v>159</v>
      </c>
      <c r="M54" s="165">
        <v>43098</v>
      </c>
      <c r="N54" s="162">
        <f>(Table1[[#This Row],[close ]]-G55)/G55</f>
        <v>-8.5947856827220545E-2</v>
      </c>
      <c r="O54" s="163" t="str">
        <f>TEXT(Table1[[#This Row],[Date ]],"yyyy-mm")</f>
        <v>2023-07</v>
      </c>
      <c r="P54" s="13">
        <f>1+Table1[[#This Row],[Daily Return]]</f>
        <v>0.9140521431727795</v>
      </c>
      <c r="Q54" s="161">
        <v>16932.949218999998</v>
      </c>
      <c r="R54">
        <v>16940.150390999999</v>
      </c>
      <c r="S54">
        <v>16818.300781000002</v>
      </c>
      <c r="T54">
        <v>16872</v>
      </c>
      <c r="U54">
        <v>16872</v>
      </c>
      <c r="V54">
        <v>19999200</v>
      </c>
      <c r="W54" s="172">
        <f>(Table1[[#This Row],[Close]]-T55)/T55</f>
        <v>-3.0097704577157859E-6</v>
      </c>
      <c r="Z54" s="186"/>
    </row>
    <row r="55" spans="1:26" ht="14.4" x14ac:dyDescent="0.3">
      <c r="A55" s="164">
        <v>45124</v>
      </c>
      <c r="B55">
        <v>715</v>
      </c>
      <c r="C55">
        <v>717.95</v>
      </c>
      <c r="D55">
        <v>676</v>
      </c>
      <c r="E55">
        <v>729.9</v>
      </c>
      <c r="F55">
        <v>679.5</v>
      </c>
      <c r="G55">
        <v>678.9</v>
      </c>
      <c r="H55">
        <v>695.28</v>
      </c>
      <c r="I55">
        <v>749.5</v>
      </c>
      <c r="J55">
        <v>401</v>
      </c>
      <c r="K55" t="s">
        <v>160</v>
      </c>
      <c r="L55" t="s">
        <v>161</v>
      </c>
      <c r="M55" s="165">
        <v>32490</v>
      </c>
      <c r="N55" s="162">
        <f>(Table1[[#This Row],[close ]]-G56)/G56</f>
        <v>-6.987258528565557E-2</v>
      </c>
      <c r="O55" s="163" t="str">
        <f>TEXT(Table1[[#This Row],[Date ]],"yyyy-mm")</f>
        <v>2023-07</v>
      </c>
      <c r="P55" s="13">
        <f>1+Table1[[#This Row],[Daily Return]]</f>
        <v>0.93012741471434446</v>
      </c>
      <c r="Q55" s="161">
        <v>16811.650390999999</v>
      </c>
      <c r="R55">
        <v>16884.949218999998</v>
      </c>
      <c r="S55">
        <v>16784.349609000001</v>
      </c>
      <c r="T55">
        <v>16872.050781000002</v>
      </c>
      <c r="U55">
        <v>16872.050781000002</v>
      </c>
      <c r="V55">
        <v>20461300</v>
      </c>
      <c r="W55" s="172">
        <f>(Table1[[#This Row],[Close]]-T56)/T56</f>
        <v>6.3584077353080245E-3</v>
      </c>
      <c r="Z55" s="186"/>
    </row>
    <row r="56" spans="1:26" ht="14.4" x14ac:dyDescent="0.3">
      <c r="A56" s="164">
        <v>45121</v>
      </c>
      <c r="B56">
        <v>744</v>
      </c>
      <c r="C56">
        <v>749.5</v>
      </c>
      <c r="D56">
        <v>724.9</v>
      </c>
      <c r="E56">
        <v>739.6</v>
      </c>
      <c r="F56">
        <v>730</v>
      </c>
      <c r="G56">
        <v>729.9</v>
      </c>
      <c r="H56">
        <v>736.42</v>
      </c>
      <c r="I56">
        <v>749.5</v>
      </c>
      <c r="J56">
        <v>398.45</v>
      </c>
      <c r="K56" t="s">
        <v>162</v>
      </c>
      <c r="L56" t="s">
        <v>163</v>
      </c>
      <c r="M56" s="165">
        <v>10994</v>
      </c>
      <c r="N56" s="162">
        <f>(Table1[[#This Row],[close ]]-G57)/G57</f>
        <v>-1.3115197404002224E-2</v>
      </c>
      <c r="O56" s="163" t="str">
        <f>TEXT(Table1[[#This Row],[Date ]],"yyyy-mm")</f>
        <v>2023-07</v>
      </c>
      <c r="P56" s="13">
        <f>1+Table1[[#This Row],[Daily Return]]</f>
        <v>0.98688480259599776</v>
      </c>
      <c r="Q56" s="161">
        <v>16695.699218999998</v>
      </c>
      <c r="R56">
        <v>16786</v>
      </c>
      <c r="S56">
        <v>16655.050781000002</v>
      </c>
      <c r="T56">
        <v>16765.449218999998</v>
      </c>
      <c r="U56">
        <v>16765.449218999998</v>
      </c>
      <c r="V56">
        <v>16827100</v>
      </c>
      <c r="W56" s="172">
        <f>(Table1[[#This Row],[Close]]-T57)/T57</f>
        <v>8.5147784016218041E-3</v>
      </c>
      <c r="Z56" s="186"/>
    </row>
    <row r="57" spans="1:26" ht="14.4" x14ac:dyDescent="0.3">
      <c r="A57" s="164">
        <v>45120</v>
      </c>
      <c r="B57">
        <v>727</v>
      </c>
      <c r="C57">
        <v>744.3</v>
      </c>
      <c r="D57">
        <v>722.45</v>
      </c>
      <c r="E57">
        <v>726.75</v>
      </c>
      <c r="F57">
        <v>740</v>
      </c>
      <c r="G57">
        <v>739.6</v>
      </c>
      <c r="H57">
        <v>735.55</v>
      </c>
      <c r="I57">
        <v>744.3</v>
      </c>
      <c r="J57">
        <v>398.45</v>
      </c>
      <c r="K57" t="s">
        <v>164</v>
      </c>
      <c r="L57" t="s">
        <v>165</v>
      </c>
      <c r="M57" s="165">
        <v>13082</v>
      </c>
      <c r="N57" s="162">
        <f>(Table1[[#This Row],[close ]]-G58)/G58</f>
        <v>1.7681458548331645E-2</v>
      </c>
      <c r="O57" s="163" t="str">
        <f>TEXT(Table1[[#This Row],[Date ]],"yyyy-mm")</f>
        <v>2023-07</v>
      </c>
      <c r="P57" s="13">
        <f>1+Table1[[#This Row],[Daily Return]]</f>
        <v>1.0176814585483316</v>
      </c>
      <c r="Q57" s="161">
        <v>16726.949218999998</v>
      </c>
      <c r="R57">
        <v>16774.5</v>
      </c>
      <c r="S57">
        <v>16596.449218999998</v>
      </c>
      <c r="T57">
        <v>16623.900390999999</v>
      </c>
      <c r="U57">
        <v>16623.900390999999</v>
      </c>
      <c r="V57">
        <v>21563600</v>
      </c>
      <c r="W57" s="172">
        <f>(Table1[[#This Row],[Close]]-T58)/T58</f>
        <v>-1.030607395272422E-3</v>
      </c>
      <c r="Z57" s="186"/>
    </row>
    <row r="58" spans="1:26" ht="14.4" x14ac:dyDescent="0.3">
      <c r="A58" s="164">
        <v>45119</v>
      </c>
      <c r="B58">
        <v>731</v>
      </c>
      <c r="C58">
        <v>731</v>
      </c>
      <c r="D58">
        <v>712.85</v>
      </c>
      <c r="E58">
        <v>727.1</v>
      </c>
      <c r="F58">
        <v>726</v>
      </c>
      <c r="G58">
        <v>726.75</v>
      </c>
      <c r="H58">
        <v>723.07</v>
      </c>
      <c r="I58">
        <v>740</v>
      </c>
      <c r="J58">
        <v>398.45</v>
      </c>
      <c r="K58" s="165">
        <v>76578</v>
      </c>
      <c r="L58" t="s">
        <v>166</v>
      </c>
      <c r="M58" s="165">
        <v>6639</v>
      </c>
      <c r="N58" s="162">
        <f>(Table1[[#This Row],[close ]]-G59)/G59</f>
        <v>-4.8136432402698766E-4</v>
      </c>
      <c r="O58" s="163" t="str">
        <f>TEXT(Table1[[#This Row],[Date ]],"yyyy-mm")</f>
        <v>2023-07</v>
      </c>
      <c r="P58" s="13">
        <f>1+Table1[[#This Row],[Daily Return]]</f>
        <v>0.99951863567597299</v>
      </c>
      <c r="Q58" s="161">
        <v>16697.099609000001</v>
      </c>
      <c r="R58">
        <v>16703.25</v>
      </c>
      <c r="S58">
        <v>16627.300781000002</v>
      </c>
      <c r="T58">
        <v>16641.050781000002</v>
      </c>
      <c r="U58">
        <v>16641.050781000002</v>
      </c>
      <c r="V58">
        <v>21120500</v>
      </c>
      <c r="W58" s="172">
        <f>(Table1[[#This Row],[Close]]-T59)/T59</f>
        <v>-4.1742065112916062E-4</v>
      </c>
      <c r="Z58" s="186"/>
    </row>
    <row r="59" spans="1:26" ht="14.4" x14ac:dyDescent="0.3">
      <c r="A59" s="164">
        <v>45118</v>
      </c>
      <c r="B59">
        <v>728.95</v>
      </c>
      <c r="C59">
        <v>734.4</v>
      </c>
      <c r="D59">
        <v>720.05</v>
      </c>
      <c r="E59">
        <v>722.5</v>
      </c>
      <c r="F59">
        <v>728.95</v>
      </c>
      <c r="G59">
        <v>727.1</v>
      </c>
      <c r="H59">
        <v>726.44</v>
      </c>
      <c r="I59">
        <v>740</v>
      </c>
      <c r="J59">
        <v>398.45</v>
      </c>
      <c r="K59" s="165">
        <v>81630</v>
      </c>
      <c r="L59" t="s">
        <v>167</v>
      </c>
      <c r="M59" s="165">
        <v>7551</v>
      </c>
      <c r="N59" s="162">
        <f>(Table1[[#This Row],[close ]]-G60)/G60</f>
        <v>6.3667820069204465E-3</v>
      </c>
      <c r="O59" s="163" t="str">
        <f>TEXT(Table1[[#This Row],[Date ]],"yyyy-mm")</f>
        <v>2023-07</v>
      </c>
      <c r="P59" s="13">
        <f>1+Table1[[#This Row],[Daily Return]]</f>
        <v>1.0063667820069204</v>
      </c>
      <c r="Q59" s="161">
        <v>16610.949218999998</v>
      </c>
      <c r="R59">
        <v>16698.800781000002</v>
      </c>
      <c r="S59">
        <v>16597.550781000002</v>
      </c>
      <c r="T59">
        <v>16648</v>
      </c>
      <c r="U59">
        <v>16648</v>
      </c>
      <c r="V59">
        <v>19751600</v>
      </c>
      <c r="W59" s="172">
        <f>(Table1[[#This Row],[Close]]-T60)/T60</f>
        <v>5.6935739636034127E-3</v>
      </c>
      <c r="Z59" s="186"/>
    </row>
    <row r="60" spans="1:26" ht="14.4" x14ac:dyDescent="0.3">
      <c r="A60" s="164">
        <v>45117</v>
      </c>
      <c r="B60">
        <v>709.7</v>
      </c>
      <c r="C60">
        <v>726.65</v>
      </c>
      <c r="D60">
        <v>705.65</v>
      </c>
      <c r="E60">
        <v>705.5</v>
      </c>
      <c r="F60">
        <v>724.7</v>
      </c>
      <c r="G60">
        <v>722.5</v>
      </c>
      <c r="H60">
        <v>718.1</v>
      </c>
      <c r="I60">
        <v>740</v>
      </c>
      <c r="J60">
        <v>398.45</v>
      </c>
      <c r="K60" s="165">
        <v>98777</v>
      </c>
      <c r="L60" t="s">
        <v>168</v>
      </c>
      <c r="M60" s="165">
        <v>7894</v>
      </c>
      <c r="N60" s="162">
        <f>(Table1[[#This Row],[close ]]-G61)/G61</f>
        <v>2.4096385542168676E-2</v>
      </c>
      <c r="O60" s="163" t="str">
        <f>TEXT(Table1[[#This Row],[Date ]],"yyyy-mm")</f>
        <v>2023-07</v>
      </c>
      <c r="P60" s="13">
        <f>1+Table1[[#This Row],[Daily Return]]</f>
        <v>1.0240963855421688</v>
      </c>
      <c r="Q60" s="161">
        <v>16620.900390999999</v>
      </c>
      <c r="R60">
        <v>16623.949218999998</v>
      </c>
      <c r="S60">
        <v>16530.75</v>
      </c>
      <c r="T60">
        <v>16553.75</v>
      </c>
      <c r="U60">
        <v>16553.75</v>
      </c>
      <c r="V60">
        <v>17837500</v>
      </c>
      <c r="W60" s="172">
        <f>(Table1[[#This Row],[Close]]-T61)/T61</f>
        <v>-6.7313359795736659E-4</v>
      </c>
      <c r="Z60" s="186"/>
    </row>
    <row r="61" spans="1:26" ht="14.4" x14ac:dyDescent="0.3">
      <c r="A61" s="164">
        <v>45114</v>
      </c>
      <c r="B61">
        <v>726.3</v>
      </c>
      <c r="C61">
        <v>740</v>
      </c>
      <c r="D61">
        <v>703</v>
      </c>
      <c r="E61">
        <v>726.3</v>
      </c>
      <c r="F61">
        <v>705</v>
      </c>
      <c r="G61">
        <v>705.5</v>
      </c>
      <c r="H61">
        <v>711.52</v>
      </c>
      <c r="I61">
        <v>740</v>
      </c>
      <c r="J61">
        <v>377.05</v>
      </c>
      <c r="K61" t="s">
        <v>169</v>
      </c>
      <c r="L61" t="s">
        <v>170</v>
      </c>
      <c r="M61" s="165">
        <v>13015</v>
      </c>
      <c r="N61" s="162">
        <f>(Table1[[#This Row],[close ]]-G62)/G62</f>
        <v>-2.8638303731240475E-2</v>
      </c>
      <c r="O61" s="163" t="str">
        <f>TEXT(Table1[[#This Row],[Date ]],"yyyy-mm")</f>
        <v>2023-07</v>
      </c>
      <c r="P61" s="13">
        <f>1+Table1[[#This Row],[Daily Return]]</f>
        <v>0.97136169626875957</v>
      </c>
      <c r="Q61" s="161">
        <v>16653.300781000002</v>
      </c>
      <c r="R61">
        <v>16718.199218999998</v>
      </c>
      <c r="S61">
        <v>16541.599609000001</v>
      </c>
      <c r="T61">
        <v>16564.900390999999</v>
      </c>
      <c r="U61">
        <v>16564.900390999999</v>
      </c>
      <c r="V61">
        <v>21794000</v>
      </c>
      <c r="W61" s="172">
        <f>(Table1[[#This Row],[Close]]-T62)/T62</f>
        <v>-7.7957468777586289E-3</v>
      </c>
      <c r="Z61" s="186"/>
    </row>
    <row r="62" spans="1:26" ht="14.4" x14ac:dyDescent="0.3">
      <c r="A62" s="164">
        <v>45113</v>
      </c>
      <c r="B62">
        <v>694.9</v>
      </c>
      <c r="C62">
        <v>729.75</v>
      </c>
      <c r="D62">
        <v>693.05</v>
      </c>
      <c r="E62">
        <v>692.05</v>
      </c>
      <c r="F62">
        <v>727</v>
      </c>
      <c r="G62">
        <v>726.3</v>
      </c>
      <c r="H62">
        <v>720.98</v>
      </c>
      <c r="I62">
        <v>729.75</v>
      </c>
      <c r="J62">
        <v>377.05</v>
      </c>
      <c r="K62" t="s">
        <v>171</v>
      </c>
      <c r="L62" t="s">
        <v>172</v>
      </c>
      <c r="M62" s="165">
        <v>27549</v>
      </c>
      <c r="N62" s="162">
        <f>(Table1[[#This Row],[close ]]-G63)/G63</f>
        <v>4.949064373961419E-2</v>
      </c>
      <c r="O62" s="163" t="str">
        <f>TEXT(Table1[[#This Row],[Date ]],"yyyy-mm")</f>
        <v>2023-07</v>
      </c>
      <c r="P62" s="13">
        <f>1+Table1[[#This Row],[Daily Return]]</f>
        <v>1.0494906437396141</v>
      </c>
      <c r="Q62" s="161">
        <v>16600.75</v>
      </c>
      <c r="R62">
        <v>16703.300781000002</v>
      </c>
      <c r="S62">
        <v>16590.699218999998</v>
      </c>
      <c r="T62">
        <v>16695.050781000002</v>
      </c>
      <c r="U62">
        <v>16695.050781000002</v>
      </c>
      <c r="V62">
        <v>24845700</v>
      </c>
      <c r="W62" s="172">
        <f>(Table1[[#This Row],[Close]]-T63)/T63</f>
        <v>5.8956671368977608E-3</v>
      </c>
      <c r="Z62" s="186"/>
    </row>
    <row r="63" spans="1:26" ht="14.4" x14ac:dyDescent="0.3">
      <c r="A63" s="164">
        <v>45112</v>
      </c>
      <c r="B63">
        <v>681</v>
      </c>
      <c r="C63">
        <v>699.3</v>
      </c>
      <c r="D63">
        <v>673</v>
      </c>
      <c r="E63">
        <v>676.05</v>
      </c>
      <c r="F63">
        <v>688.5</v>
      </c>
      <c r="G63">
        <v>692.05</v>
      </c>
      <c r="H63">
        <v>686.76</v>
      </c>
      <c r="I63">
        <v>699.3</v>
      </c>
      <c r="J63">
        <v>377.05</v>
      </c>
      <c r="K63" t="s">
        <v>173</v>
      </c>
      <c r="L63" t="s">
        <v>174</v>
      </c>
      <c r="M63" s="165">
        <v>14296</v>
      </c>
      <c r="N63" s="162">
        <f>(Table1[[#This Row],[close ]]-G64)/G64</f>
        <v>2.3666888543746767E-2</v>
      </c>
      <c r="O63" s="163" t="str">
        <f>TEXT(Table1[[#This Row],[Date ]],"yyyy-mm")</f>
        <v>2023-07</v>
      </c>
      <c r="P63" s="13">
        <f>1+Table1[[#This Row],[Daily Return]]</f>
        <v>1.0236668885437468</v>
      </c>
      <c r="Q63" s="161">
        <v>16580.199218999998</v>
      </c>
      <c r="R63">
        <v>16611.150390999999</v>
      </c>
      <c r="S63">
        <v>16540.199218999998</v>
      </c>
      <c r="T63">
        <v>16597.199218999998</v>
      </c>
      <c r="U63">
        <v>16597.199218999998</v>
      </c>
      <c r="V63">
        <v>23384400</v>
      </c>
      <c r="W63" s="172">
        <f>(Table1[[#This Row],[Close]]-T64)/T64</f>
        <v>2.4854017751153048E-3</v>
      </c>
      <c r="Z63" s="48"/>
    </row>
    <row r="64" spans="1:26" ht="14.4" x14ac:dyDescent="0.3">
      <c r="A64" s="164">
        <v>45111</v>
      </c>
      <c r="B64">
        <v>670</v>
      </c>
      <c r="C64">
        <v>682.2</v>
      </c>
      <c r="D64">
        <v>660.6</v>
      </c>
      <c r="E64">
        <v>665.9</v>
      </c>
      <c r="F64">
        <v>676.5</v>
      </c>
      <c r="G64">
        <v>676.05</v>
      </c>
      <c r="H64">
        <v>670.51</v>
      </c>
      <c r="I64">
        <v>682.2</v>
      </c>
      <c r="J64">
        <v>377.05</v>
      </c>
      <c r="K64" t="s">
        <v>175</v>
      </c>
      <c r="L64" t="s">
        <v>176</v>
      </c>
      <c r="M64" s="165">
        <v>13322</v>
      </c>
      <c r="N64" s="162">
        <f>(Table1[[#This Row],[close ]]-G65)/G65</f>
        <v>1.5242528908244448E-2</v>
      </c>
      <c r="O64" s="163" t="str">
        <f>TEXT(Table1[[#This Row],[Date ]],"yyyy-mm")</f>
        <v>2023-07</v>
      </c>
      <c r="P64" s="13">
        <f>1+Table1[[#This Row],[Daily Return]]</f>
        <v>1.0152425289082445</v>
      </c>
      <c r="Q64" s="161">
        <v>16597.5</v>
      </c>
      <c r="R64">
        <v>16599.25</v>
      </c>
      <c r="S64">
        <v>16499.150390999999</v>
      </c>
      <c r="T64">
        <v>16556.050781000002</v>
      </c>
      <c r="U64">
        <v>16556.050781000002</v>
      </c>
      <c r="V64">
        <v>28937900</v>
      </c>
      <c r="W64" s="172">
        <f>(Table1[[#This Row],[Close]]-T65)/T65</f>
        <v>1.7002449382951164E-3</v>
      </c>
    </row>
    <row r="65" spans="1:23" ht="14.4" x14ac:dyDescent="0.3">
      <c r="A65" s="164">
        <v>45110</v>
      </c>
      <c r="B65">
        <v>662.05</v>
      </c>
      <c r="C65">
        <v>668</v>
      </c>
      <c r="D65">
        <v>655.5</v>
      </c>
      <c r="E65">
        <v>664.45</v>
      </c>
      <c r="F65">
        <v>666.95</v>
      </c>
      <c r="G65">
        <v>665.9</v>
      </c>
      <c r="H65">
        <v>662.36</v>
      </c>
      <c r="I65">
        <v>669.95</v>
      </c>
      <c r="J65">
        <v>377.05</v>
      </c>
      <c r="K65" t="s">
        <v>177</v>
      </c>
      <c r="L65" t="s">
        <v>178</v>
      </c>
      <c r="M65" s="165">
        <v>10613</v>
      </c>
      <c r="N65" s="162">
        <f>(Table1[[#This Row],[close ]]-G66)/G66</f>
        <v>2.1822560012039003E-3</v>
      </c>
      <c r="O65" s="163" t="str">
        <f>TEXT(Table1[[#This Row],[Date ]],"yyyy-mm")</f>
        <v>2023-07</v>
      </c>
      <c r="P65" s="13">
        <f>1+Table1[[#This Row],[Daily Return]]</f>
        <v>1.0021822560012039</v>
      </c>
      <c r="Q65" s="161">
        <v>16490.949218999998</v>
      </c>
      <c r="R65">
        <v>16541.900390999999</v>
      </c>
      <c r="S65">
        <v>16485.300781000002</v>
      </c>
      <c r="T65">
        <v>16527.949218999998</v>
      </c>
      <c r="U65">
        <v>16527.949218999998</v>
      </c>
      <c r="V65">
        <v>22143300</v>
      </c>
      <c r="W65" s="172">
        <f>(Table1[[#This Row],[Close]]-T66)/T66</f>
        <v>5.9616079732196141E-3</v>
      </c>
    </row>
    <row r="66" spans="1:23" ht="14.4" x14ac:dyDescent="0.3">
      <c r="A66" s="164">
        <v>45107</v>
      </c>
      <c r="B66">
        <v>669</v>
      </c>
      <c r="C66">
        <v>669</v>
      </c>
      <c r="D66">
        <v>657</v>
      </c>
      <c r="E66">
        <v>665.45</v>
      </c>
      <c r="F66">
        <v>661.95</v>
      </c>
      <c r="G66">
        <v>664.45</v>
      </c>
      <c r="H66">
        <v>662.04</v>
      </c>
      <c r="I66">
        <v>669.95</v>
      </c>
      <c r="J66">
        <v>360.55</v>
      </c>
      <c r="K66" s="165">
        <v>79732</v>
      </c>
      <c r="L66" t="s">
        <v>179</v>
      </c>
      <c r="M66" s="165">
        <v>8890</v>
      </c>
      <c r="N66" s="162">
        <f>(Table1[[#This Row],[close ]]-G67)/G67</f>
        <v>-1.502742505071756E-3</v>
      </c>
      <c r="O66" s="163" t="str">
        <f>TEXT(Table1[[#This Row],[Date ]],"yyyy-mm")</f>
        <v>2023-06</v>
      </c>
      <c r="P66" s="13">
        <f>1+Table1[[#This Row],[Daily Return]]</f>
        <v>0.99849725749492824</v>
      </c>
      <c r="Q66" s="161">
        <v>16354.950194999999</v>
      </c>
      <c r="R66">
        <v>16437.449218999998</v>
      </c>
      <c r="S66">
        <v>16326</v>
      </c>
      <c r="T66">
        <v>16430</v>
      </c>
      <c r="U66">
        <v>16430</v>
      </c>
      <c r="V66">
        <v>21663000</v>
      </c>
      <c r="W66" s="172">
        <f>(Table1[[#This Row],[Close]]-T67)/T67</f>
        <v>9.3873518276771772E-3</v>
      </c>
    </row>
    <row r="67" spans="1:23" ht="14.4" x14ac:dyDescent="0.3">
      <c r="A67" s="164">
        <v>45105</v>
      </c>
      <c r="B67">
        <v>653.29999999999995</v>
      </c>
      <c r="C67">
        <v>666.95</v>
      </c>
      <c r="D67">
        <v>648.70000000000005</v>
      </c>
      <c r="E67">
        <v>650.25</v>
      </c>
      <c r="F67">
        <v>666.95</v>
      </c>
      <c r="G67">
        <v>665.45</v>
      </c>
      <c r="H67">
        <v>661.74</v>
      </c>
      <c r="I67">
        <v>669.95</v>
      </c>
      <c r="J67">
        <v>360.55</v>
      </c>
      <c r="K67" t="s">
        <v>180</v>
      </c>
      <c r="L67" t="s">
        <v>181</v>
      </c>
      <c r="M67" s="165">
        <v>11284</v>
      </c>
      <c r="N67" s="162">
        <f>(Table1[[#This Row],[close ]]-G68)/G68</f>
        <v>2.3375624759707874E-2</v>
      </c>
      <c r="O67" s="163" t="str">
        <f>TEXT(Table1[[#This Row],[Date ]],"yyyy-mm")</f>
        <v>2023-06</v>
      </c>
      <c r="P67" s="13">
        <f>1+Table1[[#This Row],[Daily Return]]</f>
        <v>1.0233756247597079</v>
      </c>
      <c r="Q67" s="161">
        <v>16239.849609000001</v>
      </c>
      <c r="R67">
        <v>16296</v>
      </c>
      <c r="S67">
        <v>16210.450194999999</v>
      </c>
      <c r="T67">
        <v>16277.200194999999</v>
      </c>
      <c r="U67">
        <v>16277.200194999999</v>
      </c>
      <c r="V67">
        <v>20741900</v>
      </c>
      <c r="W67" s="172">
        <f>(Table1[[#This Row],[Close]]-T68)/T68</f>
        <v>7.0343796207504219E-3</v>
      </c>
    </row>
    <row r="68" spans="1:23" ht="14.4" x14ac:dyDescent="0.3">
      <c r="A68" s="164">
        <v>45104</v>
      </c>
      <c r="B68">
        <v>655.85</v>
      </c>
      <c r="C68">
        <v>655.85</v>
      </c>
      <c r="D68">
        <v>641.25</v>
      </c>
      <c r="E68">
        <v>646.25</v>
      </c>
      <c r="F68">
        <v>648.1</v>
      </c>
      <c r="G68">
        <v>650.25</v>
      </c>
      <c r="H68">
        <v>647.59</v>
      </c>
      <c r="I68">
        <v>669.95</v>
      </c>
      <c r="J68">
        <v>360.55</v>
      </c>
      <c r="K68" s="165">
        <v>70748</v>
      </c>
      <c r="L68" t="s">
        <v>182</v>
      </c>
      <c r="M68" s="165">
        <v>7583</v>
      </c>
      <c r="N68" s="162">
        <f>(Table1[[#This Row],[close ]]-G69)/G69</f>
        <v>6.1895551257253384E-3</v>
      </c>
      <c r="O68" s="163" t="str">
        <f>TEXT(Table1[[#This Row],[Date ]],"yyyy-mm")</f>
        <v>2023-06</v>
      </c>
      <c r="P68" s="13">
        <f>1+Table1[[#This Row],[Daily Return]]</f>
        <v>1.0061895551257254</v>
      </c>
      <c r="Q68" s="161">
        <v>16118.650390999999</v>
      </c>
      <c r="R68">
        <v>16171.200194999999</v>
      </c>
      <c r="S68">
        <v>16104.200194999999</v>
      </c>
      <c r="T68">
        <v>16163.5</v>
      </c>
      <c r="U68">
        <v>16163.5</v>
      </c>
      <c r="V68">
        <v>14832100</v>
      </c>
      <c r="W68" s="172">
        <f>(Table1[[#This Row],[Close]]-T69)/T69</f>
        <v>6.0592990001222995E-3</v>
      </c>
    </row>
    <row r="69" spans="1:23" ht="14.4" x14ac:dyDescent="0.3">
      <c r="A69" s="164">
        <v>45103</v>
      </c>
      <c r="B69">
        <v>630.85</v>
      </c>
      <c r="C69">
        <v>649</v>
      </c>
      <c r="D69">
        <v>630.85</v>
      </c>
      <c r="E69">
        <v>638.15</v>
      </c>
      <c r="F69">
        <v>649</v>
      </c>
      <c r="G69">
        <v>646.25</v>
      </c>
      <c r="H69">
        <v>641.39</v>
      </c>
      <c r="I69">
        <v>669.95</v>
      </c>
      <c r="J69">
        <v>360.55</v>
      </c>
      <c r="K69" s="165">
        <v>67741</v>
      </c>
      <c r="L69" t="s">
        <v>183</v>
      </c>
      <c r="M69" s="165">
        <v>7970</v>
      </c>
      <c r="N69" s="162">
        <f>(Table1[[#This Row],[close ]]-G70)/G70</f>
        <v>1.2692940531223103E-2</v>
      </c>
      <c r="O69" s="163" t="str">
        <f>TEXT(Table1[[#This Row],[Date ]],"yyyy-mm")</f>
        <v>2023-06</v>
      </c>
      <c r="P69" s="13">
        <f>1+Table1[[#This Row],[Daily Return]]</f>
        <v>1.0126929405312231</v>
      </c>
      <c r="Q69" s="161">
        <v>16017.5</v>
      </c>
      <c r="R69">
        <v>16079</v>
      </c>
      <c r="S69">
        <v>15995.099609000001</v>
      </c>
      <c r="T69">
        <v>16066.150390999999</v>
      </c>
      <c r="U69">
        <v>16066.150390999999</v>
      </c>
      <c r="V69">
        <v>13334300</v>
      </c>
      <c r="W69" s="172">
        <f>(Table1[[#This Row],[Close]]-T70)/T70</f>
        <v>3.3944082902552038E-3</v>
      </c>
    </row>
    <row r="70" spans="1:23" ht="14.4" x14ac:dyDescent="0.3">
      <c r="A70" s="164">
        <v>45100</v>
      </c>
      <c r="B70">
        <v>657.6</v>
      </c>
      <c r="C70">
        <v>659</v>
      </c>
      <c r="D70">
        <v>631</v>
      </c>
      <c r="E70">
        <v>655.1</v>
      </c>
      <c r="F70">
        <v>637.29999999999995</v>
      </c>
      <c r="G70">
        <v>638.15</v>
      </c>
      <c r="H70">
        <v>647.66</v>
      </c>
      <c r="I70">
        <v>669.95</v>
      </c>
      <c r="J70">
        <v>342.25</v>
      </c>
      <c r="K70" t="s">
        <v>184</v>
      </c>
      <c r="L70" t="s">
        <v>185</v>
      </c>
      <c r="M70" s="165">
        <v>10048</v>
      </c>
      <c r="N70" s="162">
        <f>(Table1[[#This Row],[close ]]-G71)/G71</f>
        <v>-2.5873912379789414E-2</v>
      </c>
      <c r="O70" s="163" t="str">
        <f>TEXT(Table1[[#This Row],[Date ]],"yyyy-mm")</f>
        <v>2023-06</v>
      </c>
      <c r="P70" s="13">
        <f>1+Table1[[#This Row],[Daily Return]]</f>
        <v>0.97412608762021058</v>
      </c>
      <c r="Q70" s="161">
        <v>16126.700194999999</v>
      </c>
      <c r="R70">
        <v>16133.950194999999</v>
      </c>
      <c r="S70">
        <v>15999.400390999999</v>
      </c>
      <c r="T70">
        <v>16011.799805000001</v>
      </c>
      <c r="U70">
        <v>16011.799805000001</v>
      </c>
      <c r="V70">
        <v>15066500</v>
      </c>
      <c r="W70" s="172">
        <f>(Table1[[#This Row],[Close]]-T71)/T71</f>
        <v>-7.9921690101155424E-3</v>
      </c>
    </row>
    <row r="71" spans="1:23" ht="14.4" x14ac:dyDescent="0.3">
      <c r="A71" s="164">
        <v>45099</v>
      </c>
      <c r="B71">
        <v>653.25</v>
      </c>
      <c r="C71">
        <v>669.7</v>
      </c>
      <c r="D71">
        <v>650.25</v>
      </c>
      <c r="E71">
        <v>651.5</v>
      </c>
      <c r="F71">
        <v>655</v>
      </c>
      <c r="G71">
        <v>655.1</v>
      </c>
      <c r="H71">
        <v>658.97</v>
      </c>
      <c r="I71">
        <v>669.95</v>
      </c>
      <c r="J71">
        <v>342.25</v>
      </c>
      <c r="K71" t="s">
        <v>186</v>
      </c>
      <c r="L71" t="s">
        <v>187</v>
      </c>
      <c r="M71" s="165">
        <v>10466</v>
      </c>
      <c r="N71" s="162">
        <f>(Table1[[#This Row],[close ]]-G72)/G72</f>
        <v>5.5257099002302724E-3</v>
      </c>
      <c r="O71" s="163" t="str">
        <f>TEXT(Table1[[#This Row],[Date ]],"yyyy-mm")</f>
        <v>2023-06</v>
      </c>
      <c r="P71" s="13">
        <f>1+Table1[[#This Row],[Daily Return]]</f>
        <v>1.0055257099002304</v>
      </c>
      <c r="Q71" s="161">
        <v>16252.75</v>
      </c>
      <c r="R71">
        <v>16264.150390999999</v>
      </c>
      <c r="S71">
        <v>16128.799805000001</v>
      </c>
      <c r="T71">
        <v>16140.799805000001</v>
      </c>
      <c r="U71">
        <v>16140.799805000001</v>
      </c>
      <c r="V71">
        <v>17972000</v>
      </c>
      <c r="W71" s="172">
        <f>(Table1[[#This Row],[Close]]-T72)/T72</f>
        <v>-6.1665351347996592E-3</v>
      </c>
    </row>
    <row r="72" spans="1:23" ht="14.4" x14ac:dyDescent="0.3">
      <c r="A72" s="164">
        <v>45098</v>
      </c>
      <c r="B72">
        <v>652</v>
      </c>
      <c r="C72">
        <v>659.95</v>
      </c>
      <c r="D72">
        <v>650.29999999999995</v>
      </c>
      <c r="E72">
        <v>653.5</v>
      </c>
      <c r="F72">
        <v>651</v>
      </c>
      <c r="G72">
        <v>651.5</v>
      </c>
      <c r="H72">
        <v>655.35</v>
      </c>
      <c r="I72">
        <v>669.95</v>
      </c>
      <c r="J72">
        <v>342.25</v>
      </c>
      <c r="K72" s="165">
        <v>67556</v>
      </c>
      <c r="L72" t="s">
        <v>188</v>
      </c>
      <c r="M72" s="165">
        <v>6048</v>
      </c>
      <c r="N72" s="162">
        <f>(Table1[[#This Row],[close ]]-G73)/G73</f>
        <v>-3.06044376434583E-3</v>
      </c>
      <c r="O72" s="163" t="str">
        <f>TEXT(Table1[[#This Row],[Date ]],"yyyy-mm")</f>
        <v>2023-06</v>
      </c>
      <c r="P72" s="13">
        <f>1+Table1[[#This Row],[Daily Return]]</f>
        <v>0.99693955623565422</v>
      </c>
      <c r="Q72" s="161">
        <v>16244.549805000001</v>
      </c>
      <c r="R72">
        <v>16277.349609000001</v>
      </c>
      <c r="S72">
        <v>16201.400390999999</v>
      </c>
      <c r="T72">
        <v>16240.950194999999</v>
      </c>
      <c r="U72">
        <v>16240.950194999999</v>
      </c>
      <c r="V72">
        <v>18561500</v>
      </c>
      <c r="W72" s="172">
        <f>(Table1[[#This Row],[Close]]-T73)/T73</f>
        <v>2.530871978399931E-3</v>
      </c>
    </row>
    <row r="73" spans="1:23" ht="14.4" x14ac:dyDescent="0.3">
      <c r="A73" s="164">
        <v>45097</v>
      </c>
      <c r="B73">
        <v>662</v>
      </c>
      <c r="C73">
        <v>669.95</v>
      </c>
      <c r="D73">
        <v>646.5</v>
      </c>
      <c r="E73">
        <v>659.85</v>
      </c>
      <c r="F73">
        <v>655</v>
      </c>
      <c r="G73">
        <v>653.5</v>
      </c>
      <c r="H73">
        <v>661.38</v>
      </c>
      <c r="I73">
        <v>669.95</v>
      </c>
      <c r="J73">
        <v>342.25</v>
      </c>
      <c r="K73" t="s">
        <v>189</v>
      </c>
      <c r="L73" t="s">
        <v>190</v>
      </c>
      <c r="M73" s="165">
        <v>10131</v>
      </c>
      <c r="N73" s="162">
        <f>(Table1[[#This Row],[close ]]-G74)/G74</f>
        <v>-9.6233992574070205E-3</v>
      </c>
      <c r="O73" s="163" t="str">
        <f>TEXT(Table1[[#This Row],[Date ]],"yyyy-mm")</f>
        <v>2023-06</v>
      </c>
      <c r="P73" s="13">
        <f>1+Table1[[#This Row],[Daily Return]]</f>
        <v>0.99037660074259293</v>
      </c>
      <c r="Q73" s="161">
        <v>16147.549805000001</v>
      </c>
      <c r="R73">
        <v>16215.599609000001</v>
      </c>
      <c r="S73">
        <v>16080.950194999999</v>
      </c>
      <c r="T73">
        <v>16199.950194999999</v>
      </c>
      <c r="U73">
        <v>16199.950194999999</v>
      </c>
      <c r="V73">
        <v>16932200</v>
      </c>
      <c r="W73" s="172">
        <f>(Table1[[#This Row],[Close]]-T74)/T74</f>
        <v>3.5806755977336392E-3</v>
      </c>
    </row>
    <row r="74" spans="1:23" ht="14.4" x14ac:dyDescent="0.3">
      <c r="A74" s="164">
        <v>45096</v>
      </c>
      <c r="B74">
        <v>650</v>
      </c>
      <c r="C74">
        <v>667</v>
      </c>
      <c r="D74">
        <v>647.6</v>
      </c>
      <c r="E74">
        <v>649.75</v>
      </c>
      <c r="F74">
        <v>658.05</v>
      </c>
      <c r="G74">
        <v>659.85</v>
      </c>
      <c r="H74">
        <v>661.74</v>
      </c>
      <c r="I74">
        <v>667</v>
      </c>
      <c r="J74">
        <v>342.25</v>
      </c>
      <c r="K74" t="s">
        <v>191</v>
      </c>
      <c r="L74" t="s">
        <v>192</v>
      </c>
      <c r="M74" s="165">
        <v>13988</v>
      </c>
      <c r="N74" s="162">
        <f>(Table1[[#This Row],[close ]]-G75)/G75</f>
        <v>1.5544440169295917E-2</v>
      </c>
      <c r="O74" s="163" t="str">
        <f>TEXT(Table1[[#This Row],[Date ]],"yyyy-mm")</f>
        <v>2023-06</v>
      </c>
      <c r="P74" s="13">
        <f>1+Table1[[#This Row],[Daily Return]]</f>
        <v>1.0155444401692959</v>
      </c>
      <c r="Q74" s="161">
        <v>16231.049805000001</v>
      </c>
      <c r="R74">
        <v>16244.950194999999</v>
      </c>
      <c r="S74">
        <v>16117.849609000001</v>
      </c>
      <c r="T74">
        <v>16142.150390999999</v>
      </c>
      <c r="U74">
        <v>16142.150390999999</v>
      </c>
      <c r="V74">
        <v>17333000</v>
      </c>
      <c r="W74" s="172">
        <f>(Table1[[#This Row],[Close]]-T75)/T75</f>
        <v>-2.4286948033955384E-3</v>
      </c>
    </row>
    <row r="75" spans="1:23" ht="14.4" x14ac:dyDescent="0.3">
      <c r="A75" s="164">
        <v>45093</v>
      </c>
      <c r="B75">
        <v>639.9</v>
      </c>
      <c r="C75">
        <v>655.75</v>
      </c>
      <c r="D75">
        <v>639.9</v>
      </c>
      <c r="E75">
        <v>638.20000000000005</v>
      </c>
      <c r="F75">
        <v>649.5</v>
      </c>
      <c r="G75">
        <v>649.75</v>
      </c>
      <c r="H75">
        <v>650.13</v>
      </c>
      <c r="I75">
        <v>656.35</v>
      </c>
      <c r="J75">
        <v>342.25</v>
      </c>
      <c r="K75" t="s">
        <v>193</v>
      </c>
      <c r="L75" t="s">
        <v>194</v>
      </c>
      <c r="M75" s="165">
        <v>11965</v>
      </c>
      <c r="N75" s="162">
        <f>(Table1[[#This Row],[close ]]-G76)/G76</f>
        <v>1.8097774992165392E-2</v>
      </c>
      <c r="O75" s="163" t="str">
        <f>TEXT(Table1[[#This Row],[Date ]],"yyyy-mm")</f>
        <v>2023-06</v>
      </c>
      <c r="P75" s="13">
        <f>1+Table1[[#This Row],[Daily Return]]</f>
        <v>1.0180977749921654</v>
      </c>
      <c r="Q75" s="161">
        <v>16100.900390999999</v>
      </c>
      <c r="R75">
        <v>16211.25</v>
      </c>
      <c r="S75">
        <v>16091.799805000001</v>
      </c>
      <c r="T75">
        <v>16181.450194999999</v>
      </c>
      <c r="U75">
        <v>16181.450194999999</v>
      </c>
      <c r="V75">
        <v>20414800</v>
      </c>
      <c r="W75" s="172">
        <f>(Table1[[#This Row],[Close]]-T76)/T76</f>
        <v>7.6720810175454632E-3</v>
      </c>
    </row>
    <row r="76" spans="1:23" ht="14.4" x14ac:dyDescent="0.3">
      <c r="A76" s="164">
        <v>45092</v>
      </c>
      <c r="B76">
        <v>643</v>
      </c>
      <c r="C76">
        <v>644.35</v>
      </c>
      <c r="D76">
        <v>635</v>
      </c>
      <c r="E76">
        <v>641.29999999999995</v>
      </c>
      <c r="F76">
        <v>638</v>
      </c>
      <c r="G76">
        <v>638.20000000000005</v>
      </c>
      <c r="H76">
        <v>638.42999999999995</v>
      </c>
      <c r="I76">
        <v>656.35</v>
      </c>
      <c r="J76">
        <v>342.25</v>
      </c>
      <c r="K76" s="165">
        <v>45582</v>
      </c>
      <c r="L76" t="s">
        <v>195</v>
      </c>
      <c r="M76" s="165">
        <v>5311</v>
      </c>
      <c r="N76" s="162">
        <f>(Table1[[#This Row],[close ]]-G77)/G77</f>
        <v>-4.8339310774986894E-3</v>
      </c>
      <c r="O76" s="163" t="str">
        <f>TEXT(Table1[[#This Row],[Date ]],"yyyy-mm")</f>
        <v>2023-06</v>
      </c>
      <c r="P76" s="13">
        <f>1+Table1[[#This Row],[Daily Return]]</f>
        <v>0.99516606892250126</v>
      </c>
      <c r="Q76" s="161">
        <v>16106.849609000001</v>
      </c>
      <c r="R76">
        <v>16138.700194999999</v>
      </c>
      <c r="S76">
        <v>16039.049805000001</v>
      </c>
      <c r="T76">
        <v>16058.25</v>
      </c>
      <c r="U76">
        <v>16058.25</v>
      </c>
      <c r="V76">
        <v>17043200</v>
      </c>
      <c r="W76" s="172">
        <f>(Table1[[#This Row],[Close]]-T77)/T77</f>
        <v>-1.6040614965007291E-3</v>
      </c>
    </row>
    <row r="77" spans="1:23" ht="14.4" x14ac:dyDescent="0.3">
      <c r="A77" s="164">
        <v>45091</v>
      </c>
      <c r="B77">
        <v>643.45000000000005</v>
      </c>
      <c r="C77">
        <v>643.95000000000005</v>
      </c>
      <c r="D77">
        <v>635.1</v>
      </c>
      <c r="E77">
        <v>640.35</v>
      </c>
      <c r="F77">
        <v>642</v>
      </c>
      <c r="G77">
        <v>641.29999999999995</v>
      </c>
      <c r="H77">
        <v>640.23</v>
      </c>
      <c r="I77">
        <v>656.35</v>
      </c>
      <c r="J77">
        <v>342.25</v>
      </c>
      <c r="K77" t="s">
        <v>196</v>
      </c>
      <c r="L77" t="s">
        <v>197</v>
      </c>
      <c r="M77" s="165">
        <v>7702</v>
      </c>
      <c r="N77" s="162">
        <f>(Table1[[#This Row],[close ]]-G78)/G78</f>
        <v>1.4835636761145181E-3</v>
      </c>
      <c r="O77" s="163" t="str">
        <f>TEXT(Table1[[#This Row],[Date ]],"yyyy-mm")</f>
        <v>2023-06</v>
      </c>
      <c r="P77" s="13">
        <f>1+Table1[[#This Row],[Daily Return]]</f>
        <v>1.0014835636761146</v>
      </c>
      <c r="Q77" s="161">
        <v>16082.150390999999</v>
      </c>
      <c r="R77">
        <v>16094.099609000001</v>
      </c>
      <c r="S77">
        <v>16035.150390999999</v>
      </c>
      <c r="T77">
        <v>16084.049805000001</v>
      </c>
      <c r="U77">
        <v>16084.049805000001</v>
      </c>
      <c r="V77">
        <v>20155200</v>
      </c>
      <c r="W77" s="172">
        <f>(Table1[[#This Row],[Close]]-T78)/T78</f>
        <v>2.2338710612028927E-3</v>
      </c>
    </row>
    <row r="78" spans="1:23" ht="14.4" x14ac:dyDescent="0.3">
      <c r="A78" s="164">
        <v>45090</v>
      </c>
      <c r="B78">
        <v>643.5</v>
      </c>
      <c r="C78">
        <v>645</v>
      </c>
      <c r="D78">
        <v>634.04999999999995</v>
      </c>
      <c r="E78">
        <v>642.45000000000005</v>
      </c>
      <c r="F78">
        <v>641.5</v>
      </c>
      <c r="G78">
        <v>640.35</v>
      </c>
      <c r="H78">
        <v>639.22</v>
      </c>
      <c r="I78">
        <v>656.35</v>
      </c>
      <c r="J78">
        <v>342.25</v>
      </c>
      <c r="K78" s="165">
        <v>70908</v>
      </c>
      <c r="L78" t="s">
        <v>198</v>
      </c>
      <c r="M78" s="165">
        <v>6635</v>
      </c>
      <c r="N78" s="162">
        <f>(Table1[[#This Row],[close ]]-G79)/G79</f>
        <v>-3.2687368666822671E-3</v>
      </c>
      <c r="O78" s="163" t="str">
        <f>TEXT(Table1[[#This Row],[Date ]],"yyyy-mm")</f>
        <v>2023-06</v>
      </c>
      <c r="P78" s="13">
        <f>1+Table1[[#This Row],[Daily Return]]</f>
        <v>0.99673126313331772</v>
      </c>
      <c r="Q78" s="161">
        <v>15964.799805000001</v>
      </c>
      <c r="R78">
        <v>16057.5</v>
      </c>
      <c r="S78">
        <v>15964.299805000001</v>
      </c>
      <c r="T78">
        <v>16048.200194999999</v>
      </c>
      <c r="U78">
        <v>16048.200194999999</v>
      </c>
      <c r="V78">
        <v>19119800</v>
      </c>
      <c r="W78" s="172">
        <f>(Table1[[#This Row],[Close]]-T79)/T79</f>
        <v>7.476918904613189E-3</v>
      </c>
    </row>
    <row r="79" spans="1:23" ht="14.4" x14ac:dyDescent="0.3">
      <c r="A79" s="164">
        <v>45089</v>
      </c>
      <c r="B79">
        <v>637</v>
      </c>
      <c r="C79">
        <v>644.95000000000005</v>
      </c>
      <c r="D79">
        <v>633.70000000000005</v>
      </c>
      <c r="E79">
        <v>636.9</v>
      </c>
      <c r="F79">
        <v>640.15</v>
      </c>
      <c r="G79">
        <v>642.45000000000005</v>
      </c>
      <c r="H79">
        <v>639.62</v>
      </c>
      <c r="I79">
        <v>656.35</v>
      </c>
      <c r="J79">
        <v>342.25</v>
      </c>
      <c r="K79" s="165">
        <v>93633</v>
      </c>
      <c r="L79" t="s">
        <v>199</v>
      </c>
      <c r="M79" s="165">
        <v>5660</v>
      </c>
      <c r="N79" s="162">
        <f>(Table1[[#This Row],[close ]]-G80)/G80</f>
        <v>8.7140838436176298E-3</v>
      </c>
      <c r="O79" s="163" t="str">
        <f>TEXT(Table1[[#This Row],[Date ]],"yyyy-mm")</f>
        <v>2023-06</v>
      </c>
      <c r="P79" s="13">
        <f>1+Table1[[#This Row],[Daily Return]]</f>
        <v>1.0087140838436177</v>
      </c>
      <c r="Q79" s="161">
        <v>15913.200194999999</v>
      </c>
      <c r="R79">
        <v>15946.150390999999</v>
      </c>
      <c r="S79">
        <v>15874.400390999999</v>
      </c>
      <c r="T79">
        <v>15929.099609000001</v>
      </c>
      <c r="U79">
        <v>15929.099609000001</v>
      </c>
      <c r="V79">
        <v>17248900</v>
      </c>
      <c r="W79" s="172">
        <f>(Table1[[#This Row],[Close]]-T80)/T80</f>
        <v>3.2561513048009376E-3</v>
      </c>
    </row>
    <row r="80" spans="1:23" ht="14.4" x14ac:dyDescent="0.3">
      <c r="A80" s="164">
        <v>45086</v>
      </c>
      <c r="B80">
        <v>656.35</v>
      </c>
      <c r="C80">
        <v>656.35</v>
      </c>
      <c r="D80">
        <v>634.45000000000005</v>
      </c>
      <c r="E80">
        <v>633.4</v>
      </c>
      <c r="F80">
        <v>638.5</v>
      </c>
      <c r="G80">
        <v>636.9</v>
      </c>
      <c r="H80">
        <v>644.16</v>
      </c>
      <c r="I80">
        <v>656.35</v>
      </c>
      <c r="J80">
        <v>342.25</v>
      </c>
      <c r="K80" t="s">
        <v>200</v>
      </c>
      <c r="L80" t="s">
        <v>201</v>
      </c>
      <c r="M80" s="165">
        <v>13933</v>
      </c>
      <c r="N80" s="162">
        <f>(Table1[[#This Row],[close ]]-G81)/G81</f>
        <v>5.5257341332491322E-3</v>
      </c>
      <c r="O80" s="163" t="str">
        <f>TEXT(Table1[[#This Row],[Date ]],"yyyy-mm")</f>
        <v>2023-06</v>
      </c>
      <c r="P80" s="13">
        <f>1+Table1[[#This Row],[Daily Return]]</f>
        <v>1.0055257341332491</v>
      </c>
      <c r="Q80" s="161">
        <v>15947.950194999999</v>
      </c>
      <c r="R80">
        <v>15961.700194999999</v>
      </c>
      <c r="S80">
        <v>15866.799805000001</v>
      </c>
      <c r="T80">
        <v>15877.400390999999</v>
      </c>
      <c r="U80">
        <v>15877.400390999999</v>
      </c>
      <c r="V80">
        <v>18992700</v>
      </c>
      <c r="W80" s="172">
        <f>(Table1[[#This Row],[Close]]-T81)/T81</f>
        <v>-2.7416165726893999E-3</v>
      </c>
    </row>
    <row r="81" spans="1:23" ht="14.4" x14ac:dyDescent="0.3">
      <c r="A81" s="164">
        <v>45085</v>
      </c>
      <c r="B81">
        <v>642.75</v>
      </c>
      <c r="C81">
        <v>643.35</v>
      </c>
      <c r="D81">
        <v>627.79999999999995</v>
      </c>
      <c r="E81">
        <v>642.75</v>
      </c>
      <c r="F81">
        <v>632.20000000000005</v>
      </c>
      <c r="G81">
        <v>633.4</v>
      </c>
      <c r="H81">
        <v>632.4</v>
      </c>
      <c r="I81">
        <v>653.04999999999995</v>
      </c>
      <c r="J81">
        <v>342.25</v>
      </c>
      <c r="K81" t="s">
        <v>202</v>
      </c>
      <c r="L81" t="s">
        <v>203</v>
      </c>
      <c r="M81" s="165">
        <v>12569</v>
      </c>
      <c r="N81" s="162">
        <f>(Table1[[#This Row],[close ]]-G82)/G82</f>
        <v>-1.4546868922598245E-2</v>
      </c>
      <c r="O81" s="163" t="str">
        <f>TEXT(Table1[[#This Row],[Date ]],"yyyy-mm")</f>
        <v>2023-06</v>
      </c>
      <c r="P81" s="13">
        <f>1+Table1[[#This Row],[Daily Return]]</f>
        <v>0.98545313107740173</v>
      </c>
      <c r="Q81" s="161">
        <v>16021.700194999999</v>
      </c>
      <c r="R81">
        <v>16048.799805000001</v>
      </c>
      <c r="S81">
        <v>15906.150390999999</v>
      </c>
      <c r="T81">
        <v>15921.049805000001</v>
      </c>
      <c r="U81">
        <v>15921.049805000001</v>
      </c>
      <c r="V81">
        <v>23687500</v>
      </c>
      <c r="W81" s="172">
        <f>(Table1[[#This Row],[Close]]-T82)/T82</f>
        <v>-5.3509086168024456E-3</v>
      </c>
    </row>
    <row r="82" spans="1:23" ht="14.4" x14ac:dyDescent="0.3">
      <c r="A82" s="164">
        <v>45084</v>
      </c>
      <c r="B82">
        <v>637.25</v>
      </c>
      <c r="C82">
        <v>646</v>
      </c>
      <c r="D82">
        <v>636.65</v>
      </c>
      <c r="E82">
        <v>636.04999999999995</v>
      </c>
      <c r="F82">
        <v>644.5</v>
      </c>
      <c r="G82">
        <v>642.75</v>
      </c>
      <c r="H82">
        <v>640.23</v>
      </c>
      <c r="I82">
        <v>653.04999999999995</v>
      </c>
      <c r="J82">
        <v>342.25</v>
      </c>
      <c r="K82" s="165">
        <v>42520</v>
      </c>
      <c r="L82" t="s">
        <v>204</v>
      </c>
      <c r="M82" s="165">
        <v>4063</v>
      </c>
      <c r="N82" s="162">
        <f>(Table1[[#This Row],[close ]]-G83)/G83</f>
        <v>1.0533763068941193E-2</v>
      </c>
      <c r="O82" s="163" t="str">
        <f>TEXT(Table1[[#This Row],[Date ]],"yyyy-mm")</f>
        <v>2023-06</v>
      </c>
      <c r="P82" s="13">
        <f>1+Table1[[#This Row],[Daily Return]]</f>
        <v>1.0105337630689413</v>
      </c>
      <c r="Q82" s="161">
        <v>15938.299805000001</v>
      </c>
      <c r="R82">
        <v>16016</v>
      </c>
      <c r="S82">
        <v>15920.25</v>
      </c>
      <c r="T82">
        <v>16006.700194999999</v>
      </c>
      <c r="U82">
        <v>16006.700194999999</v>
      </c>
      <c r="V82">
        <v>31132700</v>
      </c>
      <c r="W82" s="172">
        <f>(Table1[[#This Row],[Close]]-T83)/T83</f>
        <v>8.0801466672122436E-3</v>
      </c>
    </row>
    <row r="83" spans="1:23" ht="14.4" x14ac:dyDescent="0.3">
      <c r="A83" s="164">
        <v>45083</v>
      </c>
      <c r="B83">
        <v>640.6</v>
      </c>
      <c r="C83">
        <v>641.29999999999995</v>
      </c>
      <c r="D83">
        <v>630</v>
      </c>
      <c r="E83">
        <v>637.29999999999995</v>
      </c>
      <c r="F83">
        <v>637.5</v>
      </c>
      <c r="G83">
        <v>636.04999999999995</v>
      </c>
      <c r="H83">
        <v>635.84</v>
      </c>
      <c r="I83">
        <v>653.04999999999995</v>
      </c>
      <c r="J83">
        <v>342.25</v>
      </c>
      <c r="K83" s="165">
        <v>76976</v>
      </c>
      <c r="L83" t="s">
        <v>205</v>
      </c>
      <c r="M83" s="165">
        <v>5483</v>
      </c>
      <c r="N83" s="162">
        <f>(Table1[[#This Row],[close ]]-G84)/G84</f>
        <v>-1.9613996547936611E-3</v>
      </c>
      <c r="O83" s="163" t="str">
        <f>TEXT(Table1[[#This Row],[Date ]],"yyyy-mm")</f>
        <v>2023-06</v>
      </c>
      <c r="P83" s="13">
        <f>1+Table1[[#This Row],[Daily Return]]</f>
        <v>0.99803860034520631</v>
      </c>
      <c r="Q83" s="161">
        <v>15873.75</v>
      </c>
      <c r="R83">
        <v>15895.700194999999</v>
      </c>
      <c r="S83">
        <v>15816.700194999999</v>
      </c>
      <c r="T83">
        <v>15878.400390999999</v>
      </c>
      <c r="U83">
        <v>15878.400390999999</v>
      </c>
      <c r="V83">
        <v>17273800</v>
      </c>
      <c r="W83" s="172">
        <f>(Table1[[#This Row],[Close]]-T84)/T84</f>
        <v>1.1917393990982829E-3</v>
      </c>
    </row>
    <row r="84" spans="1:23" ht="14.4" x14ac:dyDescent="0.3">
      <c r="A84" s="164">
        <v>45082</v>
      </c>
      <c r="B84">
        <v>639.79999999999995</v>
      </c>
      <c r="C84">
        <v>653.04999999999995</v>
      </c>
      <c r="D84">
        <v>636.1</v>
      </c>
      <c r="E84">
        <v>636.45000000000005</v>
      </c>
      <c r="F84">
        <v>636.4</v>
      </c>
      <c r="G84">
        <v>637.29999999999995</v>
      </c>
      <c r="H84">
        <v>645.04</v>
      </c>
      <c r="I84">
        <v>653.04999999999995</v>
      </c>
      <c r="J84">
        <v>342.25</v>
      </c>
      <c r="K84" t="s">
        <v>206</v>
      </c>
      <c r="L84" t="s">
        <v>207</v>
      </c>
      <c r="M84" s="165">
        <v>9468</v>
      </c>
      <c r="N84" s="162">
        <f>(Table1[[#This Row],[close ]]-G85)/G85</f>
        <v>1.3355330348022766E-3</v>
      </c>
      <c r="O84" s="163" t="str">
        <f>TEXT(Table1[[#This Row],[Date ]],"yyyy-mm")</f>
        <v>2023-06</v>
      </c>
      <c r="P84" s="13">
        <f>1+Table1[[#This Row],[Daily Return]]</f>
        <v>1.0013355330348024</v>
      </c>
      <c r="Q84" s="161">
        <v>15877.450194999999</v>
      </c>
      <c r="R84">
        <v>15899.150390999999</v>
      </c>
      <c r="S84">
        <v>15851.75</v>
      </c>
      <c r="T84">
        <v>15859.5</v>
      </c>
      <c r="U84">
        <v>15859.5</v>
      </c>
      <c r="V84">
        <v>17899700</v>
      </c>
      <c r="W84" s="172">
        <f>(Table1[[#This Row],[Close]]-T85)/T85</f>
        <v>3.0547842291741068E-3</v>
      </c>
    </row>
    <row r="85" spans="1:23" ht="14.4" x14ac:dyDescent="0.3">
      <c r="A85" s="164">
        <v>45079</v>
      </c>
      <c r="B85">
        <v>639.65</v>
      </c>
      <c r="C85">
        <v>644.5</v>
      </c>
      <c r="D85">
        <v>633</v>
      </c>
      <c r="E85">
        <v>636.35</v>
      </c>
      <c r="F85">
        <v>634.4</v>
      </c>
      <c r="G85">
        <v>636.45000000000005</v>
      </c>
      <c r="H85">
        <v>636.63</v>
      </c>
      <c r="I85">
        <v>644.5</v>
      </c>
      <c r="J85">
        <v>342.25</v>
      </c>
      <c r="K85" t="s">
        <v>208</v>
      </c>
      <c r="L85" t="s">
        <v>209</v>
      </c>
      <c r="M85" s="165">
        <v>14027</v>
      </c>
      <c r="N85" s="162">
        <f>(Table1[[#This Row],[close ]]-G86)/G86</f>
        <v>1.5714622456199063E-4</v>
      </c>
      <c r="O85" s="163" t="str">
        <f>TEXT(Table1[[#This Row],[Date ]],"yyyy-mm")</f>
        <v>2023-06</v>
      </c>
      <c r="P85" s="13">
        <f>1+Table1[[#This Row],[Daily Return]]</f>
        <v>1.000157146224562</v>
      </c>
      <c r="Q85" s="161">
        <v>15816.799805000001</v>
      </c>
      <c r="R85">
        <v>15838.450194999999</v>
      </c>
      <c r="S85">
        <v>15774.650390999999</v>
      </c>
      <c r="T85">
        <v>15811.200194999999</v>
      </c>
      <c r="U85">
        <v>15811.200194999999</v>
      </c>
      <c r="V85">
        <v>18505700</v>
      </c>
      <c r="W85" s="172">
        <f>(Table1[[#This Row],[Close]]-T86)/T86</f>
        <v>3.2264884511800586E-3</v>
      </c>
    </row>
    <row r="86" spans="1:23" ht="14.4" x14ac:dyDescent="0.3">
      <c r="A86" s="164">
        <v>45078</v>
      </c>
      <c r="B86">
        <v>636.79999999999995</v>
      </c>
      <c r="C86">
        <v>638.15</v>
      </c>
      <c r="D86">
        <v>629.6</v>
      </c>
      <c r="E86">
        <v>634.5</v>
      </c>
      <c r="F86">
        <v>636.5</v>
      </c>
      <c r="G86">
        <v>636.35</v>
      </c>
      <c r="H86">
        <v>634.71</v>
      </c>
      <c r="I86">
        <v>638.15</v>
      </c>
      <c r="J86">
        <v>342.25</v>
      </c>
      <c r="K86" s="165">
        <v>85784</v>
      </c>
      <c r="L86" t="s">
        <v>210</v>
      </c>
      <c r="M86" s="165">
        <v>6496</v>
      </c>
      <c r="N86" s="162">
        <f>(Table1[[#This Row],[close ]]-G87)/G87</f>
        <v>2.9156816390859303E-3</v>
      </c>
      <c r="O86" s="163" t="str">
        <f>TEXT(Table1[[#This Row],[Date ]],"yyyy-mm")</f>
        <v>2023-06</v>
      </c>
      <c r="P86" s="13">
        <f>1+Table1[[#This Row],[Daily Return]]</f>
        <v>1.0029156816390858</v>
      </c>
      <c r="Q86" s="161">
        <v>15801.950194999999</v>
      </c>
      <c r="R86">
        <v>15823.950194999999</v>
      </c>
      <c r="S86">
        <v>15743.400390999999</v>
      </c>
      <c r="T86">
        <v>15760.349609000001</v>
      </c>
      <c r="U86">
        <v>15760.349609000001</v>
      </c>
      <c r="V86">
        <v>17566700</v>
      </c>
      <c r="W86" s="172">
        <f>(Table1[[#This Row],[Close]]-T87)/T87</f>
        <v>-3.8377700996686779E-4</v>
      </c>
    </row>
    <row r="87" spans="1:23" ht="14.4" x14ac:dyDescent="0.3">
      <c r="A87" s="164">
        <v>45077</v>
      </c>
      <c r="B87">
        <v>620.79999999999995</v>
      </c>
      <c r="C87">
        <v>636.95000000000005</v>
      </c>
      <c r="D87">
        <v>617.25</v>
      </c>
      <c r="E87">
        <v>620.25</v>
      </c>
      <c r="F87">
        <v>634</v>
      </c>
      <c r="G87">
        <v>634.5</v>
      </c>
      <c r="H87">
        <v>628.51</v>
      </c>
      <c r="I87">
        <v>636.95000000000005</v>
      </c>
      <c r="J87">
        <v>342.25</v>
      </c>
      <c r="K87" t="s">
        <v>211</v>
      </c>
      <c r="L87" t="s">
        <v>212</v>
      </c>
      <c r="M87" s="165">
        <v>12878</v>
      </c>
      <c r="N87" s="162">
        <f>(Table1[[#This Row],[close ]]-G88)/G88</f>
        <v>2.2974607013301087E-2</v>
      </c>
      <c r="O87" s="163" t="str">
        <f>TEXT(Table1[[#This Row],[Date ]],"yyyy-mm")</f>
        <v>2023-05</v>
      </c>
      <c r="P87" s="13">
        <f>1+Table1[[#This Row],[Daily Return]]</f>
        <v>1.022974607013301</v>
      </c>
      <c r="Q87" s="161">
        <v>15773.799805000001</v>
      </c>
      <c r="R87">
        <v>15789.200194999999</v>
      </c>
      <c r="S87">
        <v>15706.5</v>
      </c>
      <c r="T87">
        <v>15766.400390999999</v>
      </c>
      <c r="U87">
        <v>15766.400390999999</v>
      </c>
      <c r="V87">
        <v>34527400</v>
      </c>
      <c r="W87" s="172">
        <f>(Table1[[#This Row],[Close]]-T88)/T88</f>
        <v>-2.0918325379739723E-3</v>
      </c>
    </row>
    <row r="88" spans="1:23" ht="14.4" x14ac:dyDescent="0.3">
      <c r="A88" s="164">
        <v>45076</v>
      </c>
      <c r="B88">
        <v>624.70000000000005</v>
      </c>
      <c r="C88">
        <v>624.70000000000005</v>
      </c>
      <c r="D88">
        <v>617</v>
      </c>
      <c r="E88">
        <v>622.20000000000005</v>
      </c>
      <c r="F88">
        <v>619.9</v>
      </c>
      <c r="G88">
        <v>620.25</v>
      </c>
      <c r="H88">
        <v>620.29</v>
      </c>
      <c r="I88">
        <v>627</v>
      </c>
      <c r="J88">
        <v>342.25</v>
      </c>
      <c r="K88" s="165">
        <v>92859</v>
      </c>
      <c r="L88" t="s">
        <v>213</v>
      </c>
      <c r="M88" s="165">
        <v>5797</v>
      </c>
      <c r="N88" s="162">
        <f>(Table1[[#This Row],[close ]]-G89)/G89</f>
        <v>-3.1340405014465529E-3</v>
      </c>
      <c r="O88" s="163" t="str">
        <f>TEXT(Table1[[#This Row],[Date ]],"yyyy-mm")</f>
        <v>2023-05</v>
      </c>
      <c r="P88" s="13">
        <f>1+Table1[[#This Row],[Daily Return]]</f>
        <v>0.9968659594985535</v>
      </c>
      <c r="Q88" s="161">
        <v>15784.25</v>
      </c>
      <c r="R88">
        <v>15823.900390999999</v>
      </c>
      <c r="S88">
        <v>15759.349609000001</v>
      </c>
      <c r="T88">
        <v>15799.450194999999</v>
      </c>
      <c r="U88">
        <v>15799.450194999999</v>
      </c>
      <c r="V88">
        <v>16359800</v>
      </c>
      <c r="W88" s="172">
        <f>(Table1[[#This Row],[Close]]-T89)/T89</f>
        <v>1.7182339138954003E-3</v>
      </c>
    </row>
    <row r="89" spans="1:23" ht="14.4" x14ac:dyDescent="0.3">
      <c r="A89" s="164">
        <v>45075</v>
      </c>
      <c r="B89">
        <v>624.5</v>
      </c>
      <c r="C89">
        <v>624.5</v>
      </c>
      <c r="D89">
        <v>616.35</v>
      </c>
      <c r="E89">
        <v>617.35</v>
      </c>
      <c r="F89">
        <v>621</v>
      </c>
      <c r="G89">
        <v>622.20000000000005</v>
      </c>
      <c r="H89">
        <v>620.55999999999995</v>
      </c>
      <c r="I89">
        <v>627</v>
      </c>
      <c r="J89">
        <v>342.25</v>
      </c>
      <c r="K89" t="s">
        <v>214</v>
      </c>
      <c r="L89" t="s">
        <v>215</v>
      </c>
      <c r="M89" s="165">
        <v>8694</v>
      </c>
      <c r="N89" s="162">
        <f>(Table1[[#This Row],[close ]]-G90)/G90</f>
        <v>7.8561593909452047E-3</v>
      </c>
      <c r="O89" s="163" t="str">
        <f>TEXT(Table1[[#This Row],[Date ]],"yyyy-mm")</f>
        <v>2023-05</v>
      </c>
      <c r="P89" s="13">
        <f>1+Table1[[#This Row],[Daily Return]]</f>
        <v>1.0078561593909452</v>
      </c>
      <c r="Q89" s="161">
        <v>15791.75</v>
      </c>
      <c r="R89">
        <v>15805.75</v>
      </c>
      <c r="S89">
        <v>15758.150390999999</v>
      </c>
      <c r="T89">
        <v>15772.349609000001</v>
      </c>
      <c r="U89">
        <v>15772.349609000001</v>
      </c>
      <c r="V89">
        <v>17560100</v>
      </c>
      <c r="W89" s="172">
        <f>(Table1[[#This Row],[Close]]-T90)/T90</f>
        <v>4.8162587159762873E-3</v>
      </c>
    </row>
    <row r="90" spans="1:23" ht="14.4" x14ac:dyDescent="0.3">
      <c r="A90" s="164">
        <v>45072</v>
      </c>
      <c r="B90">
        <v>614.65</v>
      </c>
      <c r="C90">
        <v>622.95000000000005</v>
      </c>
      <c r="D90">
        <v>609</v>
      </c>
      <c r="E90">
        <v>614.1</v>
      </c>
      <c r="F90">
        <v>617.9</v>
      </c>
      <c r="G90">
        <v>617.35</v>
      </c>
      <c r="H90">
        <v>617.35</v>
      </c>
      <c r="I90">
        <v>627</v>
      </c>
      <c r="J90">
        <v>334</v>
      </c>
      <c r="K90" t="s">
        <v>216</v>
      </c>
      <c r="L90" t="s">
        <v>217</v>
      </c>
      <c r="M90" s="165">
        <v>8535</v>
      </c>
      <c r="N90" s="162">
        <f>(Table1[[#This Row],[close ]]-G91)/G91</f>
        <v>5.2922976713890247E-3</v>
      </c>
      <c r="O90" s="163" t="str">
        <f>TEXT(Table1[[#This Row],[Date ]],"yyyy-mm")</f>
        <v>2023-05</v>
      </c>
      <c r="P90" s="13">
        <f>1+Table1[[#This Row],[Daily Return]]</f>
        <v>1.0052922976713889</v>
      </c>
      <c r="Q90" s="161">
        <v>15589.5</v>
      </c>
      <c r="R90">
        <v>15704</v>
      </c>
      <c r="S90">
        <v>15567.849609000001</v>
      </c>
      <c r="T90">
        <v>15696.75</v>
      </c>
      <c r="U90">
        <v>15696.75</v>
      </c>
      <c r="V90">
        <v>15551800</v>
      </c>
      <c r="W90" s="172">
        <f>(Table1[[#This Row],[Close]]-T91)/T91</f>
        <v>9.0966072547853626E-3</v>
      </c>
    </row>
    <row r="91" spans="1:23" ht="14.4" x14ac:dyDescent="0.3">
      <c r="A91" s="164">
        <v>45071</v>
      </c>
      <c r="B91">
        <v>612</v>
      </c>
      <c r="C91">
        <v>619</v>
      </c>
      <c r="D91">
        <v>604.04999999999995</v>
      </c>
      <c r="E91">
        <v>611.1</v>
      </c>
      <c r="F91">
        <v>613</v>
      </c>
      <c r="G91">
        <v>614.1</v>
      </c>
      <c r="H91">
        <v>613.9</v>
      </c>
      <c r="I91">
        <v>627</v>
      </c>
      <c r="J91">
        <v>334</v>
      </c>
      <c r="K91" t="s">
        <v>218</v>
      </c>
      <c r="L91" t="s">
        <v>219</v>
      </c>
      <c r="M91" s="165">
        <v>9934</v>
      </c>
      <c r="N91" s="162">
        <f>(Table1[[#This Row],[close ]]-G92)/G92</f>
        <v>4.9091801669121256E-3</v>
      </c>
      <c r="O91" s="163" t="str">
        <f>TEXT(Table1[[#This Row],[Date ]],"yyyy-mm")</f>
        <v>2023-05</v>
      </c>
      <c r="P91" s="13">
        <f>1+Table1[[#This Row],[Daily Return]]</f>
        <v>1.0049091801669121</v>
      </c>
      <c r="Q91" s="161">
        <v>15510.200194999999</v>
      </c>
      <c r="R91">
        <v>15568.549805000001</v>
      </c>
      <c r="S91">
        <v>15474.150390999999</v>
      </c>
      <c r="T91">
        <v>15555.25</v>
      </c>
      <c r="U91">
        <v>15555.25</v>
      </c>
      <c r="V91">
        <v>17916200</v>
      </c>
      <c r="W91" s="172">
        <f>(Table1[[#This Row],[Close]]-T92)/T92</f>
        <v>2.5328648588125069E-3</v>
      </c>
    </row>
    <row r="92" spans="1:23" ht="14.4" x14ac:dyDescent="0.3">
      <c r="A92" s="164">
        <v>45070</v>
      </c>
      <c r="B92">
        <v>602.95000000000005</v>
      </c>
      <c r="C92">
        <v>613</v>
      </c>
      <c r="D92">
        <v>597</v>
      </c>
      <c r="E92">
        <v>602.65</v>
      </c>
      <c r="F92">
        <v>611</v>
      </c>
      <c r="G92">
        <v>611.1</v>
      </c>
      <c r="H92">
        <v>607.98</v>
      </c>
      <c r="I92">
        <v>627</v>
      </c>
      <c r="J92">
        <v>334</v>
      </c>
      <c r="K92" t="s">
        <v>220</v>
      </c>
      <c r="L92" t="s">
        <v>221</v>
      </c>
      <c r="M92" s="165">
        <v>8517</v>
      </c>
      <c r="N92" s="162">
        <f>(Table1[[#This Row],[close ]]-G93)/G93</f>
        <v>1.4021405459221847E-2</v>
      </c>
      <c r="O92" s="163" t="str">
        <f>TEXT(Table1[[#This Row],[Date ]],"yyyy-mm")</f>
        <v>2023-05</v>
      </c>
      <c r="P92" s="13">
        <f>1+Table1[[#This Row],[Daily Return]]</f>
        <v>1.0140214054592218</v>
      </c>
      <c r="Q92" s="161">
        <v>15517.200194999999</v>
      </c>
      <c r="R92">
        <v>15591.400390999999</v>
      </c>
      <c r="S92">
        <v>15493.299805000001</v>
      </c>
      <c r="T92">
        <v>15515.950194999999</v>
      </c>
      <c r="U92">
        <v>15515.950194999999</v>
      </c>
      <c r="V92">
        <v>17595700</v>
      </c>
      <c r="W92" s="172">
        <f>(Table1[[#This Row],[Close]]-T93)/T93</f>
        <v>-1.8527030026214998E-3</v>
      </c>
    </row>
    <row r="93" spans="1:23" ht="14.4" x14ac:dyDescent="0.3">
      <c r="A93" s="164">
        <v>45069</v>
      </c>
      <c r="B93">
        <v>598.79999999999995</v>
      </c>
      <c r="C93">
        <v>604.70000000000005</v>
      </c>
      <c r="D93">
        <v>592.15</v>
      </c>
      <c r="E93">
        <v>598.25</v>
      </c>
      <c r="F93">
        <v>603.79999999999995</v>
      </c>
      <c r="G93">
        <v>602.65</v>
      </c>
      <c r="H93">
        <v>600.04</v>
      </c>
      <c r="I93">
        <v>627</v>
      </c>
      <c r="J93">
        <v>334</v>
      </c>
      <c r="K93" t="s">
        <v>222</v>
      </c>
      <c r="L93" t="s">
        <v>223</v>
      </c>
      <c r="M93" s="165">
        <v>15844</v>
      </c>
      <c r="N93" s="162">
        <f>(Table1[[#This Row],[close ]]-G94)/G94</f>
        <v>7.3547847889677848E-3</v>
      </c>
      <c r="O93" s="163" t="str">
        <f>TEXT(Table1[[#This Row],[Date ]],"yyyy-mm")</f>
        <v>2023-05</v>
      </c>
      <c r="P93" s="13">
        <f>1+Table1[[#This Row],[Daily Return]]</f>
        <v>1.0073547847889679</v>
      </c>
      <c r="Q93" s="161">
        <v>15551.049805000001</v>
      </c>
      <c r="R93">
        <v>15595.650390999999</v>
      </c>
      <c r="S93">
        <v>15528.75</v>
      </c>
      <c r="T93">
        <v>15544.75</v>
      </c>
      <c r="U93">
        <v>15544.75</v>
      </c>
      <c r="V93">
        <v>14883100</v>
      </c>
      <c r="W93" s="172">
        <f>(Table1[[#This Row],[Close]]-T94)/T94</f>
        <v>2.6283539731682148E-3</v>
      </c>
    </row>
    <row r="94" spans="1:23" ht="14.4" x14ac:dyDescent="0.3">
      <c r="A94" s="164">
        <v>45068</v>
      </c>
      <c r="B94">
        <v>599.35</v>
      </c>
      <c r="C94">
        <v>603.20000000000005</v>
      </c>
      <c r="D94">
        <v>593.65</v>
      </c>
      <c r="E94">
        <v>596.85</v>
      </c>
      <c r="F94">
        <v>597.20000000000005</v>
      </c>
      <c r="G94">
        <v>598.25</v>
      </c>
      <c r="H94">
        <v>598.33000000000004</v>
      </c>
      <c r="I94">
        <v>627</v>
      </c>
      <c r="J94">
        <v>334</v>
      </c>
      <c r="K94" s="165">
        <v>87351</v>
      </c>
      <c r="L94" t="s">
        <v>224</v>
      </c>
      <c r="M94" s="165">
        <v>14601</v>
      </c>
      <c r="N94" s="162">
        <f>(Table1[[#This Row],[close ]]-G95)/G95</f>
        <v>2.3456479852558888E-3</v>
      </c>
      <c r="O94" s="163" t="str">
        <f>TEXT(Table1[[#This Row],[Date ]],"yyyy-mm")</f>
        <v>2023-05</v>
      </c>
      <c r="P94" s="13">
        <f>1+Table1[[#This Row],[Daily Return]]</f>
        <v>1.0023456479852559</v>
      </c>
      <c r="Q94" s="161">
        <v>15409.049805000001</v>
      </c>
      <c r="R94">
        <v>15517.650390999999</v>
      </c>
      <c r="S94">
        <v>15386.900390999999</v>
      </c>
      <c r="T94">
        <v>15504</v>
      </c>
      <c r="U94">
        <v>15504</v>
      </c>
      <c r="V94">
        <v>16992200</v>
      </c>
      <c r="W94" s="172">
        <f>(Table1[[#This Row],[Close]]-T95)/T95</f>
        <v>6.2599307625602991E-3</v>
      </c>
    </row>
    <row r="95" spans="1:23" ht="14.4" x14ac:dyDescent="0.3">
      <c r="A95" s="164">
        <v>45065</v>
      </c>
      <c r="B95">
        <v>612.95000000000005</v>
      </c>
      <c r="C95">
        <v>614.70000000000005</v>
      </c>
      <c r="D95">
        <v>593.5</v>
      </c>
      <c r="E95">
        <v>609.45000000000005</v>
      </c>
      <c r="F95">
        <v>594.5</v>
      </c>
      <c r="G95">
        <v>596.85</v>
      </c>
      <c r="H95">
        <v>599.16999999999996</v>
      </c>
      <c r="I95">
        <v>627</v>
      </c>
      <c r="J95">
        <v>324.25</v>
      </c>
      <c r="K95" t="s">
        <v>225</v>
      </c>
      <c r="L95" t="s">
        <v>226</v>
      </c>
      <c r="M95" s="165">
        <v>11510</v>
      </c>
      <c r="N95" s="162">
        <f>(Table1[[#This Row],[close ]]-G96)/G96</f>
        <v>-2.0674378538026124E-2</v>
      </c>
      <c r="O95" s="163" t="str">
        <f>TEXT(Table1[[#This Row],[Date ]],"yyyy-mm")</f>
        <v>2023-05</v>
      </c>
      <c r="P95" s="13">
        <f>1+Table1[[#This Row],[Daily Return]]</f>
        <v>0.97932562146197388</v>
      </c>
      <c r="Q95" s="161">
        <v>15399.5</v>
      </c>
      <c r="R95">
        <v>15418.799805000001</v>
      </c>
      <c r="S95">
        <v>15278.700194999999</v>
      </c>
      <c r="T95">
        <v>15407.549805000001</v>
      </c>
      <c r="U95">
        <v>15407.549805000001</v>
      </c>
      <c r="V95">
        <v>13957600</v>
      </c>
      <c r="W95" s="172">
        <f>(Table1[[#This Row],[Close]]-T96)/T96</f>
        <v>2.9912377076329105E-3</v>
      </c>
    </row>
    <row r="96" spans="1:23" ht="14.4" x14ac:dyDescent="0.3">
      <c r="A96" s="164">
        <v>45064</v>
      </c>
      <c r="B96">
        <v>609.95000000000005</v>
      </c>
      <c r="C96">
        <v>623</v>
      </c>
      <c r="D96">
        <v>607.15</v>
      </c>
      <c r="E96">
        <v>607.54999999999995</v>
      </c>
      <c r="F96">
        <v>610</v>
      </c>
      <c r="G96">
        <v>609.45000000000005</v>
      </c>
      <c r="H96">
        <v>615.37</v>
      </c>
      <c r="I96">
        <v>627</v>
      </c>
      <c r="J96">
        <v>324.25</v>
      </c>
      <c r="K96" t="s">
        <v>227</v>
      </c>
      <c r="L96" t="s">
        <v>228</v>
      </c>
      <c r="M96" s="165">
        <v>12317</v>
      </c>
      <c r="N96" s="162">
        <f>(Table1[[#This Row],[close ]]-G97)/G97</f>
        <v>3.1273146243109063E-3</v>
      </c>
      <c r="O96" s="163" t="str">
        <f>TEXT(Table1[[#This Row],[Date ]],"yyyy-mm")</f>
        <v>2023-05</v>
      </c>
      <c r="P96" s="13">
        <f>1+Table1[[#This Row],[Daily Return]]</f>
        <v>1.0031273146243109</v>
      </c>
      <c r="Q96" s="161">
        <v>15506.650390999999</v>
      </c>
      <c r="R96">
        <v>15514.900390999999</v>
      </c>
      <c r="S96">
        <v>15346.849609000001</v>
      </c>
      <c r="T96">
        <v>15361.599609000001</v>
      </c>
      <c r="U96">
        <v>15361.599609000001</v>
      </c>
      <c r="V96">
        <v>15928500</v>
      </c>
      <c r="W96" s="172">
        <f>(Table1[[#This Row],[Close]]-T97)/T97</f>
        <v>-4.1973637082763715E-3</v>
      </c>
    </row>
    <row r="97" spans="1:23" ht="14.4" x14ac:dyDescent="0.3">
      <c r="A97" s="164">
        <v>45063</v>
      </c>
      <c r="B97">
        <v>610</v>
      </c>
      <c r="C97">
        <v>627</v>
      </c>
      <c r="D97">
        <v>593.95000000000005</v>
      </c>
      <c r="E97">
        <v>592.4</v>
      </c>
      <c r="F97">
        <v>607</v>
      </c>
      <c r="G97">
        <v>607.54999999999995</v>
      </c>
      <c r="H97">
        <v>606.6</v>
      </c>
      <c r="I97">
        <v>627</v>
      </c>
      <c r="J97">
        <v>324.25</v>
      </c>
      <c r="K97" t="s">
        <v>229</v>
      </c>
      <c r="L97" t="s">
        <v>230</v>
      </c>
      <c r="M97" s="165">
        <v>33352</v>
      </c>
      <c r="N97" s="162">
        <f>(Table1[[#This Row],[close ]]-G98)/G98</f>
        <v>2.557393652937201E-2</v>
      </c>
      <c r="O97" s="163" t="str">
        <f>TEXT(Table1[[#This Row],[Date ]],"yyyy-mm")</f>
        <v>2023-05</v>
      </c>
      <c r="P97" s="13">
        <f>1+Table1[[#This Row],[Daily Return]]</f>
        <v>1.0255739365293719</v>
      </c>
      <c r="Q97" s="161">
        <v>15508.25</v>
      </c>
      <c r="R97">
        <v>15512.849609000001</v>
      </c>
      <c r="S97">
        <v>15367</v>
      </c>
      <c r="T97">
        <v>15426.349609000001</v>
      </c>
      <c r="U97">
        <v>15426.349609000001</v>
      </c>
      <c r="V97">
        <v>17073900</v>
      </c>
      <c r="W97" s="172">
        <f>(Table1[[#This Row],[Close]]-T98)/T98</f>
        <v>-4.2634311231956878E-3</v>
      </c>
    </row>
    <row r="98" spans="1:23" ht="14.4" x14ac:dyDescent="0.3">
      <c r="A98" s="164">
        <v>45062</v>
      </c>
      <c r="B98">
        <v>610.95000000000005</v>
      </c>
      <c r="C98">
        <v>611.95000000000005</v>
      </c>
      <c r="D98">
        <v>590.04999999999995</v>
      </c>
      <c r="E98">
        <v>606.5</v>
      </c>
      <c r="F98">
        <v>593</v>
      </c>
      <c r="G98">
        <v>592.4</v>
      </c>
      <c r="H98">
        <v>601.80999999999995</v>
      </c>
      <c r="I98">
        <v>619.9</v>
      </c>
      <c r="J98">
        <v>324.25</v>
      </c>
      <c r="K98" t="s">
        <v>231</v>
      </c>
      <c r="L98" t="s">
        <v>232</v>
      </c>
      <c r="M98" s="165">
        <v>10136</v>
      </c>
      <c r="N98" s="162">
        <f>(Table1[[#This Row],[close ]]-G99)/G99</f>
        <v>-2.3248145094806303E-2</v>
      </c>
      <c r="O98" s="163" t="str">
        <f>TEXT(Table1[[#This Row],[Date ]],"yyyy-mm")</f>
        <v>2023-05</v>
      </c>
      <c r="P98" s="13">
        <f>1+Table1[[#This Row],[Daily Return]]</f>
        <v>0.97675185490519367</v>
      </c>
      <c r="Q98" s="161">
        <v>15584.400390999999</v>
      </c>
      <c r="R98">
        <v>15592.25</v>
      </c>
      <c r="S98">
        <v>15476.650390999999</v>
      </c>
      <c r="T98">
        <v>15492.400390999999</v>
      </c>
      <c r="U98">
        <v>15492.400390999999</v>
      </c>
      <c r="V98">
        <v>17817900</v>
      </c>
      <c r="W98" s="172">
        <f>(Table1[[#This Row],[Close]]-T99)/T99</f>
        <v>-3.6849459012994316E-3</v>
      </c>
    </row>
    <row r="99" spans="1:23" ht="14.4" x14ac:dyDescent="0.3">
      <c r="A99" s="164">
        <v>45061</v>
      </c>
      <c r="B99">
        <v>595.15</v>
      </c>
      <c r="C99">
        <v>608.5</v>
      </c>
      <c r="D99">
        <v>593.54999999999995</v>
      </c>
      <c r="E99">
        <v>595.04999999999995</v>
      </c>
      <c r="F99">
        <v>604</v>
      </c>
      <c r="G99">
        <v>606.5</v>
      </c>
      <c r="H99">
        <v>603.19000000000005</v>
      </c>
      <c r="I99">
        <v>619.9</v>
      </c>
      <c r="J99">
        <v>324.25</v>
      </c>
      <c r="K99" t="s">
        <v>233</v>
      </c>
      <c r="L99" t="s">
        <v>234</v>
      </c>
      <c r="M99" s="165">
        <v>10357</v>
      </c>
      <c r="N99" s="162">
        <f>(Table1[[#This Row],[close ]]-G100)/G100</f>
        <v>1.9242080497437267E-2</v>
      </c>
      <c r="O99" s="163" t="str">
        <f>TEXT(Table1[[#This Row],[Date ]],"yyyy-mm")</f>
        <v>2023-05</v>
      </c>
      <c r="P99" s="13">
        <f>1+Table1[[#This Row],[Daily Return]]</f>
        <v>1.0192420804974374</v>
      </c>
      <c r="Q99" s="161">
        <v>15495.849609000001</v>
      </c>
      <c r="R99">
        <v>15591.950194999999</v>
      </c>
      <c r="S99">
        <v>15464.650390999999</v>
      </c>
      <c r="T99">
        <v>15549.700194999999</v>
      </c>
      <c r="U99">
        <v>15549.700194999999</v>
      </c>
      <c r="V99">
        <v>13567700</v>
      </c>
      <c r="W99" s="172">
        <f>(Table1[[#This Row],[Close]]-T100)/T100</f>
        <v>4.6746108234143107E-3</v>
      </c>
    </row>
    <row r="100" spans="1:23" ht="14.4" x14ac:dyDescent="0.3">
      <c r="A100" s="164">
        <v>45058</v>
      </c>
      <c r="B100">
        <v>601.95000000000005</v>
      </c>
      <c r="C100">
        <v>601.95000000000005</v>
      </c>
      <c r="D100">
        <v>590</v>
      </c>
      <c r="E100">
        <v>601.95000000000005</v>
      </c>
      <c r="F100">
        <v>594.54999999999995</v>
      </c>
      <c r="G100">
        <v>595.04999999999995</v>
      </c>
      <c r="H100">
        <v>594.01</v>
      </c>
      <c r="I100">
        <v>619.9</v>
      </c>
      <c r="J100">
        <v>315.2</v>
      </c>
      <c r="K100" s="165">
        <v>81569</v>
      </c>
      <c r="L100" t="s">
        <v>235</v>
      </c>
      <c r="M100" s="165">
        <v>7802</v>
      </c>
      <c r="N100" s="162">
        <f>(Table1[[#This Row],[close ]]-G101)/G101</f>
        <v>-1.146274607525557E-2</v>
      </c>
      <c r="O100" s="163" t="str">
        <f>TEXT(Table1[[#This Row],[Date ]],"yyyy-mm")</f>
        <v>2023-05</v>
      </c>
      <c r="P100" s="13">
        <f>1+Table1[[#This Row],[Daily Return]]</f>
        <v>0.98853725392474445</v>
      </c>
      <c r="Q100" s="161">
        <v>15475.049805000001</v>
      </c>
      <c r="R100">
        <v>15506.150390999999</v>
      </c>
      <c r="S100">
        <v>15401.650390999999</v>
      </c>
      <c r="T100">
        <v>15477.349609000001</v>
      </c>
      <c r="U100">
        <v>15477.349609000001</v>
      </c>
      <c r="V100">
        <v>13497800</v>
      </c>
      <c r="W100" s="172">
        <f>(Table1[[#This Row],[Close]]-T101)/T101</f>
        <v>-4.3271599383749062E-4</v>
      </c>
    </row>
    <row r="101" spans="1:23" ht="14.4" x14ac:dyDescent="0.3">
      <c r="A101" s="164">
        <v>45057</v>
      </c>
      <c r="B101">
        <v>600.95000000000005</v>
      </c>
      <c r="C101">
        <v>607.75</v>
      </c>
      <c r="D101">
        <v>597.15</v>
      </c>
      <c r="E101">
        <v>599.4</v>
      </c>
      <c r="F101">
        <v>600.45000000000005</v>
      </c>
      <c r="G101">
        <v>601.95000000000005</v>
      </c>
      <c r="H101">
        <v>602.37</v>
      </c>
      <c r="I101">
        <v>619.9</v>
      </c>
      <c r="J101">
        <v>315.2</v>
      </c>
      <c r="K101" t="s">
        <v>236</v>
      </c>
      <c r="L101" t="s">
        <v>237</v>
      </c>
      <c r="M101" s="165">
        <v>10630</v>
      </c>
      <c r="N101" s="162">
        <f>(Table1[[#This Row],[close ]]-G102)/G102</f>
        <v>4.2542542542543683E-3</v>
      </c>
      <c r="O101" s="163" t="str">
        <f>TEXT(Table1[[#This Row],[Date ]],"yyyy-mm")</f>
        <v>2023-05</v>
      </c>
      <c r="P101" s="13">
        <f>1+Table1[[#This Row],[Daily Return]]</f>
        <v>1.0042542542542543</v>
      </c>
      <c r="Q101" s="161">
        <v>15512.349609000001</v>
      </c>
      <c r="R101">
        <v>15526.75</v>
      </c>
      <c r="S101">
        <v>15461.849609000001</v>
      </c>
      <c r="T101">
        <v>15484.049805000001</v>
      </c>
      <c r="U101">
        <v>15484.049805000001</v>
      </c>
      <c r="V101">
        <v>15978800</v>
      </c>
      <c r="W101" s="172">
        <f>(Table1[[#This Row],[Close]]-T102)/T102</f>
        <v>1.1638395212060419E-3</v>
      </c>
    </row>
    <row r="102" spans="1:23" ht="14.4" x14ac:dyDescent="0.3">
      <c r="A102" s="164">
        <v>45056</v>
      </c>
      <c r="B102">
        <v>601</v>
      </c>
      <c r="C102">
        <v>603.45000000000005</v>
      </c>
      <c r="D102">
        <v>590.5</v>
      </c>
      <c r="E102">
        <v>599.6</v>
      </c>
      <c r="F102">
        <v>597</v>
      </c>
      <c r="G102">
        <v>599.4</v>
      </c>
      <c r="H102">
        <v>597.58000000000004</v>
      </c>
      <c r="I102">
        <v>619.9</v>
      </c>
      <c r="J102">
        <v>315.2</v>
      </c>
      <c r="K102" t="s">
        <v>238</v>
      </c>
      <c r="L102" t="s">
        <v>239</v>
      </c>
      <c r="M102" s="165">
        <v>10754</v>
      </c>
      <c r="N102" s="162">
        <f>(Table1[[#This Row],[close ]]-G103)/G103</f>
        <v>-3.3355570380261084E-4</v>
      </c>
      <c r="O102" s="163" t="str">
        <f>TEXT(Table1[[#This Row],[Date ]],"yyyy-mm")</f>
        <v>2023-05</v>
      </c>
      <c r="P102" s="13">
        <f>1+Table1[[#This Row],[Daily Return]]</f>
        <v>0.99966644429619744</v>
      </c>
      <c r="Q102" s="161">
        <v>15458.049805000001</v>
      </c>
      <c r="R102">
        <v>15476.099609000001</v>
      </c>
      <c r="S102">
        <v>15372.450194999999</v>
      </c>
      <c r="T102">
        <v>15466.049805000001</v>
      </c>
      <c r="U102">
        <v>15466.049805000001</v>
      </c>
      <c r="V102">
        <v>16332600</v>
      </c>
      <c r="W102" s="172">
        <f>(Table1[[#This Row],[Close]]-T103)/T103</f>
        <v>2.9473689190058121E-3</v>
      </c>
    </row>
    <row r="103" spans="1:23" ht="14.4" x14ac:dyDescent="0.3">
      <c r="A103" s="164">
        <v>45055</v>
      </c>
      <c r="B103">
        <v>584.9</v>
      </c>
      <c r="C103">
        <v>619.9</v>
      </c>
      <c r="D103">
        <v>584.9</v>
      </c>
      <c r="E103">
        <v>583.25</v>
      </c>
      <c r="F103">
        <v>598.9</v>
      </c>
      <c r="G103">
        <v>599.6</v>
      </c>
      <c r="H103">
        <v>607.91</v>
      </c>
      <c r="I103">
        <v>619.9</v>
      </c>
      <c r="J103">
        <v>315.2</v>
      </c>
      <c r="K103" t="s">
        <v>240</v>
      </c>
      <c r="L103" t="s">
        <v>241</v>
      </c>
      <c r="M103" s="165">
        <v>27547</v>
      </c>
      <c r="N103" s="162">
        <f>(Table1[[#This Row],[close ]]-G104)/G104</f>
        <v>2.8032576082297509E-2</v>
      </c>
      <c r="O103" s="163" t="str">
        <f>TEXT(Table1[[#This Row],[Date ]],"yyyy-mm")</f>
        <v>2023-05</v>
      </c>
      <c r="P103" s="13">
        <f>1+Table1[[#This Row],[Daily Return]]</f>
        <v>1.0280325760822975</v>
      </c>
      <c r="Q103" s="161">
        <v>15462.75</v>
      </c>
      <c r="R103">
        <v>15502.700194999999</v>
      </c>
      <c r="S103">
        <v>15393.950194999999</v>
      </c>
      <c r="T103">
        <v>15420.599609000001</v>
      </c>
      <c r="U103">
        <v>15420.599609000001</v>
      </c>
      <c r="V103">
        <v>18148500</v>
      </c>
      <c r="W103" s="172">
        <f>(Table1[[#This Row],[Close]]-T104)/T104</f>
        <v>-4.2133648999115628E-4</v>
      </c>
    </row>
    <row r="104" spans="1:23" ht="14.4" x14ac:dyDescent="0.3">
      <c r="A104" s="164">
        <v>45054</v>
      </c>
      <c r="B104">
        <v>577.5</v>
      </c>
      <c r="C104">
        <v>589</v>
      </c>
      <c r="D104">
        <v>573.95000000000005</v>
      </c>
      <c r="E104">
        <v>572.20000000000005</v>
      </c>
      <c r="F104">
        <v>583.29999999999995</v>
      </c>
      <c r="G104">
        <v>583.25</v>
      </c>
      <c r="H104">
        <v>583.39</v>
      </c>
      <c r="I104">
        <v>608</v>
      </c>
      <c r="J104">
        <v>315.2</v>
      </c>
      <c r="K104" t="s">
        <v>242</v>
      </c>
      <c r="L104" t="s">
        <v>243</v>
      </c>
      <c r="M104" s="165">
        <v>14190</v>
      </c>
      <c r="N104" s="162">
        <f>(Table1[[#This Row],[close ]]-G105)/G105</f>
        <v>1.9311429570080311E-2</v>
      </c>
      <c r="O104" s="163" t="str">
        <f>TEXT(Table1[[#This Row],[Date ]],"yyyy-mm")</f>
        <v>2023-05</v>
      </c>
      <c r="P104" s="13">
        <f>1+Table1[[#This Row],[Daily Return]]</f>
        <v>1.0193114295700803</v>
      </c>
      <c r="Q104" s="161">
        <v>15321.900390999999</v>
      </c>
      <c r="R104">
        <v>15440.849609000001</v>
      </c>
      <c r="S104">
        <v>15310.75</v>
      </c>
      <c r="T104">
        <v>15427.099609000001</v>
      </c>
      <c r="U104">
        <v>15427.099609000001</v>
      </c>
      <c r="V104">
        <v>17561300</v>
      </c>
      <c r="W104" s="172">
        <f>(Table1[[#This Row],[Close]]-T105)/T105</f>
        <v>9.7194771641587289E-3</v>
      </c>
    </row>
    <row r="105" spans="1:23" ht="14.4" x14ac:dyDescent="0.3">
      <c r="A105" s="164">
        <v>45051</v>
      </c>
      <c r="B105">
        <v>575.4</v>
      </c>
      <c r="C105">
        <v>580</v>
      </c>
      <c r="D105">
        <v>567.29999999999995</v>
      </c>
      <c r="E105">
        <v>572.4</v>
      </c>
      <c r="F105">
        <v>573.95000000000005</v>
      </c>
      <c r="G105">
        <v>572.20000000000005</v>
      </c>
      <c r="H105">
        <v>572.76</v>
      </c>
      <c r="I105">
        <v>608</v>
      </c>
      <c r="J105">
        <v>315.2</v>
      </c>
      <c r="K105" s="165">
        <v>99620</v>
      </c>
      <c r="L105" t="s">
        <v>244</v>
      </c>
      <c r="M105" s="165">
        <v>8508</v>
      </c>
      <c r="N105" s="162">
        <f>(Table1[[#This Row],[close ]]-G106)/G106</f>
        <v>-3.494060097832491E-4</v>
      </c>
      <c r="O105" s="163" t="str">
        <f>TEXT(Table1[[#This Row],[Date ]],"yyyy-mm")</f>
        <v>2023-05</v>
      </c>
      <c r="P105" s="13">
        <f>1+Table1[[#This Row],[Daily Return]]</f>
        <v>0.99965059399021672</v>
      </c>
      <c r="Q105" s="161">
        <v>15330.349609000001</v>
      </c>
      <c r="R105">
        <v>15394.900390999999</v>
      </c>
      <c r="S105">
        <v>15265.849609000001</v>
      </c>
      <c r="T105">
        <v>15278.599609000001</v>
      </c>
      <c r="U105">
        <v>15278.599609000001</v>
      </c>
      <c r="V105">
        <v>21111500</v>
      </c>
      <c r="W105" s="172">
        <f>(Table1[[#This Row],[Close]]-T106)/T106</f>
        <v>-8.2373432215766592E-3</v>
      </c>
    </row>
    <row r="106" spans="1:23" ht="14.4" x14ac:dyDescent="0.3">
      <c r="A106" s="164">
        <v>45050</v>
      </c>
      <c r="B106">
        <v>569.29999999999995</v>
      </c>
      <c r="C106">
        <v>574</v>
      </c>
      <c r="D106">
        <v>565.70000000000005</v>
      </c>
      <c r="E106">
        <v>564</v>
      </c>
      <c r="F106">
        <v>574</v>
      </c>
      <c r="G106">
        <v>572.4</v>
      </c>
      <c r="H106">
        <v>570.95000000000005</v>
      </c>
      <c r="I106">
        <v>608</v>
      </c>
      <c r="J106">
        <v>315.2</v>
      </c>
      <c r="K106" t="s">
        <v>245</v>
      </c>
      <c r="L106" t="s">
        <v>246</v>
      </c>
      <c r="M106" s="165">
        <v>10600</v>
      </c>
      <c r="N106" s="162">
        <f>(Table1[[#This Row],[close ]]-G107)/G107</f>
        <v>1.4893617021276555E-2</v>
      </c>
      <c r="O106" s="163" t="str">
        <f>TEXT(Table1[[#This Row],[Date ]],"yyyy-mm")</f>
        <v>2023-05</v>
      </c>
      <c r="P106" s="13">
        <f>1+Table1[[#This Row],[Daily Return]]</f>
        <v>1.0148936170212766</v>
      </c>
      <c r="Q106" s="161">
        <v>15282.25</v>
      </c>
      <c r="R106">
        <v>15414.700194999999</v>
      </c>
      <c r="S106">
        <v>15272.700194999999</v>
      </c>
      <c r="T106">
        <v>15405.5</v>
      </c>
      <c r="U106">
        <v>15405.5</v>
      </c>
      <c r="V106">
        <v>22255200</v>
      </c>
      <c r="W106" s="172">
        <f>(Table1[[#This Row],[Close]]-T107)/T107</f>
        <v>8.4509181283346727E-3</v>
      </c>
    </row>
    <row r="107" spans="1:23" ht="14.4" x14ac:dyDescent="0.3">
      <c r="A107" s="164">
        <v>45049</v>
      </c>
      <c r="B107">
        <v>581.35</v>
      </c>
      <c r="C107">
        <v>583.85</v>
      </c>
      <c r="D107">
        <v>561.25</v>
      </c>
      <c r="E107">
        <v>579.6</v>
      </c>
      <c r="F107">
        <v>563</v>
      </c>
      <c r="G107">
        <v>564</v>
      </c>
      <c r="H107">
        <v>571.12</v>
      </c>
      <c r="I107">
        <v>608</v>
      </c>
      <c r="J107">
        <v>315.2</v>
      </c>
      <c r="K107" t="s">
        <v>247</v>
      </c>
      <c r="L107" t="s">
        <v>248</v>
      </c>
      <c r="M107" s="165">
        <v>14270</v>
      </c>
      <c r="N107" s="162">
        <f>(Table1[[#This Row],[close ]]-G108)/G108</f>
        <v>-2.691511387163565E-2</v>
      </c>
      <c r="O107" s="163" t="str">
        <f>TEXT(Table1[[#This Row],[Date ]],"yyyy-mm")</f>
        <v>2023-05</v>
      </c>
      <c r="P107" s="13">
        <f>1+Table1[[#This Row],[Daily Return]]</f>
        <v>0.9730848861283643</v>
      </c>
      <c r="Q107" s="161">
        <v>15277.75</v>
      </c>
      <c r="R107">
        <v>15305.049805000001</v>
      </c>
      <c r="S107">
        <v>15239.5</v>
      </c>
      <c r="T107">
        <v>15276.400390999999</v>
      </c>
      <c r="U107">
        <v>15276.400390999999</v>
      </c>
      <c r="V107">
        <v>21733900</v>
      </c>
      <c r="W107" s="172">
        <f>(Table1[[#This Row],[Close]]-T108)/T108</f>
        <v>-1.5913997026290073E-3</v>
      </c>
    </row>
    <row r="108" spans="1:23" ht="14.4" x14ac:dyDescent="0.3">
      <c r="A108" s="164">
        <v>45048</v>
      </c>
      <c r="B108">
        <v>605.29999999999995</v>
      </c>
      <c r="C108">
        <v>607</v>
      </c>
      <c r="D108">
        <v>575.15</v>
      </c>
      <c r="E108">
        <v>602.25</v>
      </c>
      <c r="F108">
        <v>580.5</v>
      </c>
      <c r="G108">
        <v>579.6</v>
      </c>
      <c r="H108">
        <v>588.29</v>
      </c>
      <c r="I108">
        <v>608</v>
      </c>
      <c r="J108">
        <v>315.2</v>
      </c>
      <c r="K108" t="s">
        <v>249</v>
      </c>
      <c r="L108" t="s">
        <v>250</v>
      </c>
      <c r="M108" s="165">
        <v>18756</v>
      </c>
      <c r="N108" s="162">
        <f>(Table1[[#This Row],[close ]]-G109)/G109</f>
        <v>-3.7608966376089625E-2</v>
      </c>
      <c r="O108" s="163" t="str">
        <f>TEXT(Table1[[#This Row],[Date ]],"yyyy-mm")</f>
        <v>2023-05</v>
      </c>
      <c r="P108" s="13">
        <f>1+Table1[[#This Row],[Daily Return]]</f>
        <v>0.96239103362391032</v>
      </c>
      <c r="Q108" s="161">
        <v>15276.200194999999</v>
      </c>
      <c r="R108">
        <v>15327.75</v>
      </c>
      <c r="S108">
        <v>15261.150390999999</v>
      </c>
      <c r="T108">
        <v>15300.75</v>
      </c>
      <c r="U108">
        <v>15300.75</v>
      </c>
      <c r="V108">
        <v>21880900</v>
      </c>
      <c r="W108" s="172">
        <f>(Table1[[#This Row],[Close]]-T109)/T109</f>
        <v>5.3352560384751432E-3</v>
      </c>
    </row>
    <row r="109" spans="1:23" ht="14.4" x14ac:dyDescent="0.3">
      <c r="A109" s="164">
        <v>45044</v>
      </c>
      <c r="B109">
        <v>603</v>
      </c>
      <c r="C109">
        <v>608</v>
      </c>
      <c r="D109">
        <v>596</v>
      </c>
      <c r="E109">
        <v>599.9</v>
      </c>
      <c r="F109">
        <v>599.1</v>
      </c>
      <c r="G109">
        <v>602.25</v>
      </c>
      <c r="H109">
        <v>603.64</v>
      </c>
      <c r="I109">
        <v>608</v>
      </c>
      <c r="J109">
        <v>315.2</v>
      </c>
      <c r="K109" t="s">
        <v>251</v>
      </c>
      <c r="L109" t="s">
        <v>252</v>
      </c>
      <c r="M109" s="165">
        <v>10521</v>
      </c>
      <c r="N109" s="162">
        <f>(Table1[[#This Row],[close ]]-G110)/G110</f>
        <v>3.9173195532589142E-3</v>
      </c>
      <c r="O109" s="163" t="str">
        <f>TEXT(Table1[[#This Row],[Date ]],"yyyy-mm")</f>
        <v>2023-04</v>
      </c>
      <c r="P109" s="13">
        <f>1+Table1[[#This Row],[Daily Return]]</f>
        <v>1.0039173195532589</v>
      </c>
      <c r="Q109" s="161">
        <v>15111.049805000001</v>
      </c>
      <c r="R109">
        <v>15235.450194999999</v>
      </c>
      <c r="S109">
        <v>15077.450194999999</v>
      </c>
      <c r="T109">
        <v>15219.549805000001</v>
      </c>
      <c r="U109">
        <v>15219.549805000001</v>
      </c>
      <c r="V109">
        <v>22144800</v>
      </c>
      <c r="W109" s="172">
        <f>(Table1[[#This Row],[Close]]-T110)/T110</f>
        <v>9.5853746335267907E-3</v>
      </c>
    </row>
    <row r="110" spans="1:23" ht="14.4" x14ac:dyDescent="0.3">
      <c r="A110" s="164">
        <v>45043</v>
      </c>
      <c r="B110">
        <v>592.9</v>
      </c>
      <c r="C110">
        <v>604</v>
      </c>
      <c r="D110">
        <v>590.95000000000005</v>
      </c>
      <c r="E110">
        <v>590.15</v>
      </c>
      <c r="F110">
        <v>600</v>
      </c>
      <c r="G110">
        <v>599.9</v>
      </c>
      <c r="H110">
        <v>598.91</v>
      </c>
      <c r="I110">
        <v>604.4</v>
      </c>
      <c r="J110">
        <v>315.2</v>
      </c>
      <c r="K110" t="s">
        <v>253</v>
      </c>
      <c r="L110" t="s">
        <v>254</v>
      </c>
      <c r="M110" s="165">
        <v>24056</v>
      </c>
      <c r="N110" s="162">
        <f>(Table1[[#This Row],[close ]]-G111)/G111</f>
        <v>1.6521223417775142E-2</v>
      </c>
      <c r="O110" s="163" t="str">
        <f>TEXT(Table1[[#This Row],[Date ]],"yyyy-mm")</f>
        <v>2023-04</v>
      </c>
      <c r="P110" s="13">
        <f>1+Table1[[#This Row],[Daily Return]]</f>
        <v>1.0165212234177752</v>
      </c>
      <c r="Q110" s="161">
        <v>14999.900390999999</v>
      </c>
      <c r="R110">
        <v>15085.849609000001</v>
      </c>
      <c r="S110">
        <v>14989.200194999999</v>
      </c>
      <c r="T110">
        <v>15075.049805000001</v>
      </c>
      <c r="U110">
        <v>15075.049805000001</v>
      </c>
      <c r="V110">
        <v>19847000</v>
      </c>
      <c r="W110" s="172">
        <f>(Table1[[#This Row],[Close]]-T111)/T111</f>
        <v>5.3786354837109104E-3</v>
      </c>
    </row>
    <row r="111" spans="1:23" ht="14.4" x14ac:dyDescent="0.3">
      <c r="A111" s="164">
        <v>45042</v>
      </c>
      <c r="B111">
        <v>571.9</v>
      </c>
      <c r="C111">
        <v>604.4</v>
      </c>
      <c r="D111">
        <v>568.6</v>
      </c>
      <c r="E111">
        <v>571.54999999999995</v>
      </c>
      <c r="F111">
        <v>590</v>
      </c>
      <c r="G111">
        <v>590.15</v>
      </c>
      <c r="H111">
        <v>590.79</v>
      </c>
      <c r="I111">
        <v>604.4</v>
      </c>
      <c r="J111">
        <v>315.2</v>
      </c>
      <c r="K111" t="s">
        <v>255</v>
      </c>
      <c r="L111" t="s">
        <v>256</v>
      </c>
      <c r="M111" s="165">
        <v>28732</v>
      </c>
      <c r="N111" s="162">
        <f>(Table1[[#This Row],[close ]]-G112)/G112</f>
        <v>3.2543084594523708E-2</v>
      </c>
      <c r="O111" s="163" t="str">
        <f>TEXT(Table1[[#This Row],[Date ]],"yyyy-mm")</f>
        <v>2023-04</v>
      </c>
      <c r="P111" s="13">
        <f>1+Table1[[#This Row],[Daily Return]]</f>
        <v>1.0325430845945238</v>
      </c>
      <c r="Q111" s="161">
        <v>14954.200194999999</v>
      </c>
      <c r="R111">
        <v>15003.099609000001</v>
      </c>
      <c r="S111">
        <v>14918.549805000001</v>
      </c>
      <c r="T111">
        <v>14994.400390999999</v>
      </c>
      <c r="U111">
        <v>14994.400390999999</v>
      </c>
      <c r="V111">
        <v>21127900</v>
      </c>
      <c r="W111" s="172">
        <f>(Table1[[#This Row],[Close]]-T112)/T112</f>
        <v>2.5876552415070512E-3</v>
      </c>
    </row>
    <row r="112" spans="1:23" ht="14.4" x14ac:dyDescent="0.3">
      <c r="A112" s="164">
        <v>45041</v>
      </c>
      <c r="B112">
        <v>570</v>
      </c>
      <c r="C112">
        <v>577.95000000000005</v>
      </c>
      <c r="D112">
        <v>567.6</v>
      </c>
      <c r="E112">
        <v>568.6</v>
      </c>
      <c r="F112">
        <v>571.04999999999995</v>
      </c>
      <c r="G112">
        <v>571.54999999999995</v>
      </c>
      <c r="H112">
        <v>572.39</v>
      </c>
      <c r="I112">
        <v>593</v>
      </c>
      <c r="J112">
        <v>315.2</v>
      </c>
      <c r="K112" s="165">
        <v>71658</v>
      </c>
      <c r="L112" t="s">
        <v>257</v>
      </c>
      <c r="M112" s="165">
        <v>5813</v>
      </c>
      <c r="N112" s="162">
        <f>(Table1[[#This Row],[close ]]-G113)/G113</f>
        <v>5.1881814984170447E-3</v>
      </c>
      <c r="O112" s="163" t="str">
        <f>TEXT(Table1[[#This Row],[Date ]],"yyyy-mm")</f>
        <v>2023-04</v>
      </c>
      <c r="P112" s="13">
        <f>1+Table1[[#This Row],[Daily Return]]</f>
        <v>1.0051881814984172</v>
      </c>
      <c r="Q112" s="161">
        <v>14945.799805000001</v>
      </c>
      <c r="R112">
        <v>14981.299805000001</v>
      </c>
      <c r="S112">
        <v>14916.349609000001</v>
      </c>
      <c r="T112">
        <v>14955.700194999999</v>
      </c>
      <c r="U112">
        <v>14955.700194999999</v>
      </c>
      <c r="V112">
        <v>19990300</v>
      </c>
      <c r="W112" s="172">
        <f>(Table1[[#This Row],[Close]]-T113)/T113</f>
        <v>1.7112891250848903E-3</v>
      </c>
    </row>
    <row r="113" spans="1:23" ht="14.4" x14ac:dyDescent="0.3">
      <c r="A113" s="164">
        <v>45040</v>
      </c>
      <c r="B113">
        <v>559.85</v>
      </c>
      <c r="C113">
        <v>572.5</v>
      </c>
      <c r="D113">
        <v>557.15</v>
      </c>
      <c r="E113">
        <v>558.6</v>
      </c>
      <c r="F113">
        <v>568.95000000000005</v>
      </c>
      <c r="G113">
        <v>568.6</v>
      </c>
      <c r="H113">
        <v>567.85</v>
      </c>
      <c r="I113">
        <v>593</v>
      </c>
      <c r="J113">
        <v>315.2</v>
      </c>
      <c r="K113" t="s">
        <v>258</v>
      </c>
      <c r="L113" t="s">
        <v>259</v>
      </c>
      <c r="M113" s="165">
        <v>14913</v>
      </c>
      <c r="N113" s="162">
        <f>(Table1[[#This Row],[close ]]-G114)/G114</f>
        <v>1.790189760114572E-2</v>
      </c>
      <c r="O113" s="163" t="str">
        <f>TEXT(Table1[[#This Row],[Date ]],"yyyy-mm")</f>
        <v>2023-04</v>
      </c>
      <c r="P113" s="13">
        <f>1+Table1[[#This Row],[Daily Return]]</f>
        <v>1.0179018976011458</v>
      </c>
      <c r="Q113" s="161">
        <v>14903.950194999999</v>
      </c>
      <c r="R113">
        <v>14937.200194999999</v>
      </c>
      <c r="S113">
        <v>14841.599609000001</v>
      </c>
      <c r="T113">
        <v>14930.150390999999</v>
      </c>
      <c r="U113">
        <v>14930.150390999999</v>
      </c>
      <c r="V113">
        <v>15603800</v>
      </c>
      <c r="W113" s="172">
        <f>(Table1[[#This Row],[Close]]-T114)/T114</f>
        <v>5.593737779576476E-3</v>
      </c>
    </row>
    <row r="114" spans="1:23" ht="14.4" x14ac:dyDescent="0.3">
      <c r="A114" s="164">
        <v>45037</v>
      </c>
      <c r="B114">
        <v>558.5</v>
      </c>
      <c r="C114">
        <v>562.70000000000005</v>
      </c>
      <c r="D114">
        <v>553.4</v>
      </c>
      <c r="E114">
        <v>556.04999999999995</v>
      </c>
      <c r="F114">
        <v>558.70000000000005</v>
      </c>
      <c r="G114">
        <v>558.6</v>
      </c>
      <c r="H114">
        <v>557.25</v>
      </c>
      <c r="I114">
        <v>593</v>
      </c>
      <c r="J114">
        <v>315.2</v>
      </c>
      <c r="K114" t="s">
        <v>260</v>
      </c>
      <c r="L114" t="s">
        <v>261</v>
      </c>
      <c r="M114" s="165">
        <v>8378</v>
      </c>
      <c r="N114" s="162">
        <f>(Table1[[#This Row],[close ]]-G115)/G115</f>
        <v>4.5859185325061924E-3</v>
      </c>
      <c r="O114" s="163" t="str">
        <f>TEXT(Table1[[#This Row],[Date ]],"yyyy-mm")</f>
        <v>2023-04</v>
      </c>
      <c r="P114" s="13">
        <f>1+Table1[[#This Row],[Daily Return]]</f>
        <v>1.0045859185325061</v>
      </c>
      <c r="Q114" s="161">
        <v>14879.599609000001</v>
      </c>
      <c r="R114">
        <v>14888.650390999999</v>
      </c>
      <c r="S114">
        <v>14789.950194999999</v>
      </c>
      <c r="T114">
        <v>14847.099609000001</v>
      </c>
      <c r="U114">
        <v>14847.099609000001</v>
      </c>
      <c r="V114">
        <v>14464900</v>
      </c>
      <c r="W114" s="172">
        <f>(Table1[[#This Row],[Close]]-T115)/T115</f>
        <v>-9.8577832354865454E-4</v>
      </c>
    </row>
    <row r="115" spans="1:23" ht="14.4" x14ac:dyDescent="0.3">
      <c r="A115" s="164">
        <v>45036</v>
      </c>
      <c r="B115">
        <v>561.70000000000005</v>
      </c>
      <c r="C115">
        <v>561.70000000000005</v>
      </c>
      <c r="D115">
        <v>553</v>
      </c>
      <c r="E115">
        <v>559</v>
      </c>
      <c r="F115">
        <v>556.5</v>
      </c>
      <c r="G115">
        <v>556.04999999999995</v>
      </c>
      <c r="H115">
        <v>556.11</v>
      </c>
      <c r="I115">
        <v>593</v>
      </c>
      <c r="J115">
        <v>315.2</v>
      </c>
      <c r="K115" t="s">
        <v>262</v>
      </c>
      <c r="L115" t="s">
        <v>263</v>
      </c>
      <c r="M115" s="165">
        <v>17027</v>
      </c>
      <c r="N115" s="162">
        <f>(Table1[[#This Row],[close ]]-G116)/G116</f>
        <v>-5.2772808586762886E-3</v>
      </c>
      <c r="O115" s="163" t="str">
        <f>TEXT(Table1[[#This Row],[Date ]],"yyyy-mm")</f>
        <v>2023-04</v>
      </c>
      <c r="P115" s="13">
        <f>1+Table1[[#This Row],[Daily Return]]</f>
        <v>0.99472271914132371</v>
      </c>
      <c r="Q115" s="161">
        <v>14878.549805000001</v>
      </c>
      <c r="R115">
        <v>14905.799805000001</v>
      </c>
      <c r="S115">
        <v>14835.900390999999</v>
      </c>
      <c r="T115">
        <v>14861.75</v>
      </c>
      <c r="U115">
        <v>14861.75</v>
      </c>
      <c r="V115">
        <v>11133000</v>
      </c>
      <c r="W115" s="172">
        <f>(Table1[[#This Row],[Close]]-T116)/T116</f>
        <v>3.2642131752721277E-4</v>
      </c>
    </row>
    <row r="116" spans="1:23" ht="14.4" x14ac:dyDescent="0.3">
      <c r="A116" s="164">
        <v>45035</v>
      </c>
      <c r="B116">
        <v>561.95000000000005</v>
      </c>
      <c r="C116">
        <v>568.9</v>
      </c>
      <c r="D116">
        <v>553.6</v>
      </c>
      <c r="E116">
        <v>559.20000000000005</v>
      </c>
      <c r="F116">
        <v>562</v>
      </c>
      <c r="G116">
        <v>559</v>
      </c>
      <c r="H116">
        <v>559.64</v>
      </c>
      <c r="I116">
        <v>593</v>
      </c>
      <c r="J116">
        <v>315.2</v>
      </c>
      <c r="K116" t="s">
        <v>264</v>
      </c>
      <c r="L116" t="s">
        <v>265</v>
      </c>
      <c r="M116" s="165">
        <v>9716</v>
      </c>
      <c r="N116" s="162">
        <f>(Table1[[#This Row],[close ]]-G117)/G117</f>
        <v>-3.5765379113026729E-4</v>
      </c>
      <c r="O116" s="163" t="str">
        <f>TEXT(Table1[[#This Row],[Date ]],"yyyy-mm")</f>
        <v>2023-04</v>
      </c>
      <c r="P116" s="13">
        <f>1+Table1[[#This Row],[Daily Return]]</f>
        <v>0.99964234620886971</v>
      </c>
      <c r="Q116" s="161">
        <v>14901.25</v>
      </c>
      <c r="R116">
        <v>14905.599609000001</v>
      </c>
      <c r="S116">
        <v>14832.900390999999</v>
      </c>
      <c r="T116">
        <v>14856.900390999999</v>
      </c>
      <c r="U116">
        <v>14856.900390999999</v>
      </c>
      <c r="V116">
        <v>14657200</v>
      </c>
      <c r="W116" s="172">
        <f>(Table1[[#This Row],[Close]]-T117)/T117</f>
        <v>-2.6917908974961927E-3</v>
      </c>
    </row>
    <row r="117" spans="1:23" ht="14.4" x14ac:dyDescent="0.3">
      <c r="A117" s="164">
        <v>45034</v>
      </c>
      <c r="B117">
        <v>554.75</v>
      </c>
      <c r="C117">
        <v>561.45000000000005</v>
      </c>
      <c r="D117">
        <v>548</v>
      </c>
      <c r="E117">
        <v>551.85</v>
      </c>
      <c r="F117">
        <v>558.9</v>
      </c>
      <c r="G117">
        <v>559.20000000000005</v>
      </c>
      <c r="H117">
        <v>555.16</v>
      </c>
      <c r="I117">
        <v>593</v>
      </c>
      <c r="J117">
        <v>315.2</v>
      </c>
      <c r="K117" t="s">
        <v>266</v>
      </c>
      <c r="L117" t="s">
        <v>267</v>
      </c>
      <c r="M117" s="165">
        <v>11242</v>
      </c>
      <c r="N117" s="162">
        <f>(Table1[[#This Row],[close ]]-G118)/G118</f>
        <v>1.3318836640391451E-2</v>
      </c>
      <c r="O117" s="163" t="str">
        <f>TEXT(Table1[[#This Row],[Date ]],"yyyy-mm")</f>
        <v>2023-04</v>
      </c>
      <c r="P117" s="13">
        <f>1+Table1[[#This Row],[Daily Return]]</f>
        <v>1.0133188366403914</v>
      </c>
      <c r="Q117" s="161">
        <v>14949.099609000001</v>
      </c>
      <c r="R117">
        <v>14949.099609000001</v>
      </c>
      <c r="S117">
        <v>14852.650390999999</v>
      </c>
      <c r="T117">
        <v>14897</v>
      </c>
      <c r="U117">
        <v>14897</v>
      </c>
      <c r="V117">
        <v>15883500</v>
      </c>
      <c r="W117" s="172">
        <f>(Table1[[#This Row],[Close]]-T118)/T118</f>
        <v>-4.8977845960611094E-4</v>
      </c>
    </row>
    <row r="118" spans="1:23" ht="14.4" x14ac:dyDescent="0.3">
      <c r="A118" s="164">
        <v>45033</v>
      </c>
      <c r="B118">
        <v>561.85</v>
      </c>
      <c r="C118">
        <v>561.85</v>
      </c>
      <c r="D118">
        <v>550</v>
      </c>
      <c r="E118">
        <v>560.5</v>
      </c>
      <c r="F118">
        <v>552.95000000000005</v>
      </c>
      <c r="G118">
        <v>551.85</v>
      </c>
      <c r="H118">
        <v>554.44000000000005</v>
      </c>
      <c r="I118">
        <v>593</v>
      </c>
      <c r="J118">
        <v>315.2</v>
      </c>
      <c r="K118" t="s">
        <v>268</v>
      </c>
      <c r="L118" t="s">
        <v>269</v>
      </c>
      <c r="M118" s="165">
        <v>13889</v>
      </c>
      <c r="N118" s="162">
        <f>(Table1[[#This Row],[close ]]-G119)/G119</f>
        <v>-1.5432649420160531E-2</v>
      </c>
      <c r="O118" s="163" t="str">
        <f>TEXT(Table1[[#This Row],[Date ]],"yyyy-mm")</f>
        <v>2023-04</v>
      </c>
      <c r="P118" s="13">
        <f>1+Table1[[#This Row],[Daily Return]]</f>
        <v>0.98456735057983946</v>
      </c>
      <c r="Q118" s="161">
        <v>14970.349609000001</v>
      </c>
      <c r="R118">
        <v>14970.349609000001</v>
      </c>
      <c r="S118">
        <v>14794.450194999999</v>
      </c>
      <c r="T118">
        <v>14904.299805000001</v>
      </c>
      <c r="U118">
        <v>14904.299805000001</v>
      </c>
      <c r="V118">
        <v>13960200</v>
      </c>
      <c r="W118" s="172">
        <f>(Table1[[#This Row],[Close]]-T119)/T119</f>
        <v>-3.3402006118661543E-3</v>
      </c>
    </row>
    <row r="119" spans="1:23" ht="14.4" x14ac:dyDescent="0.3">
      <c r="A119" s="164">
        <v>45029</v>
      </c>
      <c r="B119">
        <v>564.54999999999995</v>
      </c>
      <c r="C119">
        <v>565</v>
      </c>
      <c r="D119">
        <v>557</v>
      </c>
      <c r="E119">
        <v>562.25</v>
      </c>
      <c r="F119">
        <v>560.70000000000005</v>
      </c>
      <c r="G119">
        <v>560.5</v>
      </c>
      <c r="H119">
        <v>560.66999999999996</v>
      </c>
      <c r="I119">
        <v>593</v>
      </c>
      <c r="J119">
        <v>315.2</v>
      </c>
      <c r="K119" s="165">
        <v>89377</v>
      </c>
      <c r="L119" t="s">
        <v>270</v>
      </c>
      <c r="M119" s="165">
        <v>7823</v>
      </c>
      <c r="N119" s="162">
        <f>(Table1[[#This Row],[close ]]-G120)/G120</f>
        <v>-3.1124944419742106E-3</v>
      </c>
      <c r="O119" s="163" t="str">
        <f>TEXT(Table1[[#This Row],[Date ]],"yyyy-mm")</f>
        <v>2023-04</v>
      </c>
      <c r="P119" s="13">
        <f>1+Table1[[#This Row],[Daily Return]]</f>
        <v>0.99688750555802574</v>
      </c>
      <c r="Q119" s="161">
        <v>14946.450194999999</v>
      </c>
      <c r="R119">
        <v>14965.700194999999</v>
      </c>
      <c r="S119">
        <v>14885.25</v>
      </c>
      <c r="T119">
        <v>14954.25</v>
      </c>
      <c r="U119">
        <v>14954.25</v>
      </c>
      <c r="V119">
        <v>12962500</v>
      </c>
      <c r="W119" s="172">
        <f>(Table1[[#This Row],[Close]]-T120)/T120</f>
        <v>8.4999181247914996E-4</v>
      </c>
    </row>
    <row r="120" spans="1:23" ht="14.4" x14ac:dyDescent="0.3">
      <c r="A120" s="164">
        <v>45028</v>
      </c>
      <c r="B120">
        <v>569.5</v>
      </c>
      <c r="C120">
        <v>569.9</v>
      </c>
      <c r="D120">
        <v>559</v>
      </c>
      <c r="E120">
        <v>564.45000000000005</v>
      </c>
      <c r="F120">
        <v>562.20000000000005</v>
      </c>
      <c r="G120">
        <v>562.25</v>
      </c>
      <c r="H120">
        <v>563.66</v>
      </c>
      <c r="I120">
        <v>593</v>
      </c>
      <c r="J120">
        <v>315.2</v>
      </c>
      <c r="K120" s="165">
        <v>85641</v>
      </c>
      <c r="L120" t="s">
        <v>271</v>
      </c>
      <c r="M120" s="165">
        <v>6062</v>
      </c>
      <c r="N120" s="162">
        <f>(Table1[[#This Row],[close ]]-G121)/G121</f>
        <v>-3.8975994330765263E-3</v>
      </c>
      <c r="O120" s="163" t="str">
        <f>TEXT(Table1[[#This Row],[Date ]],"yyyy-mm")</f>
        <v>2023-04</v>
      </c>
      <c r="P120" s="13">
        <f>1+Table1[[#This Row],[Daily Return]]</f>
        <v>0.99610240056692345</v>
      </c>
      <c r="Q120" s="161">
        <v>14902.200194999999</v>
      </c>
      <c r="R120">
        <v>14949.900390999999</v>
      </c>
      <c r="S120">
        <v>14871.900390999999</v>
      </c>
      <c r="T120">
        <v>14941.549805000001</v>
      </c>
      <c r="U120">
        <v>14941.549805000001</v>
      </c>
      <c r="V120">
        <v>11965900</v>
      </c>
      <c r="W120" s="172">
        <f>(Table1[[#This Row],[Close]]-T121)/T121</f>
        <v>4.9975486387866322E-3</v>
      </c>
    </row>
    <row r="121" spans="1:23" ht="14.4" x14ac:dyDescent="0.3">
      <c r="A121" s="164">
        <v>45027</v>
      </c>
      <c r="B121">
        <v>565.65</v>
      </c>
      <c r="C121">
        <v>566.45000000000005</v>
      </c>
      <c r="D121">
        <v>559</v>
      </c>
      <c r="E121">
        <v>563.20000000000005</v>
      </c>
      <c r="F121">
        <v>563.79999999999995</v>
      </c>
      <c r="G121">
        <v>564.45000000000005</v>
      </c>
      <c r="H121">
        <v>564.1</v>
      </c>
      <c r="I121">
        <v>593</v>
      </c>
      <c r="J121">
        <v>315.2</v>
      </c>
      <c r="K121" s="165">
        <v>67797</v>
      </c>
      <c r="L121" t="s">
        <v>272</v>
      </c>
      <c r="M121" s="165">
        <v>5855</v>
      </c>
      <c r="N121" s="162">
        <f>(Table1[[#This Row],[close ]]-G122)/G122</f>
        <v>2.219460227272727E-3</v>
      </c>
      <c r="O121" s="163" t="str">
        <f>TEXT(Table1[[#This Row],[Date ]],"yyyy-mm")</f>
        <v>2023-04</v>
      </c>
      <c r="P121" s="13">
        <f>1+Table1[[#This Row],[Daily Return]]</f>
        <v>1.0022194602272727</v>
      </c>
      <c r="Q121" s="161">
        <v>14854.650390999999</v>
      </c>
      <c r="R121">
        <v>14893.599609000001</v>
      </c>
      <c r="S121">
        <v>14814.349609000001</v>
      </c>
      <c r="T121">
        <v>14867.25</v>
      </c>
      <c r="U121">
        <v>14867.25</v>
      </c>
      <c r="V121">
        <v>12444900</v>
      </c>
      <c r="W121" s="172">
        <f>(Table1[[#This Row],[Close]]-T122)/T122</f>
        <v>5.1857568522618849E-3</v>
      </c>
    </row>
    <row r="122" spans="1:23" ht="14.4" x14ac:dyDescent="0.3">
      <c r="A122" s="164">
        <v>45026</v>
      </c>
      <c r="B122">
        <v>566.75</v>
      </c>
      <c r="C122">
        <v>570</v>
      </c>
      <c r="D122">
        <v>554.54999999999995</v>
      </c>
      <c r="E122">
        <v>563.9</v>
      </c>
      <c r="F122">
        <v>562.70000000000005</v>
      </c>
      <c r="G122">
        <v>563.20000000000005</v>
      </c>
      <c r="H122">
        <v>559.47</v>
      </c>
      <c r="I122">
        <v>593</v>
      </c>
      <c r="J122">
        <v>315.2</v>
      </c>
      <c r="K122" t="s">
        <v>273</v>
      </c>
      <c r="L122" t="s">
        <v>274</v>
      </c>
      <c r="M122" s="165">
        <v>9206</v>
      </c>
      <c r="N122" s="162">
        <f>(Table1[[#This Row],[close ]]-G123)/G123</f>
        <v>-1.2413548501506151E-3</v>
      </c>
      <c r="O122" s="163" t="str">
        <f>TEXT(Table1[[#This Row],[Date ]],"yyyy-mm")</f>
        <v>2023-04</v>
      </c>
      <c r="P122" s="13">
        <f>1+Table1[[#This Row],[Daily Return]]</f>
        <v>0.99875864514984936</v>
      </c>
      <c r="Q122" s="161">
        <v>14797.349609000001</v>
      </c>
      <c r="R122">
        <v>14833.450194999999</v>
      </c>
      <c r="S122">
        <v>14767</v>
      </c>
      <c r="T122">
        <v>14790.549805000001</v>
      </c>
      <c r="U122">
        <v>14790.549805000001</v>
      </c>
      <c r="V122">
        <v>12063200</v>
      </c>
      <c r="W122" s="172">
        <f>(Table1[[#This Row],[Close]]-T123)/T123</f>
        <v>2.1240724148874602E-3</v>
      </c>
    </row>
    <row r="123" spans="1:23" ht="14.4" x14ac:dyDescent="0.3">
      <c r="A123" s="164">
        <v>45022</v>
      </c>
      <c r="B123">
        <v>577.35</v>
      </c>
      <c r="C123">
        <v>578.54999999999995</v>
      </c>
      <c r="D123">
        <v>559.85</v>
      </c>
      <c r="E123">
        <v>569.1</v>
      </c>
      <c r="F123">
        <v>565.5</v>
      </c>
      <c r="G123">
        <v>563.9</v>
      </c>
      <c r="H123">
        <v>569.55999999999995</v>
      </c>
      <c r="I123">
        <v>593</v>
      </c>
      <c r="J123">
        <v>315.2</v>
      </c>
      <c r="K123" t="s">
        <v>275</v>
      </c>
      <c r="L123" t="s">
        <v>276</v>
      </c>
      <c r="M123" s="165">
        <v>13203</v>
      </c>
      <c r="N123" s="162">
        <f>(Table1[[#This Row],[close ]]-G124)/G124</f>
        <v>-9.1372342294852322E-3</v>
      </c>
      <c r="O123" s="163" t="str">
        <f>TEXT(Table1[[#This Row],[Date ]],"yyyy-mm")</f>
        <v>2023-04</v>
      </c>
      <c r="P123" s="13">
        <f>1+Table1[[#This Row],[Daily Return]]</f>
        <v>0.9908627657705148</v>
      </c>
      <c r="Q123" s="161">
        <v>14701.099609000001</v>
      </c>
      <c r="R123">
        <v>14786</v>
      </c>
      <c r="S123">
        <v>14673.700194999999</v>
      </c>
      <c r="T123">
        <v>14759.200194999999</v>
      </c>
      <c r="U123">
        <v>14759.200194999999</v>
      </c>
      <c r="V123">
        <v>13016900</v>
      </c>
      <c r="W123" s="172">
        <f>(Table1[[#This Row],[Close]]-T124)/T124</f>
        <v>3.3855767520252164E-3</v>
      </c>
    </row>
    <row r="124" spans="1:23" ht="14.4" x14ac:dyDescent="0.3">
      <c r="A124" s="164">
        <v>45021</v>
      </c>
      <c r="B124">
        <v>579.20000000000005</v>
      </c>
      <c r="C124">
        <v>579.20000000000005</v>
      </c>
      <c r="D124">
        <v>560.70000000000005</v>
      </c>
      <c r="E124">
        <v>577.9</v>
      </c>
      <c r="F124">
        <v>570</v>
      </c>
      <c r="G124">
        <v>569.1</v>
      </c>
      <c r="H124">
        <v>568.61</v>
      </c>
      <c r="I124">
        <v>593</v>
      </c>
      <c r="J124">
        <v>315.2</v>
      </c>
      <c r="K124" t="s">
        <v>277</v>
      </c>
      <c r="L124" t="s">
        <v>278</v>
      </c>
      <c r="M124" s="165">
        <v>9319</v>
      </c>
      <c r="N124" s="162">
        <f>(Table1[[#This Row],[close ]]-G125)/G125</f>
        <v>-1.5227548018688277E-2</v>
      </c>
      <c r="O124" s="163" t="str">
        <f>TEXT(Table1[[#This Row],[Date ]],"yyyy-mm")</f>
        <v>2023-04</v>
      </c>
      <c r="P124" s="13">
        <f>1+Table1[[#This Row],[Daily Return]]</f>
        <v>0.98477245198131169</v>
      </c>
      <c r="Q124" s="161">
        <v>14620.700194999999</v>
      </c>
      <c r="R124">
        <v>14718.900390999999</v>
      </c>
      <c r="S124">
        <v>14611.25</v>
      </c>
      <c r="T124">
        <v>14709.400390999999</v>
      </c>
      <c r="U124">
        <v>14709.400390999999</v>
      </c>
      <c r="V124">
        <v>13452400</v>
      </c>
      <c r="W124" s="172">
        <f>(Table1[[#This Row],[Close]]-T125)/T125</f>
        <v>7.3586195381486015E-3</v>
      </c>
    </row>
    <row r="125" spans="1:23" ht="14.4" x14ac:dyDescent="0.3">
      <c r="A125" s="164">
        <v>45019</v>
      </c>
      <c r="B125">
        <v>570.54999999999995</v>
      </c>
      <c r="C125">
        <v>590</v>
      </c>
      <c r="D125">
        <v>568.35</v>
      </c>
      <c r="E125">
        <v>567.65</v>
      </c>
      <c r="F125">
        <v>578.54999999999995</v>
      </c>
      <c r="G125">
        <v>577.9</v>
      </c>
      <c r="H125">
        <v>581.16999999999996</v>
      </c>
      <c r="I125">
        <v>593</v>
      </c>
      <c r="J125">
        <v>315.2</v>
      </c>
      <c r="K125" t="s">
        <v>279</v>
      </c>
      <c r="L125" t="s">
        <v>280</v>
      </c>
      <c r="M125" s="165">
        <v>8062</v>
      </c>
      <c r="N125" s="162">
        <f>(Table1[[#This Row],[close ]]-G126)/G126</f>
        <v>1.8056901259578966E-2</v>
      </c>
      <c r="O125" s="163" t="str">
        <f>TEXT(Table1[[#This Row],[Date ]],"yyyy-mm")</f>
        <v>2023-04</v>
      </c>
      <c r="P125" s="13">
        <f>1+Table1[[#This Row],[Daily Return]]</f>
        <v>1.018056901259579</v>
      </c>
      <c r="Q125" s="161">
        <v>14621.049805000001</v>
      </c>
      <c r="R125">
        <v>14621.049805000001</v>
      </c>
      <c r="S125">
        <v>14541.599609000001</v>
      </c>
      <c r="T125">
        <v>14601.950194999999</v>
      </c>
      <c r="U125">
        <v>14601.950194999999</v>
      </c>
      <c r="V125">
        <v>13824900</v>
      </c>
      <c r="W125" s="172">
        <f>(Table1[[#This Row],[Close]]-T126)/T126</f>
        <v>3.0293338085272325E-3</v>
      </c>
    </row>
    <row r="126" spans="1:23" ht="14.4" x14ac:dyDescent="0.3">
      <c r="A126" s="164">
        <v>45016</v>
      </c>
      <c r="B126">
        <v>567.29999999999995</v>
      </c>
      <c r="C126">
        <v>572.35</v>
      </c>
      <c r="D126">
        <v>560.20000000000005</v>
      </c>
      <c r="E126">
        <v>565.4</v>
      </c>
      <c r="F126">
        <v>563.95000000000005</v>
      </c>
      <c r="G126">
        <v>567.65</v>
      </c>
      <c r="H126">
        <v>566.07000000000005</v>
      </c>
      <c r="I126">
        <v>593</v>
      </c>
      <c r="J126">
        <v>315.2</v>
      </c>
      <c r="K126" s="165">
        <v>87923</v>
      </c>
      <c r="L126" t="s">
        <v>281</v>
      </c>
      <c r="M126" s="165">
        <v>8121</v>
      </c>
      <c r="N126" s="162">
        <f>(Table1[[#This Row],[close ]]-G127)/G127</f>
        <v>3.9794835514679874E-3</v>
      </c>
      <c r="O126" s="163" t="str">
        <f>TEXT(Table1[[#This Row],[Date ]],"yyyy-mm")</f>
        <v>2023-03</v>
      </c>
      <c r="P126" s="13">
        <f>1+Table1[[#This Row],[Daily Return]]</f>
        <v>1.0039794835514679</v>
      </c>
      <c r="Q126" s="161">
        <v>14442.299805000001</v>
      </c>
      <c r="R126">
        <v>14577.150390999999</v>
      </c>
      <c r="S126">
        <v>14438.799805000001</v>
      </c>
      <c r="T126">
        <v>14557.849609000001</v>
      </c>
      <c r="U126">
        <v>14557.849609000001</v>
      </c>
      <c r="V126">
        <v>17405600</v>
      </c>
      <c r="W126" s="172">
        <f>(Table1[[#This Row],[Close]]-T127)/T127</f>
        <v>1.4795477762173196E-2</v>
      </c>
    </row>
    <row r="127" spans="1:23" ht="14.4" x14ac:dyDescent="0.3">
      <c r="A127" s="164">
        <v>45014</v>
      </c>
      <c r="B127">
        <v>560</v>
      </c>
      <c r="C127">
        <v>569</v>
      </c>
      <c r="D127">
        <v>553.35</v>
      </c>
      <c r="E127">
        <v>557.95000000000005</v>
      </c>
      <c r="F127">
        <v>565</v>
      </c>
      <c r="G127">
        <v>565.4</v>
      </c>
      <c r="H127">
        <v>562.09</v>
      </c>
      <c r="I127">
        <v>593</v>
      </c>
      <c r="J127">
        <v>315.2</v>
      </c>
      <c r="K127" t="s">
        <v>282</v>
      </c>
      <c r="L127" t="s">
        <v>283</v>
      </c>
      <c r="M127" s="165">
        <v>9120</v>
      </c>
      <c r="N127" s="162">
        <f>(Table1[[#This Row],[close ]]-G128)/G128</f>
        <v>1.3352450936463717E-2</v>
      </c>
      <c r="O127" s="163" t="str">
        <f>TEXT(Table1[[#This Row],[Date ]],"yyyy-mm")</f>
        <v>2023-03</v>
      </c>
      <c r="P127" s="13">
        <f>1+Table1[[#This Row],[Daily Return]]</f>
        <v>1.0133524509364638</v>
      </c>
      <c r="Q127" s="161">
        <v>14218.599609000001</v>
      </c>
      <c r="R127">
        <v>14377.299805000001</v>
      </c>
      <c r="S127">
        <v>14218.599609000001</v>
      </c>
      <c r="T127">
        <v>14345.599609000001</v>
      </c>
      <c r="U127">
        <v>14345.599609000001</v>
      </c>
      <c r="V127">
        <v>19557100</v>
      </c>
      <c r="W127" s="172">
        <f>(Table1[[#This Row],[Close]]-T128)/T128</f>
        <v>9.4146980562537005E-3</v>
      </c>
    </row>
    <row r="128" spans="1:23" ht="14.4" x14ac:dyDescent="0.3">
      <c r="A128" s="164">
        <v>45013</v>
      </c>
      <c r="B128">
        <v>549.15</v>
      </c>
      <c r="C128">
        <v>561.35</v>
      </c>
      <c r="D128">
        <v>542</v>
      </c>
      <c r="E128">
        <v>549.15</v>
      </c>
      <c r="F128">
        <v>557</v>
      </c>
      <c r="G128">
        <v>557.95000000000005</v>
      </c>
      <c r="H128">
        <v>548.77</v>
      </c>
      <c r="I128">
        <v>593</v>
      </c>
      <c r="J128">
        <v>315.2</v>
      </c>
      <c r="K128" t="s">
        <v>284</v>
      </c>
      <c r="L128" t="s">
        <v>285</v>
      </c>
      <c r="M128" s="165">
        <v>7054</v>
      </c>
      <c r="N128" s="162">
        <f>(Table1[[#This Row],[close ]]-G129)/G129</f>
        <v>1.6024765546754201E-2</v>
      </c>
      <c r="O128" s="163" t="str">
        <f>TEXT(Table1[[#This Row],[Date ]],"yyyy-mm")</f>
        <v>2023-03</v>
      </c>
      <c r="P128" s="13">
        <f>1+Table1[[#This Row],[Daily Return]]</f>
        <v>1.0160247655467542</v>
      </c>
      <c r="Q128" s="161">
        <v>14289.950194999999</v>
      </c>
      <c r="R128">
        <v>14300.200194999999</v>
      </c>
      <c r="S128">
        <v>14177.5</v>
      </c>
      <c r="T128">
        <v>14211.799805000001</v>
      </c>
      <c r="U128">
        <v>14211.799805000001</v>
      </c>
      <c r="V128">
        <v>14615200</v>
      </c>
      <c r="W128" s="172">
        <f>(Table1[[#This Row],[Close]]-T129)/T129</f>
        <v>-3.5687765503086689E-3</v>
      </c>
    </row>
    <row r="129" spans="1:23" ht="14.4" x14ac:dyDescent="0.3">
      <c r="A129" s="164">
        <v>45012</v>
      </c>
      <c r="B129">
        <v>557</v>
      </c>
      <c r="C129">
        <v>563</v>
      </c>
      <c r="D129">
        <v>546</v>
      </c>
      <c r="E129">
        <v>558.20000000000005</v>
      </c>
      <c r="F129">
        <v>546.5</v>
      </c>
      <c r="G129">
        <v>549.15</v>
      </c>
      <c r="H129">
        <v>556.66999999999996</v>
      </c>
      <c r="I129">
        <v>593</v>
      </c>
      <c r="J129">
        <v>315.2</v>
      </c>
      <c r="K129" t="s">
        <v>286</v>
      </c>
      <c r="L129" t="s">
        <v>287</v>
      </c>
      <c r="M129" s="165">
        <v>5608</v>
      </c>
      <c r="N129" s="162">
        <f>(Table1[[#This Row],[close ]]-G130)/G130</f>
        <v>-1.6212826943747882E-2</v>
      </c>
      <c r="O129" s="163" t="str">
        <f>TEXT(Table1[[#This Row],[Date ]],"yyyy-mm")</f>
        <v>2023-03</v>
      </c>
      <c r="P129" s="13">
        <f>1+Table1[[#This Row],[Daily Return]]</f>
        <v>0.98378717305625207</v>
      </c>
      <c r="Q129" s="161">
        <v>14306.599609000001</v>
      </c>
      <c r="R129">
        <v>14348.950194999999</v>
      </c>
      <c r="S129">
        <v>14238.900390999999</v>
      </c>
      <c r="T129">
        <v>14262.700194999999</v>
      </c>
      <c r="U129">
        <v>14262.700194999999</v>
      </c>
      <c r="V129">
        <v>14815600</v>
      </c>
      <c r="W129" s="172">
        <f>(Table1[[#This Row],[Close]]-T130)/T130</f>
        <v>-1.1415228657469403E-3</v>
      </c>
    </row>
    <row r="130" spans="1:23" ht="14.4" x14ac:dyDescent="0.3">
      <c r="A130" s="164">
        <v>45009</v>
      </c>
      <c r="B130">
        <v>559.29999999999995</v>
      </c>
      <c r="C130">
        <v>564.54999999999995</v>
      </c>
      <c r="D130">
        <v>555</v>
      </c>
      <c r="E130">
        <v>556.5</v>
      </c>
      <c r="F130">
        <v>555.9</v>
      </c>
      <c r="G130">
        <v>558.20000000000005</v>
      </c>
      <c r="H130">
        <v>560.04</v>
      </c>
      <c r="I130">
        <v>593</v>
      </c>
      <c r="J130">
        <v>315.2</v>
      </c>
      <c r="K130" s="165">
        <v>52367</v>
      </c>
      <c r="L130" t="s">
        <v>288</v>
      </c>
      <c r="M130" s="165">
        <v>4340</v>
      </c>
      <c r="N130" s="162">
        <f>(Table1[[#This Row],[close ]]-G131)/G131</f>
        <v>3.0548068283918158E-3</v>
      </c>
      <c r="O130" s="163" t="str">
        <f>TEXT(Table1[[#This Row],[Date ]],"yyyy-mm")</f>
        <v>2023-03</v>
      </c>
      <c r="P130" s="13">
        <f>1+Table1[[#This Row],[Daily Return]]</f>
        <v>1.0030548068283918</v>
      </c>
      <c r="Q130" s="161">
        <v>14409</v>
      </c>
      <c r="R130">
        <v>14434.099609000001</v>
      </c>
      <c r="S130">
        <v>14257.5</v>
      </c>
      <c r="T130">
        <v>14279</v>
      </c>
      <c r="U130">
        <v>14279</v>
      </c>
      <c r="V130">
        <v>13960500</v>
      </c>
      <c r="W130" s="172">
        <f>(Table1[[#This Row],[Close]]-T131)/T131</f>
        <v>-8.6505882128343446E-3</v>
      </c>
    </row>
    <row r="131" spans="1:23" ht="14.4" x14ac:dyDescent="0.3">
      <c r="A131" s="164">
        <v>45008</v>
      </c>
      <c r="B131">
        <v>560.35</v>
      </c>
      <c r="C131">
        <v>562.6</v>
      </c>
      <c r="D131">
        <v>555</v>
      </c>
      <c r="E131">
        <v>559.9</v>
      </c>
      <c r="F131">
        <v>556</v>
      </c>
      <c r="G131">
        <v>556.5</v>
      </c>
      <c r="H131">
        <v>556.26</v>
      </c>
      <c r="I131">
        <v>593</v>
      </c>
      <c r="J131">
        <v>315.2</v>
      </c>
      <c r="K131" t="s">
        <v>289</v>
      </c>
      <c r="L131" t="s">
        <v>290</v>
      </c>
      <c r="M131" s="165">
        <v>6041</v>
      </c>
      <c r="N131" s="162">
        <f>(Table1[[#This Row],[close ]]-G132)/G132</f>
        <v>-6.0725129487408059E-3</v>
      </c>
      <c r="O131" s="163" t="str">
        <f>TEXT(Table1[[#This Row],[Date ]],"yyyy-mm")</f>
        <v>2023-03</v>
      </c>
      <c r="P131" s="13">
        <f>1+Table1[[#This Row],[Daily Return]]</f>
        <v>0.99392748705125922</v>
      </c>
      <c r="Q131" s="161">
        <v>14422.950194999999</v>
      </c>
      <c r="R131">
        <v>14490.650390999999</v>
      </c>
      <c r="S131">
        <v>14388.299805000001</v>
      </c>
      <c r="T131">
        <v>14403.599609000001</v>
      </c>
      <c r="U131">
        <v>14403.599609000001</v>
      </c>
      <c r="V131">
        <v>11622300</v>
      </c>
      <c r="W131" s="172">
        <f>(Table1[[#This Row],[Close]]-T132)/T132</f>
        <v>-3.9004419778699319E-3</v>
      </c>
    </row>
    <row r="132" spans="1:23" ht="14.4" x14ac:dyDescent="0.3">
      <c r="A132" s="164">
        <v>45007</v>
      </c>
      <c r="B132">
        <v>565.5</v>
      </c>
      <c r="C132">
        <v>569.25</v>
      </c>
      <c r="D132">
        <v>558</v>
      </c>
      <c r="E132">
        <v>563.35</v>
      </c>
      <c r="F132">
        <v>558.5</v>
      </c>
      <c r="G132">
        <v>559.9</v>
      </c>
      <c r="H132">
        <v>564.04999999999995</v>
      </c>
      <c r="I132">
        <v>593</v>
      </c>
      <c r="J132">
        <v>315.2</v>
      </c>
      <c r="K132" s="165">
        <v>68199</v>
      </c>
      <c r="L132" t="s">
        <v>291</v>
      </c>
      <c r="M132" s="165">
        <v>4504</v>
      </c>
      <c r="N132" s="162">
        <f>(Table1[[#This Row],[close ]]-G133)/G133</f>
        <v>-6.1240791692554275E-3</v>
      </c>
      <c r="O132" s="163" t="str">
        <f>TEXT(Table1[[#This Row],[Date ]],"yyyy-mm")</f>
        <v>2023-03</v>
      </c>
      <c r="P132" s="13">
        <f>1+Table1[[#This Row],[Daily Return]]</f>
        <v>0.99387592083074461</v>
      </c>
      <c r="Q132" s="161">
        <v>14470.049805000001</v>
      </c>
      <c r="R132">
        <v>14497.150390999999</v>
      </c>
      <c r="S132">
        <v>14432.200194999999</v>
      </c>
      <c r="T132">
        <v>14460</v>
      </c>
      <c r="U132">
        <v>14460</v>
      </c>
      <c r="V132">
        <v>0</v>
      </c>
      <c r="W132" s="172">
        <f>(Table1[[#This Row],[Close]]-T133)/T133</f>
        <v>3.3793062151897574E-3</v>
      </c>
    </row>
    <row r="133" spans="1:23" ht="14.4" x14ac:dyDescent="0.3">
      <c r="A133" s="164">
        <v>45006</v>
      </c>
      <c r="B133">
        <v>553.5</v>
      </c>
      <c r="C133">
        <v>569</v>
      </c>
      <c r="D133">
        <v>553.5</v>
      </c>
      <c r="E133">
        <v>557.15</v>
      </c>
      <c r="F133">
        <v>562.79999999999995</v>
      </c>
      <c r="G133">
        <v>563.35</v>
      </c>
      <c r="H133">
        <v>559.96</v>
      </c>
      <c r="I133">
        <v>593</v>
      </c>
      <c r="J133">
        <v>315.2</v>
      </c>
      <c r="K133" s="165">
        <v>71760</v>
      </c>
      <c r="L133" t="s">
        <v>292</v>
      </c>
      <c r="M133" s="165">
        <v>4190</v>
      </c>
      <c r="N133" s="162">
        <f>(Table1[[#This Row],[close ]]-G134)/G134</f>
        <v>1.1128062460737765E-2</v>
      </c>
      <c r="O133" s="163" t="str">
        <f>TEXT(Table1[[#This Row],[Date ]],"yyyy-mm")</f>
        <v>2023-03</v>
      </c>
      <c r="P133" s="13">
        <f>1+Table1[[#This Row],[Daily Return]]</f>
        <v>1.0111280624607377</v>
      </c>
      <c r="Q133" s="161">
        <v>14379.049805000001</v>
      </c>
      <c r="R133">
        <v>14428.150390999999</v>
      </c>
      <c r="S133">
        <v>14339.950194999999</v>
      </c>
      <c r="T133">
        <v>14411.299805000001</v>
      </c>
      <c r="U133">
        <v>14411.299805000001</v>
      </c>
      <c r="V133">
        <v>13293900</v>
      </c>
      <c r="W133" s="172">
        <f>(Table1[[#This Row],[Close]]-T134)/T134</f>
        <v>6.5795586098167363E-3</v>
      </c>
    </row>
    <row r="134" spans="1:23" ht="14.4" x14ac:dyDescent="0.3">
      <c r="A134" s="164">
        <v>45005</v>
      </c>
      <c r="B134">
        <v>565.04999999999995</v>
      </c>
      <c r="C134">
        <v>566.9</v>
      </c>
      <c r="D134">
        <v>550.04999999999995</v>
      </c>
      <c r="E134">
        <v>565.04999999999995</v>
      </c>
      <c r="F134">
        <v>554.54999999999995</v>
      </c>
      <c r="G134">
        <v>557.15</v>
      </c>
      <c r="H134">
        <v>558.87</v>
      </c>
      <c r="I134">
        <v>593</v>
      </c>
      <c r="J134">
        <v>315.2</v>
      </c>
      <c r="K134" s="165">
        <v>65988</v>
      </c>
      <c r="L134" t="s">
        <v>293</v>
      </c>
      <c r="M134" s="165">
        <v>4979</v>
      </c>
      <c r="N134" s="162">
        <f>(Table1[[#This Row],[close ]]-G135)/G135</f>
        <v>-1.3981063622688219E-2</v>
      </c>
      <c r="O134" s="163" t="str">
        <f>TEXT(Table1[[#This Row],[Date ]],"yyyy-mm")</f>
        <v>2023-03</v>
      </c>
      <c r="P134" s="13">
        <f>1+Table1[[#This Row],[Daily Return]]</f>
        <v>0.98601893637731175</v>
      </c>
      <c r="Q134" s="161">
        <v>14389.849609000001</v>
      </c>
      <c r="R134">
        <v>14393.599609000001</v>
      </c>
      <c r="S134">
        <v>14196.5</v>
      </c>
      <c r="T134">
        <v>14317.099609000001</v>
      </c>
      <c r="U134">
        <v>14317.099609000001</v>
      </c>
      <c r="V134">
        <v>16179700</v>
      </c>
      <c r="W134" s="172">
        <f>(Table1[[#This Row],[Close]]-T135)/T135</f>
        <v>-7.1944443505776523E-3</v>
      </c>
    </row>
    <row r="135" spans="1:23" ht="14.4" x14ac:dyDescent="0.3">
      <c r="A135" s="164">
        <v>45002</v>
      </c>
      <c r="B135">
        <v>567</v>
      </c>
      <c r="C135">
        <v>579</v>
      </c>
      <c r="D135">
        <v>563.4</v>
      </c>
      <c r="E135">
        <v>566.79999999999995</v>
      </c>
      <c r="F135">
        <v>564.20000000000005</v>
      </c>
      <c r="G135">
        <v>565.04999999999995</v>
      </c>
      <c r="H135">
        <v>571.41</v>
      </c>
      <c r="I135">
        <v>593</v>
      </c>
      <c r="J135">
        <v>315.2</v>
      </c>
      <c r="K135" t="s">
        <v>294</v>
      </c>
      <c r="L135" t="s">
        <v>295</v>
      </c>
      <c r="M135" s="165">
        <v>7739</v>
      </c>
      <c r="N135" s="162">
        <f>(Table1[[#This Row],[close ]]-G136)/G136</f>
        <v>-3.0875088214537758E-3</v>
      </c>
      <c r="O135" s="163" t="str">
        <f>TEXT(Table1[[#This Row],[Date ]],"yyyy-mm")</f>
        <v>2023-03</v>
      </c>
      <c r="P135" s="13">
        <f>1+Table1[[#This Row],[Daily Return]]</f>
        <v>0.99691249117854619</v>
      </c>
      <c r="Q135" s="161">
        <v>14436.25</v>
      </c>
      <c r="R135">
        <v>14464.900390999999</v>
      </c>
      <c r="S135">
        <v>14327.75</v>
      </c>
      <c r="T135">
        <v>14420.849609000001</v>
      </c>
      <c r="U135">
        <v>14420.849609000001</v>
      </c>
      <c r="V135">
        <v>23358000</v>
      </c>
      <c r="W135" s="172">
        <f>(Table1[[#This Row],[Close]]-T136)/T136</f>
        <v>6.3152681176153989E-3</v>
      </c>
    </row>
    <row r="136" spans="1:23" ht="14.4" x14ac:dyDescent="0.3">
      <c r="A136" s="164">
        <v>45001</v>
      </c>
      <c r="B136">
        <v>570</v>
      </c>
      <c r="C136">
        <v>570</v>
      </c>
      <c r="D136">
        <v>555</v>
      </c>
      <c r="E136">
        <v>567.15</v>
      </c>
      <c r="F136">
        <v>565.54999999999995</v>
      </c>
      <c r="G136">
        <v>566.79999999999995</v>
      </c>
      <c r="H136">
        <v>563.1</v>
      </c>
      <c r="I136">
        <v>593</v>
      </c>
      <c r="J136">
        <v>315.2</v>
      </c>
      <c r="K136" s="165">
        <v>93231</v>
      </c>
      <c r="L136" t="s">
        <v>296</v>
      </c>
      <c r="M136" s="165">
        <v>8636</v>
      </c>
      <c r="N136" s="162">
        <f>(Table1[[#This Row],[close ]]-G137)/G137</f>
        <v>-6.1712069117521426E-4</v>
      </c>
      <c r="O136" s="163" t="str">
        <f>TEXT(Table1[[#This Row],[Date ]],"yyyy-mm")</f>
        <v>2023-03</v>
      </c>
      <c r="P136" s="13">
        <f>1+Table1[[#This Row],[Daily Return]]</f>
        <v>0.99938287930882475</v>
      </c>
      <c r="Q136" s="161">
        <v>14328.5</v>
      </c>
      <c r="R136">
        <v>14387.650390999999</v>
      </c>
      <c r="S136">
        <v>14189</v>
      </c>
      <c r="T136">
        <v>14330.349609000001</v>
      </c>
      <c r="U136">
        <v>14330.349609000001</v>
      </c>
      <c r="V136">
        <v>21668100</v>
      </c>
      <c r="W136" s="172">
        <f>(Table1[[#This Row],[Close]]-T137)/T137</f>
        <v>7.0178726261661687E-4</v>
      </c>
    </row>
    <row r="137" spans="1:23" ht="14.4" x14ac:dyDescent="0.3">
      <c r="A137" s="164">
        <v>45000</v>
      </c>
      <c r="B137">
        <v>558.9</v>
      </c>
      <c r="C137">
        <v>574.95000000000005</v>
      </c>
      <c r="D137">
        <v>558.9</v>
      </c>
      <c r="E137">
        <v>557.20000000000005</v>
      </c>
      <c r="F137">
        <v>566</v>
      </c>
      <c r="G137">
        <v>567.15</v>
      </c>
      <c r="H137">
        <v>565.54</v>
      </c>
      <c r="I137">
        <v>593</v>
      </c>
      <c r="J137">
        <v>315.2</v>
      </c>
      <c r="K137" s="165">
        <v>73573</v>
      </c>
      <c r="L137" t="s">
        <v>297</v>
      </c>
      <c r="M137" s="165">
        <v>6370</v>
      </c>
      <c r="N137" s="162">
        <f>(Table1[[#This Row],[close ]]-G138)/G138</f>
        <v>1.7857142857142735E-2</v>
      </c>
      <c r="O137" s="163" t="str">
        <f>TEXT(Table1[[#This Row],[Date ]],"yyyy-mm")</f>
        <v>2023-03</v>
      </c>
      <c r="P137" s="13">
        <f>1+Table1[[#This Row],[Daily Return]]</f>
        <v>1.0178571428571428</v>
      </c>
      <c r="Q137" s="161">
        <v>14458.150390999999</v>
      </c>
      <c r="R137">
        <v>14494.349609000001</v>
      </c>
      <c r="S137">
        <v>14298.150390999999</v>
      </c>
      <c r="T137">
        <v>14320.299805000001</v>
      </c>
      <c r="U137">
        <v>14320.299805000001</v>
      </c>
      <c r="V137">
        <v>13865700</v>
      </c>
      <c r="W137" s="172">
        <f>(Table1[[#This Row],[Close]]-T138)/T138</f>
        <v>-2.6639180501836202E-3</v>
      </c>
    </row>
    <row r="138" spans="1:23" ht="14.4" x14ac:dyDescent="0.3">
      <c r="A138" s="164">
        <v>44999</v>
      </c>
      <c r="B138">
        <v>569.15</v>
      </c>
      <c r="C138">
        <v>569.15</v>
      </c>
      <c r="D138">
        <v>553</v>
      </c>
      <c r="E138">
        <v>569.15</v>
      </c>
      <c r="F138">
        <v>555.70000000000005</v>
      </c>
      <c r="G138">
        <v>557.20000000000005</v>
      </c>
      <c r="H138">
        <v>559.16</v>
      </c>
      <c r="I138">
        <v>593</v>
      </c>
      <c r="J138">
        <v>315.2</v>
      </c>
      <c r="K138" s="165">
        <v>71646</v>
      </c>
      <c r="L138" t="s">
        <v>298</v>
      </c>
      <c r="M138" s="165">
        <v>6696</v>
      </c>
      <c r="N138" s="162">
        <f>(Table1[[#This Row],[close ]]-G139)/G139</f>
        <v>-2.0996222436967287E-2</v>
      </c>
      <c r="O138" s="163" t="str">
        <f>TEXT(Table1[[#This Row],[Date ]],"yyyy-mm")</f>
        <v>2023-03</v>
      </c>
      <c r="P138" s="13">
        <f>1+Table1[[#This Row],[Daily Return]]</f>
        <v>0.9790037775630327</v>
      </c>
      <c r="Q138" s="161">
        <v>14462</v>
      </c>
      <c r="R138">
        <v>14499.200194999999</v>
      </c>
      <c r="S138">
        <v>14306.799805000001</v>
      </c>
      <c r="T138">
        <v>14358.549805000001</v>
      </c>
      <c r="U138">
        <v>14358.549805000001</v>
      </c>
      <c r="V138">
        <v>15415200</v>
      </c>
      <c r="W138" s="172">
        <f>(Table1[[#This Row],[Close]]-T139)/T139</f>
        <v>-6.6346619004002102E-3</v>
      </c>
    </row>
    <row r="139" spans="1:23" ht="14.4" x14ac:dyDescent="0.3">
      <c r="A139" s="164">
        <v>44998</v>
      </c>
      <c r="B139">
        <v>580.75</v>
      </c>
      <c r="C139">
        <v>580.75</v>
      </c>
      <c r="D139">
        <v>550</v>
      </c>
      <c r="E139">
        <v>579.95000000000005</v>
      </c>
      <c r="F139">
        <v>565</v>
      </c>
      <c r="G139">
        <v>569.15</v>
      </c>
      <c r="H139">
        <v>562.72</v>
      </c>
      <c r="I139">
        <v>593</v>
      </c>
      <c r="J139">
        <v>315.2</v>
      </c>
      <c r="K139" t="s">
        <v>299</v>
      </c>
      <c r="L139" t="s">
        <v>300</v>
      </c>
      <c r="M139" s="165">
        <v>12672</v>
      </c>
      <c r="N139" s="162">
        <f>(Table1[[#This Row],[close ]]-G140)/G140</f>
        <v>-1.8622295025433343E-2</v>
      </c>
      <c r="O139" s="163" t="str">
        <f>TEXT(Table1[[#This Row],[Date ]],"yyyy-mm")</f>
        <v>2023-03</v>
      </c>
      <c r="P139" s="13">
        <f>1+Table1[[#This Row],[Daily Return]]</f>
        <v>0.98137770497456667</v>
      </c>
      <c r="Q139" s="161">
        <v>14681.549805000001</v>
      </c>
      <c r="R139">
        <v>14752.849609000001</v>
      </c>
      <c r="S139">
        <v>14420.5</v>
      </c>
      <c r="T139">
        <v>14454.450194999999</v>
      </c>
      <c r="U139">
        <v>14454.450194999999</v>
      </c>
      <c r="V139">
        <v>18200100</v>
      </c>
      <c r="W139" s="172">
        <f>(Table1[[#This Row],[Close]]-T140)/T140</f>
        <v>-1.5354340814350867E-2</v>
      </c>
    </row>
    <row r="140" spans="1:23" ht="14.4" x14ac:dyDescent="0.3">
      <c r="A140" s="164">
        <v>44995</v>
      </c>
      <c r="B140">
        <v>581.85</v>
      </c>
      <c r="C140">
        <v>593</v>
      </c>
      <c r="D140">
        <v>566.79999999999995</v>
      </c>
      <c r="E140">
        <v>579.95000000000005</v>
      </c>
      <c r="F140">
        <v>579</v>
      </c>
      <c r="G140">
        <v>579.95000000000005</v>
      </c>
      <c r="H140">
        <v>576.03</v>
      </c>
      <c r="I140">
        <v>593</v>
      </c>
      <c r="J140">
        <v>315.2</v>
      </c>
      <c r="K140" t="s">
        <v>301</v>
      </c>
      <c r="L140" t="s">
        <v>302</v>
      </c>
      <c r="M140" s="165">
        <v>13992</v>
      </c>
      <c r="N140" s="162">
        <f>(Table1[[#This Row],[close ]]-G141)/G141</f>
        <v>0</v>
      </c>
      <c r="O140" s="163" t="str">
        <f>TEXT(Table1[[#This Row],[Date ]],"yyyy-mm")</f>
        <v>2023-03</v>
      </c>
      <c r="P140" s="13">
        <f>1+Table1[[#This Row],[Daily Return]]</f>
        <v>1</v>
      </c>
      <c r="Q140" s="161">
        <v>14695.049805000001</v>
      </c>
      <c r="R140">
        <v>14699.349609000001</v>
      </c>
      <c r="S140">
        <v>14593.400390999999</v>
      </c>
      <c r="T140">
        <v>14679.849609000001</v>
      </c>
      <c r="U140">
        <v>14679.849609000001</v>
      </c>
      <c r="V140">
        <v>12540400</v>
      </c>
      <c r="W140" s="172">
        <f>(Table1[[#This Row],[Close]]-T141)/T141</f>
        <v>-8.3829372812881629E-3</v>
      </c>
    </row>
    <row r="141" spans="1:23" ht="14.4" x14ac:dyDescent="0.3">
      <c r="A141" s="164">
        <v>44994</v>
      </c>
      <c r="B141">
        <v>567.79999999999995</v>
      </c>
      <c r="C141">
        <v>593</v>
      </c>
      <c r="D141">
        <v>559</v>
      </c>
      <c r="E141">
        <v>565.20000000000005</v>
      </c>
      <c r="F141">
        <v>579.45000000000005</v>
      </c>
      <c r="G141">
        <v>579.95000000000005</v>
      </c>
      <c r="H141">
        <v>583.66</v>
      </c>
      <c r="I141">
        <v>593</v>
      </c>
      <c r="J141">
        <v>315.2</v>
      </c>
      <c r="K141" t="s">
        <v>303</v>
      </c>
      <c r="L141" t="s">
        <v>304</v>
      </c>
      <c r="M141" s="165">
        <v>31630</v>
      </c>
      <c r="N141" s="162">
        <f>(Table1[[#This Row],[close ]]-G142)/G142</f>
        <v>2.6096956829440902E-2</v>
      </c>
      <c r="O141" s="163" t="str">
        <f>TEXT(Table1[[#This Row],[Date ]],"yyyy-mm")</f>
        <v>2023-03</v>
      </c>
      <c r="P141" s="13">
        <f>1+Table1[[#This Row],[Daily Return]]</f>
        <v>1.0260969568294409</v>
      </c>
      <c r="Q141" s="161">
        <v>14947.049805000001</v>
      </c>
      <c r="R141">
        <v>14952.849609000001</v>
      </c>
      <c r="S141">
        <v>14788.900390999999</v>
      </c>
      <c r="T141">
        <v>14803.950194999999</v>
      </c>
      <c r="U141">
        <v>14803.950194999999</v>
      </c>
      <c r="V141">
        <v>13376000</v>
      </c>
      <c r="W141" s="172">
        <f>(Table1[[#This Row],[Close]]-T142)/T142</f>
        <v>-7.907813553722963E-3</v>
      </c>
    </row>
    <row r="142" spans="1:23" ht="14.4" x14ac:dyDescent="0.3">
      <c r="A142" s="164">
        <v>44993</v>
      </c>
      <c r="B142">
        <v>558.95000000000005</v>
      </c>
      <c r="C142">
        <v>567.29999999999995</v>
      </c>
      <c r="D142">
        <v>552.95000000000005</v>
      </c>
      <c r="E142">
        <v>558.95000000000005</v>
      </c>
      <c r="F142">
        <v>567</v>
      </c>
      <c r="G142">
        <v>565.20000000000005</v>
      </c>
      <c r="H142">
        <v>561.1</v>
      </c>
      <c r="I142">
        <v>579.4</v>
      </c>
      <c r="J142">
        <v>315.2</v>
      </c>
      <c r="K142" t="s">
        <v>305</v>
      </c>
      <c r="L142" t="s">
        <v>306</v>
      </c>
      <c r="M142" s="165">
        <v>10629</v>
      </c>
      <c r="N142" s="162">
        <f>(Table1[[#This Row],[close ]]-G143)/G143</f>
        <v>1.1181679935593523E-2</v>
      </c>
      <c r="O142" s="163" t="str">
        <f>TEXT(Table1[[#This Row],[Date ]],"yyyy-mm")</f>
        <v>2023-03</v>
      </c>
      <c r="P142" s="13">
        <f>1+Table1[[#This Row],[Daily Return]]</f>
        <v>1.0111816799355935</v>
      </c>
      <c r="Q142" s="161">
        <v>14843.099609000001</v>
      </c>
      <c r="R142">
        <v>14932.400390999999</v>
      </c>
      <c r="S142">
        <v>14791.25</v>
      </c>
      <c r="T142">
        <v>14921.950194999999</v>
      </c>
      <c r="U142">
        <v>14921.950194999999</v>
      </c>
      <c r="V142">
        <v>13836400</v>
      </c>
      <c r="W142" s="172">
        <f>(Table1[[#This Row],[Close]]-T143)/T143</f>
        <v>2.7518442980982083E-3</v>
      </c>
    </row>
    <row r="143" spans="1:23" ht="14.4" x14ac:dyDescent="0.3">
      <c r="A143" s="164">
        <v>44991</v>
      </c>
      <c r="B143">
        <v>560.6</v>
      </c>
      <c r="C143">
        <v>571.25</v>
      </c>
      <c r="D143">
        <v>555.6</v>
      </c>
      <c r="E143">
        <v>560.6</v>
      </c>
      <c r="F143">
        <v>561</v>
      </c>
      <c r="G143">
        <v>558.95000000000005</v>
      </c>
      <c r="H143">
        <v>563.94000000000005</v>
      </c>
      <c r="I143">
        <v>579.4</v>
      </c>
      <c r="J143">
        <v>315.2</v>
      </c>
      <c r="K143" t="s">
        <v>307</v>
      </c>
      <c r="L143" t="s">
        <v>308</v>
      </c>
      <c r="M143" s="165">
        <v>6852</v>
      </c>
      <c r="N143" s="162">
        <f>(Table1[[#This Row],[close ]]-G144)/G144</f>
        <v>-2.9432750624330665E-3</v>
      </c>
      <c r="O143" s="163" t="str">
        <f>TEXT(Table1[[#This Row],[Date ]],"yyyy-mm")</f>
        <v>2023-03</v>
      </c>
      <c r="P143" s="13">
        <f>1+Table1[[#This Row],[Daily Return]]</f>
        <v>0.99705672493756692</v>
      </c>
      <c r="Q143" s="161">
        <v>14848.349609000001</v>
      </c>
      <c r="R143">
        <v>14942.049805000001</v>
      </c>
      <c r="S143">
        <v>14843.700194999999</v>
      </c>
      <c r="T143">
        <v>14881</v>
      </c>
      <c r="U143">
        <v>14881</v>
      </c>
      <c r="V143">
        <v>16186000</v>
      </c>
      <c r="W143" s="172">
        <f>(Table1[[#This Row],[Close]]-T144)/T144</f>
        <v>7.1913230342306976E-3</v>
      </c>
    </row>
    <row r="144" spans="1:23" ht="14.4" x14ac:dyDescent="0.3">
      <c r="A144" s="164">
        <v>44988</v>
      </c>
      <c r="B144">
        <v>556.20000000000005</v>
      </c>
      <c r="C144">
        <v>566</v>
      </c>
      <c r="D144">
        <v>548.35</v>
      </c>
      <c r="E144">
        <v>555.29999999999995</v>
      </c>
      <c r="F144">
        <v>558.25</v>
      </c>
      <c r="G144">
        <v>560.6</v>
      </c>
      <c r="H144">
        <v>560.66</v>
      </c>
      <c r="I144">
        <v>579.4</v>
      </c>
      <c r="J144">
        <v>315.2</v>
      </c>
      <c r="K144" t="s">
        <v>309</v>
      </c>
      <c r="L144" t="s">
        <v>310</v>
      </c>
      <c r="M144" s="165">
        <v>9163</v>
      </c>
      <c r="N144" s="162">
        <f>(Table1[[#This Row],[close ]]-G145)/G145</f>
        <v>9.5443904195931361E-3</v>
      </c>
      <c r="O144" s="163" t="str">
        <f>TEXT(Table1[[#This Row],[Date ]],"yyyy-mm")</f>
        <v>2023-03</v>
      </c>
      <c r="P144" s="13">
        <f>1+Table1[[#This Row],[Daily Return]]</f>
        <v>1.0095443904195931</v>
      </c>
      <c r="Q144" s="161">
        <v>14686.25</v>
      </c>
      <c r="R144">
        <v>14813.049805000001</v>
      </c>
      <c r="S144">
        <v>14676.049805000001</v>
      </c>
      <c r="T144">
        <v>14774.75</v>
      </c>
      <c r="U144">
        <v>14774.75</v>
      </c>
      <c r="V144">
        <v>18314000</v>
      </c>
      <c r="W144" s="172">
        <f>(Table1[[#This Row],[Close]]-T145)/T145</f>
        <v>1.2853690723062949E-2</v>
      </c>
    </row>
    <row r="145" spans="1:23" ht="14.4" x14ac:dyDescent="0.3">
      <c r="A145" s="164">
        <v>44987</v>
      </c>
      <c r="B145">
        <v>565</v>
      </c>
      <c r="C145">
        <v>565.04999999999995</v>
      </c>
      <c r="D145">
        <v>551.54999999999995</v>
      </c>
      <c r="E145">
        <v>562.25</v>
      </c>
      <c r="F145">
        <v>553</v>
      </c>
      <c r="G145">
        <v>555.29999999999995</v>
      </c>
      <c r="H145">
        <v>558.41999999999996</v>
      </c>
      <c r="I145">
        <v>579.4</v>
      </c>
      <c r="J145">
        <v>315.2</v>
      </c>
      <c r="K145" s="165">
        <v>60798</v>
      </c>
      <c r="L145" t="s">
        <v>311</v>
      </c>
      <c r="M145" s="165">
        <v>6161</v>
      </c>
      <c r="N145" s="162">
        <f>(Table1[[#This Row],[close ]]-G146)/G146</f>
        <v>-1.2361049355269089E-2</v>
      </c>
      <c r="O145" s="163" t="str">
        <f>TEXT(Table1[[#This Row],[Date ]],"yyyy-mm")</f>
        <v>2023-03</v>
      </c>
      <c r="P145" s="13">
        <f>1+Table1[[#This Row],[Daily Return]]</f>
        <v>0.98763895064473095</v>
      </c>
      <c r="Q145" s="161">
        <v>14654.799805000001</v>
      </c>
      <c r="R145">
        <v>14668.400390999999</v>
      </c>
      <c r="S145">
        <v>14575.950194999999</v>
      </c>
      <c r="T145">
        <v>14587.25</v>
      </c>
      <c r="U145">
        <v>14587.25</v>
      </c>
      <c r="V145">
        <v>15599200</v>
      </c>
      <c r="W145" s="172">
        <f>(Table1[[#This Row],[Close]]-T146)/T146</f>
        <v>-5.2915380020247147E-3</v>
      </c>
    </row>
    <row r="146" spans="1:23" ht="14.4" x14ac:dyDescent="0.3">
      <c r="A146" s="164">
        <v>44986</v>
      </c>
      <c r="B146">
        <v>547</v>
      </c>
      <c r="C146">
        <v>566.04999999999995</v>
      </c>
      <c r="D146">
        <v>546</v>
      </c>
      <c r="E146">
        <v>546.95000000000005</v>
      </c>
      <c r="F146">
        <v>562</v>
      </c>
      <c r="G146">
        <v>562.25</v>
      </c>
      <c r="H146">
        <v>559.96</v>
      </c>
      <c r="I146">
        <v>579.4</v>
      </c>
      <c r="J146">
        <v>315.2</v>
      </c>
      <c r="K146" t="s">
        <v>312</v>
      </c>
      <c r="L146" t="s">
        <v>313</v>
      </c>
      <c r="M146" s="165">
        <v>26441</v>
      </c>
      <c r="N146" s="162">
        <f>(Table1[[#This Row],[close ]]-G147)/G147</f>
        <v>2.7973306517963165E-2</v>
      </c>
      <c r="O146" s="163" t="str">
        <f>TEXT(Table1[[#This Row],[Date ]],"yyyy-mm")</f>
        <v>2023-03</v>
      </c>
      <c r="P146" s="13">
        <f>1+Table1[[#This Row],[Daily Return]]</f>
        <v>1.0279733065179633</v>
      </c>
      <c r="Q146" s="161">
        <v>14557</v>
      </c>
      <c r="R146">
        <v>14675.049805000001</v>
      </c>
      <c r="S146">
        <v>14550.099609000001</v>
      </c>
      <c r="T146">
        <v>14664.849609000001</v>
      </c>
      <c r="U146">
        <v>14664.849609000001</v>
      </c>
      <c r="V146">
        <v>16097000</v>
      </c>
      <c r="W146" s="172">
        <f>(Table1[[#This Row],[Close]]-T147)/T147</f>
        <v>1.0062822832544178E-2</v>
      </c>
    </row>
    <row r="147" spans="1:23" ht="14.4" x14ac:dyDescent="0.3">
      <c r="A147" s="164">
        <v>44985</v>
      </c>
      <c r="B147">
        <v>538.25</v>
      </c>
      <c r="C147">
        <v>551.04999999999995</v>
      </c>
      <c r="D147">
        <v>535.29999999999995</v>
      </c>
      <c r="E147">
        <v>536.35</v>
      </c>
      <c r="F147">
        <v>549</v>
      </c>
      <c r="G147">
        <v>546.95000000000005</v>
      </c>
      <c r="H147">
        <v>543.87</v>
      </c>
      <c r="I147">
        <v>579.4</v>
      </c>
      <c r="J147">
        <v>315.2</v>
      </c>
      <c r="K147" s="165">
        <v>73275</v>
      </c>
      <c r="L147" t="s">
        <v>314</v>
      </c>
      <c r="M147" s="165">
        <v>7283</v>
      </c>
      <c r="N147" s="162">
        <f>(Table1[[#This Row],[close ]]-G148)/G148</f>
        <v>1.9763214319008151E-2</v>
      </c>
      <c r="O147" s="163" t="str">
        <f>TEXT(Table1[[#This Row],[Date ]],"yyyy-mm")</f>
        <v>2023-02</v>
      </c>
      <c r="P147" s="13">
        <f>1+Table1[[#This Row],[Daily Return]]</f>
        <v>1.0197632143190081</v>
      </c>
      <c r="Q147" s="161">
        <v>14550</v>
      </c>
      <c r="R147">
        <v>14584.450194999999</v>
      </c>
      <c r="S147">
        <v>14476</v>
      </c>
      <c r="T147">
        <v>14518.75</v>
      </c>
      <c r="U147">
        <v>14518.75</v>
      </c>
      <c r="V147">
        <v>20385500</v>
      </c>
      <c r="W147" s="172">
        <f>(Table1[[#This Row],[Close]]-T148)/T148</f>
        <v>-2.0586165498339519E-3</v>
      </c>
    </row>
    <row r="148" spans="1:23" ht="14.4" x14ac:dyDescent="0.3">
      <c r="A148" s="164">
        <v>44984</v>
      </c>
      <c r="B148">
        <v>547.65</v>
      </c>
      <c r="C148">
        <v>551.65</v>
      </c>
      <c r="D148">
        <v>534.54999999999995</v>
      </c>
      <c r="E148">
        <v>550.95000000000005</v>
      </c>
      <c r="F148">
        <v>535.29999999999995</v>
      </c>
      <c r="G148">
        <v>536.35</v>
      </c>
      <c r="H148">
        <v>539.41</v>
      </c>
      <c r="I148">
        <v>579.4</v>
      </c>
      <c r="J148">
        <v>315.2</v>
      </c>
      <c r="K148" s="165">
        <v>80892</v>
      </c>
      <c r="L148" t="s">
        <v>315</v>
      </c>
      <c r="M148" s="165">
        <v>5763</v>
      </c>
      <c r="N148" s="162">
        <f>(Table1[[#This Row],[close ]]-G149)/G149</f>
        <v>-2.6499682366820983E-2</v>
      </c>
      <c r="O148" s="163" t="str">
        <f>TEXT(Table1[[#This Row],[Date ]],"yyyy-mm")</f>
        <v>2023-02</v>
      </c>
      <c r="P148" s="13">
        <f>1+Table1[[#This Row],[Daily Return]]</f>
        <v>0.97350031763317901</v>
      </c>
      <c r="Q148" s="161">
        <v>14600.900390999999</v>
      </c>
      <c r="R148">
        <v>14609.400390999999</v>
      </c>
      <c r="S148">
        <v>14465.700194999999</v>
      </c>
      <c r="T148">
        <v>14548.700194999999</v>
      </c>
      <c r="U148">
        <v>14548.700194999999</v>
      </c>
      <c r="V148">
        <v>13597900</v>
      </c>
      <c r="W148" s="172">
        <f>(Table1[[#This Row],[Close]]-T149)/T149</f>
        <v>-5.5876612756549562E-3</v>
      </c>
    </row>
    <row r="149" spans="1:23" ht="14.4" x14ac:dyDescent="0.3">
      <c r="A149" s="164">
        <v>44981</v>
      </c>
      <c r="B149">
        <v>545.20000000000005</v>
      </c>
      <c r="C149">
        <v>555.54999999999995</v>
      </c>
      <c r="D149">
        <v>544.5</v>
      </c>
      <c r="E149">
        <v>549.45000000000005</v>
      </c>
      <c r="F149">
        <v>550.29999999999995</v>
      </c>
      <c r="G149">
        <v>550.95000000000005</v>
      </c>
      <c r="H149">
        <v>551.98</v>
      </c>
      <c r="I149">
        <v>579.4</v>
      </c>
      <c r="J149">
        <v>315.2</v>
      </c>
      <c r="K149" t="s">
        <v>316</v>
      </c>
      <c r="L149" t="s">
        <v>317</v>
      </c>
      <c r="M149" s="165">
        <v>7186</v>
      </c>
      <c r="N149" s="162">
        <f>(Table1[[#This Row],[close ]]-G150)/G150</f>
        <v>2.7300027300027297E-3</v>
      </c>
      <c r="O149" s="163" t="str">
        <f>TEXT(Table1[[#This Row],[Date ]],"yyyy-mm")</f>
        <v>2023-02</v>
      </c>
      <c r="P149" s="13">
        <f>1+Table1[[#This Row],[Daily Return]]</f>
        <v>1.0027300027300028</v>
      </c>
      <c r="Q149" s="161">
        <v>14723.400390999999</v>
      </c>
      <c r="R149">
        <v>14741.950194999999</v>
      </c>
      <c r="S149">
        <v>14598.950194999999</v>
      </c>
      <c r="T149">
        <v>14630.450194999999</v>
      </c>
      <c r="U149">
        <v>14630.450194999999</v>
      </c>
      <c r="V149">
        <v>14434600</v>
      </c>
      <c r="W149" s="172">
        <f>(Table1[[#This Row],[Close]]-T150)/T150</f>
        <v>-2.474972642200935E-3</v>
      </c>
    </row>
    <row r="150" spans="1:23" ht="14.4" x14ac:dyDescent="0.3">
      <c r="A150" s="164">
        <v>44980</v>
      </c>
      <c r="B150">
        <v>551.9</v>
      </c>
      <c r="C150">
        <v>557.65</v>
      </c>
      <c r="D150">
        <v>540</v>
      </c>
      <c r="E150">
        <v>549.04999999999995</v>
      </c>
      <c r="F150">
        <v>554.20000000000005</v>
      </c>
      <c r="G150">
        <v>549.45000000000005</v>
      </c>
      <c r="H150">
        <v>549.44000000000005</v>
      </c>
      <c r="I150">
        <v>579.4</v>
      </c>
      <c r="J150">
        <v>315.2</v>
      </c>
      <c r="K150" t="s">
        <v>318</v>
      </c>
      <c r="L150" t="s">
        <v>319</v>
      </c>
      <c r="M150" s="165">
        <v>15468</v>
      </c>
      <c r="N150" s="162">
        <f>(Table1[[#This Row],[close ]]-G151)/G151</f>
        <v>7.2853109917146155E-4</v>
      </c>
      <c r="O150" s="163" t="str">
        <f>TEXT(Table1[[#This Row],[Date ]],"yyyy-mm")</f>
        <v>2023-02</v>
      </c>
      <c r="P150" s="13">
        <f>1+Table1[[#This Row],[Daily Return]]</f>
        <v>1.0007285310991714</v>
      </c>
      <c r="Q150" s="161">
        <v>14715.200194999999</v>
      </c>
      <c r="R150">
        <v>14740.799805000001</v>
      </c>
      <c r="S150">
        <v>14599.099609000001</v>
      </c>
      <c r="T150">
        <v>14666.75</v>
      </c>
      <c r="U150">
        <v>14666.75</v>
      </c>
      <c r="V150">
        <v>17382800</v>
      </c>
      <c r="W150" s="172">
        <f>(Table1[[#This Row],[Close]]-T151)/T151</f>
        <v>-2.3908739731033062E-3</v>
      </c>
    </row>
    <row r="151" spans="1:23" ht="14.4" x14ac:dyDescent="0.3">
      <c r="A151" s="164">
        <v>44979</v>
      </c>
      <c r="B151">
        <v>537.45000000000005</v>
      </c>
      <c r="C151">
        <v>551.75</v>
      </c>
      <c r="D151">
        <v>535.1</v>
      </c>
      <c r="E151">
        <v>535.15</v>
      </c>
      <c r="F151">
        <v>549</v>
      </c>
      <c r="G151">
        <v>549.04999999999995</v>
      </c>
      <c r="H151">
        <v>545.71</v>
      </c>
      <c r="I151">
        <v>579.4</v>
      </c>
      <c r="J151">
        <v>315.2</v>
      </c>
      <c r="K151" t="s">
        <v>320</v>
      </c>
      <c r="L151" t="s">
        <v>321</v>
      </c>
      <c r="M151" s="165">
        <v>10461</v>
      </c>
      <c r="N151" s="162">
        <f>(Table1[[#This Row],[close ]]-G152)/G152</f>
        <v>2.5974025974025934E-2</v>
      </c>
      <c r="O151" s="163" t="str">
        <f>TEXT(Table1[[#This Row],[Date ]],"yyyy-mm")</f>
        <v>2023-02</v>
      </c>
      <c r="P151" s="13">
        <f>1+Table1[[#This Row],[Daily Return]]</f>
        <v>1.025974025974026</v>
      </c>
      <c r="Q151" s="161">
        <v>14854.150390999999</v>
      </c>
      <c r="R151">
        <v>14861.049805000001</v>
      </c>
      <c r="S151">
        <v>14674.25</v>
      </c>
      <c r="T151">
        <v>14701.900390999999</v>
      </c>
      <c r="U151">
        <v>14701.900390999999</v>
      </c>
      <c r="V151">
        <v>14453300</v>
      </c>
      <c r="W151" s="172">
        <f>(Table1[[#This Row],[Close]]-T152)/T152</f>
        <v>-1.4218218595841317E-2</v>
      </c>
    </row>
    <row r="152" spans="1:23" ht="14.4" x14ac:dyDescent="0.3">
      <c r="A152" s="164">
        <v>44978</v>
      </c>
      <c r="B152">
        <v>545.29999999999995</v>
      </c>
      <c r="C152">
        <v>545.29999999999995</v>
      </c>
      <c r="D152">
        <v>532</v>
      </c>
      <c r="E152">
        <v>543.1</v>
      </c>
      <c r="F152">
        <v>537.79999999999995</v>
      </c>
      <c r="G152">
        <v>535.15</v>
      </c>
      <c r="H152">
        <v>537.96</v>
      </c>
      <c r="I152">
        <v>579.4</v>
      </c>
      <c r="J152">
        <v>315.2</v>
      </c>
      <c r="K152" s="165">
        <v>43949</v>
      </c>
      <c r="L152" t="s">
        <v>322</v>
      </c>
      <c r="M152" s="165">
        <v>4587</v>
      </c>
      <c r="N152" s="162">
        <f>(Table1[[#This Row],[close ]]-G153)/G153</f>
        <v>-1.4638188178972647E-2</v>
      </c>
      <c r="O152" s="163" t="str">
        <f>TEXT(Table1[[#This Row],[Date ]],"yyyy-mm")</f>
        <v>2023-02</v>
      </c>
      <c r="P152" s="13">
        <f>1+Table1[[#This Row],[Daily Return]]</f>
        <v>0.98536181182102733</v>
      </c>
      <c r="Q152" s="161">
        <v>14982</v>
      </c>
      <c r="R152">
        <v>14992.700194999999</v>
      </c>
      <c r="S152">
        <v>14894.150390999999</v>
      </c>
      <c r="T152">
        <v>14913.950194999999</v>
      </c>
      <c r="U152">
        <v>14913.950194999999</v>
      </c>
      <c r="V152">
        <v>13621400</v>
      </c>
      <c r="W152" s="172">
        <f>(Table1[[#This Row],[Close]]-T153)/T153</f>
        <v>-1.6534422691142675E-3</v>
      </c>
    </row>
    <row r="153" spans="1:23" ht="14.4" x14ac:dyDescent="0.3">
      <c r="A153" s="164">
        <v>44977</v>
      </c>
      <c r="B153">
        <v>553.15</v>
      </c>
      <c r="C153">
        <v>553.15</v>
      </c>
      <c r="D153">
        <v>541.70000000000005</v>
      </c>
      <c r="E153">
        <v>549</v>
      </c>
      <c r="F153">
        <v>542.5</v>
      </c>
      <c r="G153">
        <v>543.1</v>
      </c>
      <c r="H153">
        <v>544.44000000000005</v>
      </c>
      <c r="I153">
        <v>579.4</v>
      </c>
      <c r="J153">
        <v>315.2</v>
      </c>
      <c r="K153" s="165">
        <v>48499</v>
      </c>
      <c r="L153" t="s">
        <v>323</v>
      </c>
      <c r="M153" s="165">
        <v>5222</v>
      </c>
      <c r="N153" s="162">
        <f>(Table1[[#This Row],[close ]]-G154)/G154</f>
        <v>-1.0746812386156606E-2</v>
      </c>
      <c r="O153" s="163" t="str">
        <f>TEXT(Table1[[#This Row],[Date ]],"yyyy-mm")</f>
        <v>2023-02</v>
      </c>
      <c r="P153" s="13">
        <f>1+Table1[[#This Row],[Daily Return]]</f>
        <v>0.9892531876138434</v>
      </c>
      <c r="Q153" s="161">
        <v>15023.450194999999</v>
      </c>
      <c r="R153">
        <v>15036.450194999999</v>
      </c>
      <c r="S153">
        <v>14920.700194999999</v>
      </c>
      <c r="T153">
        <v>14938.650390999999</v>
      </c>
      <c r="U153">
        <v>14938.650390999999</v>
      </c>
      <c r="V153">
        <v>14870400</v>
      </c>
      <c r="W153" s="172">
        <f>(Table1[[#This Row],[Close]]-T154)/T154</f>
        <v>-4.3521741375655253E-3</v>
      </c>
    </row>
    <row r="154" spans="1:23" ht="14.4" x14ac:dyDescent="0.3">
      <c r="A154" s="164">
        <v>44974</v>
      </c>
      <c r="B154">
        <v>550</v>
      </c>
      <c r="C154">
        <v>562.20000000000005</v>
      </c>
      <c r="D154">
        <v>545.79999999999995</v>
      </c>
      <c r="E154">
        <v>549</v>
      </c>
      <c r="F154">
        <v>548</v>
      </c>
      <c r="G154">
        <v>549</v>
      </c>
      <c r="H154">
        <v>553.61</v>
      </c>
      <c r="I154">
        <v>579.4</v>
      </c>
      <c r="J154">
        <v>315.2</v>
      </c>
      <c r="K154" t="s">
        <v>324</v>
      </c>
      <c r="L154" t="s">
        <v>325</v>
      </c>
      <c r="M154" s="165">
        <v>10517</v>
      </c>
      <c r="N154" s="162">
        <f>(Table1[[#This Row],[close ]]-G155)/G155</f>
        <v>0</v>
      </c>
      <c r="O154" s="163" t="str">
        <f>TEXT(Table1[[#This Row],[Date ]],"yyyy-mm")</f>
        <v>2023-02</v>
      </c>
      <c r="P154" s="13">
        <f>1+Table1[[#This Row],[Daily Return]]</f>
        <v>1</v>
      </c>
      <c r="Q154" s="161">
        <v>15036.25</v>
      </c>
      <c r="R154">
        <v>15077</v>
      </c>
      <c r="S154">
        <v>14966.299805000001</v>
      </c>
      <c r="T154">
        <v>15003.950194999999</v>
      </c>
      <c r="U154">
        <v>15003.950194999999</v>
      </c>
      <c r="V154">
        <v>11788700</v>
      </c>
      <c r="W154" s="172">
        <f>(Table1[[#This Row],[Close]]-T155)/T155</f>
        <v>-5.2904486616392188E-3</v>
      </c>
    </row>
    <row r="155" spans="1:23" ht="14.4" x14ac:dyDescent="0.3">
      <c r="A155" s="164">
        <v>44973</v>
      </c>
      <c r="B155">
        <v>536.79999999999995</v>
      </c>
      <c r="C155">
        <v>553</v>
      </c>
      <c r="D155">
        <v>534.1</v>
      </c>
      <c r="E155">
        <v>535</v>
      </c>
      <c r="F155">
        <v>548</v>
      </c>
      <c r="G155">
        <v>549</v>
      </c>
      <c r="H155">
        <v>542.21</v>
      </c>
      <c r="I155">
        <v>579.4</v>
      </c>
      <c r="J155">
        <v>315.2</v>
      </c>
      <c r="K155" t="s">
        <v>326</v>
      </c>
      <c r="L155" t="s">
        <v>327</v>
      </c>
      <c r="M155" s="165">
        <v>7733</v>
      </c>
      <c r="N155" s="162">
        <f>(Table1[[#This Row],[close ]]-G156)/G156</f>
        <v>2.6168224299065422E-2</v>
      </c>
      <c r="O155" s="163" t="str">
        <f>TEXT(Table1[[#This Row],[Date ]],"yyyy-mm")</f>
        <v>2023-02</v>
      </c>
      <c r="P155" s="13">
        <f>1+Table1[[#This Row],[Daily Return]]</f>
        <v>1.0261682242990655</v>
      </c>
      <c r="Q155" s="161">
        <v>15098.450194999999</v>
      </c>
      <c r="R155">
        <v>15135.349609000001</v>
      </c>
      <c r="S155">
        <v>15060</v>
      </c>
      <c r="T155">
        <v>15083.75</v>
      </c>
      <c r="U155">
        <v>15083.75</v>
      </c>
      <c r="V155">
        <v>12628100</v>
      </c>
      <c r="W155" s="172">
        <f>(Table1[[#This Row],[Close]]-T156)/T156</f>
        <v>2.9322230140662571E-3</v>
      </c>
    </row>
    <row r="156" spans="1:23" ht="14.4" x14ac:dyDescent="0.3">
      <c r="A156" s="164">
        <v>44972</v>
      </c>
      <c r="B156">
        <v>534.04999999999995</v>
      </c>
      <c r="C156">
        <v>542.6</v>
      </c>
      <c r="D156">
        <v>531.25</v>
      </c>
      <c r="E156">
        <v>534.25</v>
      </c>
      <c r="F156">
        <v>536</v>
      </c>
      <c r="G156">
        <v>535</v>
      </c>
      <c r="H156">
        <v>537.12</v>
      </c>
      <c r="I156">
        <v>579.4</v>
      </c>
      <c r="J156">
        <v>315.2</v>
      </c>
      <c r="K156" s="165">
        <v>75893</v>
      </c>
      <c r="L156" t="s">
        <v>328</v>
      </c>
      <c r="M156" s="165">
        <v>8453</v>
      </c>
      <c r="N156" s="162">
        <f>(Table1[[#This Row],[close ]]-G157)/G157</f>
        <v>1.4038371548900327E-3</v>
      </c>
      <c r="O156" s="163" t="str">
        <f>TEXT(Table1[[#This Row],[Date ]],"yyyy-mm")</f>
        <v>2023-02</v>
      </c>
      <c r="P156" s="13">
        <f>1+Table1[[#This Row],[Daily Return]]</f>
        <v>1.0014038371548901</v>
      </c>
      <c r="Q156" s="161">
        <v>14939</v>
      </c>
      <c r="R156">
        <v>15053.549805000001</v>
      </c>
      <c r="S156">
        <v>14923.25</v>
      </c>
      <c r="T156">
        <v>15039.650390999999</v>
      </c>
      <c r="U156">
        <v>15039.650390999999</v>
      </c>
      <c r="V156">
        <v>12612200</v>
      </c>
      <c r="W156" s="172">
        <f>(Table1[[#This Row],[Close]]-T157)/T157</f>
        <v>4.7264660831425002E-3</v>
      </c>
    </row>
    <row r="157" spans="1:23" ht="14.4" x14ac:dyDescent="0.3">
      <c r="A157" s="164">
        <v>44971</v>
      </c>
      <c r="B157">
        <v>558</v>
      </c>
      <c r="C157">
        <v>558</v>
      </c>
      <c r="D157">
        <v>531.20000000000005</v>
      </c>
      <c r="E157">
        <v>546.1</v>
      </c>
      <c r="F157">
        <v>534.20000000000005</v>
      </c>
      <c r="G157">
        <v>534.25</v>
      </c>
      <c r="H157">
        <v>537.88</v>
      </c>
      <c r="I157">
        <v>579.4</v>
      </c>
      <c r="J157">
        <v>315.2</v>
      </c>
      <c r="K157" t="s">
        <v>329</v>
      </c>
      <c r="L157" t="s">
        <v>330</v>
      </c>
      <c r="M157" s="165">
        <v>8794</v>
      </c>
      <c r="N157" s="162">
        <f>(Table1[[#This Row],[close ]]-G158)/G158</f>
        <v>-2.169932246841242E-2</v>
      </c>
      <c r="O157" s="163" t="str">
        <f>TEXT(Table1[[#This Row],[Date ]],"yyyy-mm")</f>
        <v>2023-02</v>
      </c>
      <c r="P157" s="13">
        <f>1+Table1[[#This Row],[Daily Return]]</f>
        <v>0.97830067753158756</v>
      </c>
      <c r="Q157" s="161">
        <v>14936.200194999999</v>
      </c>
      <c r="R157">
        <v>14988</v>
      </c>
      <c r="S157">
        <v>14879.349609000001</v>
      </c>
      <c r="T157">
        <v>14968.900390999999</v>
      </c>
      <c r="U157">
        <v>14968.900390999999</v>
      </c>
      <c r="V157">
        <v>13173500</v>
      </c>
      <c r="W157" s="172">
        <f>(Table1[[#This Row],[Close]]-T158)/T158</f>
        <v>4.5904762256299596E-3</v>
      </c>
    </row>
    <row r="158" spans="1:23" ht="14.4" x14ac:dyDescent="0.3">
      <c r="A158" s="164">
        <v>44970</v>
      </c>
      <c r="B158">
        <v>547.79999999999995</v>
      </c>
      <c r="C158">
        <v>552.95000000000005</v>
      </c>
      <c r="D158">
        <v>542</v>
      </c>
      <c r="E158">
        <v>547.79999999999995</v>
      </c>
      <c r="F158">
        <v>547.9</v>
      </c>
      <c r="G158">
        <v>546.1</v>
      </c>
      <c r="H158">
        <v>548.52</v>
      </c>
      <c r="I158">
        <v>579.4</v>
      </c>
      <c r="J158">
        <v>315.2</v>
      </c>
      <c r="K158" s="165">
        <v>36181</v>
      </c>
      <c r="L158" t="s">
        <v>331</v>
      </c>
      <c r="M158" s="165">
        <v>5101</v>
      </c>
      <c r="N158" s="162">
        <f>(Table1[[#This Row],[close ]]-G159)/G159</f>
        <v>-3.1033223804306899E-3</v>
      </c>
      <c r="O158" s="163" t="str">
        <f>TEXT(Table1[[#This Row],[Date ]],"yyyy-mm")</f>
        <v>2023-02</v>
      </c>
      <c r="P158" s="13">
        <f>1+Table1[[#This Row],[Daily Return]]</f>
        <v>0.99689667761956935</v>
      </c>
      <c r="Q158" s="161">
        <v>15011.349609000001</v>
      </c>
      <c r="R158">
        <v>15022.549805000001</v>
      </c>
      <c r="S158">
        <v>14875.849609000001</v>
      </c>
      <c r="T158">
        <v>14900.5</v>
      </c>
      <c r="U158">
        <v>14900.5</v>
      </c>
      <c r="V158">
        <v>13892400</v>
      </c>
      <c r="W158" s="172">
        <f>(Table1[[#This Row],[Close]]-T159)/T159</f>
        <v>-7.6818569713740384E-3</v>
      </c>
    </row>
    <row r="159" spans="1:23" ht="14.4" x14ac:dyDescent="0.3">
      <c r="A159" s="164">
        <v>44967</v>
      </c>
      <c r="B159">
        <v>544.20000000000005</v>
      </c>
      <c r="C159">
        <v>558.5</v>
      </c>
      <c r="D159">
        <v>540</v>
      </c>
      <c r="E159">
        <v>542</v>
      </c>
      <c r="F159">
        <v>547</v>
      </c>
      <c r="G159">
        <v>547.79999999999995</v>
      </c>
      <c r="H159">
        <v>548.92999999999995</v>
      </c>
      <c r="I159">
        <v>579.4</v>
      </c>
      <c r="J159">
        <v>315.2</v>
      </c>
      <c r="K159" s="165">
        <v>98280</v>
      </c>
      <c r="L159" t="s">
        <v>332</v>
      </c>
      <c r="M159" s="165">
        <v>8231</v>
      </c>
      <c r="N159" s="162">
        <f>(Table1[[#This Row],[close ]]-G160)/G160</f>
        <v>1.0701107011070026E-2</v>
      </c>
      <c r="O159" s="163" t="str">
        <f>TEXT(Table1[[#This Row],[Date ]],"yyyy-mm")</f>
        <v>2023-02</v>
      </c>
      <c r="P159" s="13">
        <f>1+Table1[[#This Row],[Daily Return]]</f>
        <v>1.0107011070110701</v>
      </c>
      <c r="Q159" s="161">
        <v>14992.650390999999</v>
      </c>
      <c r="R159">
        <v>15031.099609000001</v>
      </c>
      <c r="S159">
        <v>14969.549805000001</v>
      </c>
      <c r="T159">
        <v>15015.849609000001</v>
      </c>
      <c r="U159">
        <v>15015.849609000001</v>
      </c>
      <c r="V159">
        <v>15674600</v>
      </c>
      <c r="W159" s="172">
        <f>(Table1[[#This Row],[Close]]-T160)/T160</f>
        <v>-9.4809750904559025E-4</v>
      </c>
    </row>
    <row r="160" spans="1:23" ht="14.4" x14ac:dyDescent="0.3">
      <c r="A160" s="164">
        <v>44966</v>
      </c>
      <c r="B160">
        <v>548</v>
      </c>
      <c r="C160">
        <v>553.4</v>
      </c>
      <c r="D160">
        <v>539.5</v>
      </c>
      <c r="E160">
        <v>549</v>
      </c>
      <c r="F160">
        <v>543.9</v>
      </c>
      <c r="G160">
        <v>542</v>
      </c>
      <c r="H160">
        <v>545.22</v>
      </c>
      <c r="I160">
        <v>579.4</v>
      </c>
      <c r="J160">
        <v>315.2</v>
      </c>
      <c r="K160" s="165">
        <v>44464</v>
      </c>
      <c r="L160" t="s">
        <v>333</v>
      </c>
      <c r="M160" s="165">
        <v>5915</v>
      </c>
      <c r="N160" s="162">
        <f>(Table1[[#This Row],[close ]]-G161)/G161</f>
        <v>-1.2750455373406194E-2</v>
      </c>
      <c r="O160" s="163" t="str">
        <f>TEXT(Table1[[#This Row],[Date ]],"yyyy-mm")</f>
        <v>2023-02</v>
      </c>
      <c r="P160" s="13">
        <f>1+Table1[[#This Row],[Daily Return]]</f>
        <v>0.98724954462659376</v>
      </c>
      <c r="Q160" s="161">
        <v>15036.849609000001</v>
      </c>
      <c r="R160">
        <v>15054.75</v>
      </c>
      <c r="S160">
        <v>14956.900390999999</v>
      </c>
      <c r="T160">
        <v>15030.099609000001</v>
      </c>
      <c r="U160">
        <v>15030.099609000001</v>
      </c>
      <c r="V160">
        <v>15692900</v>
      </c>
      <c r="W160" s="172">
        <f>(Table1[[#This Row],[Close]]-T161)/T161</f>
        <v>1.1976098583030776E-4</v>
      </c>
    </row>
    <row r="161" spans="1:23" ht="14.4" x14ac:dyDescent="0.3">
      <c r="A161" s="164">
        <v>44965</v>
      </c>
      <c r="B161">
        <v>540.9</v>
      </c>
      <c r="C161">
        <v>557.75</v>
      </c>
      <c r="D161">
        <v>531</v>
      </c>
      <c r="E161">
        <v>538.04999999999995</v>
      </c>
      <c r="F161">
        <v>546</v>
      </c>
      <c r="G161">
        <v>549</v>
      </c>
      <c r="H161">
        <v>543.62</v>
      </c>
      <c r="I161">
        <v>579.4</v>
      </c>
      <c r="J161">
        <v>315.2</v>
      </c>
      <c r="K161" t="s">
        <v>334</v>
      </c>
      <c r="L161" t="s">
        <v>335</v>
      </c>
      <c r="M161" s="165">
        <v>10364</v>
      </c>
      <c r="N161" s="162">
        <f>(Table1[[#This Row],[close ]]-G162)/G162</f>
        <v>2.0351268469473185E-2</v>
      </c>
      <c r="O161" s="163" t="str">
        <f>TEXT(Table1[[#This Row],[Date ]],"yyyy-mm")</f>
        <v>2023-02</v>
      </c>
      <c r="P161" s="13">
        <f>1+Table1[[#This Row],[Daily Return]]</f>
        <v>1.0203512684694731</v>
      </c>
      <c r="Q161" s="161">
        <v>14927.549805000001</v>
      </c>
      <c r="R161">
        <v>15046.700194999999</v>
      </c>
      <c r="S161">
        <v>14924.049805000001</v>
      </c>
      <c r="T161">
        <v>15028.299805000001</v>
      </c>
      <c r="U161">
        <v>15028.299805000001</v>
      </c>
      <c r="V161">
        <v>17301500</v>
      </c>
      <c r="W161" s="172">
        <f>(Table1[[#This Row],[Close]]-T162)/T162</f>
        <v>8.4618115680871187E-3</v>
      </c>
    </row>
    <row r="162" spans="1:23" ht="14.4" x14ac:dyDescent="0.3">
      <c r="A162" s="164">
        <v>44964</v>
      </c>
      <c r="B162">
        <v>549.75</v>
      </c>
      <c r="C162">
        <v>558.20000000000005</v>
      </c>
      <c r="D162">
        <v>535.35</v>
      </c>
      <c r="E162">
        <v>547.4</v>
      </c>
      <c r="F162">
        <v>538.5</v>
      </c>
      <c r="G162">
        <v>538.04999999999995</v>
      </c>
      <c r="H162">
        <v>542.37</v>
      </c>
      <c r="I162">
        <v>579.4</v>
      </c>
      <c r="J162">
        <v>315.2</v>
      </c>
      <c r="K162" t="s">
        <v>336</v>
      </c>
      <c r="L162" t="s">
        <v>337</v>
      </c>
      <c r="M162" s="165">
        <v>13454</v>
      </c>
      <c r="N162" s="162">
        <f>(Table1[[#This Row],[close ]]-G163)/G163</f>
        <v>-1.7080745341614949E-2</v>
      </c>
      <c r="O162" s="163" t="str">
        <f>TEXT(Table1[[#This Row],[Date ]],"yyyy-mm")</f>
        <v>2023-02</v>
      </c>
      <c r="P162" s="13">
        <f>1+Table1[[#This Row],[Daily Return]]</f>
        <v>0.98291925465838503</v>
      </c>
      <c r="Q162" s="161">
        <v>14950.150390999999</v>
      </c>
      <c r="R162">
        <v>14970.799805000001</v>
      </c>
      <c r="S162">
        <v>14845.950194999999</v>
      </c>
      <c r="T162">
        <v>14902.200194999999</v>
      </c>
      <c r="U162">
        <v>14902.200194999999</v>
      </c>
      <c r="V162">
        <v>16800000</v>
      </c>
      <c r="W162" s="172">
        <f>(Table1[[#This Row],[Close]]-T163)/T163</f>
        <v>-2.1394049988444222E-3</v>
      </c>
    </row>
    <row r="163" spans="1:23" ht="14.4" x14ac:dyDescent="0.3">
      <c r="A163" s="164">
        <v>44963</v>
      </c>
      <c r="B163">
        <v>569.04999999999995</v>
      </c>
      <c r="C163">
        <v>570</v>
      </c>
      <c r="D163">
        <v>543.6</v>
      </c>
      <c r="E163">
        <v>569.04999999999995</v>
      </c>
      <c r="F163">
        <v>549</v>
      </c>
      <c r="G163">
        <v>547.4</v>
      </c>
      <c r="H163">
        <v>552.83000000000004</v>
      </c>
      <c r="I163">
        <v>579.4</v>
      </c>
      <c r="J163">
        <v>315.2</v>
      </c>
      <c r="K163" t="s">
        <v>338</v>
      </c>
      <c r="L163" t="s">
        <v>339</v>
      </c>
      <c r="M163" s="165">
        <v>6995</v>
      </c>
      <c r="N163" s="162">
        <f>(Table1[[#This Row],[close ]]-G164)/G164</f>
        <v>-3.8045865916878974E-2</v>
      </c>
      <c r="O163" s="163" t="str">
        <f>TEXT(Table1[[#This Row],[Date ]],"yyyy-mm")</f>
        <v>2023-02</v>
      </c>
      <c r="P163" s="13">
        <f>1+Table1[[#This Row],[Daily Return]]</f>
        <v>0.96195413408312103</v>
      </c>
      <c r="Q163" s="161">
        <v>14939.400390999999</v>
      </c>
      <c r="R163">
        <v>14954.299805000001</v>
      </c>
      <c r="S163">
        <v>14870.549805000001</v>
      </c>
      <c r="T163">
        <v>14934.150390999999</v>
      </c>
      <c r="U163">
        <v>14934.150390999999</v>
      </c>
      <c r="V163">
        <v>21782900</v>
      </c>
      <c r="W163" s="172">
        <f>(Table1[[#This Row],[Close]]-T164)/T164</f>
        <v>-1.884678458725457E-3</v>
      </c>
    </row>
    <row r="164" spans="1:23" ht="14.4" x14ac:dyDescent="0.3">
      <c r="A164" s="164">
        <v>44960</v>
      </c>
      <c r="B164">
        <v>559.29999999999995</v>
      </c>
      <c r="C164">
        <v>579.4</v>
      </c>
      <c r="D164">
        <v>548</v>
      </c>
      <c r="E164">
        <v>564.4</v>
      </c>
      <c r="F164">
        <v>567.9</v>
      </c>
      <c r="G164">
        <v>569.04999999999995</v>
      </c>
      <c r="H164">
        <v>566.26</v>
      </c>
      <c r="I164">
        <v>579.4</v>
      </c>
      <c r="J164">
        <v>315.2</v>
      </c>
      <c r="K164" t="s">
        <v>340</v>
      </c>
      <c r="L164" t="s">
        <v>341</v>
      </c>
      <c r="M164" s="165">
        <v>14106</v>
      </c>
      <c r="N164" s="162">
        <f>(Table1[[#This Row],[close ]]-G165)/G165</f>
        <v>8.2388377037561616E-3</v>
      </c>
      <c r="O164" s="163" t="str">
        <f>TEXT(Table1[[#This Row],[Date ]],"yyyy-mm")</f>
        <v>2023-02</v>
      </c>
      <c r="P164" s="13">
        <f>1+Table1[[#This Row],[Daily Return]]</f>
        <v>1.0082388377037561</v>
      </c>
      <c r="Q164" s="161">
        <v>14904.099609000001</v>
      </c>
      <c r="R164">
        <v>14972.150390999999</v>
      </c>
      <c r="S164">
        <v>14746.450194999999</v>
      </c>
      <c r="T164">
        <v>14962.349609000001</v>
      </c>
      <c r="U164">
        <v>14962.349609000001</v>
      </c>
      <c r="V164">
        <v>20226200</v>
      </c>
      <c r="W164" s="172">
        <f>(Table1[[#This Row],[Close]]-T165)/T165</f>
        <v>8.2853225036349492E-3</v>
      </c>
    </row>
    <row r="165" spans="1:23" ht="14.4" x14ac:dyDescent="0.3">
      <c r="A165" s="164">
        <v>44959</v>
      </c>
      <c r="B165">
        <v>537.1</v>
      </c>
      <c r="C165">
        <v>570.1</v>
      </c>
      <c r="D165">
        <v>533.15</v>
      </c>
      <c r="E165">
        <v>535.54999999999995</v>
      </c>
      <c r="F165">
        <v>560.9</v>
      </c>
      <c r="G165">
        <v>564.4</v>
      </c>
      <c r="H165">
        <v>555.4</v>
      </c>
      <c r="I165">
        <v>571.79999999999995</v>
      </c>
      <c r="J165">
        <v>315.2</v>
      </c>
      <c r="K165" t="s">
        <v>342</v>
      </c>
      <c r="L165" t="s">
        <v>343</v>
      </c>
      <c r="M165" s="165">
        <v>14467</v>
      </c>
      <c r="N165" s="162">
        <f>(Table1[[#This Row],[close ]]-G166)/G166</f>
        <v>5.3869853421716039E-2</v>
      </c>
      <c r="O165" s="163" t="str">
        <f>TEXT(Table1[[#This Row],[Date ]],"yyyy-mm")</f>
        <v>2023-02</v>
      </c>
      <c r="P165" s="13">
        <f>1+Table1[[#This Row],[Daily Return]]</f>
        <v>1.0538698534217161</v>
      </c>
      <c r="Q165" s="161">
        <v>14760.349609000001</v>
      </c>
      <c r="R165">
        <v>14887.450194999999</v>
      </c>
      <c r="S165">
        <v>14698.400390999999</v>
      </c>
      <c r="T165">
        <v>14839.400390999999</v>
      </c>
      <c r="U165">
        <v>14839.400390999999</v>
      </c>
      <c r="V165">
        <v>20569100</v>
      </c>
      <c r="W165" s="172">
        <f>(Table1[[#This Row],[Close]]-T166)/T166</f>
        <v>-5.5564347103705992E-4</v>
      </c>
    </row>
    <row r="166" spans="1:23" ht="14.4" x14ac:dyDescent="0.3">
      <c r="A166" s="164">
        <v>44958</v>
      </c>
      <c r="B166">
        <v>543.04999999999995</v>
      </c>
      <c r="C166">
        <v>553.6</v>
      </c>
      <c r="D166">
        <v>528.20000000000005</v>
      </c>
      <c r="E166">
        <v>542.95000000000005</v>
      </c>
      <c r="F166">
        <v>538.5</v>
      </c>
      <c r="G166">
        <v>535.54999999999995</v>
      </c>
      <c r="H166">
        <v>545.9</v>
      </c>
      <c r="I166">
        <v>571.79999999999995</v>
      </c>
      <c r="J166">
        <v>315.2</v>
      </c>
      <c r="K166" t="s">
        <v>344</v>
      </c>
      <c r="L166" t="s">
        <v>345</v>
      </c>
      <c r="M166" s="165">
        <v>13426</v>
      </c>
      <c r="N166" s="162">
        <f>(Table1[[#This Row],[close ]]-G167)/G167</f>
        <v>-1.3629247628695258E-2</v>
      </c>
      <c r="O166" s="163" t="str">
        <f>TEXT(Table1[[#This Row],[Date ]],"yyyy-mm")</f>
        <v>2023-02</v>
      </c>
      <c r="P166" s="13">
        <f>1+Table1[[#This Row],[Daily Return]]</f>
        <v>0.98637075237130478</v>
      </c>
      <c r="Q166" s="161">
        <v>15054.799805000001</v>
      </c>
      <c r="R166">
        <v>15154.099609000001</v>
      </c>
      <c r="S166">
        <v>14622.650390999999</v>
      </c>
      <c r="T166">
        <v>14847.650390999999</v>
      </c>
      <c r="U166">
        <v>14847.650390999999</v>
      </c>
      <c r="V166">
        <v>26382500</v>
      </c>
      <c r="W166" s="172">
        <f>(Table1[[#This Row],[Close]]-T167)/T167</f>
        <v>-5.8819329115195867E-3</v>
      </c>
    </row>
    <row r="167" spans="1:23" ht="14.4" x14ac:dyDescent="0.3">
      <c r="A167" s="164">
        <v>44957</v>
      </c>
      <c r="B167">
        <v>527</v>
      </c>
      <c r="C167">
        <v>545</v>
      </c>
      <c r="D167">
        <v>522</v>
      </c>
      <c r="E167">
        <v>529</v>
      </c>
      <c r="F167">
        <v>541</v>
      </c>
      <c r="G167">
        <v>542.95000000000005</v>
      </c>
      <c r="H167">
        <v>535.66999999999996</v>
      </c>
      <c r="I167">
        <v>571.79999999999995</v>
      </c>
      <c r="J167">
        <v>315.2</v>
      </c>
      <c r="K167" t="s">
        <v>346</v>
      </c>
      <c r="L167" t="s">
        <v>347</v>
      </c>
      <c r="M167" s="165">
        <v>10602</v>
      </c>
      <c r="N167" s="162">
        <f>(Table1[[#This Row],[close ]]-G168)/G168</f>
        <v>2.6370510396975511E-2</v>
      </c>
      <c r="O167" s="163" t="str">
        <f>TEXT(Table1[[#This Row],[Date ]],"yyyy-mm")</f>
        <v>2023-01</v>
      </c>
      <c r="P167" s="13">
        <f>1+Table1[[#This Row],[Daily Return]]</f>
        <v>1.0263705103969756</v>
      </c>
      <c r="Q167" s="161">
        <v>14906.450194999999</v>
      </c>
      <c r="R167">
        <v>14962.950194999999</v>
      </c>
      <c r="S167">
        <v>14787.849609000001</v>
      </c>
      <c r="T167">
        <v>14935.5</v>
      </c>
      <c r="U167">
        <v>14935.5</v>
      </c>
      <c r="V167">
        <v>21357100</v>
      </c>
      <c r="W167" s="172">
        <f>(Table1[[#This Row],[Close]]-T168)/T168</f>
        <v>5.4731862996815197E-3</v>
      </c>
    </row>
    <row r="168" spans="1:23" ht="14.4" x14ac:dyDescent="0.3">
      <c r="A168" s="164">
        <v>44956</v>
      </c>
      <c r="B168">
        <v>518.95000000000005</v>
      </c>
      <c r="C168">
        <v>534</v>
      </c>
      <c r="D168">
        <v>517.04999999999995</v>
      </c>
      <c r="E168">
        <v>516.4</v>
      </c>
      <c r="F168">
        <v>531.65</v>
      </c>
      <c r="G168">
        <v>529</v>
      </c>
      <c r="H168">
        <v>522.99</v>
      </c>
      <c r="I168">
        <v>571.79999999999995</v>
      </c>
      <c r="J168">
        <v>315.2</v>
      </c>
      <c r="K168" t="s">
        <v>348</v>
      </c>
      <c r="L168" t="s">
        <v>349</v>
      </c>
      <c r="M168" s="165">
        <v>7950</v>
      </c>
      <c r="N168" s="162">
        <f>(Table1[[#This Row],[close ]]-G169)/G169</f>
        <v>2.4399690162664647E-2</v>
      </c>
      <c r="O168" s="163" t="str">
        <f>TEXT(Table1[[#This Row],[Date ]],"yyyy-mm")</f>
        <v>2023-01</v>
      </c>
      <c r="P168" s="13">
        <f>1+Table1[[#This Row],[Daily Return]]</f>
        <v>1.0243996901626646</v>
      </c>
      <c r="Q168" s="161">
        <v>14807.5</v>
      </c>
      <c r="R168">
        <v>14955.150390999999</v>
      </c>
      <c r="S168">
        <v>14675.049805000001</v>
      </c>
      <c r="T168">
        <v>14854.200194999999</v>
      </c>
      <c r="U168">
        <v>14854.200194999999</v>
      </c>
      <c r="V168">
        <v>21766700</v>
      </c>
      <c r="W168" s="172">
        <f>(Table1[[#This Row],[Close]]-T169)/T169</f>
        <v>-1.381522714667511E-3</v>
      </c>
    </row>
    <row r="169" spans="1:23" ht="14.4" x14ac:dyDescent="0.3">
      <c r="A169" s="164">
        <v>44953</v>
      </c>
      <c r="B169">
        <v>536.5</v>
      </c>
      <c r="C169">
        <v>540.20000000000005</v>
      </c>
      <c r="D169">
        <v>511.65</v>
      </c>
      <c r="E169">
        <v>533.65</v>
      </c>
      <c r="F169">
        <v>517.75</v>
      </c>
      <c r="G169">
        <v>516.4</v>
      </c>
      <c r="H169">
        <v>522.22</v>
      </c>
      <c r="I169">
        <v>571.79999999999995</v>
      </c>
      <c r="J169">
        <v>315.2</v>
      </c>
      <c r="K169" t="s">
        <v>350</v>
      </c>
      <c r="L169" t="s">
        <v>351</v>
      </c>
      <c r="M169" s="165">
        <v>7123</v>
      </c>
      <c r="N169" s="162">
        <f>(Table1[[#This Row],[close ]]-G170)/G170</f>
        <v>-3.2324557294106625E-2</v>
      </c>
      <c r="O169" s="163" t="str">
        <f>TEXT(Table1[[#This Row],[Date ]],"yyyy-mm")</f>
        <v>2023-01</v>
      </c>
      <c r="P169" s="13">
        <f>1+Table1[[#This Row],[Daily Return]]</f>
        <v>0.96767544270589334</v>
      </c>
      <c r="Q169" s="161">
        <v>15160.150390999999</v>
      </c>
      <c r="R169">
        <v>15165.400390999999</v>
      </c>
      <c r="S169">
        <v>14779.099609000001</v>
      </c>
      <c r="T169">
        <v>14874.75</v>
      </c>
      <c r="U169">
        <v>14874.75</v>
      </c>
      <c r="V169">
        <v>23619800</v>
      </c>
      <c r="W169" s="172">
        <f>(Table1[[#This Row],[Close]]-T170)/T170</f>
        <v>-1.9588793212486515E-2</v>
      </c>
    </row>
    <row r="170" spans="1:23" ht="14.4" x14ac:dyDescent="0.3">
      <c r="A170" s="164">
        <v>44951</v>
      </c>
      <c r="B170">
        <v>539</v>
      </c>
      <c r="C170">
        <v>543.85</v>
      </c>
      <c r="D170">
        <v>524.20000000000005</v>
      </c>
      <c r="E170">
        <v>539.75</v>
      </c>
      <c r="F170">
        <v>534</v>
      </c>
      <c r="G170">
        <v>533.65</v>
      </c>
      <c r="H170">
        <v>537.07000000000005</v>
      </c>
      <c r="I170">
        <v>571.79999999999995</v>
      </c>
      <c r="J170">
        <v>315.2</v>
      </c>
      <c r="K170" s="165">
        <v>82200</v>
      </c>
      <c r="L170" t="s">
        <v>352</v>
      </c>
      <c r="M170" s="165">
        <v>6782</v>
      </c>
      <c r="N170" s="162">
        <f>(Table1[[#This Row],[close ]]-G171)/G171</f>
        <v>-1.1301528485409953E-2</v>
      </c>
      <c r="O170" s="163" t="str">
        <f>TEXT(Table1[[#This Row],[Date ]],"yyyy-mm")</f>
        <v>2023-01</v>
      </c>
      <c r="P170" s="13">
        <f>1+Table1[[#This Row],[Daily Return]]</f>
        <v>0.98869847151459</v>
      </c>
      <c r="Q170" s="161">
        <v>15364.400390999999</v>
      </c>
      <c r="R170">
        <v>15368.700194999999</v>
      </c>
      <c r="S170">
        <v>15146.400390999999</v>
      </c>
      <c r="T170">
        <v>15171.950194999999</v>
      </c>
      <c r="U170">
        <v>15171.950194999999</v>
      </c>
      <c r="V170">
        <v>17964600</v>
      </c>
      <c r="W170" s="172">
        <f>(Table1[[#This Row],[Close]]-T171)/T171</f>
        <v>-1.4075375051236098E-2</v>
      </c>
    </row>
    <row r="171" spans="1:23" ht="14.4" x14ac:dyDescent="0.3">
      <c r="A171" s="164">
        <v>44950</v>
      </c>
      <c r="B171">
        <v>546</v>
      </c>
      <c r="C171">
        <v>547.79999999999995</v>
      </c>
      <c r="D171">
        <v>537.70000000000005</v>
      </c>
      <c r="E171">
        <v>545</v>
      </c>
      <c r="F171">
        <v>539</v>
      </c>
      <c r="G171">
        <v>539.75</v>
      </c>
      <c r="H171">
        <v>542.45000000000005</v>
      </c>
      <c r="I171">
        <v>571.79999999999995</v>
      </c>
      <c r="J171">
        <v>315.2</v>
      </c>
      <c r="K171" t="s">
        <v>353</v>
      </c>
      <c r="L171" t="s">
        <v>354</v>
      </c>
      <c r="M171" s="165">
        <v>6346</v>
      </c>
      <c r="N171" s="162">
        <f>(Table1[[#This Row],[close ]]-G172)/G172</f>
        <v>-9.6330275229357804E-3</v>
      </c>
      <c r="O171" s="163" t="str">
        <f>TEXT(Table1[[#This Row],[Date ]],"yyyy-mm")</f>
        <v>2023-01</v>
      </c>
      <c r="P171" s="13">
        <f>1+Table1[[#This Row],[Daily Return]]</f>
        <v>0.99036697247706418</v>
      </c>
      <c r="Q171" s="161">
        <v>15451.200194999999</v>
      </c>
      <c r="R171">
        <v>15459.299805000001</v>
      </c>
      <c r="S171">
        <v>15364.200194999999</v>
      </c>
      <c r="T171">
        <v>15388.549805000001</v>
      </c>
      <c r="U171">
        <v>15388.549805000001</v>
      </c>
      <c r="V171">
        <v>13851600</v>
      </c>
      <c r="W171" s="172">
        <f>(Table1[[#This Row],[Close]]-T172)/T172</f>
        <v>-9.5112637728064536E-4</v>
      </c>
    </row>
    <row r="172" spans="1:23" ht="14.4" x14ac:dyDescent="0.3">
      <c r="A172" s="164">
        <v>44949</v>
      </c>
      <c r="B172">
        <v>533</v>
      </c>
      <c r="C172">
        <v>549.70000000000005</v>
      </c>
      <c r="D172">
        <v>529.4</v>
      </c>
      <c r="E172">
        <v>532.04999999999995</v>
      </c>
      <c r="F172">
        <v>545</v>
      </c>
      <c r="G172">
        <v>545</v>
      </c>
      <c r="H172">
        <v>544.41</v>
      </c>
      <c r="I172">
        <v>571.79999999999995</v>
      </c>
      <c r="J172">
        <v>315.2</v>
      </c>
      <c r="K172" t="s">
        <v>355</v>
      </c>
      <c r="L172" t="s">
        <v>356</v>
      </c>
      <c r="M172" s="165">
        <v>19083</v>
      </c>
      <c r="N172" s="162">
        <f>(Table1[[#This Row],[close ]]-G173)/G173</f>
        <v>2.4339817686307764E-2</v>
      </c>
      <c r="O172" s="163" t="str">
        <f>TEXT(Table1[[#This Row],[Date ]],"yyyy-mm")</f>
        <v>2023-01</v>
      </c>
      <c r="P172" s="13">
        <f>1+Table1[[#This Row],[Daily Return]]</f>
        <v>1.0243398176863077</v>
      </c>
      <c r="Q172" s="161">
        <v>15411.5</v>
      </c>
      <c r="R172">
        <v>15427.5</v>
      </c>
      <c r="S172">
        <v>15364.25</v>
      </c>
      <c r="T172">
        <v>15403.200194999999</v>
      </c>
      <c r="U172">
        <v>15403.200194999999</v>
      </c>
      <c r="V172">
        <v>17463500</v>
      </c>
      <c r="W172" s="172">
        <f>(Table1[[#This Row],[Close]]-T173)/T173</f>
        <v>3.603085933006706E-3</v>
      </c>
    </row>
    <row r="173" spans="1:23" ht="14.4" x14ac:dyDescent="0.3">
      <c r="A173" s="164">
        <v>44946</v>
      </c>
      <c r="B173">
        <v>524.79999999999995</v>
      </c>
      <c r="C173">
        <v>538.45000000000005</v>
      </c>
      <c r="D173">
        <v>522.04999999999995</v>
      </c>
      <c r="E173">
        <v>521</v>
      </c>
      <c r="F173">
        <v>533.70000000000005</v>
      </c>
      <c r="G173">
        <v>532.04999999999995</v>
      </c>
      <c r="H173">
        <v>529.38</v>
      </c>
      <c r="I173">
        <v>571.79999999999995</v>
      </c>
      <c r="J173">
        <v>315.2</v>
      </c>
      <c r="K173" t="s">
        <v>357</v>
      </c>
      <c r="L173" t="s">
        <v>358</v>
      </c>
      <c r="M173" s="165">
        <v>13564</v>
      </c>
      <c r="N173" s="162">
        <f>(Table1[[#This Row],[close ]]-G174)/G174</f>
        <v>2.1209213051823328E-2</v>
      </c>
      <c r="O173" s="163" t="str">
        <f>TEXT(Table1[[#This Row],[Date ]],"yyyy-mm")</f>
        <v>2023-01</v>
      </c>
      <c r="P173" s="13">
        <f>1+Table1[[#This Row],[Daily Return]]</f>
        <v>1.0212092130518233</v>
      </c>
      <c r="Q173" s="161">
        <v>15428.200194999999</v>
      </c>
      <c r="R173">
        <v>15443.450194999999</v>
      </c>
      <c r="S173">
        <v>15336.700194999999</v>
      </c>
      <c r="T173">
        <v>15347.900390999999</v>
      </c>
      <c r="U173">
        <v>15347.900390999999</v>
      </c>
      <c r="V173">
        <v>14565800</v>
      </c>
      <c r="W173" s="172">
        <f>(Table1[[#This Row],[Close]]-T174)/T174</f>
        <v>-4.6563683529516394E-3</v>
      </c>
    </row>
    <row r="174" spans="1:23" ht="14.4" x14ac:dyDescent="0.3">
      <c r="A174" s="164">
        <v>44945</v>
      </c>
      <c r="B174">
        <v>514.79999999999995</v>
      </c>
      <c r="C174">
        <v>527</v>
      </c>
      <c r="D174">
        <v>513.85</v>
      </c>
      <c r="E174">
        <v>517.54999999999995</v>
      </c>
      <c r="F174">
        <v>520.5</v>
      </c>
      <c r="G174">
        <v>521</v>
      </c>
      <c r="H174">
        <v>520.52</v>
      </c>
      <c r="I174">
        <v>571.79999999999995</v>
      </c>
      <c r="J174">
        <v>315.2</v>
      </c>
      <c r="K174" t="s">
        <v>359</v>
      </c>
      <c r="L174" t="s">
        <v>360</v>
      </c>
      <c r="M174" s="165">
        <v>9391</v>
      </c>
      <c r="N174" s="162">
        <f>(Table1[[#This Row],[close ]]-G175)/G175</f>
        <v>6.6660226065115369E-3</v>
      </c>
      <c r="O174" s="163" t="str">
        <f>TEXT(Table1[[#This Row],[Date ]],"yyyy-mm")</f>
        <v>2023-01</v>
      </c>
      <c r="P174" s="13">
        <f>1+Table1[[#This Row],[Daily Return]]</f>
        <v>1.0066660226065116</v>
      </c>
      <c r="Q174" s="161">
        <v>15427.150390999999</v>
      </c>
      <c r="R174">
        <v>15455.150390999999</v>
      </c>
      <c r="S174">
        <v>15387.25</v>
      </c>
      <c r="T174">
        <v>15419.700194999999</v>
      </c>
      <c r="U174">
        <v>15419.700194999999</v>
      </c>
      <c r="V174">
        <v>13979400</v>
      </c>
      <c r="W174" s="172">
        <f>(Table1[[#This Row],[Close]]-T175)/T175</f>
        <v>-3.016187735265964E-3</v>
      </c>
    </row>
    <row r="175" spans="1:23" ht="14.4" x14ac:dyDescent="0.3">
      <c r="A175" s="164">
        <v>44944</v>
      </c>
      <c r="B175">
        <v>522.5</v>
      </c>
      <c r="C175">
        <v>539</v>
      </c>
      <c r="D175">
        <v>515</v>
      </c>
      <c r="E175">
        <v>519.45000000000005</v>
      </c>
      <c r="F175">
        <v>515.70000000000005</v>
      </c>
      <c r="G175">
        <v>517.54999999999995</v>
      </c>
      <c r="H175">
        <v>528.53</v>
      </c>
      <c r="I175">
        <v>571.79999999999995</v>
      </c>
      <c r="J175">
        <v>315.2</v>
      </c>
      <c r="K175" t="s">
        <v>361</v>
      </c>
      <c r="L175" t="s">
        <v>362</v>
      </c>
      <c r="M175" s="165">
        <v>21696</v>
      </c>
      <c r="N175" s="162">
        <f>(Table1[[#This Row],[close ]]-G176)/G176</f>
        <v>-3.6577148907500062E-3</v>
      </c>
      <c r="O175" s="163" t="str">
        <f>TEXT(Table1[[#This Row],[Date ]],"yyyy-mm")</f>
        <v>2023-01</v>
      </c>
      <c r="P175" s="13">
        <f>1+Table1[[#This Row],[Daily Return]]</f>
        <v>0.99634228510925005</v>
      </c>
      <c r="Q175" s="161">
        <v>15416.599609000001</v>
      </c>
      <c r="R175">
        <v>15479.650390999999</v>
      </c>
      <c r="S175">
        <v>15376.5</v>
      </c>
      <c r="T175">
        <v>15466.349609000001</v>
      </c>
      <c r="U175">
        <v>15466.349609000001</v>
      </c>
      <c r="V175">
        <v>14567100</v>
      </c>
      <c r="W175" s="172">
        <f>(Table1[[#This Row],[Close]]-T176)/T176</f>
        <v>4.5595305460926997E-3</v>
      </c>
    </row>
    <row r="176" spans="1:23" ht="14.4" x14ac:dyDescent="0.3">
      <c r="A176" s="164">
        <v>44943</v>
      </c>
      <c r="B176">
        <v>524.6</v>
      </c>
      <c r="C176">
        <v>524.6</v>
      </c>
      <c r="D176">
        <v>515</v>
      </c>
      <c r="E176">
        <v>516.85</v>
      </c>
      <c r="F176">
        <v>519.75</v>
      </c>
      <c r="G176">
        <v>519.45000000000005</v>
      </c>
      <c r="H176">
        <v>518.85</v>
      </c>
      <c r="I176">
        <v>571.79999999999995</v>
      </c>
      <c r="J176">
        <v>315.2</v>
      </c>
      <c r="K176" s="165">
        <v>63257</v>
      </c>
      <c r="L176" t="s">
        <v>363</v>
      </c>
      <c r="M176" s="165">
        <v>4388</v>
      </c>
      <c r="N176" s="162">
        <f>(Table1[[#This Row],[close ]]-G177)/G177</f>
        <v>5.030473057947224E-3</v>
      </c>
      <c r="O176" s="163" t="str">
        <f>TEXT(Table1[[#This Row],[Date ]],"yyyy-mm")</f>
        <v>2023-01</v>
      </c>
      <c r="P176" s="13">
        <f>1+Table1[[#This Row],[Daily Return]]</f>
        <v>1.0050304730579471</v>
      </c>
      <c r="Q176" s="161">
        <v>15328.849609000001</v>
      </c>
      <c r="R176">
        <v>15411</v>
      </c>
      <c r="S176">
        <v>15291.599609000001</v>
      </c>
      <c r="T176">
        <v>15396.150390999999</v>
      </c>
      <c r="U176">
        <v>15396.150390999999</v>
      </c>
      <c r="V176">
        <v>16620100</v>
      </c>
      <c r="W176" s="172">
        <f>(Table1[[#This Row],[Close]]-T177)/T177</f>
        <v>5.9260064123843811E-3</v>
      </c>
    </row>
    <row r="177" spans="1:23" ht="14.4" x14ac:dyDescent="0.3">
      <c r="A177" s="164">
        <v>44942</v>
      </c>
      <c r="B177">
        <v>520.75</v>
      </c>
      <c r="C177">
        <v>522.29999999999995</v>
      </c>
      <c r="D177">
        <v>515</v>
      </c>
      <c r="E177">
        <v>519.75</v>
      </c>
      <c r="F177">
        <v>517</v>
      </c>
      <c r="G177">
        <v>516.85</v>
      </c>
      <c r="H177">
        <v>517.42999999999995</v>
      </c>
      <c r="I177">
        <v>571.79999999999995</v>
      </c>
      <c r="J177">
        <v>315.2</v>
      </c>
      <c r="K177" t="s">
        <v>364</v>
      </c>
      <c r="L177" t="s">
        <v>365</v>
      </c>
      <c r="M177" s="165">
        <v>4732</v>
      </c>
      <c r="N177" s="162">
        <f>(Table1[[#This Row],[close ]]-G178)/G178</f>
        <v>-5.5796055796055359E-3</v>
      </c>
      <c r="O177" s="163" t="str">
        <f>TEXT(Table1[[#This Row],[Date ]],"yyyy-mm")</f>
        <v>2023-01</v>
      </c>
      <c r="P177" s="13">
        <f>1+Table1[[#This Row],[Daily Return]]</f>
        <v>0.99442039442039443</v>
      </c>
      <c r="Q177" s="161">
        <v>15398.150390999999</v>
      </c>
      <c r="R177">
        <v>15421.25</v>
      </c>
      <c r="S177">
        <v>15276.5</v>
      </c>
      <c r="T177">
        <v>15305.450194999999</v>
      </c>
      <c r="U177">
        <v>15305.450194999999</v>
      </c>
      <c r="V177">
        <v>18627400</v>
      </c>
      <c r="W177" s="172">
        <f>(Table1[[#This Row],[Close]]-T178)/T178</f>
        <v>-2.6488433566638492E-3</v>
      </c>
    </row>
    <row r="178" spans="1:23" ht="14.4" x14ac:dyDescent="0.3">
      <c r="A178" s="164">
        <v>44939</v>
      </c>
      <c r="B178">
        <v>514.6</v>
      </c>
      <c r="C178">
        <v>523</v>
      </c>
      <c r="D178">
        <v>509.55</v>
      </c>
      <c r="E178">
        <v>512</v>
      </c>
      <c r="F178">
        <v>519</v>
      </c>
      <c r="G178">
        <v>519.75</v>
      </c>
      <c r="H178">
        <v>517.20000000000005</v>
      </c>
      <c r="I178">
        <v>571.79999999999995</v>
      </c>
      <c r="J178">
        <v>315.2</v>
      </c>
      <c r="K178" s="165">
        <v>89350</v>
      </c>
      <c r="L178" t="s">
        <v>366</v>
      </c>
      <c r="M178" s="165">
        <v>4815</v>
      </c>
      <c r="N178" s="162">
        <f>(Table1[[#This Row],[close ]]-G179)/G179</f>
        <v>1.513671875E-2</v>
      </c>
      <c r="O178" s="163" t="str">
        <f>TEXT(Table1[[#This Row],[Date ]],"yyyy-mm")</f>
        <v>2023-01</v>
      </c>
      <c r="P178" s="13">
        <f>1+Table1[[#This Row],[Daily Return]]</f>
        <v>1.01513671875</v>
      </c>
      <c r="Q178" s="161">
        <v>15295.900390999999</v>
      </c>
      <c r="R178">
        <v>15370.049805000001</v>
      </c>
      <c r="S178">
        <v>15215</v>
      </c>
      <c r="T178">
        <v>15346.099609000001</v>
      </c>
      <c r="U178">
        <v>15346.099609000001</v>
      </c>
      <c r="V178">
        <v>16543300</v>
      </c>
      <c r="W178" s="172">
        <f>(Table1[[#This Row],[Close]]-T179)/T179</f>
        <v>4.3522082843604178E-3</v>
      </c>
    </row>
    <row r="179" spans="1:23" ht="14.4" x14ac:dyDescent="0.3">
      <c r="A179" s="164">
        <v>44938</v>
      </c>
      <c r="B179">
        <v>524.75</v>
      </c>
      <c r="C179">
        <v>524.75</v>
      </c>
      <c r="D179">
        <v>511.1</v>
      </c>
      <c r="E179">
        <v>523.5</v>
      </c>
      <c r="F179">
        <v>511.3</v>
      </c>
      <c r="G179">
        <v>512</v>
      </c>
      <c r="H179">
        <v>513.99</v>
      </c>
      <c r="I179">
        <v>571.79999999999995</v>
      </c>
      <c r="J179">
        <v>315.2</v>
      </c>
      <c r="K179" t="s">
        <v>367</v>
      </c>
      <c r="L179" t="s">
        <v>368</v>
      </c>
      <c r="M179" s="165">
        <v>5306</v>
      </c>
      <c r="N179" s="162">
        <f>(Table1[[#This Row],[close ]]-G180)/G180</f>
        <v>-2.1967526265520534E-2</v>
      </c>
      <c r="O179" s="163" t="str">
        <f>TEXT(Table1[[#This Row],[Date ]],"yyyy-mm")</f>
        <v>2023-01</v>
      </c>
      <c r="P179" s="13">
        <f>1+Table1[[#This Row],[Daily Return]]</f>
        <v>0.97803247373447944</v>
      </c>
      <c r="Q179" s="161">
        <v>15329.700194999999</v>
      </c>
      <c r="R179">
        <v>15347.200194999999</v>
      </c>
      <c r="S179">
        <v>15203.549805000001</v>
      </c>
      <c r="T179">
        <v>15279.599609000001</v>
      </c>
      <c r="U179">
        <v>15279.599609000001</v>
      </c>
      <c r="V179">
        <v>15254100</v>
      </c>
      <c r="W179" s="172">
        <f>(Table1[[#This Row],[Close]]-T180)/T180</f>
        <v>-1.4214432423141948E-3</v>
      </c>
    </row>
    <row r="180" spans="1:23" ht="14.4" x14ac:dyDescent="0.3">
      <c r="A180" s="164">
        <v>44937</v>
      </c>
      <c r="B180">
        <v>515</v>
      </c>
      <c r="C180">
        <v>528.5</v>
      </c>
      <c r="D180">
        <v>513.29999999999995</v>
      </c>
      <c r="E180">
        <v>516.35</v>
      </c>
      <c r="F180">
        <v>520.5</v>
      </c>
      <c r="G180">
        <v>523.5</v>
      </c>
      <c r="H180">
        <v>519.62</v>
      </c>
      <c r="I180">
        <v>571.79999999999995</v>
      </c>
      <c r="J180">
        <v>315.2</v>
      </c>
      <c r="K180" s="165">
        <v>87559</v>
      </c>
      <c r="L180" t="s">
        <v>369</v>
      </c>
      <c r="M180" s="165">
        <v>6499</v>
      </c>
      <c r="N180" s="162">
        <f>(Table1[[#This Row],[close ]]-G181)/G181</f>
        <v>1.3847196668926072E-2</v>
      </c>
      <c r="O180" s="163" t="str">
        <f>TEXT(Table1[[#This Row],[Date ]],"yyyy-mm")</f>
        <v>2023-01</v>
      </c>
      <c r="P180" s="13">
        <f>1+Table1[[#This Row],[Daily Return]]</f>
        <v>1.013847196668926</v>
      </c>
      <c r="Q180" s="161">
        <v>15342.75</v>
      </c>
      <c r="R180">
        <v>15375.099609000001</v>
      </c>
      <c r="S180">
        <v>15257</v>
      </c>
      <c r="T180">
        <v>15301.349609000001</v>
      </c>
      <c r="U180">
        <v>15301.349609000001</v>
      </c>
      <c r="V180">
        <v>16188500</v>
      </c>
      <c r="W180" s="172">
        <f>(Table1[[#This Row],[Close]]-T181)/T181</f>
        <v>-1.5595433027193173E-3</v>
      </c>
    </row>
    <row r="181" spans="1:23" ht="14.4" x14ac:dyDescent="0.3">
      <c r="A181" s="164">
        <v>44936</v>
      </c>
      <c r="B181">
        <v>519</v>
      </c>
      <c r="C181">
        <v>523.75</v>
      </c>
      <c r="D181">
        <v>509</v>
      </c>
      <c r="E181">
        <v>519</v>
      </c>
      <c r="F181">
        <v>514.5</v>
      </c>
      <c r="G181">
        <v>516.35</v>
      </c>
      <c r="H181">
        <v>517.46</v>
      </c>
      <c r="I181">
        <v>571.79999999999995</v>
      </c>
      <c r="J181">
        <v>315.2</v>
      </c>
      <c r="K181" t="s">
        <v>370</v>
      </c>
      <c r="L181" t="s">
        <v>371</v>
      </c>
      <c r="M181" s="165">
        <v>7822</v>
      </c>
      <c r="N181" s="162">
        <f>(Table1[[#This Row],[close ]]-G182)/G182</f>
        <v>-5.1059730250481257E-3</v>
      </c>
      <c r="O181" s="163" t="str">
        <f>TEXT(Table1[[#This Row],[Date ]],"yyyy-mm")</f>
        <v>2023-01</v>
      </c>
      <c r="P181" s="13">
        <f>1+Table1[[#This Row],[Daily Return]]</f>
        <v>0.99489402697495188</v>
      </c>
      <c r="Q181" s="161">
        <v>15470</v>
      </c>
      <c r="R181">
        <v>15472.450194999999</v>
      </c>
      <c r="S181">
        <v>15262.099609000001</v>
      </c>
      <c r="T181">
        <v>15325.25</v>
      </c>
      <c r="U181">
        <v>15325.25</v>
      </c>
      <c r="V181">
        <v>16031600</v>
      </c>
      <c r="W181" s="172">
        <f>(Table1[[#This Row],[Close]]-T182)/T182</f>
        <v>-8.0808287428304551E-3</v>
      </c>
    </row>
    <row r="182" spans="1:23" ht="14.4" x14ac:dyDescent="0.3">
      <c r="A182" s="164">
        <v>44935</v>
      </c>
      <c r="B182">
        <v>529</v>
      </c>
      <c r="C182">
        <v>529</v>
      </c>
      <c r="D182">
        <v>515</v>
      </c>
      <c r="E182">
        <v>518.04999999999995</v>
      </c>
      <c r="F182">
        <v>516.15</v>
      </c>
      <c r="G182">
        <v>519</v>
      </c>
      <c r="H182">
        <v>521.36</v>
      </c>
      <c r="I182">
        <v>571.79999999999995</v>
      </c>
      <c r="J182">
        <v>315.2</v>
      </c>
      <c r="K182" s="165">
        <v>82732</v>
      </c>
      <c r="L182" t="s">
        <v>372</v>
      </c>
      <c r="M182" s="165">
        <v>7304</v>
      </c>
      <c r="N182" s="162">
        <f>(Table1[[#This Row],[close ]]-G183)/G183</f>
        <v>1.8337998262716833E-3</v>
      </c>
      <c r="O182" s="163" t="str">
        <f>TEXT(Table1[[#This Row],[Date ]],"yyyy-mm")</f>
        <v>2023-01</v>
      </c>
      <c r="P182" s="13">
        <f>1+Table1[[#This Row],[Daily Return]]</f>
        <v>1.0018337998262716</v>
      </c>
      <c r="Q182" s="161">
        <v>15360.400390999999</v>
      </c>
      <c r="R182">
        <v>15472.150390999999</v>
      </c>
      <c r="S182">
        <v>15353.349609000001</v>
      </c>
      <c r="T182">
        <v>15450.099609000001</v>
      </c>
      <c r="U182">
        <v>15450.099609000001</v>
      </c>
      <c r="V182">
        <v>16224900</v>
      </c>
      <c r="W182" s="172">
        <f>(Table1[[#This Row],[Close]]-T183)/T183</f>
        <v>1.1661839248297589E-2</v>
      </c>
    </row>
    <row r="183" spans="1:23" ht="14.4" x14ac:dyDescent="0.3">
      <c r="A183" s="164">
        <v>44932</v>
      </c>
      <c r="B183">
        <v>540.35</v>
      </c>
      <c r="C183">
        <v>542</v>
      </c>
      <c r="D183">
        <v>515</v>
      </c>
      <c r="E183">
        <v>540.35</v>
      </c>
      <c r="F183">
        <v>520</v>
      </c>
      <c r="G183">
        <v>518.04999999999995</v>
      </c>
      <c r="H183">
        <v>524.42999999999995</v>
      </c>
      <c r="I183">
        <v>571.79999999999995</v>
      </c>
      <c r="J183">
        <v>315.2</v>
      </c>
      <c r="K183" t="s">
        <v>373</v>
      </c>
      <c r="L183" t="s">
        <v>374</v>
      </c>
      <c r="M183" s="165">
        <v>9050</v>
      </c>
      <c r="N183" s="162">
        <f>(Table1[[#This Row],[close ]]-G184)/G184</f>
        <v>-4.1269547515499341E-2</v>
      </c>
      <c r="O183" s="163" t="str">
        <f>TEXT(Table1[[#This Row],[Date ]],"yyyy-mm")</f>
        <v>2023-01</v>
      </c>
      <c r="P183" s="13">
        <f>1+Table1[[#This Row],[Daily Return]]</f>
        <v>0.95873045248450062</v>
      </c>
      <c r="Q183" s="161">
        <v>15401.349609000001</v>
      </c>
      <c r="R183">
        <v>15419.400390999999</v>
      </c>
      <c r="S183">
        <v>15219.849609000001</v>
      </c>
      <c r="T183">
        <v>15272</v>
      </c>
      <c r="U183">
        <v>15272</v>
      </c>
      <c r="V183">
        <v>17314600</v>
      </c>
      <c r="W183" s="172">
        <f>(Table1[[#This Row],[Close]]-T184)/T184</f>
        <v>-7.4222480893697644E-3</v>
      </c>
    </row>
    <row r="184" spans="1:23" ht="14.4" x14ac:dyDescent="0.3">
      <c r="A184" s="164">
        <v>44931</v>
      </c>
      <c r="B184">
        <v>547.1</v>
      </c>
      <c r="C184">
        <v>549</v>
      </c>
      <c r="D184">
        <v>535.6</v>
      </c>
      <c r="E184">
        <v>544.25</v>
      </c>
      <c r="F184">
        <v>538.9</v>
      </c>
      <c r="G184">
        <v>540.35</v>
      </c>
      <c r="H184">
        <v>542.29</v>
      </c>
      <c r="I184">
        <v>571.79999999999995</v>
      </c>
      <c r="J184">
        <v>315.2</v>
      </c>
      <c r="K184" t="s">
        <v>375</v>
      </c>
      <c r="L184" t="s">
        <v>376</v>
      </c>
      <c r="M184" s="165">
        <v>8503</v>
      </c>
      <c r="N184" s="162">
        <f>(Table1[[#This Row],[close ]]-G185)/G185</f>
        <v>-7.1658245291685392E-3</v>
      </c>
      <c r="O184" s="163" t="str">
        <f>TEXT(Table1[[#This Row],[Date ]],"yyyy-mm")</f>
        <v>2023-01</v>
      </c>
      <c r="P184" s="13">
        <f>1+Table1[[#This Row],[Daily Return]]</f>
        <v>0.99283417547083141</v>
      </c>
      <c r="Q184" s="161">
        <v>15446.5</v>
      </c>
      <c r="R184">
        <v>15462.150390999999</v>
      </c>
      <c r="S184">
        <v>15286.400390999999</v>
      </c>
      <c r="T184">
        <v>15386.200194999999</v>
      </c>
      <c r="U184">
        <v>15386.200194999999</v>
      </c>
      <c r="V184">
        <v>17566700</v>
      </c>
      <c r="W184" s="172">
        <f>(Table1[[#This Row],[Close]]-T185)/T185</f>
        <v>-4.4174657311768728E-4</v>
      </c>
    </row>
    <row r="185" spans="1:23" ht="14.4" x14ac:dyDescent="0.3">
      <c r="A185" s="164">
        <v>44930</v>
      </c>
      <c r="B185">
        <v>540.95000000000005</v>
      </c>
      <c r="C185">
        <v>547</v>
      </c>
      <c r="D185">
        <v>530.5</v>
      </c>
      <c r="E185">
        <v>541.79999999999995</v>
      </c>
      <c r="F185">
        <v>544.9</v>
      </c>
      <c r="G185">
        <v>544.25</v>
      </c>
      <c r="H185">
        <v>540.64</v>
      </c>
      <c r="I185">
        <v>571.79999999999995</v>
      </c>
      <c r="J185">
        <v>315.2</v>
      </c>
      <c r="K185" t="s">
        <v>377</v>
      </c>
      <c r="L185" t="s">
        <v>378</v>
      </c>
      <c r="M185" s="165">
        <v>6477</v>
      </c>
      <c r="N185" s="162">
        <f>(Table1[[#This Row],[close ]]-G186)/G186</f>
        <v>4.5219638242894903E-3</v>
      </c>
      <c r="O185" s="163" t="str">
        <f>TEXT(Table1[[#This Row],[Date ]],"yyyy-mm")</f>
        <v>2023-01</v>
      </c>
      <c r="P185" s="13">
        <f>1+Table1[[#This Row],[Daily Return]]</f>
        <v>1.0045219638242895</v>
      </c>
      <c r="Q185" s="161">
        <v>15563.150390999999</v>
      </c>
      <c r="R185">
        <v>15574.5</v>
      </c>
      <c r="S185">
        <v>15375.799805000001</v>
      </c>
      <c r="T185">
        <v>15393</v>
      </c>
      <c r="U185">
        <v>15393</v>
      </c>
      <c r="V185">
        <v>21390500</v>
      </c>
      <c r="W185" s="172">
        <f>(Table1[[#This Row],[Close]]-T186)/T186</f>
        <v>-1.0592744929590676E-2</v>
      </c>
    </row>
    <row r="186" spans="1:23" ht="14.4" x14ac:dyDescent="0.3">
      <c r="A186" s="164">
        <v>44929</v>
      </c>
      <c r="B186">
        <v>542</v>
      </c>
      <c r="C186">
        <v>545.15</v>
      </c>
      <c r="D186">
        <v>530.25</v>
      </c>
      <c r="E186">
        <v>544.25</v>
      </c>
      <c r="F186">
        <v>541.04999999999995</v>
      </c>
      <c r="G186">
        <v>541.79999999999995</v>
      </c>
      <c r="H186">
        <v>537.28</v>
      </c>
      <c r="I186">
        <v>571.79999999999995</v>
      </c>
      <c r="J186">
        <v>315.2</v>
      </c>
      <c r="K186" t="s">
        <v>379</v>
      </c>
      <c r="L186" t="s">
        <v>380</v>
      </c>
      <c r="M186" s="165">
        <v>8229</v>
      </c>
      <c r="N186" s="162">
        <f>(Table1[[#This Row],[close ]]-G187)/G187</f>
        <v>-4.5016077170418846E-3</v>
      </c>
      <c r="O186" s="163" t="str">
        <f>TEXT(Table1[[#This Row],[Date ]],"yyyy-mm")</f>
        <v>2023-01</v>
      </c>
      <c r="P186" s="13">
        <f>1+Table1[[#This Row],[Daily Return]]</f>
        <v>0.99549839228295811</v>
      </c>
      <c r="Q186" s="161">
        <v>15515.75</v>
      </c>
      <c r="R186">
        <v>15575.700194999999</v>
      </c>
      <c r="S186">
        <v>15500.75</v>
      </c>
      <c r="T186">
        <v>15557.799805000001</v>
      </c>
      <c r="U186">
        <v>15557.799805000001</v>
      </c>
      <c r="V186">
        <v>20771100</v>
      </c>
      <c r="W186" s="172">
        <f>(Table1[[#This Row],[Close]]-T187)/T187</f>
        <v>2.1998314275229894E-3</v>
      </c>
    </row>
    <row r="187" spans="1:23" ht="14.4" x14ac:dyDescent="0.3">
      <c r="A187" s="164">
        <v>44928</v>
      </c>
      <c r="B187">
        <v>529.54999999999995</v>
      </c>
      <c r="C187">
        <v>553.4</v>
      </c>
      <c r="D187">
        <v>529.29999999999995</v>
      </c>
      <c r="E187">
        <v>529.54999999999995</v>
      </c>
      <c r="F187">
        <v>542.20000000000005</v>
      </c>
      <c r="G187">
        <v>544.25</v>
      </c>
      <c r="H187">
        <v>546.45000000000005</v>
      </c>
      <c r="I187">
        <v>571.79999999999995</v>
      </c>
      <c r="J187">
        <v>315.2</v>
      </c>
      <c r="K187" t="s">
        <v>381</v>
      </c>
      <c r="L187" t="s">
        <v>382</v>
      </c>
      <c r="M187" s="165">
        <v>15880</v>
      </c>
      <c r="N187" s="162">
        <f>(Table1[[#This Row],[close ]]-G188)/G188</f>
        <v>2.7759418374091297E-2</v>
      </c>
      <c r="O187" s="163" t="str">
        <f>TEXT(Table1[[#This Row],[Date ]],"yyyy-mm")</f>
        <v>2023-01</v>
      </c>
      <c r="P187" s="13">
        <f>1+Table1[[#This Row],[Daily Return]]</f>
        <v>1.0277594183740912</v>
      </c>
      <c r="Q187" s="161">
        <v>15479.950194999999</v>
      </c>
      <c r="R187">
        <v>15536.349609000001</v>
      </c>
      <c r="S187">
        <v>15433.299805000001</v>
      </c>
      <c r="T187">
        <v>15523.650390999999</v>
      </c>
      <c r="U187">
        <v>15523.650390999999</v>
      </c>
      <c r="V187">
        <v>2100336300</v>
      </c>
      <c r="W187" s="172">
        <f>(Table1[[#This Row],[Close]]-T188)/T188</f>
        <v>4.841835081132638E-3</v>
      </c>
    </row>
    <row r="188" spans="1:23" ht="14.4" x14ac:dyDescent="0.3">
      <c r="A188" s="164">
        <v>44925</v>
      </c>
      <c r="B188">
        <v>543.20000000000005</v>
      </c>
      <c r="C188">
        <v>543.20000000000005</v>
      </c>
      <c r="D188">
        <v>527.1</v>
      </c>
      <c r="E188">
        <v>537.9</v>
      </c>
      <c r="F188">
        <v>528</v>
      </c>
      <c r="G188">
        <v>529.54999999999995</v>
      </c>
      <c r="H188">
        <v>533.55999999999995</v>
      </c>
      <c r="I188">
        <v>571.79999999999995</v>
      </c>
      <c r="J188">
        <v>315.2</v>
      </c>
      <c r="K188" t="s">
        <v>383</v>
      </c>
      <c r="L188" t="s">
        <v>384</v>
      </c>
      <c r="M188" s="165">
        <v>6609</v>
      </c>
      <c r="N188" s="162">
        <f>(Table1[[#This Row],[close ]]-G189)/G189</f>
        <v>-1.5523331474251762E-2</v>
      </c>
      <c r="O188" s="163" t="str">
        <f>TEXT(Table1[[#This Row],[Date ]],"yyyy-mm")</f>
        <v>2022-12</v>
      </c>
      <c r="P188" s="13">
        <f>1+Table1[[#This Row],[Daily Return]]</f>
        <v>0.98447666852574822</v>
      </c>
      <c r="Q188" s="161">
        <v>15557.75</v>
      </c>
      <c r="R188">
        <v>15581.950194999999</v>
      </c>
      <c r="S188">
        <v>15425.650390999999</v>
      </c>
      <c r="T188">
        <v>15448.849609000001</v>
      </c>
      <c r="U188">
        <v>15448.829102</v>
      </c>
      <c r="V188">
        <v>21417000</v>
      </c>
      <c r="W188" s="172">
        <f>(Table1[[#This Row],[Close]]-T189)/T189</f>
        <v>-2.3474404942944076E-3</v>
      </c>
    </row>
    <row r="189" spans="1:23" ht="14.4" x14ac:dyDescent="0.3">
      <c r="A189" s="164">
        <v>44924</v>
      </c>
      <c r="B189">
        <v>550</v>
      </c>
      <c r="C189">
        <v>554.79999999999995</v>
      </c>
      <c r="D189">
        <v>533.29999999999995</v>
      </c>
      <c r="E189">
        <v>547.1</v>
      </c>
      <c r="F189">
        <v>537</v>
      </c>
      <c r="G189">
        <v>537.9</v>
      </c>
      <c r="H189">
        <v>541.66</v>
      </c>
      <c r="I189">
        <v>571.79999999999995</v>
      </c>
      <c r="J189">
        <v>315.2</v>
      </c>
      <c r="K189" t="s">
        <v>385</v>
      </c>
      <c r="L189" t="s">
        <v>386</v>
      </c>
      <c r="M189" s="165">
        <v>9918</v>
      </c>
      <c r="N189" s="162">
        <f>(Table1[[#This Row],[close ]]-G190)/G190</f>
        <v>-1.6815938585267858E-2</v>
      </c>
      <c r="O189" s="163" t="str">
        <f>TEXT(Table1[[#This Row],[Date ]],"yyyy-mm")</f>
        <v>2022-12</v>
      </c>
      <c r="P189" s="13">
        <f>1+Table1[[#This Row],[Daily Return]]</f>
        <v>0.98318406141473214</v>
      </c>
      <c r="Q189" s="161">
        <v>15370</v>
      </c>
      <c r="R189">
        <v>15517.450194999999</v>
      </c>
      <c r="S189">
        <v>15307</v>
      </c>
      <c r="T189">
        <v>15485.200194999999</v>
      </c>
      <c r="U189">
        <v>15485.179688</v>
      </c>
      <c r="V189">
        <v>21215900</v>
      </c>
      <c r="W189" s="172">
        <f>(Table1[[#This Row],[Close]]-T190)/T190</f>
        <v>3.3953910283357606E-3</v>
      </c>
    </row>
    <row r="190" spans="1:23" ht="14.4" x14ac:dyDescent="0.3">
      <c r="A190" s="164">
        <v>44923</v>
      </c>
      <c r="B190">
        <v>567.79999999999995</v>
      </c>
      <c r="C190">
        <v>568.9</v>
      </c>
      <c r="D190">
        <v>540.4</v>
      </c>
      <c r="E190">
        <v>561.65</v>
      </c>
      <c r="F190">
        <v>550.70000000000005</v>
      </c>
      <c r="G190">
        <v>547.1</v>
      </c>
      <c r="H190">
        <v>551.91999999999996</v>
      </c>
      <c r="I190">
        <v>571.79999999999995</v>
      </c>
      <c r="J190">
        <v>315.2</v>
      </c>
      <c r="K190" t="s">
        <v>387</v>
      </c>
      <c r="L190" t="s">
        <v>388</v>
      </c>
      <c r="M190" s="165">
        <v>18679</v>
      </c>
      <c r="N190" s="162">
        <f>(Table1[[#This Row],[close ]]-G191)/G191</f>
        <v>-2.5905813228879117E-2</v>
      </c>
      <c r="O190" s="163" t="str">
        <f>TEXT(Table1[[#This Row],[Date ]],"yyyy-mm")</f>
        <v>2022-12</v>
      </c>
      <c r="P190" s="13">
        <f>1+Table1[[#This Row],[Daily Return]]</f>
        <v>0.97409418677112092</v>
      </c>
      <c r="Q190" s="161">
        <v>15390.549805000001</v>
      </c>
      <c r="R190">
        <v>15468.150390999999</v>
      </c>
      <c r="S190">
        <v>15363.650390999999</v>
      </c>
      <c r="T190">
        <v>15432.799805000001</v>
      </c>
      <c r="U190">
        <v>15432.779296999999</v>
      </c>
      <c r="V190">
        <v>23697500</v>
      </c>
      <c r="W190" s="172">
        <f>(Table1[[#This Row],[Close]]-T191)/T191</f>
        <v>9.3720770163136706E-4</v>
      </c>
    </row>
    <row r="191" spans="1:23" ht="14.4" x14ac:dyDescent="0.3">
      <c r="A191" s="164">
        <v>44922</v>
      </c>
      <c r="B191">
        <v>521.1</v>
      </c>
      <c r="C191">
        <v>571.79999999999995</v>
      </c>
      <c r="D191">
        <v>510</v>
      </c>
      <c r="E191">
        <v>517.9</v>
      </c>
      <c r="F191">
        <v>564.5</v>
      </c>
      <c r="G191">
        <v>561.65</v>
      </c>
      <c r="H191">
        <v>559.20000000000005</v>
      </c>
      <c r="I191">
        <v>571.79999999999995</v>
      </c>
      <c r="J191">
        <v>315.2</v>
      </c>
      <c r="K191" t="s">
        <v>389</v>
      </c>
      <c r="L191" t="s">
        <v>390</v>
      </c>
      <c r="M191" s="165">
        <v>44984</v>
      </c>
      <c r="N191" s="162">
        <f>(Table1[[#This Row],[close ]]-G192)/G192</f>
        <v>8.4475767522687775E-2</v>
      </c>
      <c r="O191" s="163" t="str">
        <f>TEXT(Table1[[#This Row],[Date ]],"yyyy-mm")</f>
        <v>2022-12</v>
      </c>
      <c r="P191" s="13">
        <f>1+Table1[[#This Row],[Daily Return]]</f>
        <v>1.0844757675226877</v>
      </c>
      <c r="Q191" s="161">
        <v>15375.200194999999</v>
      </c>
      <c r="R191">
        <v>15433.650390999999</v>
      </c>
      <c r="S191">
        <v>15278.599609000001</v>
      </c>
      <c r="T191">
        <v>15418.349609000001</v>
      </c>
      <c r="U191">
        <v>15418.329102</v>
      </c>
      <c r="V191">
        <v>25513000</v>
      </c>
      <c r="W191" s="172">
        <v>0</v>
      </c>
    </row>
    <row r="192" spans="1:23" ht="14.4" x14ac:dyDescent="0.3">
      <c r="A192" s="164">
        <v>44921</v>
      </c>
      <c r="B192">
        <v>497.7</v>
      </c>
      <c r="C192">
        <v>518.5</v>
      </c>
      <c r="D192">
        <v>493.5</v>
      </c>
      <c r="E192">
        <v>497.35</v>
      </c>
      <c r="F192">
        <v>518</v>
      </c>
      <c r="G192">
        <v>517.9</v>
      </c>
      <c r="H192">
        <v>510.14</v>
      </c>
      <c r="I192">
        <v>556</v>
      </c>
      <c r="J192">
        <v>315.2</v>
      </c>
      <c r="K192" s="165">
        <v>91712</v>
      </c>
      <c r="L192" t="s">
        <v>391</v>
      </c>
      <c r="M192" s="165">
        <v>6978</v>
      </c>
      <c r="N192" s="162">
        <f>(Table1[[#This Row],[close ]]-G193)/G193</f>
        <v>4.1318990650447279E-2</v>
      </c>
      <c r="O192" s="163" t="str">
        <f>TEXT(Table1[[#This Row],[Date ]],"yyyy-mm")</f>
        <v>2022-12</v>
      </c>
      <c r="P192" s="13">
        <f>1+Table1[[#This Row],[Daily Return]]</f>
        <v>1.0413189906504472</v>
      </c>
      <c r="Q192" s="161"/>
      <c r="W192" s="172">
        <v>0</v>
      </c>
    </row>
    <row r="193" spans="1:23" ht="14.4" x14ac:dyDescent="0.3">
      <c r="A193" s="164">
        <v>44918</v>
      </c>
      <c r="B193">
        <v>496.95</v>
      </c>
      <c r="C193">
        <v>507.55</v>
      </c>
      <c r="D193">
        <v>485.85</v>
      </c>
      <c r="E193">
        <v>505.8</v>
      </c>
      <c r="F193">
        <v>505.5</v>
      </c>
      <c r="G193">
        <v>497.35</v>
      </c>
      <c r="H193">
        <v>492.85</v>
      </c>
      <c r="I193">
        <v>556</v>
      </c>
      <c r="J193">
        <v>315.2</v>
      </c>
      <c r="K193" t="s">
        <v>392</v>
      </c>
      <c r="L193" t="s">
        <v>393</v>
      </c>
      <c r="M193" s="165">
        <v>10522</v>
      </c>
      <c r="N193" s="162">
        <f>(Table1[[#This Row],[close ]]-G194)/G194</f>
        <v>-1.6706207987346754E-2</v>
      </c>
      <c r="O193" s="163" t="str">
        <f>TEXT(Table1[[#This Row],[Date ]],"yyyy-mm")</f>
        <v>2022-12</v>
      </c>
      <c r="P193" s="13">
        <f>1+Table1[[#This Row],[Daily Return]]</f>
        <v>0.98329379201265321</v>
      </c>
      <c r="Q193" s="161">
        <v>15300.75</v>
      </c>
      <c r="R193">
        <v>15349.349609000001</v>
      </c>
      <c r="S193">
        <v>15018.75</v>
      </c>
      <c r="T193">
        <v>15046</v>
      </c>
      <c r="U193">
        <v>15045.980469</v>
      </c>
      <c r="V193">
        <v>28171000</v>
      </c>
      <c r="W193" s="172">
        <f>(Table1[[#This Row],[Close]]-T194)/T194</f>
        <v>-2.4981369277127952E-2</v>
      </c>
    </row>
    <row r="194" spans="1:23" ht="14.4" x14ac:dyDescent="0.3">
      <c r="A194" s="164">
        <v>44917</v>
      </c>
      <c r="B194">
        <v>520.1</v>
      </c>
      <c r="C194">
        <v>526.20000000000005</v>
      </c>
      <c r="D194">
        <v>501.4</v>
      </c>
      <c r="E194">
        <v>520.1</v>
      </c>
      <c r="F194">
        <v>504</v>
      </c>
      <c r="G194">
        <v>505.8</v>
      </c>
      <c r="H194">
        <v>510.82</v>
      </c>
      <c r="I194">
        <v>556</v>
      </c>
      <c r="J194">
        <v>315.2</v>
      </c>
      <c r="K194" s="165">
        <v>92452</v>
      </c>
      <c r="L194" t="s">
        <v>394</v>
      </c>
      <c r="M194" s="165">
        <v>7238</v>
      </c>
      <c r="N194" s="162">
        <f>(Table1[[#This Row],[close ]]-G195)/G195</f>
        <v>-2.7494712555277852E-2</v>
      </c>
      <c r="O194" s="163" t="str">
        <f>TEXT(Table1[[#This Row],[Date ]],"yyyy-mm")</f>
        <v>2022-12</v>
      </c>
      <c r="P194" s="13">
        <f>1+Table1[[#This Row],[Daily Return]]</f>
        <v>0.9725052874447222</v>
      </c>
      <c r="Q194" s="161">
        <v>15599.549805000001</v>
      </c>
      <c r="R194">
        <v>15636.099609000001</v>
      </c>
      <c r="S194">
        <v>15369.599609000001</v>
      </c>
      <c r="T194">
        <v>15431.5</v>
      </c>
      <c r="U194">
        <v>15431.479492</v>
      </c>
      <c r="V194">
        <v>27560300</v>
      </c>
      <c r="W194" s="172">
        <f>(Table1[[#This Row],[Close]]-T195)/T195</f>
        <v>-6.1857669887538675E-3</v>
      </c>
    </row>
    <row r="195" spans="1:23" ht="14.4" x14ac:dyDescent="0.3">
      <c r="A195" s="164">
        <v>44916</v>
      </c>
      <c r="B195">
        <v>513.25</v>
      </c>
      <c r="C195">
        <v>522.15</v>
      </c>
      <c r="D195">
        <v>513</v>
      </c>
      <c r="E195">
        <v>516.6</v>
      </c>
      <c r="F195">
        <v>520.5</v>
      </c>
      <c r="G195">
        <v>520.1</v>
      </c>
      <c r="H195">
        <v>519.82000000000005</v>
      </c>
      <c r="I195">
        <v>556</v>
      </c>
      <c r="J195">
        <v>315.2</v>
      </c>
      <c r="K195" s="165">
        <v>98563</v>
      </c>
      <c r="L195" t="s">
        <v>395</v>
      </c>
      <c r="M195" s="165">
        <v>5013</v>
      </c>
      <c r="N195" s="162">
        <f>(Table1[[#This Row],[close ]]-G196)/G196</f>
        <v>6.7750677506775063E-3</v>
      </c>
      <c r="O195" s="163" t="str">
        <f>TEXT(Table1[[#This Row],[Date ]],"yyyy-mm")</f>
        <v>2022-12</v>
      </c>
      <c r="P195" s="13">
        <f>1+Table1[[#This Row],[Daily Return]]</f>
        <v>1.0067750677506775</v>
      </c>
      <c r="Q195" s="161">
        <v>15772.950194999999</v>
      </c>
      <c r="R195">
        <v>15812.049805000001</v>
      </c>
      <c r="S195">
        <v>15497.599609000001</v>
      </c>
      <c r="T195">
        <v>15527.549805000001</v>
      </c>
      <c r="U195">
        <v>15527.529296999999</v>
      </c>
      <c r="V195">
        <v>30620200</v>
      </c>
      <c r="W195" s="172">
        <f>(Table1[[#This Row],[Close]]-T196)/T196</f>
        <v>-1.2631811088298237E-2</v>
      </c>
    </row>
    <row r="196" spans="1:23" ht="14.4" x14ac:dyDescent="0.3">
      <c r="A196" s="164">
        <v>44915</v>
      </c>
      <c r="B196">
        <v>511</v>
      </c>
      <c r="C196">
        <v>517.9</v>
      </c>
      <c r="D196">
        <v>510</v>
      </c>
      <c r="E196">
        <v>512.75</v>
      </c>
      <c r="F196">
        <v>512.1</v>
      </c>
      <c r="G196">
        <v>516.6</v>
      </c>
      <c r="H196">
        <v>514.74</v>
      </c>
      <c r="I196">
        <v>556</v>
      </c>
      <c r="J196">
        <v>315.2</v>
      </c>
      <c r="K196" s="165">
        <v>51449</v>
      </c>
      <c r="L196" t="s">
        <v>396</v>
      </c>
      <c r="M196" s="165">
        <v>4584</v>
      </c>
      <c r="N196" s="162">
        <f>(Table1[[#This Row],[close ]]-G197)/G197</f>
        <v>7.5085324232082359E-3</v>
      </c>
      <c r="O196" s="163" t="str">
        <f>TEXT(Table1[[#This Row],[Date ]],"yyyy-mm")</f>
        <v>2022-12</v>
      </c>
      <c r="P196" s="13">
        <f>1+Table1[[#This Row],[Daily Return]]</f>
        <v>1.0075085324232083</v>
      </c>
      <c r="Q196" s="161">
        <v>15704.049805000001</v>
      </c>
      <c r="R196">
        <v>15740.25</v>
      </c>
      <c r="S196">
        <v>15580.799805000001</v>
      </c>
      <c r="T196">
        <v>15726.200194999999</v>
      </c>
      <c r="U196">
        <v>15726.179688</v>
      </c>
      <c r="V196">
        <v>23261300</v>
      </c>
      <c r="W196" s="172">
        <f>(Table1[[#This Row],[Close]]-T197)/T197</f>
        <v>-1.8406621078165234E-3</v>
      </c>
    </row>
    <row r="197" spans="1:23" ht="14.4" x14ac:dyDescent="0.3">
      <c r="A197" s="164">
        <v>44914</v>
      </c>
      <c r="B197">
        <v>510.2</v>
      </c>
      <c r="C197">
        <v>519.70000000000005</v>
      </c>
      <c r="D197">
        <v>508.95</v>
      </c>
      <c r="E197">
        <v>510.2</v>
      </c>
      <c r="F197">
        <v>512.20000000000005</v>
      </c>
      <c r="G197">
        <v>512.75</v>
      </c>
      <c r="H197">
        <v>513.77</v>
      </c>
      <c r="I197">
        <v>556</v>
      </c>
      <c r="J197">
        <v>315.2</v>
      </c>
      <c r="K197" s="165">
        <v>70452</v>
      </c>
      <c r="L197" t="s">
        <v>397</v>
      </c>
      <c r="M197" s="165">
        <v>7471</v>
      </c>
      <c r="N197" s="162">
        <f>(Table1[[#This Row],[close ]]-G198)/G198</f>
        <v>4.9980399843198966E-3</v>
      </c>
      <c r="O197" s="163" t="str">
        <f>TEXT(Table1[[#This Row],[Date ]],"yyyy-mm")</f>
        <v>2022-12</v>
      </c>
      <c r="P197" s="13">
        <f>1+Table1[[#This Row],[Daily Return]]</f>
        <v>1.0049980399843199</v>
      </c>
      <c r="Q197" s="161">
        <v>15658.849609000001</v>
      </c>
      <c r="R197">
        <v>15764</v>
      </c>
      <c r="S197">
        <v>15606.150390999999</v>
      </c>
      <c r="T197">
        <v>15755.200194999999</v>
      </c>
      <c r="U197">
        <v>15755.179688</v>
      </c>
      <c r="V197">
        <v>25370500</v>
      </c>
      <c r="W197" s="172">
        <f>(Table1[[#This Row],[Close]]-T198)/T198</f>
        <v>7.6009163885406095E-3</v>
      </c>
    </row>
    <row r="198" spans="1:23" ht="14.4" x14ac:dyDescent="0.3">
      <c r="A198" s="164">
        <v>44911</v>
      </c>
      <c r="B198">
        <v>522</v>
      </c>
      <c r="C198">
        <v>526.35</v>
      </c>
      <c r="D198">
        <v>508.6</v>
      </c>
      <c r="E198">
        <v>522.35</v>
      </c>
      <c r="F198">
        <v>511.5</v>
      </c>
      <c r="G198">
        <v>510.2</v>
      </c>
      <c r="H198">
        <v>516</v>
      </c>
      <c r="I198">
        <v>556</v>
      </c>
      <c r="J198">
        <v>315.2</v>
      </c>
      <c r="K198" s="165">
        <v>94063</v>
      </c>
      <c r="L198" t="s">
        <v>398</v>
      </c>
      <c r="M198" s="165">
        <v>8222</v>
      </c>
      <c r="N198" s="162">
        <f>(Table1[[#This Row],[close ]]-G199)/G199</f>
        <v>-2.3260266105102009E-2</v>
      </c>
      <c r="O198" s="163" t="str">
        <f>TEXT(Table1[[#This Row],[Date ]],"yyyy-mm")</f>
        <v>2022-12</v>
      </c>
      <c r="P198" s="13">
        <f>1+Table1[[#This Row],[Daily Return]]</f>
        <v>0.97673973389489799</v>
      </c>
      <c r="Q198" s="161">
        <v>15710.900390999999</v>
      </c>
      <c r="R198">
        <v>15799.349609000001</v>
      </c>
      <c r="S198">
        <v>15625.25</v>
      </c>
      <c r="T198">
        <v>15636.349609000001</v>
      </c>
      <c r="U198">
        <v>15636.329102</v>
      </c>
      <c r="V198">
        <v>28777500</v>
      </c>
      <c r="W198" s="172">
        <f>(Table1[[#This Row],[Close]]-T199)/T199</f>
        <v>-9.341869373767046E-3</v>
      </c>
    </row>
    <row r="199" spans="1:23" ht="14.4" x14ac:dyDescent="0.3">
      <c r="A199" s="164">
        <v>44910</v>
      </c>
      <c r="B199">
        <v>530</v>
      </c>
      <c r="C199">
        <v>538.45000000000005</v>
      </c>
      <c r="D199">
        <v>520</v>
      </c>
      <c r="E199">
        <v>530</v>
      </c>
      <c r="F199">
        <v>520.5</v>
      </c>
      <c r="G199">
        <v>522.35</v>
      </c>
      <c r="H199">
        <v>531.41999999999996</v>
      </c>
      <c r="I199">
        <v>556</v>
      </c>
      <c r="J199">
        <v>315.2</v>
      </c>
      <c r="K199" t="s">
        <v>399</v>
      </c>
      <c r="L199" t="s">
        <v>400</v>
      </c>
      <c r="M199" s="165">
        <v>10296</v>
      </c>
      <c r="N199" s="162">
        <f>(Table1[[#This Row],[close ]]-G200)/G200</f>
        <v>-1.4433962264150901E-2</v>
      </c>
      <c r="O199" s="163" t="str">
        <f>TEXT(Table1[[#This Row],[Date ]],"yyyy-mm")</f>
        <v>2022-12</v>
      </c>
      <c r="P199" s="13">
        <f>1+Table1[[#This Row],[Daily Return]]</f>
        <v>0.98556603773584905</v>
      </c>
      <c r="Q199" s="161">
        <v>15938.049805000001</v>
      </c>
      <c r="R199">
        <v>15968.200194999999</v>
      </c>
      <c r="S199">
        <v>15758.849609000001</v>
      </c>
      <c r="T199">
        <v>15783.799805000001</v>
      </c>
      <c r="U199">
        <v>15783.779296999999</v>
      </c>
      <c r="V199">
        <v>33354300</v>
      </c>
      <c r="W199" s="172">
        <f>(Table1[[#This Row],[Close]]-T200)/T200</f>
        <v>-1.1275510981014836E-2</v>
      </c>
    </row>
    <row r="200" spans="1:23" ht="14.4" x14ac:dyDescent="0.3">
      <c r="A200" s="164">
        <v>44909</v>
      </c>
      <c r="B200">
        <v>528.54999999999995</v>
      </c>
      <c r="C200">
        <v>533.85</v>
      </c>
      <c r="D200">
        <v>525.95000000000005</v>
      </c>
      <c r="E200">
        <v>527.45000000000005</v>
      </c>
      <c r="F200">
        <v>531.25</v>
      </c>
      <c r="G200">
        <v>530</v>
      </c>
      <c r="H200">
        <v>530.33000000000004</v>
      </c>
      <c r="I200">
        <v>556</v>
      </c>
      <c r="J200">
        <v>315.2</v>
      </c>
      <c r="K200" s="165">
        <v>47366</v>
      </c>
      <c r="L200" t="s">
        <v>401</v>
      </c>
      <c r="M200" s="165">
        <v>4961</v>
      </c>
      <c r="N200" s="162">
        <f>(Table1[[#This Row],[close ]]-G201)/G201</f>
        <v>4.8345814769171569E-3</v>
      </c>
      <c r="O200" s="163" t="str">
        <f>TEXT(Table1[[#This Row],[Date ]],"yyyy-mm")</f>
        <v>2022-12</v>
      </c>
      <c r="P200" s="13">
        <f>1+Table1[[#This Row],[Daily Return]]</f>
        <v>1.0048345814769171</v>
      </c>
      <c r="Q200" s="161">
        <v>15958.150390999999</v>
      </c>
      <c r="R200">
        <v>15988.549805000001</v>
      </c>
      <c r="S200">
        <v>15946.299805000001</v>
      </c>
      <c r="T200">
        <v>15963.799805000001</v>
      </c>
      <c r="U200">
        <v>15963.779296999999</v>
      </c>
      <c r="V200">
        <v>44159300</v>
      </c>
      <c r="W200" s="172">
        <f>(Table1[[#This Row],[Close]]-T201)/T201</f>
        <v>3.7284922506209289E-3</v>
      </c>
    </row>
    <row r="201" spans="1:23" ht="14.4" x14ac:dyDescent="0.3">
      <c r="A201" s="164">
        <v>44908</v>
      </c>
      <c r="B201">
        <v>530</v>
      </c>
      <c r="C201">
        <v>538.79999999999995</v>
      </c>
      <c r="D201">
        <v>522.29999999999995</v>
      </c>
      <c r="E201">
        <v>523.6</v>
      </c>
      <c r="F201">
        <v>529</v>
      </c>
      <c r="G201">
        <v>527.45000000000005</v>
      </c>
      <c r="H201">
        <v>531.64</v>
      </c>
      <c r="I201">
        <v>556</v>
      </c>
      <c r="J201">
        <v>315.2</v>
      </c>
      <c r="K201" t="s">
        <v>402</v>
      </c>
      <c r="L201" t="s">
        <v>403</v>
      </c>
      <c r="M201" s="165">
        <v>9493</v>
      </c>
      <c r="N201" s="162">
        <f>(Table1[[#This Row],[close ]]-G202)/G202</f>
        <v>7.3529411764706315E-3</v>
      </c>
      <c r="O201" s="163" t="str">
        <f>TEXT(Table1[[#This Row],[Date ]],"yyyy-mm")</f>
        <v>2022-12</v>
      </c>
      <c r="P201" s="13">
        <f>1+Table1[[#This Row],[Daily Return]]</f>
        <v>1.0073529411764706</v>
      </c>
      <c r="Q201" s="161">
        <v>15863.25</v>
      </c>
      <c r="R201">
        <v>15913.799805000001</v>
      </c>
      <c r="S201">
        <v>15830.650390999999</v>
      </c>
      <c r="T201">
        <v>15904.5</v>
      </c>
      <c r="U201">
        <v>15904.479492</v>
      </c>
      <c r="V201">
        <v>34973000</v>
      </c>
      <c r="W201" s="172">
        <f>(Table1[[#This Row],[Close]]-T202)/T202</f>
        <v>4.833206974981046E-3</v>
      </c>
    </row>
    <row r="202" spans="1:23" ht="14.4" x14ac:dyDescent="0.3">
      <c r="A202" s="164">
        <v>44907</v>
      </c>
      <c r="B202">
        <v>511</v>
      </c>
      <c r="C202">
        <v>525</v>
      </c>
      <c r="D202">
        <v>506.7</v>
      </c>
      <c r="E202">
        <v>511.15</v>
      </c>
      <c r="F202">
        <v>522.65</v>
      </c>
      <c r="G202">
        <v>523.6</v>
      </c>
      <c r="H202">
        <v>521.44000000000005</v>
      </c>
      <c r="I202">
        <v>556</v>
      </c>
      <c r="J202">
        <v>315.2</v>
      </c>
      <c r="K202" t="s">
        <v>404</v>
      </c>
      <c r="L202" t="s">
        <v>405</v>
      </c>
      <c r="M202" s="165">
        <v>8123</v>
      </c>
      <c r="N202" s="162">
        <f>(Table1[[#This Row],[close ]]-G203)/G203</f>
        <v>2.4356842414164231E-2</v>
      </c>
      <c r="O202" s="163" t="str">
        <f>TEXT(Table1[[#This Row],[Date ]],"yyyy-mm")</f>
        <v>2022-12</v>
      </c>
      <c r="P202" s="13">
        <f>1+Table1[[#This Row],[Daily Return]]</f>
        <v>1.0243568424141642</v>
      </c>
      <c r="Q202" s="161">
        <v>15759.650390999999</v>
      </c>
      <c r="R202">
        <v>15836.849609000001</v>
      </c>
      <c r="S202">
        <v>15687.950194999999</v>
      </c>
      <c r="T202">
        <v>15828</v>
      </c>
      <c r="U202">
        <v>15827.979492</v>
      </c>
      <c r="V202">
        <v>27913900</v>
      </c>
      <c r="W202" s="172">
        <f>(Table1[[#This Row],[Close]]-T203)/T203</f>
        <v>9.6441162985565448E-4</v>
      </c>
    </row>
    <row r="203" spans="1:23" ht="14.4" x14ac:dyDescent="0.3">
      <c r="A203" s="164">
        <v>44904</v>
      </c>
      <c r="B203">
        <v>520.70000000000005</v>
      </c>
      <c r="C203">
        <v>526</v>
      </c>
      <c r="D203">
        <v>508.2</v>
      </c>
      <c r="E203">
        <v>518.5</v>
      </c>
      <c r="F203">
        <v>511</v>
      </c>
      <c r="G203">
        <v>511.15</v>
      </c>
      <c r="H203">
        <v>514.63</v>
      </c>
      <c r="I203">
        <v>556</v>
      </c>
      <c r="J203">
        <v>315.2</v>
      </c>
      <c r="K203" t="s">
        <v>406</v>
      </c>
      <c r="L203" t="s">
        <v>407</v>
      </c>
      <c r="M203" s="165">
        <v>5515</v>
      </c>
      <c r="N203" s="162">
        <f>(Table1[[#This Row],[close ]]-G204)/G204</f>
        <v>-1.4175506268081046E-2</v>
      </c>
      <c r="O203" s="163" t="str">
        <f>TEXT(Table1[[#This Row],[Date ]],"yyyy-mm")</f>
        <v>2022-12</v>
      </c>
      <c r="P203" s="13">
        <f>1+Table1[[#This Row],[Daily Return]]</f>
        <v>0.98582449373191894</v>
      </c>
      <c r="Q203" s="161">
        <v>15964.849609000001</v>
      </c>
      <c r="R203">
        <v>15967.299805000001</v>
      </c>
      <c r="S203">
        <v>15727.349609000001</v>
      </c>
      <c r="T203">
        <v>15812.75</v>
      </c>
      <c r="U203">
        <v>15812.729492</v>
      </c>
      <c r="V203">
        <v>36793400</v>
      </c>
      <c r="W203" s="172">
        <f>(Table1[[#This Row],[Close]]-T204)/T204</f>
        <v>-6.181194978150349E-3</v>
      </c>
    </row>
    <row r="204" spans="1:23" ht="14.4" x14ac:dyDescent="0.3">
      <c r="A204" s="164">
        <v>44903</v>
      </c>
      <c r="B204">
        <v>509.1</v>
      </c>
      <c r="C204">
        <v>523.54999999999995</v>
      </c>
      <c r="D204">
        <v>509</v>
      </c>
      <c r="E204">
        <v>507.5</v>
      </c>
      <c r="F204">
        <v>518.9</v>
      </c>
      <c r="G204">
        <v>518.5</v>
      </c>
      <c r="H204">
        <v>519.05999999999995</v>
      </c>
      <c r="I204">
        <v>556</v>
      </c>
      <c r="J204">
        <v>315.2</v>
      </c>
      <c r="K204" t="s">
        <v>408</v>
      </c>
      <c r="L204" t="s">
        <v>409</v>
      </c>
      <c r="M204" s="165">
        <v>9703</v>
      </c>
      <c r="N204" s="162">
        <f>(Table1[[#This Row],[close ]]-G205)/G205</f>
        <v>2.167487684729064E-2</v>
      </c>
      <c r="O204" s="163" t="str">
        <f>TEXT(Table1[[#This Row],[Date ]],"yyyy-mm")</f>
        <v>2022-12</v>
      </c>
      <c r="P204" s="13">
        <f>1+Table1[[#This Row],[Daily Return]]</f>
        <v>1.0216748768472907</v>
      </c>
      <c r="Q204" s="161">
        <v>15881.799805000001</v>
      </c>
      <c r="R204">
        <v>15918.75</v>
      </c>
      <c r="S204">
        <v>15860.299805000001</v>
      </c>
      <c r="T204">
        <v>15911.099609000001</v>
      </c>
      <c r="U204">
        <v>15911.079102</v>
      </c>
      <c r="V204">
        <v>19672900</v>
      </c>
      <c r="W204" s="172">
        <f>(Table1[[#This Row],[Close]]-T205)/T205</f>
        <v>3.0954235909721839E-3</v>
      </c>
    </row>
    <row r="205" spans="1:23" ht="14.4" x14ac:dyDescent="0.3">
      <c r="A205" s="164">
        <v>44902</v>
      </c>
      <c r="B205">
        <v>508.8</v>
      </c>
      <c r="C205">
        <v>512.45000000000005</v>
      </c>
      <c r="D205">
        <v>506</v>
      </c>
      <c r="E205">
        <v>507.2</v>
      </c>
      <c r="F205">
        <v>508</v>
      </c>
      <c r="G205">
        <v>507.5</v>
      </c>
      <c r="H205">
        <v>508.98</v>
      </c>
      <c r="I205">
        <v>556</v>
      </c>
      <c r="J205">
        <v>315.2</v>
      </c>
      <c r="K205" s="165">
        <v>60921</v>
      </c>
      <c r="L205" t="s">
        <v>410</v>
      </c>
      <c r="M205" s="165">
        <v>5735</v>
      </c>
      <c r="N205" s="162">
        <f>(Table1[[#This Row],[close ]]-G206)/G206</f>
        <v>5.9148264984229375E-4</v>
      </c>
      <c r="O205" s="163" t="str">
        <f>TEXT(Table1[[#This Row],[Date ]],"yyyy-mm")</f>
        <v>2022-12</v>
      </c>
      <c r="P205" s="13">
        <f>1+Table1[[#This Row],[Daily Return]]</f>
        <v>1.0005914826498423</v>
      </c>
      <c r="Q205" s="161">
        <v>15932.25</v>
      </c>
      <c r="R205">
        <v>15953.25</v>
      </c>
      <c r="S205">
        <v>15836.049805000001</v>
      </c>
      <c r="T205">
        <v>15862</v>
      </c>
      <c r="U205">
        <v>15861.979492</v>
      </c>
      <c r="V205">
        <v>20084400</v>
      </c>
      <c r="W205" s="172">
        <f>(Table1[[#This Row],[Close]]-T206)/T206</f>
        <v>-3.8215275842087356E-3</v>
      </c>
    </row>
    <row r="206" spans="1:23" ht="14.4" x14ac:dyDescent="0.3">
      <c r="A206" s="164">
        <v>44901</v>
      </c>
      <c r="B206">
        <v>505.2</v>
      </c>
      <c r="C206">
        <v>512.45000000000005</v>
      </c>
      <c r="D206">
        <v>505</v>
      </c>
      <c r="E206">
        <v>509.15</v>
      </c>
      <c r="F206">
        <v>508.4</v>
      </c>
      <c r="G206">
        <v>507.2</v>
      </c>
      <c r="H206">
        <v>508.11</v>
      </c>
      <c r="I206">
        <v>556</v>
      </c>
      <c r="J206">
        <v>315.2</v>
      </c>
      <c r="K206" t="s">
        <v>411</v>
      </c>
      <c r="L206" t="s">
        <v>412</v>
      </c>
      <c r="M206" s="165">
        <v>8826</v>
      </c>
      <c r="N206" s="162">
        <f>(Table1[[#This Row],[close ]]-G207)/G207</f>
        <v>-3.8299125994304011E-3</v>
      </c>
      <c r="O206" s="163" t="str">
        <f>TEXT(Table1[[#This Row],[Date ]],"yyyy-mm")</f>
        <v>2022-12</v>
      </c>
      <c r="P206" s="13">
        <f>1+Table1[[#This Row],[Daily Return]]</f>
        <v>0.99617008740056956</v>
      </c>
      <c r="Q206" s="161">
        <v>15904.099609000001</v>
      </c>
      <c r="R206">
        <v>15936.700194999999</v>
      </c>
      <c r="S206">
        <v>15881.599609000001</v>
      </c>
      <c r="T206">
        <v>15922.849609000001</v>
      </c>
      <c r="U206">
        <v>15922.829102</v>
      </c>
      <c r="V206">
        <v>23116300</v>
      </c>
      <c r="W206" s="172">
        <f>(Table1[[#This Row],[Close]]-T207)/T207</f>
        <v>-2.7776056827975818E-3</v>
      </c>
    </row>
    <row r="207" spans="1:23" ht="14.4" x14ac:dyDescent="0.3">
      <c r="A207" s="164">
        <v>44900</v>
      </c>
      <c r="B207">
        <v>531.79999999999995</v>
      </c>
      <c r="C207">
        <v>534.35</v>
      </c>
      <c r="D207">
        <v>506.2</v>
      </c>
      <c r="E207">
        <v>529.79999999999995</v>
      </c>
      <c r="F207">
        <v>509.9</v>
      </c>
      <c r="G207">
        <v>509.15</v>
      </c>
      <c r="H207">
        <v>514.74</v>
      </c>
      <c r="I207">
        <v>556</v>
      </c>
      <c r="J207">
        <v>315.2</v>
      </c>
      <c r="K207" t="s">
        <v>413</v>
      </c>
      <c r="L207" t="s">
        <v>414</v>
      </c>
      <c r="M207" s="165">
        <v>20390</v>
      </c>
      <c r="N207" s="162">
        <f>(Table1[[#This Row],[close ]]-G208)/G208</f>
        <v>-3.897697244243107E-2</v>
      </c>
      <c r="O207" s="163" t="str">
        <f>TEXT(Table1[[#This Row],[Date ]],"yyyy-mm")</f>
        <v>2022-12</v>
      </c>
      <c r="P207" s="13">
        <f>1+Table1[[#This Row],[Daily Return]]</f>
        <v>0.96102302755756897</v>
      </c>
      <c r="Q207" s="161">
        <v>15994.950194999999</v>
      </c>
      <c r="R207">
        <v>15999.799805000001</v>
      </c>
      <c r="S207">
        <v>15881.799805000001</v>
      </c>
      <c r="T207">
        <v>15967.200194999999</v>
      </c>
      <c r="U207">
        <v>15967.179688</v>
      </c>
      <c r="V207">
        <v>23665500</v>
      </c>
      <c r="W207" s="172">
        <f>(Table1[[#This Row],[Close]]-T208)/T208</f>
        <v>2.3179096062889964E-4</v>
      </c>
    </row>
    <row r="208" spans="1:23" ht="14.4" x14ac:dyDescent="0.3">
      <c r="A208" s="164">
        <v>44897</v>
      </c>
      <c r="B208">
        <v>540</v>
      </c>
      <c r="C208">
        <v>540</v>
      </c>
      <c r="D208">
        <v>525.65</v>
      </c>
      <c r="E208">
        <v>530.29999999999995</v>
      </c>
      <c r="F208">
        <v>532</v>
      </c>
      <c r="G208">
        <v>529.79999999999995</v>
      </c>
      <c r="H208">
        <v>531.41</v>
      </c>
      <c r="I208">
        <v>556</v>
      </c>
      <c r="J208">
        <v>315.2</v>
      </c>
      <c r="K208" t="s">
        <v>415</v>
      </c>
      <c r="L208" t="s">
        <v>416</v>
      </c>
      <c r="M208" s="165">
        <v>10182</v>
      </c>
      <c r="N208" s="162">
        <f>(Table1[[#This Row],[close ]]-G209)/G209</f>
        <v>-9.4286253064303238E-4</v>
      </c>
      <c r="O208" s="163" t="str">
        <f>TEXT(Table1[[#This Row],[Date ]],"yyyy-mm")</f>
        <v>2022-12</v>
      </c>
      <c r="P208" s="13">
        <f>1+Table1[[#This Row],[Daily Return]]</f>
        <v>0.99905713746935698</v>
      </c>
      <c r="Q208" s="161">
        <v>15977.5</v>
      </c>
      <c r="R208">
        <v>15991.049805000001</v>
      </c>
      <c r="S208">
        <v>15909.599609000001</v>
      </c>
      <c r="T208">
        <v>15963.5</v>
      </c>
      <c r="U208">
        <v>15963.479492</v>
      </c>
      <c r="V208">
        <v>22312000</v>
      </c>
      <c r="W208" s="172">
        <f>(Table1[[#This Row],[Close]]-T209)/T209</f>
        <v>-2.5275131768803557E-3</v>
      </c>
    </row>
    <row r="209" spans="1:23" ht="14.4" x14ac:dyDescent="0.3">
      <c r="A209" s="164">
        <v>44896</v>
      </c>
      <c r="B209">
        <v>548.4</v>
      </c>
      <c r="C209">
        <v>548.4</v>
      </c>
      <c r="D209">
        <v>525.15</v>
      </c>
      <c r="E209">
        <v>546.1</v>
      </c>
      <c r="F209">
        <v>530.54999999999995</v>
      </c>
      <c r="G209">
        <v>530.29999999999995</v>
      </c>
      <c r="H209">
        <v>534.36</v>
      </c>
      <c r="I209">
        <v>556</v>
      </c>
      <c r="J209">
        <v>315.2</v>
      </c>
      <c r="K209" t="s">
        <v>417</v>
      </c>
      <c r="L209" t="s">
        <v>418</v>
      </c>
      <c r="M209" s="165">
        <v>13316</v>
      </c>
      <c r="N209" s="162">
        <f>(Table1[[#This Row],[close ]]-G210)/G210</f>
        <v>-2.8932429957883296E-2</v>
      </c>
      <c r="O209" s="163" t="str">
        <f>TEXT(Table1[[#This Row],[Date ]],"yyyy-mm")</f>
        <v>2022-12</v>
      </c>
      <c r="P209" s="13">
        <f>1+Table1[[#This Row],[Daily Return]]</f>
        <v>0.97106757004211675</v>
      </c>
      <c r="Q209" s="161">
        <v>16041.150390999999</v>
      </c>
      <c r="R209">
        <v>16041.650390999999</v>
      </c>
      <c r="S209">
        <v>15972.75</v>
      </c>
      <c r="T209">
        <v>16003.950194999999</v>
      </c>
      <c r="U209">
        <v>16003.929688</v>
      </c>
      <c r="V209">
        <v>20872600</v>
      </c>
      <c r="W209" s="172">
        <f>(Table1[[#This Row],[Close]]-T210)/T210</f>
        <v>3.6246869986013932E-3</v>
      </c>
    </row>
    <row r="210" spans="1:23" ht="14.4" x14ac:dyDescent="0.3">
      <c r="A210" s="164">
        <v>44895</v>
      </c>
      <c r="B210">
        <v>542.5</v>
      </c>
      <c r="C210">
        <v>556</v>
      </c>
      <c r="D210">
        <v>540</v>
      </c>
      <c r="E210">
        <v>539.15</v>
      </c>
      <c r="F210">
        <v>543.1</v>
      </c>
      <c r="G210">
        <v>546.1</v>
      </c>
      <c r="H210">
        <v>547.92999999999995</v>
      </c>
      <c r="I210">
        <v>556</v>
      </c>
      <c r="J210">
        <v>315.2</v>
      </c>
      <c r="K210" t="s">
        <v>419</v>
      </c>
      <c r="L210" t="s">
        <v>420</v>
      </c>
      <c r="M210" s="165">
        <v>22331</v>
      </c>
      <c r="N210" s="162">
        <f>(Table1[[#This Row],[close ]]-G211)/G211</f>
        <v>1.2890661226003981E-2</v>
      </c>
      <c r="O210" s="163" t="str">
        <f>TEXT(Table1[[#This Row],[Date ]],"yyyy-mm")</f>
        <v>2022-11</v>
      </c>
      <c r="P210" s="13">
        <f>1+Table1[[#This Row],[Daily Return]]</f>
        <v>1.012890661226004</v>
      </c>
      <c r="Q210" s="161">
        <v>15827.450194999999</v>
      </c>
      <c r="R210">
        <v>15991.599609000001</v>
      </c>
      <c r="S210">
        <v>15820.549805000001</v>
      </c>
      <c r="T210">
        <v>15946.150390999999</v>
      </c>
      <c r="U210">
        <v>15946.129883</v>
      </c>
      <c r="V210">
        <v>31486200</v>
      </c>
      <c r="W210" s="172">
        <f>(Table1[[#This Row],[Close]]-T211)/T211</f>
        <v>8.4553749957281543E-3</v>
      </c>
    </row>
    <row r="211" spans="1:23" ht="14.4" x14ac:dyDescent="0.3">
      <c r="A211" s="164">
        <v>44894</v>
      </c>
      <c r="B211">
        <v>520</v>
      </c>
      <c r="C211">
        <v>544.5</v>
      </c>
      <c r="D211">
        <v>517.29999999999995</v>
      </c>
      <c r="E211">
        <v>518.15</v>
      </c>
      <c r="F211">
        <v>537.4</v>
      </c>
      <c r="G211">
        <v>539.15</v>
      </c>
      <c r="H211">
        <v>536.1</v>
      </c>
      <c r="I211">
        <v>544.5</v>
      </c>
      <c r="J211">
        <v>315.2</v>
      </c>
      <c r="K211" t="s">
        <v>421</v>
      </c>
      <c r="L211" t="s">
        <v>422</v>
      </c>
      <c r="M211" s="165">
        <v>26705</v>
      </c>
      <c r="N211" s="162">
        <f>(Table1[[#This Row],[close ]]-G212)/G212</f>
        <v>4.0528804400270194E-2</v>
      </c>
      <c r="O211" s="163" t="str">
        <f>TEXT(Table1[[#This Row],[Date ]],"yyyy-mm")</f>
        <v>2022-11</v>
      </c>
      <c r="P211" s="13">
        <f>1+Table1[[#This Row],[Daily Return]]</f>
        <v>1.0405288044002703</v>
      </c>
      <c r="Q211" s="161">
        <v>15784.549805000001</v>
      </c>
      <c r="R211">
        <v>15859.349609000001</v>
      </c>
      <c r="S211">
        <v>15782.400390999999</v>
      </c>
      <c r="T211">
        <v>15812.450194999999</v>
      </c>
      <c r="U211">
        <v>15812.429688</v>
      </c>
      <c r="V211">
        <v>20853400</v>
      </c>
      <c r="W211" s="172">
        <f>(Table1[[#This Row],[Close]]-T212)/T212</f>
        <v>1.7738977065459962E-3</v>
      </c>
    </row>
    <row r="212" spans="1:23" ht="14.4" x14ac:dyDescent="0.3">
      <c r="A212" s="164">
        <v>44893</v>
      </c>
      <c r="B212">
        <v>503.3</v>
      </c>
      <c r="C212">
        <v>520</v>
      </c>
      <c r="D212">
        <v>503.3</v>
      </c>
      <c r="E212">
        <v>506.1</v>
      </c>
      <c r="F212">
        <v>519.75</v>
      </c>
      <c r="G212">
        <v>518.15</v>
      </c>
      <c r="H212">
        <v>512.25</v>
      </c>
      <c r="I212">
        <v>541.70000000000005</v>
      </c>
      <c r="J212">
        <v>315.2</v>
      </c>
      <c r="K212" t="s">
        <v>423</v>
      </c>
      <c r="L212" t="s">
        <v>424</v>
      </c>
      <c r="M212" s="165">
        <v>5721</v>
      </c>
      <c r="N212" s="162">
        <f>(Table1[[#This Row],[close ]]-G213)/G213</f>
        <v>2.3809523809523718E-2</v>
      </c>
      <c r="O212" s="163" t="str">
        <f>TEXT(Table1[[#This Row],[Date ]],"yyyy-mm")</f>
        <v>2022-11</v>
      </c>
      <c r="P212" s="13">
        <f>1+Table1[[#This Row],[Daily Return]]</f>
        <v>1.0238095238095237</v>
      </c>
      <c r="Q212" s="161">
        <v>15683.75</v>
      </c>
      <c r="R212">
        <v>15817.349609000001</v>
      </c>
      <c r="S212">
        <v>15642.799805000001</v>
      </c>
      <c r="T212">
        <v>15784.450194999999</v>
      </c>
      <c r="U212">
        <v>15784.429688</v>
      </c>
      <c r="V212">
        <v>24072600</v>
      </c>
      <c r="W212" s="172">
        <f>(Table1[[#This Row],[Close]]-T213)/T213</f>
        <v>3.6370118742945802E-3</v>
      </c>
    </row>
    <row r="213" spans="1:23" ht="14.4" x14ac:dyDescent="0.3">
      <c r="A213" s="164">
        <v>44890</v>
      </c>
      <c r="B213">
        <v>519</v>
      </c>
      <c r="C213">
        <v>519</v>
      </c>
      <c r="D213">
        <v>505.1</v>
      </c>
      <c r="E213">
        <v>514.4</v>
      </c>
      <c r="F213">
        <v>506</v>
      </c>
      <c r="G213">
        <v>506.1</v>
      </c>
      <c r="H213">
        <v>511.39</v>
      </c>
      <c r="I213">
        <v>541.70000000000005</v>
      </c>
      <c r="J213">
        <v>310</v>
      </c>
      <c r="K213" s="165">
        <v>72425</v>
      </c>
      <c r="L213" t="s">
        <v>425</v>
      </c>
      <c r="M213" s="165">
        <v>3925</v>
      </c>
      <c r="N213" s="162">
        <f>(Table1[[#This Row],[close ]]-G214)/G214</f>
        <v>-1.6135303265940815E-2</v>
      </c>
      <c r="O213" s="163" t="str">
        <f>TEXT(Table1[[#This Row],[Date ]],"yyyy-mm")</f>
        <v>2022-11</v>
      </c>
      <c r="P213" s="13">
        <f>1+Table1[[#This Row],[Daily Return]]</f>
        <v>0.98386469673405919</v>
      </c>
      <c r="Q213" s="161">
        <v>15719.799805000001</v>
      </c>
      <c r="R213">
        <v>15743.099609000001</v>
      </c>
      <c r="S213">
        <v>15668.349609000001</v>
      </c>
      <c r="T213">
        <v>15727.25</v>
      </c>
      <c r="U213">
        <v>15727.229492</v>
      </c>
      <c r="V213">
        <v>25809200</v>
      </c>
      <c r="W213" s="172">
        <f>(Table1[[#This Row],[Close]]-T214)/T214</f>
        <v>2.9622337876661284E-3</v>
      </c>
    </row>
    <row r="214" spans="1:23" ht="14.4" x14ac:dyDescent="0.3">
      <c r="A214" s="164">
        <v>44889</v>
      </c>
      <c r="B214">
        <v>502.3</v>
      </c>
      <c r="C214">
        <v>521.54999999999995</v>
      </c>
      <c r="D214">
        <v>500.8</v>
      </c>
      <c r="E214">
        <v>501.7</v>
      </c>
      <c r="F214">
        <v>514.70000000000005</v>
      </c>
      <c r="G214">
        <v>514.4</v>
      </c>
      <c r="H214">
        <v>509.09</v>
      </c>
      <c r="I214">
        <v>541.70000000000005</v>
      </c>
      <c r="J214">
        <v>310</v>
      </c>
      <c r="K214" t="s">
        <v>426</v>
      </c>
      <c r="L214" t="s">
        <v>427</v>
      </c>
      <c r="M214" s="165">
        <v>10161</v>
      </c>
      <c r="N214" s="162">
        <f>(Table1[[#This Row],[close ]]-G215)/G215</f>
        <v>2.5313932629061169E-2</v>
      </c>
      <c r="O214" s="163" t="str">
        <f>TEXT(Table1[[#This Row],[Date ]],"yyyy-mm")</f>
        <v>2022-11</v>
      </c>
      <c r="P214" s="13">
        <f>1+Table1[[#This Row],[Daily Return]]</f>
        <v>1.0253139326290612</v>
      </c>
      <c r="Q214" s="161">
        <v>15588.450194999999</v>
      </c>
      <c r="R214">
        <v>15706.5</v>
      </c>
      <c r="S214">
        <v>15567.75</v>
      </c>
      <c r="T214">
        <v>15680.799805000001</v>
      </c>
      <c r="U214">
        <v>15680.779296999999</v>
      </c>
      <c r="V214">
        <v>19380200</v>
      </c>
      <c r="W214" s="172">
        <f>(Table1[[#This Row],[Close]]-T215)/T215</f>
        <v>9.1805916669867402E-3</v>
      </c>
    </row>
    <row r="215" spans="1:23" ht="14.4" x14ac:dyDescent="0.3">
      <c r="A215" s="164">
        <v>44888</v>
      </c>
      <c r="B215">
        <v>500.5</v>
      </c>
      <c r="C215">
        <v>508.1</v>
      </c>
      <c r="D215">
        <v>498.5</v>
      </c>
      <c r="E215">
        <v>502.35</v>
      </c>
      <c r="F215">
        <v>504</v>
      </c>
      <c r="G215">
        <v>501.7</v>
      </c>
      <c r="H215">
        <v>503.88</v>
      </c>
      <c r="I215">
        <v>541.70000000000005</v>
      </c>
      <c r="J215">
        <v>310</v>
      </c>
      <c r="K215" s="165">
        <v>56829</v>
      </c>
      <c r="L215" t="s">
        <v>428</v>
      </c>
      <c r="M215" s="165">
        <v>3621</v>
      </c>
      <c r="N215" s="162">
        <f>(Table1[[#This Row],[close ]]-G216)/G216</f>
        <v>-1.2939185826615588E-3</v>
      </c>
      <c r="O215" s="163" t="str">
        <f>TEXT(Table1[[#This Row],[Date ]],"yyyy-mm")</f>
        <v>2022-11</v>
      </c>
      <c r="P215" s="13">
        <f>1+Table1[[#This Row],[Daily Return]]</f>
        <v>0.99870608141733841</v>
      </c>
      <c r="Q215" s="161">
        <v>15572.75</v>
      </c>
      <c r="R215">
        <v>15572.900390999999</v>
      </c>
      <c r="S215">
        <v>15520.25</v>
      </c>
      <c r="T215">
        <v>15538.150390999999</v>
      </c>
      <c r="U215">
        <v>15538.129883</v>
      </c>
      <c r="V215">
        <v>19665600</v>
      </c>
      <c r="W215" s="172">
        <f>(Table1[[#This Row],[Close]]-T216)/T216</f>
        <v>1.8666466120756512E-3</v>
      </c>
    </row>
    <row r="216" spans="1:23" ht="14.4" x14ac:dyDescent="0.3">
      <c r="A216" s="164">
        <v>44887</v>
      </c>
      <c r="B216">
        <v>505.5</v>
      </c>
      <c r="C216">
        <v>514</v>
      </c>
      <c r="D216">
        <v>495.2</v>
      </c>
      <c r="E216">
        <v>504.4</v>
      </c>
      <c r="F216">
        <v>497.55</v>
      </c>
      <c r="G216">
        <v>502.35</v>
      </c>
      <c r="H216">
        <v>505.97</v>
      </c>
      <c r="I216">
        <v>541.70000000000005</v>
      </c>
      <c r="J216">
        <v>310</v>
      </c>
      <c r="K216" s="165">
        <v>97646</v>
      </c>
      <c r="L216" t="s">
        <v>429</v>
      </c>
      <c r="M216" s="165">
        <v>6048</v>
      </c>
      <c r="N216" s="162">
        <f>(Table1[[#This Row],[close ]]-G217)/G217</f>
        <v>-4.0642347343377372E-3</v>
      </c>
      <c r="O216" s="163" t="str">
        <f>TEXT(Table1[[#This Row],[Date ]],"yyyy-mm")</f>
        <v>2022-11</v>
      </c>
      <c r="P216" s="13">
        <f>1+Table1[[#This Row],[Daily Return]]</f>
        <v>0.9959357652656623</v>
      </c>
      <c r="Q216" s="161">
        <v>15472.650390999999</v>
      </c>
      <c r="R216">
        <v>15518.099609000001</v>
      </c>
      <c r="S216">
        <v>15437.299805000001</v>
      </c>
      <c r="T216">
        <v>15509.200194999999</v>
      </c>
      <c r="U216">
        <v>15509.179688</v>
      </c>
      <c r="V216">
        <v>18894300</v>
      </c>
      <c r="W216" s="172">
        <f>(Table1[[#This Row],[Close]]-T217)/T217</f>
        <v>3.5849040817828091E-3</v>
      </c>
    </row>
    <row r="217" spans="1:23" ht="14.4" x14ac:dyDescent="0.3">
      <c r="A217" s="164">
        <v>44886</v>
      </c>
      <c r="B217">
        <v>493.7</v>
      </c>
      <c r="C217">
        <v>507.1</v>
      </c>
      <c r="D217">
        <v>486.05</v>
      </c>
      <c r="E217">
        <v>498</v>
      </c>
      <c r="F217">
        <v>507.1</v>
      </c>
      <c r="G217">
        <v>504.4</v>
      </c>
      <c r="H217">
        <v>499.7</v>
      </c>
      <c r="I217">
        <v>541.70000000000005</v>
      </c>
      <c r="J217">
        <v>310</v>
      </c>
      <c r="K217" t="s">
        <v>430</v>
      </c>
      <c r="L217" t="s">
        <v>431</v>
      </c>
      <c r="M217" s="165">
        <v>5845</v>
      </c>
      <c r="N217" s="162">
        <f>(Table1[[#This Row],[close ]]-G218)/G218</f>
        <v>1.2851405622489914E-2</v>
      </c>
      <c r="O217" s="163" t="str">
        <f>TEXT(Table1[[#This Row],[Date ]],"yyyy-mm")</f>
        <v>2022-11</v>
      </c>
      <c r="P217" s="13">
        <f>1+Table1[[#This Row],[Daily Return]]</f>
        <v>1.01285140562249</v>
      </c>
      <c r="Q217" s="161">
        <v>15514.599609000001</v>
      </c>
      <c r="R217">
        <v>15523.150390999999</v>
      </c>
      <c r="S217">
        <v>15431.200194999999</v>
      </c>
      <c r="T217">
        <v>15453.799805000001</v>
      </c>
      <c r="U217">
        <v>15453.779296999999</v>
      </c>
      <c r="V217">
        <v>18970500</v>
      </c>
      <c r="W217" s="172">
        <f>(Table1[[#This Row],[Close]]-T218)/T218</f>
        <v>-6.2408039714970292E-3</v>
      </c>
    </row>
    <row r="218" spans="1:23" ht="14.4" x14ac:dyDescent="0.3">
      <c r="A218" s="164">
        <v>44883</v>
      </c>
      <c r="B218">
        <v>521</v>
      </c>
      <c r="C218">
        <v>523.9</v>
      </c>
      <c r="D218">
        <v>492.65</v>
      </c>
      <c r="E218">
        <v>517.95000000000005</v>
      </c>
      <c r="F218">
        <v>497</v>
      </c>
      <c r="G218">
        <v>498</v>
      </c>
      <c r="H218">
        <v>507.83</v>
      </c>
      <c r="I218">
        <v>541.70000000000005</v>
      </c>
      <c r="J218">
        <v>310</v>
      </c>
      <c r="K218" t="s">
        <v>432</v>
      </c>
      <c r="L218" t="s">
        <v>433</v>
      </c>
      <c r="M218" s="165">
        <v>10685</v>
      </c>
      <c r="N218" s="162">
        <f>(Table1[[#This Row],[close ]]-G219)/G219</f>
        <v>-3.8517231392991687E-2</v>
      </c>
      <c r="O218" s="163" t="str">
        <f>TEXT(Table1[[#This Row],[Date ]],"yyyy-mm")</f>
        <v>2022-11</v>
      </c>
      <c r="P218" s="13">
        <f>1+Table1[[#This Row],[Daily Return]]</f>
        <v>0.96148276860700832</v>
      </c>
      <c r="Q218" s="161">
        <v>15634.299805000001</v>
      </c>
      <c r="R218">
        <v>15644.799805000001</v>
      </c>
      <c r="S218">
        <v>15472.349609000001</v>
      </c>
      <c r="T218">
        <v>15550.849609000001</v>
      </c>
      <c r="U218">
        <v>15550.829102</v>
      </c>
      <c r="V218">
        <v>17409900</v>
      </c>
      <c r="W218" s="172">
        <f>(Table1[[#This Row],[Close]]-T219)/T219</f>
        <v>-2.9749084614274449E-3</v>
      </c>
    </row>
    <row r="219" spans="1:23" ht="14.4" x14ac:dyDescent="0.3">
      <c r="A219" s="164">
        <v>44882</v>
      </c>
      <c r="B219">
        <v>503.55</v>
      </c>
      <c r="C219">
        <v>522</v>
      </c>
      <c r="D219">
        <v>503.55</v>
      </c>
      <c r="E219">
        <v>505.4</v>
      </c>
      <c r="F219">
        <v>522</v>
      </c>
      <c r="G219">
        <v>517.95000000000005</v>
      </c>
      <c r="H219">
        <v>513.83000000000004</v>
      </c>
      <c r="I219">
        <v>541.70000000000005</v>
      </c>
      <c r="J219">
        <v>310</v>
      </c>
      <c r="K219" t="s">
        <v>434</v>
      </c>
      <c r="L219" t="s">
        <v>435</v>
      </c>
      <c r="M219" s="165">
        <v>12208</v>
      </c>
      <c r="N219" s="162">
        <f>(Table1[[#This Row],[close ]]-G220)/G220</f>
        <v>2.4831816383063057E-2</v>
      </c>
      <c r="O219" s="163" t="str">
        <f>TEXT(Table1[[#This Row],[Date ]],"yyyy-mm")</f>
        <v>2022-11</v>
      </c>
      <c r="P219" s="13">
        <f>1+Table1[[#This Row],[Daily Return]]</f>
        <v>1.024831816383063</v>
      </c>
      <c r="Q219" s="161">
        <v>15630.549805000001</v>
      </c>
      <c r="R219">
        <v>15661.099609000001</v>
      </c>
      <c r="S219">
        <v>15573.950194999999</v>
      </c>
      <c r="T219">
        <v>15597.25</v>
      </c>
      <c r="U219">
        <v>15597.229492</v>
      </c>
      <c r="V219">
        <v>17510700</v>
      </c>
      <c r="W219" s="172">
        <f>(Table1[[#This Row],[Close]]-T220)/T220</f>
        <v>-4.2168512268989647E-3</v>
      </c>
    </row>
    <row r="220" spans="1:23" ht="14.4" x14ac:dyDescent="0.3">
      <c r="A220" s="164">
        <v>44881</v>
      </c>
      <c r="B220">
        <v>504.55</v>
      </c>
      <c r="C220">
        <v>508</v>
      </c>
      <c r="D220">
        <v>500</v>
      </c>
      <c r="E220">
        <v>504.55</v>
      </c>
      <c r="F220">
        <v>507.95</v>
      </c>
      <c r="G220">
        <v>505.4</v>
      </c>
      <c r="H220">
        <v>503.8</v>
      </c>
      <c r="I220">
        <v>541.70000000000005</v>
      </c>
      <c r="J220">
        <v>310</v>
      </c>
      <c r="K220" t="s">
        <v>436</v>
      </c>
      <c r="L220" t="s">
        <v>437</v>
      </c>
      <c r="M220" s="165">
        <v>10516</v>
      </c>
      <c r="N220" s="162">
        <f>(Table1[[#This Row],[close ]]-G221)/G221</f>
        <v>1.6846695074818469E-3</v>
      </c>
      <c r="O220" s="163" t="str">
        <f>TEXT(Table1[[#This Row],[Date ]],"yyyy-mm")</f>
        <v>2022-11</v>
      </c>
      <c r="P220" s="13">
        <f>1+Table1[[#This Row],[Daily Return]]</f>
        <v>1.0016846695074819</v>
      </c>
      <c r="Q220" s="161">
        <v>15696.549805000001</v>
      </c>
      <c r="R220">
        <v>15711.299805000001</v>
      </c>
      <c r="S220">
        <v>15607.25</v>
      </c>
      <c r="T220">
        <v>15663.299805000001</v>
      </c>
      <c r="U220">
        <v>15663.279296999999</v>
      </c>
      <c r="V220">
        <v>18956700</v>
      </c>
      <c r="W220" s="172">
        <f>(Table1[[#This Row],[Close]]-T221)/T221</f>
        <v>-1.9498394431984043E-3</v>
      </c>
    </row>
    <row r="221" spans="1:23" ht="14.4" x14ac:dyDescent="0.3">
      <c r="A221" s="164">
        <v>44880</v>
      </c>
      <c r="B221">
        <v>505</v>
      </c>
      <c r="C221">
        <v>507.45</v>
      </c>
      <c r="D221">
        <v>501</v>
      </c>
      <c r="E221">
        <v>505.55</v>
      </c>
      <c r="F221">
        <v>503</v>
      </c>
      <c r="G221">
        <v>504.55</v>
      </c>
      <c r="H221">
        <v>504.76</v>
      </c>
      <c r="I221">
        <v>541.70000000000005</v>
      </c>
      <c r="J221">
        <v>310</v>
      </c>
      <c r="K221" t="s">
        <v>438</v>
      </c>
      <c r="L221" t="s">
        <v>439</v>
      </c>
      <c r="M221" s="165">
        <v>8333</v>
      </c>
      <c r="N221" s="162">
        <f>(Table1[[#This Row],[close ]]-G222)/G222</f>
        <v>-1.9780437147660962E-3</v>
      </c>
      <c r="O221" s="163" t="str">
        <f>TEXT(Table1[[#This Row],[Date ]],"yyyy-mm")</f>
        <v>2022-11</v>
      </c>
      <c r="P221" s="13">
        <f>1+Table1[[#This Row],[Daily Return]]</f>
        <v>0.99802195628523394</v>
      </c>
      <c r="Q221" s="161">
        <v>15678.5</v>
      </c>
      <c r="R221">
        <v>15708.900390999999</v>
      </c>
      <c r="S221">
        <v>15609.5</v>
      </c>
      <c r="T221">
        <v>15693.900390999999</v>
      </c>
      <c r="U221">
        <v>15693.879883</v>
      </c>
      <c r="V221">
        <v>14906000</v>
      </c>
      <c r="W221" s="172">
        <f>(Table1[[#This Row],[Close]]-T222)/T222</f>
        <v>2.7923090730789068E-3</v>
      </c>
    </row>
    <row r="222" spans="1:23" ht="14.4" x14ac:dyDescent="0.3">
      <c r="A222" s="164">
        <v>44879</v>
      </c>
      <c r="B222">
        <v>509</v>
      </c>
      <c r="C222">
        <v>509</v>
      </c>
      <c r="D222">
        <v>502</v>
      </c>
      <c r="E222">
        <v>506.45</v>
      </c>
      <c r="F222">
        <v>505.85</v>
      </c>
      <c r="G222">
        <v>505.55</v>
      </c>
      <c r="H222">
        <v>505.84</v>
      </c>
      <c r="I222">
        <v>541.70000000000005</v>
      </c>
      <c r="J222">
        <v>310</v>
      </c>
      <c r="K222" s="165">
        <v>69777</v>
      </c>
      <c r="L222" t="s">
        <v>440</v>
      </c>
      <c r="M222" s="165">
        <v>4855</v>
      </c>
      <c r="N222" s="162">
        <f>(Table1[[#This Row],[close ]]-G223)/G223</f>
        <v>-1.7770757231710481E-3</v>
      </c>
      <c r="O222" s="163" t="str">
        <f>TEXT(Table1[[#This Row],[Date ]],"yyyy-mm")</f>
        <v>2022-11</v>
      </c>
      <c r="P222" s="13">
        <f>1+Table1[[#This Row],[Daily Return]]</f>
        <v>0.9982229242768289</v>
      </c>
      <c r="Q222" s="161">
        <v>15672.5</v>
      </c>
      <c r="R222">
        <v>15684.25</v>
      </c>
      <c r="S222">
        <v>15627.75</v>
      </c>
      <c r="T222">
        <v>15650.200194999999</v>
      </c>
      <c r="U222">
        <v>15650.179688</v>
      </c>
      <c r="V222">
        <v>19758100</v>
      </c>
      <c r="W222" s="172">
        <f>(Table1[[#This Row],[Close]]-T223)/T223</f>
        <v>7.0329030263549191E-5</v>
      </c>
    </row>
    <row r="223" spans="1:23" ht="14.4" x14ac:dyDescent="0.3">
      <c r="A223" s="164">
        <v>44876</v>
      </c>
      <c r="B223">
        <v>505</v>
      </c>
      <c r="C223">
        <v>509.8</v>
      </c>
      <c r="D223">
        <v>500.5</v>
      </c>
      <c r="E223">
        <v>501.55</v>
      </c>
      <c r="F223">
        <v>505</v>
      </c>
      <c r="G223">
        <v>506.45</v>
      </c>
      <c r="H223">
        <v>504.36</v>
      </c>
      <c r="I223">
        <v>541.70000000000005</v>
      </c>
      <c r="J223">
        <v>310</v>
      </c>
      <c r="K223" t="s">
        <v>441</v>
      </c>
      <c r="L223" t="s">
        <v>442</v>
      </c>
      <c r="M223" s="165">
        <v>5052</v>
      </c>
      <c r="N223" s="162">
        <f>(Table1[[#This Row],[close ]]-G224)/G224</f>
        <v>9.7697138869504083E-3</v>
      </c>
      <c r="O223" s="163" t="str">
        <f>TEXT(Table1[[#This Row],[Date ]],"yyyy-mm")</f>
        <v>2022-11</v>
      </c>
      <c r="P223" s="13">
        <f>1+Table1[[#This Row],[Daily Return]]</f>
        <v>1.0097697138869504</v>
      </c>
      <c r="Q223" s="161">
        <v>15633.5</v>
      </c>
      <c r="R223">
        <v>15662.049805000001</v>
      </c>
      <c r="S223">
        <v>15612.450194999999</v>
      </c>
      <c r="T223">
        <v>15649.099609000001</v>
      </c>
      <c r="U223">
        <v>15649.079102</v>
      </c>
      <c r="V223">
        <v>23015400</v>
      </c>
      <c r="W223" s="172">
        <f>(Table1[[#This Row],[Close]]-T224)/T224</f>
        <v>1.3542720790155491E-2</v>
      </c>
    </row>
    <row r="224" spans="1:23" ht="14.4" x14ac:dyDescent="0.3">
      <c r="A224" s="164">
        <v>44875</v>
      </c>
      <c r="B224">
        <v>499.4</v>
      </c>
      <c r="C224">
        <v>508</v>
      </c>
      <c r="D224">
        <v>494.2</v>
      </c>
      <c r="E224">
        <v>504.5</v>
      </c>
      <c r="F224">
        <v>502.7</v>
      </c>
      <c r="G224">
        <v>501.55</v>
      </c>
      <c r="H224">
        <v>503.01</v>
      </c>
      <c r="I224">
        <v>541.70000000000005</v>
      </c>
      <c r="J224">
        <v>310</v>
      </c>
      <c r="K224" t="s">
        <v>443</v>
      </c>
      <c r="L224" t="s">
        <v>444</v>
      </c>
      <c r="M224" s="165">
        <v>8534</v>
      </c>
      <c r="N224" s="162">
        <f>(Table1[[#This Row],[close ]]-G225)/G225</f>
        <v>-5.8473736372645956E-3</v>
      </c>
      <c r="O224" s="163" t="str">
        <f>TEXT(Table1[[#This Row],[Date ]],"yyyy-mm")</f>
        <v>2022-11</v>
      </c>
      <c r="P224" s="13">
        <f>1+Table1[[#This Row],[Daily Return]]</f>
        <v>0.99415262636273538</v>
      </c>
      <c r="Q224" s="161">
        <v>15490.25</v>
      </c>
      <c r="R224">
        <v>15523.900390999999</v>
      </c>
      <c r="S224">
        <v>15384.349609000001</v>
      </c>
      <c r="T224">
        <v>15440</v>
      </c>
      <c r="U224">
        <v>15439.979492</v>
      </c>
      <c r="V224">
        <v>16961400</v>
      </c>
      <c r="W224" s="172">
        <f>(Table1[[#This Row],[Close]]-T225)/T225</f>
        <v>-8.1742118871348506E-3</v>
      </c>
    </row>
    <row r="225" spans="1:23" ht="14.4" x14ac:dyDescent="0.3">
      <c r="A225" s="164">
        <v>44874</v>
      </c>
      <c r="B225">
        <v>517</v>
      </c>
      <c r="C225">
        <v>520.70000000000005</v>
      </c>
      <c r="D225">
        <v>500.4</v>
      </c>
      <c r="E225">
        <v>518</v>
      </c>
      <c r="F225">
        <v>500.9</v>
      </c>
      <c r="G225">
        <v>504.5</v>
      </c>
      <c r="H225">
        <v>510.71</v>
      </c>
      <c r="I225">
        <v>541.70000000000005</v>
      </c>
      <c r="J225">
        <v>310</v>
      </c>
      <c r="K225" t="s">
        <v>445</v>
      </c>
      <c r="L225" t="s">
        <v>446</v>
      </c>
      <c r="M225" s="165">
        <v>10877</v>
      </c>
      <c r="N225" s="162">
        <f>(Table1[[#This Row],[close ]]-G226)/G226</f>
        <v>-2.6061776061776062E-2</v>
      </c>
      <c r="O225" s="163" t="str">
        <f>TEXT(Table1[[#This Row],[Date ]],"yyyy-mm")</f>
        <v>2022-11</v>
      </c>
      <c r="P225" s="13">
        <f>1+Table1[[#This Row],[Daily Return]]</f>
        <v>0.97393822393822393</v>
      </c>
      <c r="Q225" s="161">
        <v>15684.450194999999</v>
      </c>
      <c r="R225">
        <v>15686.349609000001</v>
      </c>
      <c r="S225">
        <v>15534.849609000001</v>
      </c>
      <c r="T225">
        <v>15567.25</v>
      </c>
      <c r="U225">
        <v>15567.229492</v>
      </c>
      <c r="V225">
        <v>22865100</v>
      </c>
      <c r="W225" s="172">
        <f>(Table1[[#This Row],[Close]]-T226)/T226</f>
        <v>-3.0675587362647017E-3</v>
      </c>
    </row>
    <row r="226" spans="1:23" ht="14.4" x14ac:dyDescent="0.3">
      <c r="A226" s="164">
        <v>44872</v>
      </c>
      <c r="B226">
        <v>501</v>
      </c>
      <c r="C226">
        <v>524.25</v>
      </c>
      <c r="D226">
        <v>500.55</v>
      </c>
      <c r="E226">
        <v>500.45</v>
      </c>
      <c r="F226">
        <v>513</v>
      </c>
      <c r="G226">
        <v>518</v>
      </c>
      <c r="H226">
        <v>514.86</v>
      </c>
      <c r="I226">
        <v>541.70000000000005</v>
      </c>
      <c r="J226">
        <v>310</v>
      </c>
      <c r="K226" t="s">
        <v>447</v>
      </c>
      <c r="L226" t="s">
        <v>448</v>
      </c>
      <c r="M226" s="165">
        <v>12092</v>
      </c>
      <c r="N226" s="162">
        <f>(Table1[[#This Row],[close ]]-G227)/G227</f>
        <v>3.506843840543513E-2</v>
      </c>
      <c r="O226" s="163" t="str">
        <f>TEXT(Table1[[#This Row],[Date ]],"yyyy-mm")</f>
        <v>2022-11</v>
      </c>
      <c r="P226" s="13">
        <f>1+Table1[[#This Row],[Daily Return]]</f>
        <v>1.0350684384054352</v>
      </c>
      <c r="Q226" s="161">
        <v>15610.950194999999</v>
      </c>
      <c r="R226">
        <v>15647.25</v>
      </c>
      <c r="S226">
        <v>15505.75</v>
      </c>
      <c r="T226">
        <v>15615.150390999999</v>
      </c>
      <c r="U226">
        <v>15615.129883</v>
      </c>
      <c r="V226">
        <v>20987100</v>
      </c>
      <c r="W226" s="172">
        <f>(Table1[[#This Row],[Close]]-T227)/T227</f>
        <v>5.4279568808101022E-3</v>
      </c>
    </row>
    <row r="227" spans="1:23" ht="14.4" x14ac:dyDescent="0.3">
      <c r="A227" s="164">
        <v>44869</v>
      </c>
      <c r="B227">
        <v>502.35</v>
      </c>
      <c r="C227">
        <v>507.35</v>
      </c>
      <c r="D227">
        <v>498</v>
      </c>
      <c r="E227">
        <v>499.9</v>
      </c>
      <c r="F227">
        <v>500.35</v>
      </c>
      <c r="G227">
        <v>500.45</v>
      </c>
      <c r="H227">
        <v>502.98</v>
      </c>
      <c r="I227">
        <v>541.70000000000005</v>
      </c>
      <c r="J227">
        <v>310</v>
      </c>
      <c r="K227" t="s">
        <v>449</v>
      </c>
      <c r="L227" t="s">
        <v>450</v>
      </c>
      <c r="M227" s="165">
        <v>7405</v>
      </c>
      <c r="N227" s="162">
        <f>(Table1[[#This Row],[close ]]-G228)/G228</f>
        <v>1.1002200440088246E-3</v>
      </c>
      <c r="O227" s="163" t="str">
        <f>TEXT(Table1[[#This Row],[Date ]],"yyyy-mm")</f>
        <v>2022-11</v>
      </c>
      <c r="P227" s="13">
        <f>1+Table1[[#This Row],[Daily Return]]</f>
        <v>1.0011002200440089</v>
      </c>
      <c r="Q227" s="161">
        <v>15495.75</v>
      </c>
      <c r="R227">
        <v>15542.150390999999</v>
      </c>
      <c r="S227">
        <v>15454.299805000001</v>
      </c>
      <c r="T227">
        <v>15530.849609000001</v>
      </c>
      <c r="U227">
        <v>15530.829102</v>
      </c>
      <c r="V227">
        <v>17997500</v>
      </c>
      <c r="W227" s="172">
        <f>(Table1[[#This Row],[Close]]-T228)/T228</f>
        <v>2.9803233784857497E-3</v>
      </c>
    </row>
    <row r="228" spans="1:23" ht="14.4" x14ac:dyDescent="0.3">
      <c r="A228" s="164">
        <v>44868</v>
      </c>
      <c r="B228">
        <v>501</v>
      </c>
      <c r="C228">
        <v>505.2</v>
      </c>
      <c r="D228">
        <v>497.4</v>
      </c>
      <c r="E228">
        <v>503.05</v>
      </c>
      <c r="F228">
        <v>501</v>
      </c>
      <c r="G228">
        <v>499.9</v>
      </c>
      <c r="H228">
        <v>500.74</v>
      </c>
      <c r="I228">
        <v>541.70000000000005</v>
      </c>
      <c r="J228">
        <v>310</v>
      </c>
      <c r="K228" s="165">
        <v>95962</v>
      </c>
      <c r="L228" t="s">
        <v>451</v>
      </c>
      <c r="M228" s="165">
        <v>11833</v>
      </c>
      <c r="N228" s="162">
        <f>(Table1[[#This Row],[close ]]-G229)/G229</f>
        <v>-6.2618030016897601E-3</v>
      </c>
      <c r="O228" s="163" t="str">
        <f>TEXT(Table1[[#This Row],[Date ]],"yyyy-mm")</f>
        <v>2022-11</v>
      </c>
      <c r="P228" s="13">
        <f>1+Table1[[#This Row],[Daily Return]]</f>
        <v>0.99373819699831023</v>
      </c>
      <c r="Q228" s="161">
        <v>15407.799805000001</v>
      </c>
      <c r="R228">
        <v>15519.150390999999</v>
      </c>
      <c r="S228">
        <v>15401.299805000001</v>
      </c>
      <c r="T228">
        <v>15484.700194999999</v>
      </c>
      <c r="U228">
        <v>15484.679688</v>
      </c>
      <c r="V228">
        <v>15335800</v>
      </c>
      <c r="W228" s="172">
        <f>(Table1[[#This Row],[Close]]-T229)/T229</f>
        <v>-8.2913816452813915E-4</v>
      </c>
    </row>
    <row r="229" spans="1:23" ht="14.4" x14ac:dyDescent="0.3">
      <c r="A229" s="164">
        <v>44867</v>
      </c>
      <c r="B229">
        <v>505.65</v>
      </c>
      <c r="C229">
        <v>507</v>
      </c>
      <c r="D229">
        <v>499.75</v>
      </c>
      <c r="E229">
        <v>503.15</v>
      </c>
      <c r="F229">
        <v>503.9</v>
      </c>
      <c r="G229">
        <v>503.05</v>
      </c>
      <c r="H229">
        <v>503.63</v>
      </c>
      <c r="I229">
        <v>541.70000000000005</v>
      </c>
      <c r="J229">
        <v>310</v>
      </c>
      <c r="K229" t="s">
        <v>452</v>
      </c>
      <c r="L229" t="s">
        <v>453</v>
      </c>
      <c r="M229" s="165">
        <v>14100</v>
      </c>
      <c r="N229" s="162">
        <f>(Table1[[#This Row],[close ]]-G230)/G230</f>
        <v>-1.9874788830361899E-4</v>
      </c>
      <c r="O229" s="163" t="str">
        <f>TEXT(Table1[[#This Row],[Date ]],"yyyy-mm")</f>
        <v>2022-11</v>
      </c>
      <c r="P229" s="13">
        <f>1+Table1[[#This Row],[Daily Return]]</f>
        <v>0.99980125211169635</v>
      </c>
      <c r="Q229" s="161">
        <v>15560.450194999999</v>
      </c>
      <c r="R229">
        <v>15561.099609000001</v>
      </c>
      <c r="S229">
        <v>15470.400390999999</v>
      </c>
      <c r="T229">
        <v>15497.549805000001</v>
      </c>
      <c r="U229">
        <v>15497.529296999999</v>
      </c>
      <c r="V229">
        <v>13563700</v>
      </c>
      <c r="W229" s="172">
        <f>(Table1[[#This Row],[Close]]-T230)/T230</f>
        <v>-2.5648168288874124E-3</v>
      </c>
    </row>
    <row r="230" spans="1:23" ht="14.4" x14ac:dyDescent="0.3">
      <c r="A230" s="164">
        <v>44866</v>
      </c>
      <c r="B230">
        <v>498.05</v>
      </c>
      <c r="C230">
        <v>508.4</v>
      </c>
      <c r="D230">
        <v>497.9</v>
      </c>
      <c r="E230">
        <v>500.85</v>
      </c>
      <c r="F230">
        <v>502</v>
      </c>
      <c r="G230">
        <v>503.15</v>
      </c>
      <c r="H230">
        <v>502.55</v>
      </c>
      <c r="I230">
        <v>541.70000000000005</v>
      </c>
      <c r="J230">
        <v>310</v>
      </c>
      <c r="K230" t="s">
        <v>454</v>
      </c>
      <c r="L230" t="s">
        <v>455</v>
      </c>
      <c r="M230" s="165">
        <v>9586</v>
      </c>
      <c r="N230" s="162">
        <f>(Table1[[#This Row],[close ]]-G231)/G231</f>
        <v>4.5921932714384633E-3</v>
      </c>
      <c r="O230" s="163" t="str">
        <f>TEXT(Table1[[#This Row],[Date ]],"yyyy-mm")</f>
        <v>2022-11</v>
      </c>
      <c r="P230" s="13">
        <f>1+Table1[[#This Row],[Daily Return]]</f>
        <v>1.0045921932714386</v>
      </c>
      <c r="Q230" s="161">
        <v>15507.950194999999</v>
      </c>
      <c r="R230">
        <v>15545.849609000001</v>
      </c>
      <c r="S230">
        <v>15460.700194999999</v>
      </c>
      <c r="T230">
        <v>15537.400390999999</v>
      </c>
      <c r="U230">
        <v>15537.379883</v>
      </c>
      <c r="V230">
        <v>17563700</v>
      </c>
      <c r="W230" s="172">
        <f>(Table1[[#This Row],[Close]]-T231)/T231</f>
        <v>7.3522037733401982E-3</v>
      </c>
    </row>
    <row r="231" spans="1:23" ht="14.4" x14ac:dyDescent="0.3">
      <c r="A231" s="164">
        <v>44865</v>
      </c>
      <c r="B231">
        <v>495.45</v>
      </c>
      <c r="C231">
        <v>505</v>
      </c>
      <c r="D231">
        <v>491.3</v>
      </c>
      <c r="E231">
        <v>492.55</v>
      </c>
      <c r="F231">
        <v>502.35</v>
      </c>
      <c r="G231">
        <v>500.85</v>
      </c>
      <c r="H231">
        <v>499.1</v>
      </c>
      <c r="I231">
        <v>541.70000000000005</v>
      </c>
      <c r="J231">
        <v>310</v>
      </c>
      <c r="K231" t="s">
        <v>456</v>
      </c>
      <c r="L231" t="s">
        <v>457</v>
      </c>
      <c r="M231" s="165">
        <v>11044</v>
      </c>
      <c r="N231" s="162">
        <f>(Table1[[#This Row],[close ]]-G232)/G232</f>
        <v>1.6851081108516925E-2</v>
      </c>
      <c r="O231" s="163" t="str">
        <f>TEXT(Table1[[#This Row],[Date ]],"yyyy-mm")</f>
        <v>2022-10</v>
      </c>
      <c r="P231" s="13">
        <f>1+Table1[[#This Row],[Daily Return]]</f>
        <v>1.016851081108517</v>
      </c>
      <c r="Q231" s="161">
        <v>15333.150390999999</v>
      </c>
      <c r="R231">
        <v>15433.049805000001</v>
      </c>
      <c r="S231">
        <v>15327.400390999999</v>
      </c>
      <c r="T231">
        <v>15424</v>
      </c>
      <c r="U231">
        <v>15423.979492</v>
      </c>
      <c r="V231">
        <v>14360800</v>
      </c>
      <c r="W231" s="172">
        <f>(Table1[[#This Row],[Close]]-T232)/T232</f>
        <v>1.196727349354419E-2</v>
      </c>
    </row>
    <row r="232" spans="1:23" ht="14.4" x14ac:dyDescent="0.3">
      <c r="A232" s="164">
        <v>44862</v>
      </c>
      <c r="B232">
        <v>498.9</v>
      </c>
      <c r="C232">
        <v>511</v>
      </c>
      <c r="D232">
        <v>490</v>
      </c>
      <c r="E232">
        <v>496.9</v>
      </c>
      <c r="F232">
        <v>492.6</v>
      </c>
      <c r="G232">
        <v>492.55</v>
      </c>
      <c r="H232">
        <v>499.35</v>
      </c>
      <c r="I232">
        <v>541.70000000000005</v>
      </c>
      <c r="J232">
        <v>310</v>
      </c>
      <c r="K232" t="s">
        <v>458</v>
      </c>
      <c r="L232" t="s">
        <v>459</v>
      </c>
      <c r="M232" s="165">
        <v>10750</v>
      </c>
      <c r="N232" s="162">
        <f>(Table1[[#This Row],[close ]]-G233)/G233</f>
        <v>-8.7542765143891442E-3</v>
      </c>
      <c r="O232" s="163" t="str">
        <f>TEXT(Table1[[#This Row],[Date ]],"yyyy-mm")</f>
        <v>2022-10</v>
      </c>
      <c r="P232" s="13">
        <f>1+Table1[[#This Row],[Daily Return]]</f>
        <v>0.99124572348561091</v>
      </c>
      <c r="Q232" s="161">
        <v>15265.450194999999</v>
      </c>
      <c r="R232">
        <v>15290.150390999999</v>
      </c>
      <c r="S232">
        <v>15191.599609000001</v>
      </c>
      <c r="T232">
        <v>15241.599609000001</v>
      </c>
      <c r="U232">
        <v>15241.580078000001</v>
      </c>
      <c r="V232">
        <v>14885300</v>
      </c>
      <c r="W232" s="172">
        <f>(Table1[[#This Row],[Close]]-T233)/T233</f>
        <v>-1.7386168555351804E-4</v>
      </c>
    </row>
    <row r="233" spans="1:23" ht="14.4" x14ac:dyDescent="0.3">
      <c r="A233" s="164">
        <v>44861</v>
      </c>
      <c r="B233">
        <v>481.45</v>
      </c>
      <c r="C233">
        <v>499</v>
      </c>
      <c r="D233">
        <v>481.45</v>
      </c>
      <c r="E233">
        <v>481.4</v>
      </c>
      <c r="F233">
        <v>498</v>
      </c>
      <c r="G233">
        <v>496.9</v>
      </c>
      <c r="H233">
        <v>494.27</v>
      </c>
      <c r="I233">
        <v>541.70000000000005</v>
      </c>
      <c r="J233">
        <v>310</v>
      </c>
      <c r="K233" t="s">
        <v>460</v>
      </c>
      <c r="L233" t="s">
        <v>461</v>
      </c>
      <c r="M233" s="165">
        <v>7421</v>
      </c>
      <c r="N233" s="162">
        <f>(Table1[[#This Row],[close ]]-G234)/G234</f>
        <v>3.2197756543415043E-2</v>
      </c>
      <c r="O233" s="163" t="str">
        <f>TEXT(Table1[[#This Row],[Date ]],"yyyy-mm")</f>
        <v>2022-10</v>
      </c>
      <c r="P233" s="13">
        <f>1+Table1[[#This Row],[Daily Return]]</f>
        <v>1.0321977565434151</v>
      </c>
      <c r="Q233" s="161">
        <v>15246.549805000001</v>
      </c>
      <c r="R233">
        <v>15273.299805000001</v>
      </c>
      <c r="S233">
        <v>15172.150390999999</v>
      </c>
      <c r="T233">
        <v>15244.25</v>
      </c>
      <c r="U233">
        <v>15244.230469</v>
      </c>
      <c r="V233">
        <v>17901900</v>
      </c>
      <c r="W233" s="172">
        <f>(Table1[[#This Row],[Close]]-T234)/T234</f>
        <v>5.683455922723196E-3</v>
      </c>
    </row>
    <row r="234" spans="1:23" ht="14.4" x14ac:dyDescent="0.3">
      <c r="A234" s="164">
        <v>44859</v>
      </c>
      <c r="B234">
        <v>480</v>
      </c>
      <c r="C234">
        <v>487.65</v>
      </c>
      <c r="D234">
        <v>476.3</v>
      </c>
      <c r="E234">
        <v>479.85</v>
      </c>
      <c r="F234">
        <v>481</v>
      </c>
      <c r="G234">
        <v>481.4</v>
      </c>
      <c r="H234">
        <v>482.59</v>
      </c>
      <c r="I234">
        <v>541.70000000000005</v>
      </c>
      <c r="J234">
        <v>310</v>
      </c>
      <c r="K234" s="165">
        <v>62064</v>
      </c>
      <c r="L234" t="s">
        <v>462</v>
      </c>
      <c r="M234" s="165">
        <v>4954</v>
      </c>
      <c r="N234" s="162">
        <f>(Table1[[#This Row],[close ]]-G235)/G235</f>
        <v>3.2301760966967894E-3</v>
      </c>
      <c r="O234" s="163" t="str">
        <f>TEXT(Table1[[#This Row],[Date ]],"yyyy-mm")</f>
        <v>2022-10</v>
      </c>
      <c r="P234" s="13">
        <f>1+Table1[[#This Row],[Daily Return]]</f>
        <v>1.0032301760966968</v>
      </c>
      <c r="Q234" s="161">
        <v>15251.75</v>
      </c>
      <c r="R234">
        <v>15253.75</v>
      </c>
      <c r="S234">
        <v>15143.450194999999</v>
      </c>
      <c r="T234">
        <v>15158.099609000001</v>
      </c>
      <c r="U234">
        <v>15158.080078000001</v>
      </c>
      <c r="V234">
        <v>17178200</v>
      </c>
      <c r="W234" s="172">
        <f>(Table1[[#This Row],[Close]]-T235)/T235</f>
        <v>-2.6745877786001622E-3</v>
      </c>
    </row>
    <row r="235" spans="1:23" ht="14.4" x14ac:dyDescent="0.3">
      <c r="A235" s="164">
        <v>44858</v>
      </c>
      <c r="B235">
        <v>483.4</v>
      </c>
      <c r="C235">
        <v>485</v>
      </c>
      <c r="D235">
        <v>478.25</v>
      </c>
      <c r="E235">
        <v>481.25</v>
      </c>
      <c r="F235">
        <v>479.6</v>
      </c>
      <c r="G235">
        <v>479.85</v>
      </c>
      <c r="H235">
        <v>481.11</v>
      </c>
      <c r="I235">
        <v>541.70000000000005</v>
      </c>
      <c r="J235">
        <v>310</v>
      </c>
      <c r="K235" s="165">
        <v>14988</v>
      </c>
      <c r="L235" t="s">
        <v>463</v>
      </c>
      <c r="M235">
        <v>970</v>
      </c>
      <c r="N235" s="162">
        <f>(Table1[[#This Row],[close ]]-G236)/G236</f>
        <v>-2.9090909090908616E-3</v>
      </c>
      <c r="O235" s="163" t="str">
        <f>TEXT(Table1[[#This Row],[Date ]],"yyyy-mm")</f>
        <v>2022-10</v>
      </c>
      <c r="P235" s="13">
        <f>1+Table1[[#This Row],[Daily Return]]</f>
        <v>0.99709090909090914</v>
      </c>
      <c r="Q235" s="161">
        <v>15225.450194999999</v>
      </c>
      <c r="R235">
        <v>15248.049805000001</v>
      </c>
      <c r="S235">
        <v>15179.150390999999</v>
      </c>
      <c r="T235">
        <v>15198.75</v>
      </c>
      <c r="U235">
        <v>15198.730469</v>
      </c>
      <c r="V235">
        <v>3966500</v>
      </c>
      <c r="W235" s="172">
        <f>(Table1[[#This Row],[Close]]-T236)/T236</f>
        <v>7.801181216904673E-3</v>
      </c>
    </row>
    <row r="236" spans="1:23" ht="14.4" x14ac:dyDescent="0.3">
      <c r="A236" s="164">
        <v>44855</v>
      </c>
      <c r="B236">
        <v>478</v>
      </c>
      <c r="C236">
        <v>483.6</v>
      </c>
      <c r="D236">
        <v>471.05</v>
      </c>
      <c r="E236">
        <v>478.45</v>
      </c>
      <c r="F236">
        <v>480.1</v>
      </c>
      <c r="G236">
        <v>481.25</v>
      </c>
      <c r="H236">
        <v>479.19</v>
      </c>
      <c r="I236">
        <v>541.70000000000005</v>
      </c>
      <c r="J236">
        <v>310</v>
      </c>
      <c r="K236" t="s">
        <v>464</v>
      </c>
      <c r="L236" t="s">
        <v>465</v>
      </c>
      <c r="M236" s="165">
        <v>5735</v>
      </c>
      <c r="N236" s="162">
        <f>(Table1[[#This Row],[close ]]-G237)/G237</f>
        <v>5.8522311631309673E-3</v>
      </c>
      <c r="O236" s="163" t="str">
        <f>TEXT(Table1[[#This Row],[Date ]],"yyyy-mm")</f>
        <v>2022-10</v>
      </c>
      <c r="P236" s="13">
        <f>1+Table1[[#This Row],[Daily Return]]</f>
        <v>1.005852231163131</v>
      </c>
      <c r="Q236" s="161">
        <v>15159.599609000001</v>
      </c>
      <c r="R236">
        <v>15181.900390999999</v>
      </c>
      <c r="S236">
        <v>15036.099609000001</v>
      </c>
      <c r="T236">
        <v>15081.099609000001</v>
      </c>
      <c r="U236">
        <v>15081.080078000001</v>
      </c>
      <c r="V236">
        <v>16520100</v>
      </c>
      <c r="W236" s="172">
        <f>(Table1[[#This Row],[Close]]-T237)/T237</f>
        <v>-2.0513363994463067E-3</v>
      </c>
    </row>
    <row r="237" spans="1:23" ht="14.4" x14ac:dyDescent="0.3">
      <c r="A237" s="164">
        <v>44854</v>
      </c>
      <c r="B237">
        <v>478.5</v>
      </c>
      <c r="C237">
        <v>486.9</v>
      </c>
      <c r="D237">
        <v>474</v>
      </c>
      <c r="E237">
        <v>485</v>
      </c>
      <c r="F237">
        <v>479.65</v>
      </c>
      <c r="G237">
        <v>478.45</v>
      </c>
      <c r="H237">
        <v>481.56</v>
      </c>
      <c r="I237">
        <v>541.70000000000005</v>
      </c>
      <c r="J237">
        <v>310</v>
      </c>
      <c r="K237" t="s">
        <v>466</v>
      </c>
      <c r="L237" t="s">
        <v>467</v>
      </c>
      <c r="M237" s="165">
        <v>9598</v>
      </c>
      <c r="N237" s="162">
        <f>(Table1[[#This Row],[close ]]-G238)/G238</f>
        <v>-1.3505154639175281E-2</v>
      </c>
      <c r="O237" s="163" t="str">
        <f>TEXT(Table1[[#This Row],[Date ]],"yyyy-mm")</f>
        <v>2022-10</v>
      </c>
      <c r="P237" s="13">
        <f>1+Table1[[#This Row],[Daily Return]]</f>
        <v>0.98649484536082477</v>
      </c>
      <c r="Q237" s="161">
        <v>14998.450194999999</v>
      </c>
      <c r="R237">
        <v>15128.400390999999</v>
      </c>
      <c r="S237">
        <v>14979.599609000001</v>
      </c>
      <c r="T237">
        <v>15112.099609000001</v>
      </c>
      <c r="U237">
        <v>15112.080078000001</v>
      </c>
      <c r="V237">
        <v>19466800</v>
      </c>
      <c r="W237" s="172">
        <f>(Table1[[#This Row],[Close]]-T238)/T238</f>
        <v>2.8867977867046662E-3</v>
      </c>
    </row>
    <row r="238" spans="1:23" ht="14.4" x14ac:dyDescent="0.3">
      <c r="A238" s="164">
        <v>44853</v>
      </c>
      <c r="B238">
        <v>478.9</v>
      </c>
      <c r="C238">
        <v>489.5</v>
      </c>
      <c r="D238">
        <v>478.9</v>
      </c>
      <c r="E238">
        <v>478.9</v>
      </c>
      <c r="F238">
        <v>487.25</v>
      </c>
      <c r="G238">
        <v>485</v>
      </c>
      <c r="H238">
        <v>483.94</v>
      </c>
      <c r="I238">
        <v>541.70000000000005</v>
      </c>
      <c r="J238">
        <v>310</v>
      </c>
      <c r="K238" t="s">
        <v>468</v>
      </c>
      <c r="L238" t="s">
        <v>469</v>
      </c>
      <c r="M238" s="165">
        <v>15996</v>
      </c>
      <c r="N238" s="162">
        <f>(Table1[[#This Row],[close ]]-G239)/G239</f>
        <v>1.2737523491334356E-2</v>
      </c>
      <c r="O238" s="163" t="str">
        <f>TEXT(Table1[[#This Row],[Date ]],"yyyy-mm")</f>
        <v>2022-10</v>
      </c>
      <c r="P238" s="13">
        <f>1+Table1[[#This Row],[Daily Return]]</f>
        <v>1.0127375234913343</v>
      </c>
      <c r="Q238" s="161">
        <v>15120.400390999999</v>
      </c>
      <c r="R238">
        <v>15153.049805000001</v>
      </c>
      <c r="S238">
        <v>15039.799805000001</v>
      </c>
      <c r="T238">
        <v>15068.599609000001</v>
      </c>
      <c r="U238">
        <v>15068.580078000001</v>
      </c>
      <c r="V238">
        <v>18958400</v>
      </c>
      <c r="W238" s="172">
        <f>(Table1[[#This Row],[Close]]-T239)/T239</f>
        <v>8.0030313425448279E-4</v>
      </c>
    </row>
    <row r="239" spans="1:23" ht="14.4" x14ac:dyDescent="0.3">
      <c r="A239" s="164">
        <v>44852</v>
      </c>
      <c r="B239">
        <v>487.65</v>
      </c>
      <c r="C239">
        <v>494.25</v>
      </c>
      <c r="D239">
        <v>473.9</v>
      </c>
      <c r="E239">
        <v>485.2</v>
      </c>
      <c r="F239">
        <v>478.5</v>
      </c>
      <c r="G239">
        <v>478.9</v>
      </c>
      <c r="H239">
        <v>479.55</v>
      </c>
      <c r="I239">
        <v>541.70000000000005</v>
      </c>
      <c r="J239">
        <v>310</v>
      </c>
      <c r="K239" t="s">
        <v>470</v>
      </c>
      <c r="L239" t="s">
        <v>471</v>
      </c>
      <c r="M239" s="165">
        <v>10418</v>
      </c>
      <c r="N239" s="162">
        <f>(Table1[[#This Row],[close ]]-G240)/G240</f>
        <v>-1.2984336356141822E-2</v>
      </c>
      <c r="O239" s="163" t="str">
        <f>TEXT(Table1[[#This Row],[Date ]],"yyyy-mm")</f>
        <v>2022-10</v>
      </c>
      <c r="P239" s="13">
        <f>1+Table1[[#This Row],[Daily Return]]</f>
        <v>0.98701566364385818</v>
      </c>
      <c r="Q239" s="161">
        <v>15009.099609000001</v>
      </c>
      <c r="R239">
        <v>15071.950194999999</v>
      </c>
      <c r="S239">
        <v>15007.25</v>
      </c>
      <c r="T239">
        <v>15056.549805000001</v>
      </c>
      <c r="U239">
        <v>15056.530273</v>
      </c>
      <c r="V239">
        <v>17377200</v>
      </c>
      <c r="W239" s="172">
        <f>(Table1[[#This Row],[Close]]-T240)/T240</f>
        <v>1.0089755574370774E-2</v>
      </c>
    </row>
    <row r="240" spans="1:23" ht="14.4" x14ac:dyDescent="0.3">
      <c r="A240" s="164">
        <v>44851</v>
      </c>
      <c r="B240">
        <v>490.35</v>
      </c>
      <c r="C240">
        <v>492.7</v>
      </c>
      <c r="D240">
        <v>482</v>
      </c>
      <c r="E240">
        <v>490.3</v>
      </c>
      <c r="F240">
        <v>490</v>
      </c>
      <c r="G240">
        <v>485.2</v>
      </c>
      <c r="H240">
        <v>486.75</v>
      </c>
      <c r="I240">
        <v>541.70000000000005</v>
      </c>
      <c r="J240">
        <v>310</v>
      </c>
      <c r="K240" s="165">
        <v>45899</v>
      </c>
      <c r="L240" t="s">
        <v>472</v>
      </c>
      <c r="M240" s="165">
        <v>4577</v>
      </c>
      <c r="N240" s="162">
        <f>(Table1[[#This Row],[close ]]-G241)/G241</f>
        <v>-1.0401794819498312E-2</v>
      </c>
      <c r="O240" s="163" t="str">
        <f>TEXT(Table1[[#This Row],[Date ]],"yyyy-mm")</f>
        <v>2022-10</v>
      </c>
      <c r="P240" s="13">
        <f>1+Table1[[#This Row],[Daily Return]]</f>
        <v>0.98959820518050168</v>
      </c>
      <c r="Q240" s="161">
        <v>14783.200194999999</v>
      </c>
      <c r="R240">
        <v>14920.700194999999</v>
      </c>
      <c r="S240">
        <v>14718.799805000001</v>
      </c>
      <c r="T240">
        <v>14906.150390999999</v>
      </c>
      <c r="U240">
        <v>14906.130859000001</v>
      </c>
      <c r="V240">
        <v>14007300</v>
      </c>
      <c r="W240" s="172">
        <f>(Table1[[#This Row],[Close]]-T241)/T241</f>
        <v>6.1458096403675978E-3</v>
      </c>
    </row>
    <row r="241" spans="1:23" ht="14.4" x14ac:dyDescent="0.3">
      <c r="A241" s="164">
        <v>44848</v>
      </c>
      <c r="B241">
        <v>492</v>
      </c>
      <c r="C241">
        <v>498.2</v>
      </c>
      <c r="D241">
        <v>487.8</v>
      </c>
      <c r="E241">
        <v>488.25</v>
      </c>
      <c r="F241">
        <v>487.9</v>
      </c>
      <c r="G241">
        <v>490.3</v>
      </c>
      <c r="H241">
        <v>492.41</v>
      </c>
      <c r="I241">
        <v>541.70000000000005</v>
      </c>
      <c r="J241">
        <v>310</v>
      </c>
      <c r="K241" t="s">
        <v>473</v>
      </c>
      <c r="L241" t="s">
        <v>474</v>
      </c>
      <c r="M241" s="165">
        <v>11807</v>
      </c>
      <c r="N241" s="162">
        <f>(Table1[[#This Row],[close ]]-G242)/G242</f>
        <v>4.1986687147977705E-3</v>
      </c>
      <c r="O241" s="163" t="str">
        <f>TEXT(Table1[[#This Row],[Date ]],"yyyy-mm")</f>
        <v>2022-10</v>
      </c>
      <c r="P241" s="13">
        <f>1+Table1[[#This Row],[Daily Return]]</f>
        <v>1.0041986687147977</v>
      </c>
      <c r="Q241" s="161">
        <v>14979.150390999999</v>
      </c>
      <c r="R241">
        <v>14989.150390999999</v>
      </c>
      <c r="S241">
        <v>14803.700194999999</v>
      </c>
      <c r="T241">
        <v>14815.099609000001</v>
      </c>
      <c r="U241">
        <v>14815.080078000001</v>
      </c>
      <c r="V241">
        <v>12700800</v>
      </c>
      <c r="W241" s="172">
        <f>(Table1[[#This Row],[Close]]-T242)/T242</f>
        <v>5.7568281109401506E-3</v>
      </c>
    </row>
    <row r="242" spans="1:23" ht="14.4" x14ac:dyDescent="0.3">
      <c r="A242" s="164">
        <v>44847</v>
      </c>
      <c r="B242">
        <v>477.2</v>
      </c>
      <c r="C242">
        <v>493.85</v>
      </c>
      <c r="D242">
        <v>477.2</v>
      </c>
      <c r="E242">
        <v>481.6</v>
      </c>
      <c r="F242">
        <v>488</v>
      </c>
      <c r="G242">
        <v>488.25</v>
      </c>
      <c r="H242">
        <v>487.49</v>
      </c>
      <c r="I242">
        <v>541.70000000000005</v>
      </c>
      <c r="J242">
        <v>310</v>
      </c>
      <c r="K242" t="s">
        <v>475</v>
      </c>
      <c r="L242" t="s">
        <v>476</v>
      </c>
      <c r="M242" s="165">
        <v>7449</v>
      </c>
      <c r="N242" s="162">
        <f>(Table1[[#This Row],[close ]]-G243)/G243</f>
        <v>1.3808139534883673E-2</v>
      </c>
      <c r="O242" s="163" t="str">
        <f>TEXT(Table1[[#This Row],[Date ]],"yyyy-mm")</f>
        <v>2022-10</v>
      </c>
      <c r="P242" s="13">
        <f>1+Table1[[#This Row],[Daily Return]]</f>
        <v>1.0138081395348837</v>
      </c>
      <c r="Q242" s="161">
        <v>14811.200194999999</v>
      </c>
      <c r="R242">
        <v>14832.349609000001</v>
      </c>
      <c r="S242">
        <v>14683.549805000001</v>
      </c>
      <c r="T242">
        <v>14730.299805000001</v>
      </c>
      <c r="U242">
        <v>14730.280273</v>
      </c>
      <c r="V242">
        <v>13160400</v>
      </c>
      <c r="W242" s="172">
        <f>(Table1[[#This Row],[Close]]-T243)/T243</f>
        <v>-6.7195363901893998E-3</v>
      </c>
    </row>
    <row r="243" spans="1:23" ht="14.4" x14ac:dyDescent="0.3">
      <c r="A243" s="164">
        <v>44846</v>
      </c>
      <c r="B243">
        <v>485.5</v>
      </c>
      <c r="C243">
        <v>488</v>
      </c>
      <c r="D243">
        <v>478.3</v>
      </c>
      <c r="E243">
        <v>484.75</v>
      </c>
      <c r="F243">
        <v>483.5</v>
      </c>
      <c r="G243">
        <v>481.6</v>
      </c>
      <c r="H243">
        <v>482.71</v>
      </c>
      <c r="I243">
        <v>541.70000000000005</v>
      </c>
      <c r="J243">
        <v>310</v>
      </c>
      <c r="K243" s="165">
        <v>51042</v>
      </c>
      <c r="L243" t="s">
        <v>477</v>
      </c>
      <c r="M243" s="165">
        <v>3572</v>
      </c>
      <c r="N243" s="162">
        <f>(Table1[[#This Row],[close ]]-G244)/G244</f>
        <v>-6.4981949458483282E-3</v>
      </c>
      <c r="O243" s="163" t="str">
        <f>TEXT(Table1[[#This Row],[Date ]],"yyyy-mm")</f>
        <v>2022-10</v>
      </c>
      <c r="P243" s="13">
        <f>1+Table1[[#This Row],[Daily Return]]</f>
        <v>0.99350180505415164</v>
      </c>
      <c r="Q243" s="161">
        <v>14761.450194999999</v>
      </c>
      <c r="R243">
        <v>14844.849609000001</v>
      </c>
      <c r="S243">
        <v>14676.549805000001</v>
      </c>
      <c r="T243">
        <v>14829.950194999999</v>
      </c>
      <c r="U243">
        <v>14829.930664</v>
      </c>
      <c r="V243">
        <v>14189900</v>
      </c>
      <c r="W243" s="172">
        <f>(Table1[[#This Row],[Close]]-T244)/T244</f>
        <v>7.3393924106465742E-3</v>
      </c>
    </row>
    <row r="244" spans="1:23" ht="14.4" x14ac:dyDescent="0.3">
      <c r="A244" s="164">
        <v>44845</v>
      </c>
      <c r="B244">
        <v>497</v>
      </c>
      <c r="C244">
        <v>501.15</v>
      </c>
      <c r="D244">
        <v>480.1</v>
      </c>
      <c r="E244">
        <v>498.25</v>
      </c>
      <c r="F244">
        <v>483.65</v>
      </c>
      <c r="G244">
        <v>484.75</v>
      </c>
      <c r="H244">
        <v>490.55</v>
      </c>
      <c r="I244">
        <v>541.70000000000005</v>
      </c>
      <c r="J244">
        <v>310</v>
      </c>
      <c r="K244" t="s">
        <v>478</v>
      </c>
      <c r="L244" t="s">
        <v>479</v>
      </c>
      <c r="M244" s="165">
        <v>8876</v>
      </c>
      <c r="N244" s="162">
        <f>(Table1[[#This Row],[close ]]-G245)/G245</f>
        <v>-2.7094831911690917E-2</v>
      </c>
      <c r="O244" s="163" t="str">
        <f>TEXT(Table1[[#This Row],[Date ]],"yyyy-mm")</f>
        <v>2022-10</v>
      </c>
      <c r="P244" s="13">
        <f>1+Table1[[#This Row],[Daily Return]]</f>
        <v>0.97290516808830907</v>
      </c>
      <c r="Q244" s="161">
        <v>14980.450194999999</v>
      </c>
      <c r="R244">
        <v>14982.75</v>
      </c>
      <c r="S244">
        <v>14692.549805000001</v>
      </c>
      <c r="T244">
        <v>14721.900390999999</v>
      </c>
      <c r="U244">
        <v>14721.880859000001</v>
      </c>
      <c r="V244">
        <v>14988000</v>
      </c>
      <c r="W244" s="172">
        <f>(Table1[[#This Row],[Close]]-T245)/T245</f>
        <v>-1.536619663995727E-2</v>
      </c>
    </row>
    <row r="245" spans="1:23" ht="14.4" x14ac:dyDescent="0.3">
      <c r="A245" s="164">
        <v>44844</v>
      </c>
      <c r="B245">
        <v>505.05</v>
      </c>
      <c r="C245">
        <v>506.95</v>
      </c>
      <c r="D245">
        <v>494.05</v>
      </c>
      <c r="E245">
        <v>506.5</v>
      </c>
      <c r="F245">
        <v>498.2</v>
      </c>
      <c r="G245">
        <v>498.25</v>
      </c>
      <c r="H245">
        <v>499.61</v>
      </c>
      <c r="I245">
        <v>541.70000000000005</v>
      </c>
      <c r="J245">
        <v>310</v>
      </c>
      <c r="K245" t="s">
        <v>480</v>
      </c>
      <c r="L245" t="s">
        <v>481</v>
      </c>
      <c r="M245" s="165">
        <v>9956</v>
      </c>
      <c r="N245" s="162">
        <f>(Table1[[#This Row],[close ]]-G246)/G246</f>
        <v>-1.6288252714708785E-2</v>
      </c>
      <c r="O245" s="163" t="str">
        <f>TEXT(Table1[[#This Row],[Date ]],"yyyy-mm")</f>
        <v>2022-10</v>
      </c>
      <c r="P245" s="13">
        <f>1+Table1[[#This Row],[Daily Return]]</f>
        <v>0.9837117472852912</v>
      </c>
      <c r="Q245" s="161">
        <v>14857</v>
      </c>
      <c r="R245">
        <v>14989.049805000001</v>
      </c>
      <c r="S245">
        <v>14818.5</v>
      </c>
      <c r="T245">
        <v>14951.650390999999</v>
      </c>
      <c r="U245">
        <v>14951.630859000001</v>
      </c>
      <c r="V245">
        <v>14204600</v>
      </c>
      <c r="W245" s="172">
        <f>(Table1[[#This Row],[Close]]-T246)/T246</f>
        <v>-5.6561481506614709E-3</v>
      </c>
    </row>
    <row r="246" spans="1:23" ht="14.4" x14ac:dyDescent="0.3">
      <c r="A246" s="164">
        <v>44841</v>
      </c>
      <c r="B246">
        <v>509.55</v>
      </c>
      <c r="C246">
        <v>513.5</v>
      </c>
      <c r="D246">
        <v>504</v>
      </c>
      <c r="E246">
        <v>509.55</v>
      </c>
      <c r="F246">
        <v>507</v>
      </c>
      <c r="G246">
        <v>506.5</v>
      </c>
      <c r="H246">
        <v>508.02</v>
      </c>
      <c r="I246">
        <v>541.70000000000005</v>
      </c>
      <c r="J246">
        <v>310</v>
      </c>
      <c r="K246" s="165">
        <v>95674</v>
      </c>
      <c r="L246" t="s">
        <v>482</v>
      </c>
      <c r="M246" s="165">
        <v>5192</v>
      </c>
      <c r="N246" s="162">
        <f>(Table1[[#This Row],[close ]]-G247)/G247</f>
        <v>-5.9856736335982949E-3</v>
      </c>
      <c r="O246" s="163" t="str">
        <f>TEXT(Table1[[#This Row],[Date ]],"yyyy-mm")</f>
        <v>2022-10</v>
      </c>
      <c r="P246" s="13">
        <f>1+Table1[[#This Row],[Daily Return]]</f>
        <v>0.99401432636640175</v>
      </c>
      <c r="Q246" s="161">
        <v>15030.200194999999</v>
      </c>
      <c r="R246">
        <v>15055.650390999999</v>
      </c>
      <c r="S246">
        <v>14943.150390999999</v>
      </c>
      <c r="T246">
        <v>15036.700194999999</v>
      </c>
      <c r="U246">
        <v>15036.680664</v>
      </c>
      <c r="V246">
        <v>15358600</v>
      </c>
      <c r="W246" s="172">
        <f>(Table1[[#This Row],[Close]]-T247)/T247</f>
        <v>-1.0861327247167186E-3</v>
      </c>
    </row>
    <row r="247" spans="1:23" ht="14.4" x14ac:dyDescent="0.3">
      <c r="A247" s="164">
        <v>44840</v>
      </c>
      <c r="B247">
        <v>506.35</v>
      </c>
      <c r="C247">
        <v>524.85</v>
      </c>
      <c r="D247">
        <v>506.2</v>
      </c>
      <c r="E247">
        <v>505.35</v>
      </c>
      <c r="F247">
        <v>510.1</v>
      </c>
      <c r="G247">
        <v>509.55</v>
      </c>
      <c r="H247">
        <v>516.86</v>
      </c>
      <c r="I247">
        <v>541.70000000000005</v>
      </c>
      <c r="J247">
        <v>310</v>
      </c>
      <c r="K247" t="s">
        <v>483</v>
      </c>
      <c r="L247" t="s">
        <v>484</v>
      </c>
      <c r="M247" s="165">
        <v>13034</v>
      </c>
      <c r="N247" s="162">
        <f>(Table1[[#This Row],[close ]]-G248)/G248</f>
        <v>8.311071534579972E-3</v>
      </c>
      <c r="O247" s="163" t="str">
        <f>TEXT(Table1[[#This Row],[Date ]],"yyyy-mm")</f>
        <v>2022-10</v>
      </c>
      <c r="P247" s="13">
        <f>1+Table1[[#This Row],[Daily Return]]</f>
        <v>1.00831107153458</v>
      </c>
      <c r="Q247" s="161">
        <v>15063.549805000001</v>
      </c>
      <c r="R247">
        <v>15119.900390999999</v>
      </c>
      <c r="S247">
        <v>15042.200194999999</v>
      </c>
      <c r="T247">
        <v>15053.049805000001</v>
      </c>
      <c r="U247">
        <v>15053.030273</v>
      </c>
      <c r="V247">
        <v>16492500</v>
      </c>
      <c r="W247" s="172">
        <f>(Table1[[#This Row],[Close]]-T248)/T248</f>
        <v>5.8299590490880548E-3</v>
      </c>
    </row>
    <row r="248" spans="1:23" ht="14.4" x14ac:dyDescent="0.3">
      <c r="A248" s="164">
        <v>44838</v>
      </c>
      <c r="B248">
        <v>509</v>
      </c>
      <c r="C248">
        <v>514.9</v>
      </c>
      <c r="D248">
        <v>503</v>
      </c>
      <c r="E248">
        <v>506.35</v>
      </c>
      <c r="F248">
        <v>505</v>
      </c>
      <c r="G248">
        <v>505.35</v>
      </c>
      <c r="H248">
        <v>508.46</v>
      </c>
      <c r="I248">
        <v>541.70000000000005</v>
      </c>
      <c r="J248">
        <v>310</v>
      </c>
      <c r="K248" s="165">
        <v>84167</v>
      </c>
      <c r="L248" t="s">
        <v>485</v>
      </c>
      <c r="M248" s="165">
        <v>6090</v>
      </c>
      <c r="N248" s="162">
        <f>(Table1[[#This Row],[close ]]-G249)/G249</f>
        <v>-1.974918534610447E-3</v>
      </c>
      <c r="O248" s="163" t="str">
        <f>TEXT(Table1[[#This Row],[Date ]],"yyyy-mm")</f>
        <v>2022-10</v>
      </c>
      <c r="P248" s="13">
        <f>1+Table1[[#This Row],[Daily Return]]</f>
        <v>0.9980250814653896</v>
      </c>
      <c r="Q248" s="161">
        <v>14869.549805000001</v>
      </c>
      <c r="R248">
        <v>14975.599609000001</v>
      </c>
      <c r="S248">
        <v>14852.549805000001</v>
      </c>
      <c r="T248">
        <v>14965.799805000001</v>
      </c>
      <c r="U248">
        <v>14965.780273</v>
      </c>
      <c r="V248">
        <v>15374400</v>
      </c>
      <c r="W248" s="172">
        <f>(Table1[[#This Row],[Close]]-T249)/T249</f>
        <v>2.2358834921610858E-2</v>
      </c>
    </row>
    <row r="249" spans="1:23" ht="14.4" x14ac:dyDescent="0.3">
      <c r="A249" s="164">
        <v>44837</v>
      </c>
      <c r="B249">
        <v>501.7</v>
      </c>
      <c r="C249">
        <v>511.7</v>
      </c>
      <c r="D249">
        <v>499.5</v>
      </c>
      <c r="E249">
        <v>502.5</v>
      </c>
      <c r="F249">
        <v>504</v>
      </c>
      <c r="G249">
        <v>506.35</v>
      </c>
      <c r="H249">
        <v>506.22</v>
      </c>
      <c r="I249">
        <v>541.70000000000005</v>
      </c>
      <c r="J249">
        <v>310</v>
      </c>
      <c r="K249" t="s">
        <v>486</v>
      </c>
      <c r="L249" t="s">
        <v>487</v>
      </c>
      <c r="M249" s="165">
        <v>6760</v>
      </c>
      <c r="N249" s="162">
        <f>(Table1[[#This Row],[close ]]-G250)/G250</f>
        <v>7.661691542288602E-3</v>
      </c>
      <c r="O249" s="163" t="str">
        <f>TEXT(Table1[[#This Row],[Date ]],"yyyy-mm")</f>
        <v>2022-10</v>
      </c>
      <c r="P249" s="13">
        <f>1+Table1[[#This Row],[Daily Return]]</f>
        <v>1.0076616915422887</v>
      </c>
      <c r="Q249" s="161">
        <v>14837.099609000001</v>
      </c>
      <c r="R249">
        <v>14858.650390999999</v>
      </c>
      <c r="S249">
        <v>14585.799805000001</v>
      </c>
      <c r="T249">
        <v>14638.5</v>
      </c>
      <c r="U249">
        <v>14638.480469</v>
      </c>
      <c r="V249">
        <v>16507500</v>
      </c>
      <c r="W249" s="172">
        <f>(Table1[[#This Row],[Close]]-T250)/T250</f>
        <v>-1.2869722141028578E-2</v>
      </c>
    </row>
    <row r="250" spans="1:23" ht="14.4" x14ac:dyDescent="0.3">
      <c r="A250" s="164">
        <v>44834</v>
      </c>
      <c r="B250">
        <v>500</v>
      </c>
      <c r="C250">
        <v>507.7</v>
      </c>
      <c r="D250">
        <v>493.5</v>
      </c>
      <c r="E250">
        <v>497.9</v>
      </c>
      <c r="F250">
        <v>501</v>
      </c>
      <c r="G250">
        <v>502.5</v>
      </c>
      <c r="H250">
        <v>498.8</v>
      </c>
      <c r="I250">
        <v>541.70000000000005</v>
      </c>
      <c r="J250">
        <v>310</v>
      </c>
      <c r="K250" t="s">
        <v>488</v>
      </c>
      <c r="L250" t="s">
        <v>489</v>
      </c>
      <c r="M250" s="165">
        <v>7123</v>
      </c>
      <c r="N250" s="162">
        <f>(Table1[[#This Row],[close ]]-G251)/G251</f>
        <v>9.2388029724844809E-3</v>
      </c>
      <c r="O250" s="163" t="str">
        <f>TEXT(Table1[[#This Row],[Date ]],"yyyy-mm")</f>
        <v>2022-09</v>
      </c>
      <c r="P250" s="13">
        <f>1+Table1[[#This Row],[Daily Return]]</f>
        <v>1.0092388029724846</v>
      </c>
      <c r="Q250" s="161">
        <v>14586.900390999999</v>
      </c>
      <c r="R250">
        <v>14881.299805000001</v>
      </c>
      <c r="S250">
        <v>14516.299805000001</v>
      </c>
      <c r="T250">
        <v>14829.349609000001</v>
      </c>
      <c r="U250">
        <v>14829.330078000001</v>
      </c>
      <c r="V250">
        <v>18679700</v>
      </c>
      <c r="W250" s="172">
        <f>(Table1[[#This Row],[Close]]-T251)/T251</f>
        <v>1.5534984351994576E-2</v>
      </c>
    </row>
    <row r="251" spans="1:23" ht="14.4" x14ac:dyDescent="0.3">
      <c r="A251" s="164">
        <v>44833</v>
      </c>
      <c r="B251">
        <v>507.95</v>
      </c>
      <c r="C251">
        <v>509.95</v>
      </c>
      <c r="D251">
        <v>493.15</v>
      </c>
      <c r="E251">
        <v>500.45</v>
      </c>
      <c r="F251">
        <v>503.5</v>
      </c>
      <c r="G251">
        <v>497.9</v>
      </c>
      <c r="H251">
        <v>501.32</v>
      </c>
      <c r="I251">
        <v>541.70000000000005</v>
      </c>
      <c r="J251">
        <v>310</v>
      </c>
      <c r="K251" s="165">
        <v>95170</v>
      </c>
      <c r="L251" t="s">
        <v>490</v>
      </c>
      <c r="M251" s="165">
        <v>7766</v>
      </c>
      <c r="N251" s="162">
        <f>(Table1[[#This Row],[close ]]-G252)/G252</f>
        <v>-5.0954141272854655E-3</v>
      </c>
      <c r="O251" s="163" t="str">
        <f>TEXT(Table1[[#This Row],[Date ]],"yyyy-mm")</f>
        <v>2022-09</v>
      </c>
      <c r="P251" s="13">
        <f>1+Table1[[#This Row],[Daily Return]]</f>
        <v>0.99490458587271458</v>
      </c>
      <c r="Q251" s="161">
        <v>14748.200194999999</v>
      </c>
      <c r="R251">
        <v>14783.75</v>
      </c>
      <c r="S251">
        <v>14569.099609000001</v>
      </c>
      <c r="T251">
        <v>14602.5</v>
      </c>
      <c r="U251">
        <v>14602.480469</v>
      </c>
      <c r="V251">
        <v>18135900</v>
      </c>
      <c r="W251" s="172">
        <f>(Table1[[#This Row],[Close]]-T252)/T252</f>
        <v>-1.237952579513853E-3</v>
      </c>
    </row>
    <row r="252" spans="1:23" ht="14.4" x14ac:dyDescent="0.3">
      <c r="A252" s="164">
        <v>44832</v>
      </c>
      <c r="B252">
        <v>508.15</v>
      </c>
      <c r="C252">
        <v>519.95000000000005</v>
      </c>
      <c r="D252">
        <v>496.1</v>
      </c>
      <c r="E252">
        <v>511.35</v>
      </c>
      <c r="F252">
        <v>506.5</v>
      </c>
      <c r="G252">
        <v>500.45</v>
      </c>
      <c r="H252">
        <v>509.9</v>
      </c>
      <c r="I252">
        <v>541.70000000000005</v>
      </c>
      <c r="J252">
        <v>310</v>
      </c>
      <c r="K252" t="s">
        <v>491</v>
      </c>
      <c r="L252" t="s">
        <v>492</v>
      </c>
      <c r="M252" s="165">
        <v>11458</v>
      </c>
      <c r="N252" s="162">
        <f>(Table1[[#This Row],[close ]]-G253)/G253</f>
        <v>-2.1316123985528568E-2</v>
      </c>
      <c r="O252" s="163" t="str">
        <f>TEXT(Table1[[#This Row],[Date ]],"yyyy-mm")</f>
        <v>2022-09</v>
      </c>
      <c r="P252" s="13">
        <f>1+Table1[[#This Row],[Daily Return]]</f>
        <v>0.97868387601447138</v>
      </c>
      <c r="Q252" s="161">
        <v>14617.400390999999</v>
      </c>
      <c r="R252">
        <v>14768.25</v>
      </c>
      <c r="S252">
        <v>14577.049805000001</v>
      </c>
      <c r="T252">
        <v>14620.599609000001</v>
      </c>
      <c r="U252">
        <v>14620.580078000001</v>
      </c>
      <c r="V252">
        <v>15591200</v>
      </c>
      <c r="W252" s="172">
        <f>(Table1[[#This Row],[Close]]-T253)/T253</f>
        <v>-7.2450617161860494E-3</v>
      </c>
    </row>
    <row r="253" spans="1:23" ht="14.4" x14ac:dyDescent="0.3">
      <c r="A253" s="164">
        <v>44831</v>
      </c>
      <c r="B253">
        <v>509.95</v>
      </c>
      <c r="C253">
        <v>514.29999999999995</v>
      </c>
      <c r="D253">
        <v>506.55</v>
      </c>
      <c r="E253">
        <v>507.4</v>
      </c>
      <c r="F253">
        <v>512</v>
      </c>
      <c r="G253">
        <v>511.35</v>
      </c>
      <c r="H253">
        <v>511.02</v>
      </c>
      <c r="I253">
        <v>541.70000000000005</v>
      </c>
      <c r="J253">
        <v>310</v>
      </c>
      <c r="K253" t="s">
        <v>493</v>
      </c>
      <c r="L253" t="s">
        <v>494</v>
      </c>
      <c r="M253" s="165">
        <v>10768</v>
      </c>
      <c r="N253" s="162">
        <f>(Table1[[#This Row],[close ]]-G254)/G254</f>
        <v>7.7847851793457741E-3</v>
      </c>
      <c r="O253" s="163" t="str">
        <f>TEXT(Table1[[#This Row],[Date ]],"yyyy-mm")</f>
        <v>2022-09</v>
      </c>
      <c r="P253" s="13">
        <f>1+Table1[[#This Row],[Daily Return]]</f>
        <v>1.0077847851793458</v>
      </c>
      <c r="Q253" s="161">
        <v>14805.849609000001</v>
      </c>
      <c r="R253">
        <v>14874.450194999999</v>
      </c>
      <c r="S253">
        <v>14652.299805000001</v>
      </c>
      <c r="T253">
        <v>14727.299805000001</v>
      </c>
      <c r="U253">
        <v>14727.280273</v>
      </c>
      <c r="V253">
        <v>16767400</v>
      </c>
      <c r="W253" s="172">
        <f>(Table1[[#This Row],[Close]]-T254)/T254</f>
        <v>1.0862709268957252E-4</v>
      </c>
    </row>
    <row r="254" spans="1:23" ht="14.4" x14ac:dyDescent="0.3">
      <c r="A254" s="164">
        <v>44830</v>
      </c>
      <c r="B254">
        <v>503</v>
      </c>
      <c r="C254">
        <v>513.20000000000005</v>
      </c>
      <c r="D254">
        <v>490</v>
      </c>
      <c r="E254">
        <v>508.15</v>
      </c>
      <c r="F254">
        <v>509</v>
      </c>
      <c r="G254">
        <v>507.4</v>
      </c>
      <c r="H254">
        <v>505.73</v>
      </c>
      <c r="I254">
        <v>541.70000000000005</v>
      </c>
      <c r="J254">
        <v>310</v>
      </c>
      <c r="K254" t="s">
        <v>495</v>
      </c>
      <c r="L254" t="s">
        <v>496</v>
      </c>
      <c r="M254" s="165">
        <v>15553</v>
      </c>
      <c r="N254" s="162">
        <f>(Table1[[#This Row],[close ]]-G255)/G255</f>
        <v>-1.4759421430679918E-3</v>
      </c>
      <c r="O254" s="163" t="str">
        <f>TEXT(Table1[[#This Row],[Date ]],"yyyy-mm")</f>
        <v>2022-09</v>
      </c>
      <c r="P254" s="13">
        <f>1+Table1[[#This Row],[Daily Return]]</f>
        <v>0.99852405785693199</v>
      </c>
      <c r="Q254" s="161">
        <v>14916.900390999999</v>
      </c>
      <c r="R254">
        <v>14932.5</v>
      </c>
      <c r="S254">
        <v>14671.049805000001</v>
      </c>
      <c r="T254">
        <v>14725.700194999999</v>
      </c>
      <c r="U254">
        <v>14725.680664</v>
      </c>
      <c r="V254">
        <v>19942400</v>
      </c>
      <c r="W254" s="172">
        <f>(Table1[[#This Row],[Close]]-T255)/T255</f>
        <v>-2.20452851129023E-2</v>
      </c>
    </row>
    <row r="255" spans="1:23" ht="14.4" x14ac:dyDescent="0.3">
      <c r="A255" s="164">
        <v>44827</v>
      </c>
      <c r="B255">
        <v>526</v>
      </c>
      <c r="C255">
        <v>529.15</v>
      </c>
      <c r="D255">
        <v>504</v>
      </c>
      <c r="E255">
        <v>522.4</v>
      </c>
      <c r="F255">
        <v>508.4</v>
      </c>
      <c r="G255">
        <v>508.15</v>
      </c>
      <c r="H255">
        <v>514.9</v>
      </c>
      <c r="I255">
        <v>541.70000000000005</v>
      </c>
      <c r="J255">
        <v>310</v>
      </c>
      <c r="K255" s="165">
        <v>97720</v>
      </c>
      <c r="L255" t="s">
        <v>497</v>
      </c>
      <c r="M255" s="165">
        <v>8355</v>
      </c>
      <c r="N255" s="162">
        <f>(Table1[[#This Row],[close ]]-G256)/G256</f>
        <v>-2.7277947932618684E-2</v>
      </c>
      <c r="O255" s="163" t="str">
        <f>TEXT(Table1[[#This Row],[Date ]],"yyyy-mm")</f>
        <v>2022-09</v>
      </c>
      <c r="P255" s="13">
        <f>1+Table1[[#This Row],[Daily Return]]</f>
        <v>0.97272205206738127</v>
      </c>
      <c r="Q255" s="161">
        <v>15324.299805000001</v>
      </c>
      <c r="R255">
        <v>15360.200194999999</v>
      </c>
      <c r="S255">
        <v>15032.75</v>
      </c>
      <c r="T255">
        <v>15057.650390999999</v>
      </c>
      <c r="U255">
        <v>15057.630859000001</v>
      </c>
      <c r="V255">
        <v>17232300</v>
      </c>
      <c r="W255" s="172">
        <f>(Table1[[#This Row],[Close]]-T256)/T256</f>
        <v>-1.8105248513594439E-2</v>
      </c>
    </row>
    <row r="256" spans="1:23" ht="14.4" x14ac:dyDescent="0.3">
      <c r="A256" s="164">
        <v>44826</v>
      </c>
      <c r="B256">
        <v>502.5</v>
      </c>
      <c r="C256">
        <v>525</v>
      </c>
      <c r="D256">
        <v>499.85</v>
      </c>
      <c r="E256">
        <v>506.7</v>
      </c>
      <c r="F256">
        <v>520</v>
      </c>
      <c r="G256">
        <v>522.4</v>
      </c>
      <c r="H256">
        <v>518.15</v>
      </c>
      <c r="I256">
        <v>541.70000000000005</v>
      </c>
      <c r="J256">
        <v>310</v>
      </c>
      <c r="K256" t="s">
        <v>498</v>
      </c>
      <c r="L256" t="s">
        <v>499</v>
      </c>
      <c r="M256" s="165">
        <v>15763</v>
      </c>
      <c r="N256" s="162">
        <f>(Table1[[#This Row],[close ]]-G257)/G257</f>
        <v>3.098480363134002E-2</v>
      </c>
      <c r="O256" s="163" t="str">
        <f>TEXT(Table1[[#This Row],[Date ]],"yyyy-mm")</f>
        <v>2022-09</v>
      </c>
      <c r="P256" s="13">
        <f>1+Table1[[#This Row],[Daily Return]]</f>
        <v>1.03098480363134</v>
      </c>
      <c r="Q256" s="161">
        <v>15284.599609000001</v>
      </c>
      <c r="R256">
        <v>15386.75</v>
      </c>
      <c r="S256">
        <v>15224.950194999999</v>
      </c>
      <c r="T256">
        <v>15335.299805000001</v>
      </c>
      <c r="U256">
        <v>15335.279296999999</v>
      </c>
      <c r="V256">
        <v>18682200</v>
      </c>
      <c r="W256" s="172">
        <f>(Table1[[#This Row],[Close]]-T257)/T257</f>
        <v>-1.6893283424200139E-3</v>
      </c>
    </row>
    <row r="257" spans="1:23" ht="14.4" x14ac:dyDescent="0.3">
      <c r="A257" s="164">
        <v>44825</v>
      </c>
      <c r="B257">
        <v>526</v>
      </c>
      <c r="C257">
        <v>528.9</v>
      </c>
      <c r="D257">
        <v>501.65</v>
      </c>
      <c r="E257">
        <v>526.4</v>
      </c>
      <c r="F257">
        <v>504.2</v>
      </c>
      <c r="G257">
        <v>506.7</v>
      </c>
      <c r="H257">
        <v>510.89</v>
      </c>
      <c r="I257">
        <v>541.70000000000005</v>
      </c>
      <c r="J257">
        <v>310</v>
      </c>
      <c r="K257" t="s">
        <v>500</v>
      </c>
      <c r="L257" t="s">
        <v>501</v>
      </c>
      <c r="M257" s="165">
        <v>23728</v>
      </c>
      <c r="N257" s="162">
        <f>(Table1[[#This Row],[close ]]-G258)/G258</f>
        <v>-3.7424012158054694E-2</v>
      </c>
      <c r="O257" s="163" t="str">
        <f>TEXT(Table1[[#This Row],[Date ]],"yyyy-mm")</f>
        <v>2022-09</v>
      </c>
      <c r="P257" s="13">
        <f>1+Table1[[#This Row],[Daily Return]]</f>
        <v>0.96257598784194531</v>
      </c>
      <c r="Q257" s="161">
        <v>15449.25</v>
      </c>
      <c r="R257">
        <v>15516.5</v>
      </c>
      <c r="S257">
        <v>15320.049805000001</v>
      </c>
      <c r="T257">
        <v>15361.25</v>
      </c>
      <c r="U257">
        <v>15361.229492</v>
      </c>
      <c r="V257">
        <v>16338000</v>
      </c>
      <c r="W257" s="172">
        <f>(Table1[[#This Row],[Close]]-T258)/T258</f>
        <v>-7.0521747573520383E-3</v>
      </c>
    </row>
    <row r="258" spans="1:23" ht="14.4" x14ac:dyDescent="0.3">
      <c r="A258" s="164">
        <v>44824</v>
      </c>
      <c r="B258">
        <v>524.95000000000005</v>
      </c>
      <c r="C258">
        <v>528.95000000000005</v>
      </c>
      <c r="D258">
        <v>522</v>
      </c>
      <c r="E258">
        <v>524.45000000000005</v>
      </c>
      <c r="F258">
        <v>526</v>
      </c>
      <c r="G258">
        <v>526.4</v>
      </c>
      <c r="H258">
        <v>525.70000000000005</v>
      </c>
      <c r="I258">
        <v>541.70000000000005</v>
      </c>
      <c r="J258">
        <v>310</v>
      </c>
      <c r="K258" t="s">
        <v>502</v>
      </c>
      <c r="L258" t="s">
        <v>503</v>
      </c>
      <c r="M258" s="165">
        <v>11303</v>
      </c>
      <c r="N258" s="162">
        <f>(Table1[[#This Row],[close ]]-G259)/G259</f>
        <v>3.7181809514728412E-3</v>
      </c>
      <c r="O258" s="163" t="str">
        <f>TEXT(Table1[[#This Row],[Date ]],"yyyy-mm")</f>
        <v>2022-09</v>
      </c>
      <c r="P258" s="13">
        <f>1+Table1[[#This Row],[Daily Return]]</f>
        <v>1.0037181809514728</v>
      </c>
      <c r="Q258" s="161">
        <v>15423.5</v>
      </c>
      <c r="R258">
        <v>15557.299805000001</v>
      </c>
      <c r="S258">
        <v>15410.25</v>
      </c>
      <c r="T258">
        <v>15470.349609000001</v>
      </c>
      <c r="U258">
        <v>15470.329102</v>
      </c>
      <c r="V258">
        <v>15145400</v>
      </c>
      <c r="W258" s="172">
        <f>(Table1[[#This Row],[Close]]-T259)/T259</f>
        <v>1.1560416401311757E-2</v>
      </c>
    </row>
    <row r="259" spans="1:23" ht="14.4" x14ac:dyDescent="0.3">
      <c r="A259" s="164">
        <v>44823</v>
      </c>
      <c r="B259">
        <v>535</v>
      </c>
      <c r="C259">
        <v>541.70000000000005</v>
      </c>
      <c r="D259">
        <v>522</v>
      </c>
      <c r="E259">
        <v>525.85</v>
      </c>
      <c r="F259">
        <v>523.1</v>
      </c>
      <c r="G259">
        <v>524.45000000000005</v>
      </c>
      <c r="H259">
        <v>529.16</v>
      </c>
      <c r="I259">
        <v>541.70000000000005</v>
      </c>
      <c r="J259">
        <v>310</v>
      </c>
      <c r="K259" t="s">
        <v>504</v>
      </c>
      <c r="L259" t="s">
        <v>505</v>
      </c>
      <c r="M259" s="165">
        <v>23235</v>
      </c>
      <c r="N259" s="162">
        <f>(Table1[[#This Row],[close ]]-G260)/G260</f>
        <v>-2.6623561852238799E-3</v>
      </c>
      <c r="O259" s="163" t="str">
        <f>TEXT(Table1[[#This Row],[Date ]],"yyyy-mm")</f>
        <v>2022-09</v>
      </c>
      <c r="P259" s="13">
        <f>1+Table1[[#This Row],[Daily Return]]</f>
        <v>0.99733764381477608</v>
      </c>
      <c r="Q259" s="161">
        <v>15264.25</v>
      </c>
      <c r="R259">
        <v>15348.799805000001</v>
      </c>
      <c r="S259">
        <v>15135.150390999999</v>
      </c>
      <c r="T259">
        <v>15293.549805000001</v>
      </c>
      <c r="U259">
        <v>15293.529296999999</v>
      </c>
      <c r="V259">
        <v>15928100</v>
      </c>
      <c r="W259" s="172">
        <f>(Table1[[#This Row],[Close]]-T260)/T260</f>
        <v>3.2537242227588586E-3</v>
      </c>
    </row>
    <row r="260" spans="1:23" ht="14.4" x14ac:dyDescent="0.3">
      <c r="A260" s="164">
        <v>44820</v>
      </c>
      <c r="B260">
        <v>519.70000000000005</v>
      </c>
      <c r="C260">
        <v>531.85</v>
      </c>
      <c r="D260">
        <v>511.8</v>
      </c>
      <c r="E260">
        <v>520.75</v>
      </c>
      <c r="F260">
        <v>522.54999999999995</v>
      </c>
      <c r="G260">
        <v>525.85</v>
      </c>
      <c r="H260">
        <v>525</v>
      </c>
      <c r="I260">
        <v>531.85</v>
      </c>
      <c r="J260">
        <v>310</v>
      </c>
      <c r="K260" t="s">
        <v>506</v>
      </c>
      <c r="L260" t="s">
        <v>507</v>
      </c>
      <c r="M260" s="165">
        <v>28957</v>
      </c>
      <c r="N260" s="162">
        <f>(Table1[[#This Row],[close ]]-G261)/G261</f>
        <v>9.7935669707153589E-3</v>
      </c>
      <c r="O260" s="163" t="str">
        <f>TEXT(Table1[[#This Row],[Date ]],"yyyy-mm")</f>
        <v>2022-09</v>
      </c>
      <c r="P260" s="13">
        <f>1+Table1[[#This Row],[Daily Return]]</f>
        <v>1.0097935669707154</v>
      </c>
      <c r="Q260" s="161">
        <v>15529.349609000001</v>
      </c>
      <c r="R260">
        <v>15542</v>
      </c>
      <c r="S260">
        <v>15197.900390999999</v>
      </c>
      <c r="T260">
        <v>15243.950194999999</v>
      </c>
      <c r="U260">
        <v>15243.930664</v>
      </c>
      <c r="V260">
        <v>25828900</v>
      </c>
      <c r="W260" s="172">
        <f>(Table1[[#This Row],[Close]]-T261)/T261</f>
        <v>-2.1591262227240393E-2</v>
      </c>
    </row>
    <row r="261" spans="1:23" ht="14.4" x14ac:dyDescent="0.3">
      <c r="A261" s="164">
        <v>44819</v>
      </c>
      <c r="B261">
        <v>522.75</v>
      </c>
      <c r="C261">
        <v>524</v>
      </c>
      <c r="D261">
        <v>506.3</v>
      </c>
      <c r="E261">
        <v>518.70000000000005</v>
      </c>
      <c r="F261">
        <v>520.20000000000005</v>
      </c>
      <c r="G261">
        <v>520.75</v>
      </c>
      <c r="H261">
        <v>516.9</v>
      </c>
      <c r="I261">
        <v>529.4</v>
      </c>
      <c r="J261">
        <v>310</v>
      </c>
      <c r="K261" t="s">
        <v>508</v>
      </c>
      <c r="L261" t="s">
        <v>509</v>
      </c>
      <c r="M261" s="165">
        <v>20869</v>
      </c>
      <c r="N261" s="162">
        <f>(Table1[[#This Row],[close ]]-G262)/G262</f>
        <v>3.9521881627143903E-3</v>
      </c>
      <c r="O261" s="163" t="str">
        <f>TEXT(Table1[[#This Row],[Date ]],"yyyy-mm")</f>
        <v>2022-09</v>
      </c>
      <c r="P261" s="13">
        <f>1+Table1[[#This Row],[Daily Return]]</f>
        <v>1.0039521881627145</v>
      </c>
      <c r="Q261" s="161">
        <v>15686</v>
      </c>
      <c r="R261">
        <v>15724.450194999999</v>
      </c>
      <c r="S261">
        <v>15543.900390999999</v>
      </c>
      <c r="T261">
        <v>15580.349609000001</v>
      </c>
      <c r="U261">
        <v>15580.329102</v>
      </c>
      <c r="V261">
        <v>18056700</v>
      </c>
      <c r="W261" s="172">
        <f>(Table1[[#This Row],[Close]]-T262)/T262</f>
        <v>-3.221262347294267E-3</v>
      </c>
    </row>
    <row r="262" spans="1:23" ht="14.4" x14ac:dyDescent="0.3">
      <c r="A262" s="164">
        <v>44818</v>
      </c>
      <c r="B262">
        <v>500</v>
      </c>
      <c r="C262">
        <v>529.4</v>
      </c>
      <c r="D262">
        <v>499.95</v>
      </c>
      <c r="E262">
        <v>505.35</v>
      </c>
      <c r="F262">
        <v>519</v>
      </c>
      <c r="G262">
        <v>518.70000000000005</v>
      </c>
      <c r="H262">
        <v>519.86</v>
      </c>
      <c r="I262">
        <v>529.4</v>
      </c>
      <c r="J262">
        <v>310</v>
      </c>
      <c r="K262" t="s">
        <v>510</v>
      </c>
      <c r="L262" t="s">
        <v>511</v>
      </c>
      <c r="M262" s="165">
        <v>28987</v>
      </c>
      <c r="N262" s="162">
        <f>(Table1[[#This Row],[close ]]-G263)/G263</f>
        <v>2.6417334520629311E-2</v>
      </c>
      <c r="O262" s="163" t="str">
        <f>TEXT(Table1[[#This Row],[Date ]],"yyyy-mm")</f>
        <v>2022-09</v>
      </c>
      <c r="P262" s="13">
        <f>1+Table1[[#This Row],[Daily Return]]</f>
        <v>1.0264173345206293</v>
      </c>
      <c r="Q262" s="161">
        <v>15423.900390999999</v>
      </c>
      <c r="R262">
        <v>15688.099609000001</v>
      </c>
      <c r="S262">
        <v>15423.900390999999</v>
      </c>
      <c r="T262">
        <v>15630.700194999999</v>
      </c>
      <c r="U262">
        <v>15630.679688</v>
      </c>
      <c r="V262">
        <v>20237900</v>
      </c>
      <c r="W262" s="172">
        <f>(Table1[[#This Row],[Close]]-T263)/T263</f>
        <v>-2.498391176486839E-3</v>
      </c>
    </row>
    <row r="263" spans="1:23" ht="14.4" x14ac:dyDescent="0.3">
      <c r="A263" s="164">
        <v>44817</v>
      </c>
      <c r="B263">
        <v>500.1</v>
      </c>
      <c r="C263">
        <v>507.5</v>
      </c>
      <c r="D263">
        <v>500.1</v>
      </c>
      <c r="E263">
        <v>501.55</v>
      </c>
      <c r="F263">
        <v>507</v>
      </c>
      <c r="G263">
        <v>505.35</v>
      </c>
      <c r="H263">
        <v>504.5</v>
      </c>
      <c r="I263">
        <v>514.95000000000005</v>
      </c>
      <c r="J263">
        <v>310</v>
      </c>
      <c r="K263" t="s">
        <v>512</v>
      </c>
      <c r="L263" t="s">
        <v>513</v>
      </c>
      <c r="M263" s="165">
        <v>15201</v>
      </c>
      <c r="N263" s="162">
        <f>(Table1[[#This Row],[close ]]-G264)/G264</f>
        <v>7.5765128102881297E-3</v>
      </c>
      <c r="O263" s="163" t="str">
        <f>TEXT(Table1[[#This Row],[Date ]],"yyyy-mm")</f>
        <v>2022-09</v>
      </c>
      <c r="P263" s="13">
        <f>1+Table1[[#This Row],[Daily Return]]</f>
        <v>1.007576512810288</v>
      </c>
      <c r="Q263" s="161">
        <v>15667.349609000001</v>
      </c>
      <c r="R263">
        <v>15686.849609000001</v>
      </c>
      <c r="S263">
        <v>15635.150390999999</v>
      </c>
      <c r="T263">
        <v>15669.849609000001</v>
      </c>
      <c r="U263">
        <v>15669.829102</v>
      </c>
      <c r="V263">
        <v>17992800</v>
      </c>
      <c r="W263" s="172">
        <f>(Table1[[#This Row],[Close]]-T264)/T264</f>
        <v>5.9348296685893132E-3</v>
      </c>
    </row>
    <row r="264" spans="1:23" ht="14.4" x14ac:dyDescent="0.3">
      <c r="A264" s="164">
        <v>44816</v>
      </c>
      <c r="B264">
        <v>496.6</v>
      </c>
      <c r="C264">
        <v>507</v>
      </c>
      <c r="D264">
        <v>496.05</v>
      </c>
      <c r="E264">
        <v>499.25</v>
      </c>
      <c r="F264">
        <v>500</v>
      </c>
      <c r="G264">
        <v>501.55</v>
      </c>
      <c r="H264">
        <v>500.43</v>
      </c>
      <c r="I264">
        <v>514.95000000000005</v>
      </c>
      <c r="J264">
        <v>310</v>
      </c>
      <c r="K264" t="s">
        <v>514</v>
      </c>
      <c r="L264" t="s">
        <v>515</v>
      </c>
      <c r="M264" s="165">
        <v>14799</v>
      </c>
      <c r="N264" s="162">
        <f>(Table1[[#This Row],[close ]]-G265)/G265</f>
        <v>4.6069103655483456E-3</v>
      </c>
      <c r="O264" s="163" t="str">
        <f>TEXT(Table1[[#This Row],[Date ]],"yyyy-mm")</f>
        <v>2022-09</v>
      </c>
      <c r="P264" s="13">
        <f>1+Table1[[#This Row],[Daily Return]]</f>
        <v>1.0046069103655484</v>
      </c>
      <c r="Q264" s="161">
        <v>15524.700194999999</v>
      </c>
      <c r="R264">
        <v>15600.150390999999</v>
      </c>
      <c r="S264">
        <v>15522.400390999999</v>
      </c>
      <c r="T264">
        <v>15577.400390999999</v>
      </c>
      <c r="U264">
        <v>15577.379883</v>
      </c>
      <c r="V264">
        <v>14038300</v>
      </c>
      <c r="W264" s="172">
        <f>(Table1[[#This Row],[Close]]-T265)/T265</f>
        <v>7.1117315915611512E-3</v>
      </c>
    </row>
    <row r="265" spans="1:23" ht="14.4" x14ac:dyDescent="0.3">
      <c r="A265" s="164">
        <v>44813</v>
      </c>
      <c r="B265">
        <v>494</v>
      </c>
      <c r="C265">
        <v>501.95</v>
      </c>
      <c r="D265">
        <v>491</v>
      </c>
      <c r="E265">
        <v>491.6</v>
      </c>
      <c r="F265">
        <v>499.6</v>
      </c>
      <c r="G265">
        <v>499.25</v>
      </c>
      <c r="H265">
        <v>496.72</v>
      </c>
      <c r="I265">
        <v>514.95000000000005</v>
      </c>
      <c r="J265">
        <v>310</v>
      </c>
      <c r="K265" t="s">
        <v>516</v>
      </c>
      <c r="L265" t="s">
        <v>517</v>
      </c>
      <c r="M265" s="165">
        <v>11595</v>
      </c>
      <c r="N265" s="162">
        <f>(Table1[[#This Row],[close ]]-G266)/G266</f>
        <v>1.5561432058584167E-2</v>
      </c>
      <c r="O265" s="163" t="str">
        <f>TEXT(Table1[[#This Row],[Date ]],"yyyy-mm")</f>
        <v>2022-09</v>
      </c>
      <c r="P265" s="13">
        <f>1+Table1[[#This Row],[Daily Return]]</f>
        <v>1.0155614320585842</v>
      </c>
      <c r="Q265" s="161">
        <v>15547.549805000001</v>
      </c>
      <c r="R265">
        <v>15548.849609000001</v>
      </c>
      <c r="S265">
        <v>15426.400390999999</v>
      </c>
      <c r="T265">
        <v>15467.400390999999</v>
      </c>
      <c r="U265">
        <v>15467.379883</v>
      </c>
      <c r="V265">
        <v>18832800</v>
      </c>
      <c r="W265" s="172">
        <f>(Table1[[#This Row],[Close]]-T266)/T266</f>
        <v>1.7292088870843969E-3</v>
      </c>
    </row>
    <row r="266" spans="1:23" ht="14.4" x14ac:dyDescent="0.3">
      <c r="A266" s="164">
        <v>44812</v>
      </c>
      <c r="B266">
        <v>504</v>
      </c>
      <c r="C266">
        <v>504</v>
      </c>
      <c r="D266">
        <v>487.5</v>
      </c>
      <c r="E266">
        <v>497.75</v>
      </c>
      <c r="F266">
        <v>491</v>
      </c>
      <c r="G266">
        <v>491.6</v>
      </c>
      <c r="H266">
        <v>497.34</v>
      </c>
      <c r="I266">
        <v>514.95000000000005</v>
      </c>
      <c r="J266">
        <v>310</v>
      </c>
      <c r="K266" t="s">
        <v>518</v>
      </c>
      <c r="L266" t="s">
        <v>519</v>
      </c>
      <c r="M266" s="165">
        <v>14818</v>
      </c>
      <c r="N266" s="162">
        <f>(Table1[[#This Row],[close ]]-G267)/G267</f>
        <v>-1.2355600200904022E-2</v>
      </c>
      <c r="O266" s="163" t="str">
        <f>TEXT(Table1[[#This Row],[Date ]],"yyyy-mm")</f>
        <v>2022-09</v>
      </c>
      <c r="P266" s="13">
        <f>1+Table1[[#This Row],[Daily Return]]</f>
        <v>0.98764439979909602</v>
      </c>
      <c r="Q266" s="161">
        <v>15430.200194999999</v>
      </c>
      <c r="R266">
        <v>15448.75</v>
      </c>
      <c r="S266">
        <v>15365.700194999999</v>
      </c>
      <c r="T266">
        <v>15440.700194999999</v>
      </c>
      <c r="U266">
        <v>15440.679688</v>
      </c>
      <c r="V266">
        <v>19620900</v>
      </c>
      <c r="W266" s="172">
        <f>(Table1[[#This Row],[Close]]-T267)/T267</f>
        <v>7.918051679833546E-3</v>
      </c>
    </row>
    <row r="267" spans="1:23" ht="14.4" x14ac:dyDescent="0.3">
      <c r="A267" s="164">
        <v>44811</v>
      </c>
      <c r="B267">
        <v>477</v>
      </c>
      <c r="C267">
        <v>500</v>
      </c>
      <c r="D267">
        <v>471.05</v>
      </c>
      <c r="E267">
        <v>481.85</v>
      </c>
      <c r="F267">
        <v>495</v>
      </c>
      <c r="G267">
        <v>497.75</v>
      </c>
      <c r="H267">
        <v>489.84</v>
      </c>
      <c r="I267">
        <v>514.95000000000005</v>
      </c>
      <c r="J267">
        <v>310</v>
      </c>
      <c r="K267" t="s">
        <v>520</v>
      </c>
      <c r="L267" t="s">
        <v>521</v>
      </c>
      <c r="M267" s="165">
        <v>13432</v>
      </c>
      <c r="N267" s="162">
        <f>(Table1[[#This Row],[close ]]-G268)/G268</f>
        <v>3.2997820898619856E-2</v>
      </c>
      <c r="O267" s="163" t="str">
        <f>TEXT(Table1[[#This Row],[Date ]],"yyyy-mm")</f>
        <v>2022-09</v>
      </c>
      <c r="P267" s="13">
        <f>1+Table1[[#This Row],[Daily Return]]</f>
        <v>1.0329978208986199</v>
      </c>
      <c r="Q267" s="161">
        <v>15222.25</v>
      </c>
      <c r="R267">
        <v>15334</v>
      </c>
      <c r="S267">
        <v>15199.400390999999</v>
      </c>
      <c r="T267">
        <v>15319.400390999999</v>
      </c>
      <c r="U267">
        <v>15319.379883</v>
      </c>
      <c r="V267">
        <v>23294700</v>
      </c>
      <c r="W267" s="172">
        <f>(Table1[[#This Row],[Close]]-T268)/T268</f>
        <v>4.1471725625322989E-4</v>
      </c>
    </row>
    <row r="268" spans="1:23" ht="14.4" x14ac:dyDescent="0.3">
      <c r="A268" s="164">
        <v>44810</v>
      </c>
      <c r="B268">
        <v>502</v>
      </c>
      <c r="C268">
        <v>507.5</v>
      </c>
      <c r="D268">
        <v>475</v>
      </c>
      <c r="E268">
        <v>499.4</v>
      </c>
      <c r="F268">
        <v>479.8</v>
      </c>
      <c r="G268">
        <v>481.85</v>
      </c>
      <c r="H268">
        <v>494.52</v>
      </c>
      <c r="I268">
        <v>514.95000000000005</v>
      </c>
      <c r="J268">
        <v>310</v>
      </c>
      <c r="K268" t="s">
        <v>522</v>
      </c>
      <c r="L268" t="s">
        <v>523</v>
      </c>
      <c r="M268" s="165">
        <v>15612</v>
      </c>
      <c r="N268" s="162">
        <f>(Table1[[#This Row],[close ]]-G269)/G269</f>
        <v>-3.5142170604725582E-2</v>
      </c>
      <c r="O268" s="163" t="str">
        <f>TEXT(Table1[[#This Row],[Date ]],"yyyy-mm")</f>
        <v>2022-09</v>
      </c>
      <c r="P268" s="13">
        <f>1+Table1[[#This Row],[Daily Return]]</f>
        <v>0.96485782939527442</v>
      </c>
      <c r="Q268" s="161">
        <v>15339.299805000001</v>
      </c>
      <c r="R268">
        <v>15386.75</v>
      </c>
      <c r="S268">
        <v>15248</v>
      </c>
      <c r="T268">
        <v>15313.049805000001</v>
      </c>
      <c r="U268">
        <v>15313.029296999999</v>
      </c>
      <c r="V268">
        <v>23402700</v>
      </c>
      <c r="W268" s="172">
        <f>(Table1[[#This Row],[Close]]-T269)/T269</f>
        <v>1.2193622190625796E-3</v>
      </c>
    </row>
    <row r="269" spans="1:23" ht="14.4" x14ac:dyDescent="0.3">
      <c r="A269" s="164">
        <v>44809</v>
      </c>
      <c r="B269">
        <v>493</v>
      </c>
      <c r="C269">
        <v>503.85</v>
      </c>
      <c r="D269">
        <v>490.2</v>
      </c>
      <c r="E269">
        <v>488</v>
      </c>
      <c r="F269">
        <v>497.5</v>
      </c>
      <c r="G269">
        <v>499.4</v>
      </c>
      <c r="H269">
        <v>499.61</v>
      </c>
      <c r="I269">
        <v>514.95000000000005</v>
      </c>
      <c r="J269">
        <v>310</v>
      </c>
      <c r="K269" t="s">
        <v>524</v>
      </c>
      <c r="L269" t="s">
        <v>525</v>
      </c>
      <c r="M269" s="165">
        <v>11293</v>
      </c>
      <c r="N269" s="162">
        <f>(Table1[[#This Row],[close ]]-G270)/G270</f>
        <v>2.336065573770487E-2</v>
      </c>
      <c r="O269" s="163" t="str">
        <f>TEXT(Table1[[#This Row],[Date ]],"yyyy-mm")</f>
        <v>2022-09</v>
      </c>
      <c r="P269" s="13">
        <f>1+Table1[[#This Row],[Daily Return]]</f>
        <v>1.0233606557377048</v>
      </c>
      <c r="Q269" s="161">
        <v>15221.75</v>
      </c>
      <c r="R269">
        <v>15311.950194999999</v>
      </c>
      <c r="S269">
        <v>15217.349609000001</v>
      </c>
      <c r="T269">
        <v>15294.400390999999</v>
      </c>
      <c r="U269">
        <v>15294.379883</v>
      </c>
      <c r="V269">
        <v>20630200</v>
      </c>
      <c r="W269" s="172">
        <f>(Table1[[#This Row],[Close]]-T270)/T270</f>
        <v>6.1046721652276894E-3</v>
      </c>
    </row>
    <row r="270" spans="1:23" ht="14.4" x14ac:dyDescent="0.3">
      <c r="A270" s="164">
        <v>44806</v>
      </c>
      <c r="B270">
        <v>482.95</v>
      </c>
      <c r="C270">
        <v>494.7</v>
      </c>
      <c r="D270">
        <v>475</v>
      </c>
      <c r="E270">
        <v>479.35</v>
      </c>
      <c r="F270">
        <v>487.7</v>
      </c>
      <c r="G270">
        <v>488</v>
      </c>
      <c r="H270">
        <v>487.3</v>
      </c>
      <c r="I270">
        <v>514.95000000000005</v>
      </c>
      <c r="J270">
        <v>310</v>
      </c>
      <c r="K270" t="s">
        <v>526</v>
      </c>
      <c r="L270" t="s">
        <v>527</v>
      </c>
      <c r="M270" s="165">
        <v>18020</v>
      </c>
      <c r="N270" s="162">
        <f>(Table1[[#This Row],[close ]]-G271)/G271</f>
        <v>1.8045269635965321E-2</v>
      </c>
      <c r="O270" s="163" t="str">
        <f>TEXT(Table1[[#This Row],[Date ]],"yyyy-mm")</f>
        <v>2022-09</v>
      </c>
      <c r="P270" s="13">
        <f>1+Table1[[#This Row],[Daily Return]]</f>
        <v>1.0180452696359654</v>
      </c>
      <c r="Q270" s="161">
        <v>15272.450194999999</v>
      </c>
      <c r="R270">
        <v>15305</v>
      </c>
      <c r="S270">
        <v>15184.299805000001</v>
      </c>
      <c r="T270">
        <v>15201.599609000001</v>
      </c>
      <c r="U270">
        <v>15201.580078000001</v>
      </c>
      <c r="V270">
        <v>17211000</v>
      </c>
      <c r="W270" s="172">
        <f>(Table1[[#This Row],[Close]]-T271)/T271</f>
        <v>-6.3115243221599428E-4</v>
      </c>
    </row>
    <row r="271" spans="1:23" ht="14.4" x14ac:dyDescent="0.3">
      <c r="A271" s="164">
        <v>44805</v>
      </c>
      <c r="B271">
        <v>476.8</v>
      </c>
      <c r="C271">
        <v>482.65</v>
      </c>
      <c r="D271">
        <v>472.1</v>
      </c>
      <c r="E271">
        <v>480</v>
      </c>
      <c r="F271">
        <v>477.9</v>
      </c>
      <c r="G271">
        <v>479.35</v>
      </c>
      <c r="H271">
        <v>478.71</v>
      </c>
      <c r="I271">
        <v>514.95000000000005</v>
      </c>
      <c r="J271">
        <v>310</v>
      </c>
      <c r="K271" t="s">
        <v>528</v>
      </c>
      <c r="L271" t="s">
        <v>529</v>
      </c>
      <c r="M271" s="165">
        <v>13406</v>
      </c>
      <c r="N271" s="162">
        <f>(Table1[[#This Row],[close ]]-G272)/G272</f>
        <v>-1.3541666666666192E-3</v>
      </c>
      <c r="O271" s="163" t="str">
        <f>TEXT(Table1[[#This Row],[Date ]],"yyyy-mm")</f>
        <v>2022-09</v>
      </c>
      <c r="P271" s="13">
        <f>1+Table1[[#This Row],[Daily Return]]</f>
        <v>0.99864583333333334</v>
      </c>
      <c r="Q271" s="161">
        <v>15142.700194999999</v>
      </c>
      <c r="R271">
        <v>15309.849609000001</v>
      </c>
      <c r="S271">
        <v>15141.450194999999</v>
      </c>
      <c r="T271">
        <v>15211.200194999999</v>
      </c>
      <c r="U271">
        <v>15211.180664</v>
      </c>
      <c r="V271">
        <v>18877200</v>
      </c>
      <c r="W271" s="172">
        <f>(Table1[[#This Row],[Close]]-T272)/T272</f>
        <v>-7.4289879281733999E-3</v>
      </c>
    </row>
    <row r="272" spans="1:23" ht="14.4" x14ac:dyDescent="0.3">
      <c r="A272" s="164">
        <v>44803</v>
      </c>
      <c r="B272">
        <v>472.1</v>
      </c>
      <c r="C272">
        <v>486</v>
      </c>
      <c r="D272">
        <v>465</v>
      </c>
      <c r="E272">
        <v>471.5</v>
      </c>
      <c r="F272">
        <v>477.45</v>
      </c>
      <c r="G272">
        <v>480</v>
      </c>
      <c r="H272">
        <v>476.77</v>
      </c>
      <c r="I272">
        <v>514.95000000000005</v>
      </c>
      <c r="J272">
        <v>310</v>
      </c>
      <c r="K272" t="s">
        <v>530</v>
      </c>
      <c r="L272" t="s">
        <v>531</v>
      </c>
      <c r="M272" s="165">
        <v>16499</v>
      </c>
      <c r="N272" s="162">
        <f>(Table1[[#This Row],[close ]]-G273)/G273</f>
        <v>1.8027571580063628E-2</v>
      </c>
      <c r="O272" s="163" t="str">
        <f>TEXT(Table1[[#This Row],[Date ]],"yyyy-mm")</f>
        <v>2022-08</v>
      </c>
      <c r="P272" s="13">
        <f>1+Table1[[#This Row],[Daily Return]]</f>
        <v>1.0180275715800637</v>
      </c>
      <c r="Q272" s="161">
        <v>15071.450194999999</v>
      </c>
      <c r="R272">
        <v>15338.799805000001</v>
      </c>
      <c r="S272">
        <v>15065.349609000001</v>
      </c>
      <c r="T272">
        <v>15325.049805000001</v>
      </c>
      <c r="U272">
        <v>15325.029296999999</v>
      </c>
      <c r="V272">
        <v>18493600</v>
      </c>
      <c r="W272" s="172">
        <f>(Table1[[#This Row],[Close]]-T273)/T273</f>
        <v>2.3529398741046273E-2</v>
      </c>
    </row>
    <row r="273" spans="1:23" ht="14.4" x14ac:dyDescent="0.3">
      <c r="A273" s="164">
        <v>44802</v>
      </c>
      <c r="B273">
        <v>462.25</v>
      </c>
      <c r="C273">
        <v>477.45</v>
      </c>
      <c r="D273">
        <v>426.75</v>
      </c>
      <c r="E273">
        <v>477.45</v>
      </c>
      <c r="F273">
        <v>477</v>
      </c>
      <c r="G273">
        <v>471.5</v>
      </c>
      <c r="H273">
        <v>467.26</v>
      </c>
      <c r="I273">
        <v>514.95000000000005</v>
      </c>
      <c r="J273">
        <v>310</v>
      </c>
      <c r="K273" t="s">
        <v>532</v>
      </c>
      <c r="L273" t="s">
        <v>533</v>
      </c>
      <c r="M273" s="165">
        <v>11926</v>
      </c>
      <c r="N273" s="162">
        <f>(Table1[[#This Row],[close ]]-G274)/G274</f>
        <v>-1.2462037909728744E-2</v>
      </c>
      <c r="O273" s="163" t="str">
        <f>TEXT(Table1[[#This Row],[Date ]],"yyyy-mm")</f>
        <v>2022-08</v>
      </c>
      <c r="P273" s="13">
        <f>1+Table1[[#This Row],[Daily Return]]</f>
        <v>0.98753796209027123</v>
      </c>
      <c r="Q273" s="161">
        <v>14797.799805000001</v>
      </c>
      <c r="R273">
        <v>15016.25</v>
      </c>
      <c r="S273">
        <v>14793.950194999999</v>
      </c>
      <c r="T273">
        <v>14972.75</v>
      </c>
      <c r="U273">
        <v>14972.730469</v>
      </c>
      <c r="V273">
        <v>15438100</v>
      </c>
      <c r="W273" s="172">
        <f>(Table1[[#This Row],[Close]]-T274)/T274</f>
        <v>-1.1539807246073654E-2</v>
      </c>
    </row>
    <row r="274" spans="1:23" ht="14.4" x14ac:dyDescent="0.3">
      <c r="A274" s="164">
        <v>44799</v>
      </c>
      <c r="B274">
        <v>478.9</v>
      </c>
      <c r="C274">
        <v>482</v>
      </c>
      <c r="D274">
        <v>471.5</v>
      </c>
      <c r="E274">
        <v>474</v>
      </c>
      <c r="F274">
        <v>479</v>
      </c>
      <c r="G274">
        <v>477.45</v>
      </c>
      <c r="H274">
        <v>476.86</v>
      </c>
      <c r="I274">
        <v>514.95000000000005</v>
      </c>
      <c r="J274">
        <v>310</v>
      </c>
      <c r="K274" t="s">
        <v>534</v>
      </c>
      <c r="L274" t="s">
        <v>535</v>
      </c>
      <c r="M274" s="165">
        <v>18367</v>
      </c>
      <c r="N274" s="162">
        <f>(Table1[[#This Row],[close ]]-G275)/G275</f>
        <v>7.2784810126582042E-3</v>
      </c>
      <c r="O274" s="163" t="str">
        <f>TEXT(Table1[[#This Row],[Date ]],"yyyy-mm")</f>
        <v>2022-08</v>
      </c>
      <c r="P274" s="13">
        <f>1+Table1[[#This Row],[Daily Return]]</f>
        <v>1.0072784810126583</v>
      </c>
      <c r="Q274" s="161">
        <v>15187.099609000001</v>
      </c>
      <c r="R274">
        <v>15242.650390999999</v>
      </c>
      <c r="S274">
        <v>15116.200194999999</v>
      </c>
      <c r="T274">
        <v>15147.549805000001</v>
      </c>
      <c r="U274">
        <v>15147.530273</v>
      </c>
      <c r="V274">
        <v>17144700</v>
      </c>
      <c r="W274" s="172">
        <f>(Table1[[#This Row],[Close]]-T275)/T275</f>
        <v>3.1057876836850309E-3</v>
      </c>
    </row>
    <row r="275" spans="1:23" ht="14.4" x14ac:dyDescent="0.3">
      <c r="A275" s="164">
        <v>44798</v>
      </c>
      <c r="B275">
        <v>469.7</v>
      </c>
      <c r="C275">
        <v>479.85</v>
      </c>
      <c r="D275">
        <v>466</v>
      </c>
      <c r="E275">
        <v>462.7</v>
      </c>
      <c r="F275">
        <v>475.05</v>
      </c>
      <c r="G275">
        <v>474</v>
      </c>
      <c r="H275">
        <v>472.72</v>
      </c>
      <c r="I275">
        <v>514.95000000000005</v>
      </c>
      <c r="J275">
        <v>310</v>
      </c>
      <c r="K275" t="s">
        <v>536</v>
      </c>
      <c r="L275" t="s">
        <v>537</v>
      </c>
      <c r="M275" s="165">
        <v>26248</v>
      </c>
      <c r="N275" s="162">
        <f>(Table1[[#This Row],[close ]]-G276)/G276</f>
        <v>2.4421871623081935E-2</v>
      </c>
      <c r="O275" s="163" t="str">
        <f>TEXT(Table1[[#This Row],[Date ]],"yyyy-mm")</f>
        <v>2022-08</v>
      </c>
      <c r="P275" s="13">
        <f>1+Table1[[#This Row],[Daily Return]]</f>
        <v>1.024421871623082</v>
      </c>
      <c r="Q275" s="161">
        <v>15208.849609000001</v>
      </c>
      <c r="R275">
        <v>15252.799805000001</v>
      </c>
      <c r="S275">
        <v>15075.099609000001</v>
      </c>
      <c r="T275">
        <v>15100.650390999999</v>
      </c>
      <c r="U275">
        <v>15100.630859000001</v>
      </c>
      <c r="V275">
        <v>21575500</v>
      </c>
      <c r="W275" s="172">
        <f>(Table1[[#This Row],[Close]]-T276)/T276</f>
        <v>-2.6254259447213058E-3</v>
      </c>
    </row>
    <row r="276" spans="1:23" ht="14.4" x14ac:dyDescent="0.3">
      <c r="A276" s="164">
        <v>44797</v>
      </c>
      <c r="B276">
        <v>458</v>
      </c>
      <c r="C276">
        <v>466.15</v>
      </c>
      <c r="D276">
        <v>455.5</v>
      </c>
      <c r="E276">
        <v>459.4</v>
      </c>
      <c r="F276">
        <v>462</v>
      </c>
      <c r="G276">
        <v>462.7</v>
      </c>
      <c r="H276">
        <v>463</v>
      </c>
      <c r="I276">
        <v>514.95000000000005</v>
      </c>
      <c r="J276">
        <v>310</v>
      </c>
      <c r="K276" t="s">
        <v>538</v>
      </c>
      <c r="L276" t="s">
        <v>539</v>
      </c>
      <c r="M276" s="165">
        <v>20406</v>
      </c>
      <c r="N276" s="162">
        <f>(Table1[[#This Row],[close ]]-G277)/G277</f>
        <v>7.1832825424466944E-3</v>
      </c>
      <c r="O276" s="163" t="str">
        <f>TEXT(Table1[[#This Row],[Date ]],"yyyy-mm")</f>
        <v>2022-08</v>
      </c>
      <c r="P276" s="13">
        <f>1+Table1[[#This Row],[Daily Return]]</f>
        <v>1.0071832825424467</v>
      </c>
      <c r="Q276" s="161">
        <v>15062.450194999999</v>
      </c>
      <c r="R276">
        <v>15152.450194999999</v>
      </c>
      <c r="S276">
        <v>15037.150390999999</v>
      </c>
      <c r="T276">
        <v>15140.400390999999</v>
      </c>
      <c r="U276">
        <v>15140.380859000001</v>
      </c>
      <c r="V276">
        <v>17547700</v>
      </c>
      <c r="W276" s="172">
        <f>(Table1[[#This Row],[Close]]-T277)/T277</f>
        <v>3.3067420562605094E-3</v>
      </c>
    </row>
    <row r="277" spans="1:23" ht="14.4" x14ac:dyDescent="0.3">
      <c r="A277" s="164">
        <v>44796</v>
      </c>
      <c r="B277">
        <v>450</v>
      </c>
      <c r="C277">
        <v>466.95</v>
      </c>
      <c r="D277">
        <v>445</v>
      </c>
      <c r="E277">
        <v>450.7</v>
      </c>
      <c r="F277">
        <v>458</v>
      </c>
      <c r="G277">
        <v>459.4</v>
      </c>
      <c r="H277">
        <v>458.47</v>
      </c>
      <c r="I277">
        <v>514.95000000000005</v>
      </c>
      <c r="J277">
        <v>310</v>
      </c>
      <c r="K277" t="s">
        <v>540</v>
      </c>
      <c r="L277" t="s">
        <v>541</v>
      </c>
      <c r="M277" s="165">
        <v>52070</v>
      </c>
      <c r="N277" s="162">
        <f>(Table1[[#This Row],[close ]]-G278)/G278</f>
        <v>1.9303305968493431E-2</v>
      </c>
      <c r="O277" s="163" t="str">
        <f>TEXT(Table1[[#This Row],[Date ]],"yyyy-mm")</f>
        <v>2022-08</v>
      </c>
      <c r="P277" s="13">
        <f>1+Table1[[#This Row],[Daily Return]]</f>
        <v>1.0193033059684935</v>
      </c>
      <c r="Q277" s="161">
        <v>14887</v>
      </c>
      <c r="R277">
        <v>15128.25</v>
      </c>
      <c r="S277">
        <v>14879.900390999999</v>
      </c>
      <c r="T277">
        <v>15090.5</v>
      </c>
      <c r="U277">
        <v>15090.480469</v>
      </c>
      <c r="V277">
        <v>18442000</v>
      </c>
      <c r="W277" s="172">
        <f>(Table1[[#This Row],[Close]]-T278)/T278</f>
        <v>5.9159764694119016E-3</v>
      </c>
    </row>
    <row r="278" spans="1:23" ht="14.4" x14ac:dyDescent="0.3">
      <c r="A278" s="164">
        <v>44795</v>
      </c>
      <c r="B278">
        <v>415</v>
      </c>
      <c r="C278">
        <v>460</v>
      </c>
      <c r="D278">
        <v>414.55</v>
      </c>
      <c r="E278">
        <v>417.65</v>
      </c>
      <c r="F278">
        <v>449.65</v>
      </c>
      <c r="G278">
        <v>450.7</v>
      </c>
      <c r="H278">
        <v>451.43</v>
      </c>
      <c r="I278">
        <v>514.95000000000005</v>
      </c>
      <c r="J278">
        <v>310</v>
      </c>
      <c r="K278" t="s">
        <v>542</v>
      </c>
      <c r="L278" t="s">
        <v>543</v>
      </c>
      <c r="M278" t="s">
        <v>544</v>
      </c>
      <c r="N278" s="162">
        <f>(Table1[[#This Row],[close ]]-G279)/G279</f>
        <v>7.9133245540524394E-2</v>
      </c>
      <c r="O278" s="163" t="str">
        <f>TEXT(Table1[[#This Row],[Date ]],"yyyy-mm")</f>
        <v>2022-08</v>
      </c>
      <c r="P278" s="13">
        <f>1+Table1[[#This Row],[Daily Return]]</f>
        <v>1.0791332455405245</v>
      </c>
      <c r="Q278" s="161">
        <v>15183.099609000001</v>
      </c>
      <c r="R278">
        <v>15186.150390999999</v>
      </c>
      <c r="S278">
        <v>14980.400390999999</v>
      </c>
      <c r="T278">
        <v>15001.75</v>
      </c>
      <c r="U278">
        <v>15001.730469</v>
      </c>
      <c r="V278">
        <v>16482400</v>
      </c>
      <c r="W278" s="172">
        <f>(Table1[[#This Row],[Close]]-T279)/T279</f>
        <v>-1.5416799950909842E-2</v>
      </c>
    </row>
    <row r="279" spans="1:23" ht="14.4" x14ac:dyDescent="0.3">
      <c r="A279" s="164">
        <v>44792</v>
      </c>
      <c r="B279">
        <v>427</v>
      </c>
      <c r="C279">
        <v>429.2</v>
      </c>
      <c r="D279">
        <v>412.1</v>
      </c>
      <c r="E279">
        <v>430.55</v>
      </c>
      <c r="F279">
        <v>416</v>
      </c>
      <c r="G279">
        <v>417.65</v>
      </c>
      <c r="H279">
        <v>421.22</v>
      </c>
      <c r="I279">
        <v>514.95000000000005</v>
      </c>
      <c r="J279">
        <v>310</v>
      </c>
      <c r="K279" t="s">
        <v>545</v>
      </c>
      <c r="L279" t="s">
        <v>546</v>
      </c>
      <c r="M279" s="165">
        <v>11162</v>
      </c>
      <c r="N279" s="162">
        <f>(Table1[[#This Row],[close ]]-G280)/G280</f>
        <v>-2.9961676924863626E-2</v>
      </c>
      <c r="O279" s="163" t="str">
        <f>TEXT(Table1[[#This Row],[Date ]],"yyyy-mm")</f>
        <v>2022-08</v>
      </c>
      <c r="P279" s="13">
        <f>1+Table1[[#This Row],[Daily Return]]</f>
        <v>0.97003832307513638</v>
      </c>
      <c r="Q279" s="161">
        <v>15426.200194999999</v>
      </c>
      <c r="R279">
        <v>15445.5</v>
      </c>
      <c r="S279">
        <v>15205.549805000001</v>
      </c>
      <c r="T279">
        <v>15236.650390999999</v>
      </c>
      <c r="U279">
        <v>15236.630859000001</v>
      </c>
      <c r="V279">
        <v>19251200</v>
      </c>
      <c r="W279" s="172">
        <f>(Table1[[#This Row],[Close]]-T280)/T280</f>
        <v>-1.0902537051458236E-2</v>
      </c>
    </row>
    <row r="280" spans="1:23" ht="14.4" x14ac:dyDescent="0.3">
      <c r="A280" s="164">
        <v>44791</v>
      </c>
      <c r="B280">
        <v>433.3</v>
      </c>
      <c r="C280">
        <v>436</v>
      </c>
      <c r="D280">
        <v>427</v>
      </c>
      <c r="E280">
        <v>437.05</v>
      </c>
      <c r="F280">
        <v>430.5</v>
      </c>
      <c r="G280">
        <v>430.55</v>
      </c>
      <c r="H280">
        <v>431.72</v>
      </c>
      <c r="I280">
        <v>514.95000000000005</v>
      </c>
      <c r="J280">
        <v>310</v>
      </c>
      <c r="K280" t="s">
        <v>547</v>
      </c>
      <c r="L280" t="s">
        <v>548</v>
      </c>
      <c r="M280" s="165">
        <v>7038</v>
      </c>
      <c r="N280" s="162">
        <f>(Table1[[#This Row],[close ]]-G281)/G281</f>
        <v>-1.4872440224230636E-2</v>
      </c>
      <c r="O280" s="163" t="str">
        <f>TEXT(Table1[[#This Row],[Date ]],"yyyy-mm")</f>
        <v>2022-08</v>
      </c>
      <c r="P280" s="13">
        <f>1+Table1[[#This Row],[Daily Return]]</f>
        <v>0.98512755977576938</v>
      </c>
      <c r="Q280" s="161">
        <v>15355.599609000001</v>
      </c>
      <c r="R280">
        <v>15415.25</v>
      </c>
      <c r="S280">
        <v>15325.200194999999</v>
      </c>
      <c r="T280">
        <v>15404.599609000001</v>
      </c>
      <c r="U280">
        <v>15404.579102</v>
      </c>
      <c r="V280">
        <v>17490400</v>
      </c>
      <c r="W280" s="172">
        <f>(Table1[[#This Row],[Close]]-T281)/T281</f>
        <v>1.6613382701767133E-3</v>
      </c>
    </row>
    <row r="281" spans="1:23" ht="14.4" x14ac:dyDescent="0.3">
      <c r="A281" s="164">
        <v>44790</v>
      </c>
      <c r="B281">
        <v>441</v>
      </c>
      <c r="C281">
        <v>443.45</v>
      </c>
      <c r="D281">
        <v>433</v>
      </c>
      <c r="E281">
        <v>444.65</v>
      </c>
      <c r="F281">
        <v>435</v>
      </c>
      <c r="G281">
        <v>437.05</v>
      </c>
      <c r="H281">
        <v>438.2</v>
      </c>
      <c r="I281">
        <v>514.95000000000005</v>
      </c>
      <c r="J281">
        <v>310</v>
      </c>
      <c r="K281" t="s">
        <v>549</v>
      </c>
      <c r="L281" t="s">
        <v>550</v>
      </c>
      <c r="M281" s="165">
        <v>8202</v>
      </c>
      <c r="N281" s="162">
        <f>(Table1[[#This Row],[close ]]-G282)/G282</f>
        <v>-1.7092094906105849E-2</v>
      </c>
      <c r="O281" s="163" t="str">
        <f>TEXT(Table1[[#This Row],[Date ]],"yyyy-mm")</f>
        <v>2022-08</v>
      </c>
      <c r="P281" s="13">
        <f>1+Table1[[#This Row],[Daily Return]]</f>
        <v>0.98290790509389414</v>
      </c>
      <c r="Q281" s="161">
        <v>15325.349609000001</v>
      </c>
      <c r="R281">
        <v>15398.450194999999</v>
      </c>
      <c r="S281">
        <v>15306.549805000001</v>
      </c>
      <c r="T281">
        <v>15379.049805000001</v>
      </c>
      <c r="U281">
        <v>15379.029296999999</v>
      </c>
      <c r="V281">
        <v>18814700</v>
      </c>
      <c r="W281" s="172">
        <f>(Table1[[#This Row],[Close]]-T282)/T282</f>
        <v>6.4493835280259523E-3</v>
      </c>
    </row>
    <row r="282" spans="1:23" ht="14.4" x14ac:dyDescent="0.3">
      <c r="A282" s="164">
        <v>44789</v>
      </c>
      <c r="B282">
        <v>446.7</v>
      </c>
      <c r="C282">
        <v>449</v>
      </c>
      <c r="D282">
        <v>438</v>
      </c>
      <c r="E282">
        <v>440.05</v>
      </c>
      <c r="F282">
        <v>441</v>
      </c>
      <c r="G282">
        <v>444.65</v>
      </c>
      <c r="H282">
        <v>443.73</v>
      </c>
      <c r="I282">
        <v>514.95000000000005</v>
      </c>
      <c r="J282">
        <v>310</v>
      </c>
      <c r="K282" t="s">
        <v>551</v>
      </c>
      <c r="L282" t="s">
        <v>552</v>
      </c>
      <c r="M282" s="165">
        <v>8377</v>
      </c>
      <c r="N282" s="162">
        <f>(Table1[[#This Row],[close ]]-G283)/G283</f>
        <v>1.045335757300299E-2</v>
      </c>
      <c r="O282" s="163" t="str">
        <f>TEXT(Table1[[#This Row],[Date ]],"yyyy-mm")</f>
        <v>2022-08</v>
      </c>
      <c r="P282" s="13">
        <f>1+Table1[[#This Row],[Daily Return]]</f>
        <v>1.010453357573003</v>
      </c>
      <c r="Q282" s="161">
        <v>15222.900390999999</v>
      </c>
      <c r="R282">
        <v>15287.450194999999</v>
      </c>
      <c r="S282">
        <v>15203.5</v>
      </c>
      <c r="T282">
        <v>15280.5</v>
      </c>
      <c r="U282">
        <v>15280.479492</v>
      </c>
      <c r="V282">
        <v>0</v>
      </c>
      <c r="W282" s="172">
        <f>(Table1[[#This Row],[Close]]-T283)/T283</f>
        <v>9.2434024393078795E-3</v>
      </c>
    </row>
    <row r="283" spans="1:23" ht="14.4" x14ac:dyDescent="0.3">
      <c r="A283" s="164">
        <v>44785</v>
      </c>
      <c r="B283">
        <v>435.7</v>
      </c>
      <c r="C283">
        <v>445</v>
      </c>
      <c r="D283">
        <v>433.15</v>
      </c>
      <c r="E283">
        <v>439.7</v>
      </c>
      <c r="F283">
        <v>440</v>
      </c>
      <c r="G283">
        <v>440.05</v>
      </c>
      <c r="H283">
        <v>440.38</v>
      </c>
      <c r="I283">
        <v>514.95000000000005</v>
      </c>
      <c r="J283">
        <v>310</v>
      </c>
      <c r="K283" t="s">
        <v>553</v>
      </c>
      <c r="L283" t="s">
        <v>554</v>
      </c>
      <c r="M283" s="165">
        <v>7898</v>
      </c>
      <c r="N283" s="162">
        <f>(Table1[[#This Row],[close ]]-G284)/G284</f>
        <v>7.9599727086655163E-4</v>
      </c>
      <c r="O283" s="163" t="str">
        <f>TEXT(Table1[[#This Row],[Date ]],"yyyy-mm")</f>
        <v>2022-08</v>
      </c>
      <c r="P283" s="13">
        <f>1+Table1[[#This Row],[Daily Return]]</f>
        <v>1.0007959972708667</v>
      </c>
      <c r="Q283" s="161">
        <v>15102.799805000001</v>
      </c>
      <c r="R283">
        <v>15162.299805000001</v>
      </c>
      <c r="S283">
        <v>15060.75</v>
      </c>
      <c r="T283">
        <v>15140.549805000001</v>
      </c>
      <c r="U283">
        <v>15140.530273</v>
      </c>
      <c r="V283">
        <v>17364300</v>
      </c>
      <c r="W283" s="172">
        <f>(Table1[[#This Row],[Close]]-T284)/T284</f>
        <v>3.0075496317724195E-3</v>
      </c>
    </row>
    <row r="284" spans="1:23" ht="14.4" x14ac:dyDescent="0.3">
      <c r="A284" s="164">
        <v>44784</v>
      </c>
      <c r="B284">
        <v>442</v>
      </c>
      <c r="C284">
        <v>443.25</v>
      </c>
      <c r="D284">
        <v>435.15</v>
      </c>
      <c r="E284">
        <v>442.9</v>
      </c>
      <c r="F284">
        <v>438.9</v>
      </c>
      <c r="G284">
        <v>439.7</v>
      </c>
      <c r="H284">
        <v>440.15</v>
      </c>
      <c r="I284">
        <v>514.95000000000005</v>
      </c>
      <c r="J284">
        <v>310</v>
      </c>
      <c r="K284" t="s">
        <v>555</v>
      </c>
      <c r="L284" t="s">
        <v>556</v>
      </c>
      <c r="M284" s="165">
        <v>6087</v>
      </c>
      <c r="N284" s="162">
        <f>(Table1[[#This Row],[close ]]-G285)/G285</f>
        <v>-7.2251072476856824E-3</v>
      </c>
      <c r="O284" s="163" t="str">
        <f>TEXT(Table1[[#This Row],[Date ]],"yyyy-mm")</f>
        <v>2022-08</v>
      </c>
      <c r="P284" s="13">
        <f>1+Table1[[#This Row],[Daily Return]]</f>
        <v>0.99277489275231434</v>
      </c>
      <c r="Q284" s="161">
        <v>15123.650390999999</v>
      </c>
      <c r="R284">
        <v>15130.049805000001</v>
      </c>
      <c r="S284">
        <v>15069.900390999999</v>
      </c>
      <c r="T284">
        <v>15095.150390999999</v>
      </c>
      <c r="U284">
        <v>15095.130859000001</v>
      </c>
      <c r="V284">
        <v>14965900</v>
      </c>
      <c r="W284" s="172">
        <f>(Table1[[#This Row],[Close]]-T285)/T285</f>
        <v>7.2969469379614909E-3</v>
      </c>
    </row>
    <row r="285" spans="1:23" ht="14.4" x14ac:dyDescent="0.3">
      <c r="A285" s="164">
        <v>44783</v>
      </c>
      <c r="B285">
        <v>440</v>
      </c>
      <c r="C285">
        <v>445</v>
      </c>
      <c r="D285">
        <v>431.9</v>
      </c>
      <c r="E285">
        <v>440.75</v>
      </c>
      <c r="F285">
        <v>441.05</v>
      </c>
      <c r="G285">
        <v>442.9</v>
      </c>
      <c r="H285">
        <v>438.61</v>
      </c>
      <c r="I285">
        <v>514.95000000000005</v>
      </c>
      <c r="J285">
        <v>310</v>
      </c>
      <c r="K285" t="s">
        <v>557</v>
      </c>
      <c r="L285" t="s">
        <v>558</v>
      </c>
      <c r="M285" s="165">
        <v>12042</v>
      </c>
      <c r="N285" s="162">
        <f>(Table1[[#This Row],[close ]]-G286)/G286</f>
        <v>4.8780487804877537E-3</v>
      </c>
      <c r="O285" s="163" t="str">
        <f>TEXT(Table1[[#This Row],[Date ]],"yyyy-mm")</f>
        <v>2022-08</v>
      </c>
      <c r="P285" s="13">
        <f>1+Table1[[#This Row],[Daily Return]]</f>
        <v>1.0048780487804878</v>
      </c>
      <c r="Q285" s="161">
        <v>15033.299805000001</v>
      </c>
      <c r="R285">
        <v>15033.299805000001</v>
      </c>
      <c r="S285">
        <v>14919.200194999999</v>
      </c>
      <c r="T285">
        <v>14985.799805000001</v>
      </c>
      <c r="U285">
        <v>14985.780273</v>
      </c>
      <c r="V285">
        <v>16945800</v>
      </c>
      <c r="W285" s="172">
        <f>(Table1[[#This Row],[Close]]-T286)/T286</f>
        <v>-5.0354351741843792E-4</v>
      </c>
    </row>
    <row r="286" spans="1:23" ht="14.4" x14ac:dyDescent="0.3">
      <c r="A286" s="164">
        <v>44781</v>
      </c>
      <c r="B286">
        <v>442</v>
      </c>
      <c r="C286">
        <v>443</v>
      </c>
      <c r="D286">
        <v>430.4</v>
      </c>
      <c r="E286">
        <v>442.75</v>
      </c>
      <c r="F286">
        <v>442.6</v>
      </c>
      <c r="G286">
        <v>440.75</v>
      </c>
      <c r="H286">
        <v>436.03</v>
      </c>
      <c r="I286">
        <v>514.95000000000005</v>
      </c>
      <c r="J286">
        <v>310</v>
      </c>
      <c r="K286" t="s">
        <v>559</v>
      </c>
      <c r="L286" t="s">
        <v>560</v>
      </c>
      <c r="M286" s="165">
        <v>10707</v>
      </c>
      <c r="N286" s="162">
        <f>(Table1[[#This Row],[close ]]-G287)/G287</f>
        <v>-4.517221908526256E-3</v>
      </c>
      <c r="O286" s="163" t="str">
        <f>TEXT(Table1[[#This Row],[Date ]],"yyyy-mm")</f>
        <v>2022-08</v>
      </c>
      <c r="P286" s="13">
        <f>1+Table1[[#This Row],[Daily Return]]</f>
        <v>0.99548277809147379</v>
      </c>
      <c r="Q286" s="161">
        <v>14910.599609000001</v>
      </c>
      <c r="R286">
        <v>15009.900390999999</v>
      </c>
      <c r="S286">
        <v>14867.200194999999</v>
      </c>
      <c r="T286">
        <v>14993.349609000001</v>
      </c>
      <c r="U286">
        <v>14993.330078000001</v>
      </c>
      <c r="V286">
        <v>14420200</v>
      </c>
      <c r="W286" s="172">
        <f>(Table1[[#This Row],[Close]]-T287)/T287</f>
        <v>6.238034922614823E-3</v>
      </c>
    </row>
    <row r="287" spans="1:23" ht="14.4" x14ac:dyDescent="0.3">
      <c r="A287" s="164">
        <v>44778</v>
      </c>
      <c r="B287">
        <v>440.4</v>
      </c>
      <c r="C287">
        <v>446</v>
      </c>
      <c r="D287">
        <v>431.6</v>
      </c>
      <c r="E287">
        <v>438.3</v>
      </c>
      <c r="F287">
        <v>444.35</v>
      </c>
      <c r="G287">
        <v>442.75</v>
      </c>
      <c r="H287">
        <v>440.04</v>
      </c>
      <c r="I287">
        <v>514.95000000000005</v>
      </c>
      <c r="J287">
        <v>310</v>
      </c>
      <c r="K287" t="s">
        <v>561</v>
      </c>
      <c r="L287" t="s">
        <v>562</v>
      </c>
      <c r="M287" s="165">
        <v>8647</v>
      </c>
      <c r="N287" s="162">
        <f>(Table1[[#This Row],[close ]]-G288)/G288</f>
        <v>1.015286333561485E-2</v>
      </c>
      <c r="O287" s="163" t="str">
        <f>TEXT(Table1[[#This Row],[Date ]],"yyyy-mm")</f>
        <v>2022-08</v>
      </c>
      <c r="P287" s="13">
        <f>1+Table1[[#This Row],[Daily Return]]</f>
        <v>1.0101528633356149</v>
      </c>
      <c r="Q287" s="161">
        <v>14933.200194999999</v>
      </c>
      <c r="R287">
        <v>14972.099609000001</v>
      </c>
      <c r="S287">
        <v>14874.25</v>
      </c>
      <c r="T287">
        <v>14900.400390999999</v>
      </c>
      <c r="U287">
        <v>14900.380859000001</v>
      </c>
      <c r="V287">
        <v>21526200</v>
      </c>
      <c r="W287" s="172">
        <f>(Table1[[#This Row],[Close]]-T288)/T288</f>
        <v>5.3384069752799852E-4</v>
      </c>
    </row>
    <row r="288" spans="1:23" ht="14.4" x14ac:dyDescent="0.3">
      <c r="A288" s="164">
        <v>44777</v>
      </c>
      <c r="B288">
        <v>434.95</v>
      </c>
      <c r="C288">
        <v>441</v>
      </c>
      <c r="D288">
        <v>429.95</v>
      </c>
      <c r="E288">
        <v>433.05</v>
      </c>
      <c r="F288">
        <v>439.9</v>
      </c>
      <c r="G288">
        <v>438.3</v>
      </c>
      <c r="H288">
        <v>437.72</v>
      </c>
      <c r="I288">
        <v>514.95000000000005</v>
      </c>
      <c r="J288">
        <v>310</v>
      </c>
      <c r="K288" t="s">
        <v>563</v>
      </c>
      <c r="L288" t="s">
        <v>564</v>
      </c>
      <c r="M288" s="165">
        <v>12094</v>
      </c>
      <c r="N288" s="162">
        <f>(Table1[[#This Row],[close ]]-G289)/G289</f>
        <v>1.2123311395912712E-2</v>
      </c>
      <c r="O288" s="163" t="str">
        <f>TEXT(Table1[[#This Row],[Date ]],"yyyy-mm")</f>
        <v>2022-08</v>
      </c>
      <c r="P288" s="13">
        <f>1+Table1[[#This Row],[Daily Return]]</f>
        <v>1.0121233113959127</v>
      </c>
      <c r="Q288" s="161">
        <v>14944.950194999999</v>
      </c>
      <c r="R288">
        <v>14974.700194999999</v>
      </c>
      <c r="S288">
        <v>14688</v>
      </c>
      <c r="T288">
        <v>14892.450194999999</v>
      </c>
      <c r="U288">
        <v>14892.430664</v>
      </c>
      <c r="V288">
        <v>23193600</v>
      </c>
      <c r="W288" s="172">
        <f>(Table1[[#This Row],[Close]]-T289)/T289</f>
        <v>9.6789499892381082E-4</v>
      </c>
    </row>
    <row r="289" spans="1:23" ht="14.4" x14ac:dyDescent="0.3">
      <c r="A289" s="164">
        <v>44776</v>
      </c>
      <c r="B289">
        <v>432</v>
      </c>
      <c r="C289">
        <v>436.75</v>
      </c>
      <c r="D289">
        <v>426.3</v>
      </c>
      <c r="E289">
        <v>435.1</v>
      </c>
      <c r="F289">
        <v>433.4</v>
      </c>
      <c r="G289">
        <v>433.05</v>
      </c>
      <c r="H289">
        <v>430.81</v>
      </c>
      <c r="I289">
        <v>514.95000000000005</v>
      </c>
      <c r="J289">
        <v>310</v>
      </c>
      <c r="K289" t="s">
        <v>565</v>
      </c>
      <c r="L289" t="s">
        <v>566</v>
      </c>
      <c r="M289" s="165">
        <v>7311</v>
      </c>
      <c r="N289" s="162">
        <f>(Table1[[#This Row],[close ]]-G290)/G290</f>
        <v>-4.7115605607906483E-3</v>
      </c>
      <c r="O289" s="163" t="str">
        <f>TEXT(Table1[[#This Row],[Date ]],"yyyy-mm")</f>
        <v>2022-08</v>
      </c>
      <c r="P289" s="13">
        <f>1+Table1[[#This Row],[Daily Return]]</f>
        <v>0.9952884394392093</v>
      </c>
      <c r="Q289" s="161">
        <v>14880.650390999999</v>
      </c>
      <c r="R289">
        <v>14906.700194999999</v>
      </c>
      <c r="S289">
        <v>14750.75</v>
      </c>
      <c r="T289">
        <v>14878.049805000001</v>
      </c>
      <c r="U289">
        <v>14878.030273</v>
      </c>
      <c r="V289">
        <v>24019400</v>
      </c>
      <c r="W289" s="172">
        <f>(Table1[[#This Row],[Close]]-T290)/T290</f>
        <v>9.7481685204624496E-5</v>
      </c>
    </row>
    <row r="290" spans="1:23" ht="14.4" x14ac:dyDescent="0.3">
      <c r="A290" s="164">
        <v>44775</v>
      </c>
      <c r="B290">
        <v>435</v>
      </c>
      <c r="C290">
        <v>439.4</v>
      </c>
      <c r="D290">
        <v>430.1</v>
      </c>
      <c r="E290">
        <v>441.3</v>
      </c>
      <c r="F290">
        <v>435.2</v>
      </c>
      <c r="G290">
        <v>435.1</v>
      </c>
      <c r="H290">
        <v>434.21</v>
      </c>
      <c r="I290">
        <v>514.95000000000005</v>
      </c>
      <c r="J290">
        <v>310</v>
      </c>
      <c r="K290" t="s">
        <v>567</v>
      </c>
      <c r="L290" t="s">
        <v>568</v>
      </c>
      <c r="M290" s="165">
        <v>10279</v>
      </c>
      <c r="N290" s="162">
        <f>(Table1[[#This Row],[close ]]-G291)/G291</f>
        <v>-1.4049399501472895E-2</v>
      </c>
      <c r="O290" s="163" t="str">
        <f>TEXT(Table1[[#This Row],[Date ]],"yyyy-mm")</f>
        <v>2022-08</v>
      </c>
      <c r="P290" s="13">
        <f>1+Table1[[#This Row],[Daily Return]]</f>
        <v>0.98595060049852712</v>
      </c>
      <c r="Q290" s="161">
        <v>14831.900390999999</v>
      </c>
      <c r="R290">
        <v>14906</v>
      </c>
      <c r="S290">
        <v>14765.299805000001</v>
      </c>
      <c r="T290">
        <v>14876.599609000001</v>
      </c>
      <c r="U290">
        <v>14876.580078000001</v>
      </c>
      <c r="V290">
        <v>32645700</v>
      </c>
      <c r="W290" s="172">
        <f>(Table1[[#This Row],[Close]]-T291)/T291</f>
        <v>2.0037921029364956E-3</v>
      </c>
    </row>
    <row r="291" spans="1:23" ht="14.4" x14ac:dyDescent="0.3">
      <c r="A291" s="164">
        <v>44774</v>
      </c>
      <c r="B291">
        <v>447.3</v>
      </c>
      <c r="C291">
        <v>451.4</v>
      </c>
      <c r="D291">
        <v>435.55</v>
      </c>
      <c r="E291">
        <v>446.2</v>
      </c>
      <c r="F291">
        <v>436</v>
      </c>
      <c r="G291">
        <v>441.3</v>
      </c>
      <c r="H291">
        <v>442.28</v>
      </c>
      <c r="I291">
        <v>514.95000000000005</v>
      </c>
      <c r="J291">
        <v>310</v>
      </c>
      <c r="K291" t="s">
        <v>569</v>
      </c>
      <c r="L291" t="s">
        <v>570</v>
      </c>
      <c r="M291" s="165">
        <v>9437</v>
      </c>
      <c r="N291" s="162">
        <f>(Table1[[#This Row],[close ]]-G292)/G292</f>
        <v>-1.0981622590766422E-2</v>
      </c>
      <c r="O291" s="163" t="str">
        <f>TEXT(Table1[[#This Row],[Date ]],"yyyy-mm")</f>
        <v>2022-08</v>
      </c>
      <c r="P291" s="13">
        <f>1+Table1[[#This Row],[Daily Return]]</f>
        <v>0.9890183774092336</v>
      </c>
      <c r="Q291" s="161">
        <v>14741.400390999999</v>
      </c>
      <c r="R291">
        <v>14858.299805000001</v>
      </c>
      <c r="S291">
        <v>14666.200194999999</v>
      </c>
      <c r="T291">
        <v>14846.849609000001</v>
      </c>
      <c r="U291">
        <v>14846.830078000001</v>
      </c>
      <c r="V291">
        <v>21202300</v>
      </c>
      <c r="W291" s="172">
        <f>(Table1[[#This Row],[Close]]-T292)/T292</f>
        <v>1.2355348257258316E-2</v>
      </c>
    </row>
    <row r="292" spans="1:23" ht="14.4" x14ac:dyDescent="0.3">
      <c r="A292" s="164">
        <v>44771</v>
      </c>
      <c r="B292">
        <v>425</v>
      </c>
      <c r="C292">
        <v>454.8</v>
      </c>
      <c r="D292">
        <v>420.6</v>
      </c>
      <c r="E292">
        <v>424.9</v>
      </c>
      <c r="F292">
        <v>445.1</v>
      </c>
      <c r="G292">
        <v>446.2</v>
      </c>
      <c r="H292">
        <v>443.42</v>
      </c>
      <c r="I292">
        <v>514.95000000000005</v>
      </c>
      <c r="J292">
        <v>310</v>
      </c>
      <c r="K292" t="s">
        <v>571</v>
      </c>
      <c r="L292" t="s">
        <v>572</v>
      </c>
      <c r="M292" s="165">
        <v>21879</v>
      </c>
      <c r="N292" s="162">
        <f>(Table1[[#This Row],[close ]]-G293)/G293</f>
        <v>5.0129442221699252E-2</v>
      </c>
      <c r="O292" s="163" t="str">
        <f>TEXT(Table1[[#This Row],[Date ]],"yyyy-mm")</f>
        <v>2022-07</v>
      </c>
      <c r="P292" s="13">
        <f>1+Table1[[#This Row],[Daily Return]]</f>
        <v>1.0501294422216993</v>
      </c>
      <c r="Q292" s="161">
        <v>14588.150390999999</v>
      </c>
      <c r="R292">
        <v>14677.75</v>
      </c>
      <c r="S292">
        <v>14553.650390999999</v>
      </c>
      <c r="T292">
        <v>14665.650390999999</v>
      </c>
      <c r="U292">
        <v>14665.630859000001</v>
      </c>
      <c r="V292">
        <v>19163900</v>
      </c>
      <c r="W292" s="172">
        <f>(Table1[[#This Row],[Close]]-T293)/T293</f>
        <v>1.3584175056597222E-2</v>
      </c>
    </row>
    <row r="293" spans="1:23" ht="14.4" x14ac:dyDescent="0.3">
      <c r="A293" s="164">
        <v>44770</v>
      </c>
      <c r="B293">
        <v>421</v>
      </c>
      <c r="C293">
        <v>426.9</v>
      </c>
      <c r="D293">
        <v>414.1</v>
      </c>
      <c r="E293">
        <v>417.9</v>
      </c>
      <c r="F293">
        <v>425</v>
      </c>
      <c r="G293">
        <v>424.9</v>
      </c>
      <c r="H293">
        <v>422.77</v>
      </c>
      <c r="I293">
        <v>514.95000000000005</v>
      </c>
      <c r="J293">
        <v>310</v>
      </c>
      <c r="K293" t="s">
        <v>573</v>
      </c>
      <c r="L293" t="s">
        <v>574</v>
      </c>
      <c r="M293" s="165">
        <v>11156</v>
      </c>
      <c r="N293" s="162">
        <f>(Table1[[#This Row],[close ]]-G294)/G294</f>
        <v>1.6750418760469014E-2</v>
      </c>
      <c r="O293" s="163" t="str">
        <f>TEXT(Table1[[#This Row],[Date ]],"yyyy-mm")</f>
        <v>2022-07</v>
      </c>
      <c r="P293" s="13">
        <f>1+Table1[[#This Row],[Daily Return]]</f>
        <v>1.016750418760469</v>
      </c>
      <c r="Q293" s="161">
        <v>14365.049805000001</v>
      </c>
      <c r="R293">
        <v>14481.450194999999</v>
      </c>
      <c r="S293">
        <v>14330.299805000001</v>
      </c>
      <c r="T293">
        <v>14469.099609000001</v>
      </c>
      <c r="U293">
        <v>14469.081055000001</v>
      </c>
      <c r="V293">
        <v>17419500</v>
      </c>
      <c r="W293" s="172">
        <f>(Table1[[#This Row],[Close]]-T294)/T294</f>
        <v>1.448196899039682E-2</v>
      </c>
    </row>
    <row r="294" spans="1:23" ht="14.4" x14ac:dyDescent="0.3">
      <c r="A294" s="164">
        <v>44769</v>
      </c>
      <c r="B294">
        <v>418.35</v>
      </c>
      <c r="C294">
        <v>419</v>
      </c>
      <c r="D294">
        <v>411.35</v>
      </c>
      <c r="E294">
        <v>418.35</v>
      </c>
      <c r="F294">
        <v>418</v>
      </c>
      <c r="G294">
        <v>417.9</v>
      </c>
      <c r="H294">
        <v>416.02</v>
      </c>
      <c r="I294">
        <v>514.95000000000005</v>
      </c>
      <c r="J294">
        <v>310</v>
      </c>
      <c r="K294" t="s">
        <v>575</v>
      </c>
      <c r="L294" t="s">
        <v>576</v>
      </c>
      <c r="M294" s="165">
        <v>8607</v>
      </c>
      <c r="N294" s="162">
        <f>(Table1[[#This Row],[close ]]-G295)/G295</f>
        <v>-1.0756543564002521E-3</v>
      </c>
      <c r="O294" s="163" t="str">
        <f>TEXT(Table1[[#This Row],[Date ]],"yyyy-mm")</f>
        <v>2022-07</v>
      </c>
      <c r="P294" s="13">
        <f>1+Table1[[#This Row],[Daily Return]]</f>
        <v>0.99892434564359978</v>
      </c>
      <c r="Q294" s="161">
        <v>14131.799805000001</v>
      </c>
      <c r="R294">
        <v>14272.200194999999</v>
      </c>
      <c r="S294">
        <v>14099.900390999999</v>
      </c>
      <c r="T294">
        <v>14262.549805000001</v>
      </c>
      <c r="U294">
        <v>14262.53125</v>
      </c>
      <c r="V294">
        <v>15076700</v>
      </c>
      <c r="W294" s="172">
        <f>(Table1[[#This Row],[Close]]-T295)/T295</f>
        <v>8.5634505888807916E-3</v>
      </c>
    </row>
    <row r="295" spans="1:23" ht="14.4" x14ac:dyDescent="0.3">
      <c r="A295" s="164">
        <v>44768</v>
      </c>
      <c r="B295">
        <v>414.4</v>
      </c>
      <c r="C295">
        <v>419.9</v>
      </c>
      <c r="D295">
        <v>407.65</v>
      </c>
      <c r="E295">
        <v>413.4</v>
      </c>
      <c r="F295">
        <v>418.7</v>
      </c>
      <c r="G295">
        <v>418.35</v>
      </c>
      <c r="H295">
        <v>415.96</v>
      </c>
      <c r="I295">
        <v>514.95000000000005</v>
      </c>
      <c r="J295">
        <v>310</v>
      </c>
      <c r="K295" t="s">
        <v>577</v>
      </c>
      <c r="L295" t="s">
        <v>578</v>
      </c>
      <c r="M295" s="165">
        <v>8714</v>
      </c>
      <c r="N295" s="162">
        <f>(Table1[[#This Row],[close ]]-G296)/G296</f>
        <v>1.1973875181422462E-2</v>
      </c>
      <c r="O295" s="163" t="str">
        <f>TEXT(Table1[[#This Row],[Date ]],"yyyy-mm")</f>
        <v>2022-07</v>
      </c>
      <c r="P295" s="13">
        <f>1+Table1[[#This Row],[Daily Return]]</f>
        <v>1.0119738751814225</v>
      </c>
      <c r="Q295" s="161">
        <v>14284.700194999999</v>
      </c>
      <c r="R295">
        <v>14286.5</v>
      </c>
      <c r="S295">
        <v>14122.549805000001</v>
      </c>
      <c r="T295">
        <v>14141.450194999999</v>
      </c>
      <c r="U295">
        <v>14141.431640999999</v>
      </c>
      <c r="V295">
        <v>14923400</v>
      </c>
      <c r="W295" s="172">
        <f>(Table1[[#This Row],[Close]]-T296)/T296</f>
        <v>-9.6676917959312696E-3</v>
      </c>
    </row>
    <row r="296" spans="1:23" ht="14.4" x14ac:dyDescent="0.3">
      <c r="A296" s="164">
        <v>44767</v>
      </c>
      <c r="B296">
        <v>412.8</v>
      </c>
      <c r="C296">
        <v>416</v>
      </c>
      <c r="D296">
        <v>401</v>
      </c>
      <c r="E296">
        <v>411.05</v>
      </c>
      <c r="F296">
        <v>415</v>
      </c>
      <c r="G296">
        <v>413.4</v>
      </c>
      <c r="H296">
        <v>408.47</v>
      </c>
      <c r="I296">
        <v>514.95000000000005</v>
      </c>
      <c r="J296">
        <v>310</v>
      </c>
      <c r="K296" t="s">
        <v>579</v>
      </c>
      <c r="L296" t="s">
        <v>580</v>
      </c>
      <c r="M296" s="165">
        <v>9719</v>
      </c>
      <c r="N296" s="162">
        <f>(Table1[[#This Row],[close ]]-G297)/G297</f>
        <v>5.7170660503587543E-3</v>
      </c>
      <c r="O296" s="163" t="str">
        <f>TEXT(Table1[[#This Row],[Date ]],"yyyy-mm")</f>
        <v>2022-07</v>
      </c>
      <c r="P296" s="13">
        <f>1+Table1[[#This Row],[Daily Return]]</f>
        <v>1.0057170660503587</v>
      </c>
      <c r="Q296" s="161">
        <v>14307.900390999999</v>
      </c>
      <c r="R296">
        <v>14335.099609000001</v>
      </c>
      <c r="S296">
        <v>14228.150390999999</v>
      </c>
      <c r="T296">
        <v>14279.5</v>
      </c>
      <c r="U296">
        <v>14279.481444999999</v>
      </c>
      <c r="V296">
        <v>13890600</v>
      </c>
      <c r="W296" s="172">
        <f>(Table1[[#This Row],[Close]]-T297)/T297</f>
        <v>-3.9827860550807111E-3</v>
      </c>
    </row>
    <row r="297" spans="1:23" ht="14.4" x14ac:dyDescent="0.3">
      <c r="A297" s="164">
        <v>44764</v>
      </c>
      <c r="B297">
        <v>418.85</v>
      </c>
      <c r="C297">
        <v>418.85</v>
      </c>
      <c r="D297">
        <v>409</v>
      </c>
      <c r="E297">
        <v>417</v>
      </c>
      <c r="F297">
        <v>409.4</v>
      </c>
      <c r="G297">
        <v>411.05</v>
      </c>
      <c r="H297">
        <v>411.82</v>
      </c>
      <c r="I297">
        <v>514.95000000000005</v>
      </c>
      <c r="J297">
        <v>310</v>
      </c>
      <c r="K297" t="s">
        <v>581</v>
      </c>
      <c r="L297" t="s">
        <v>582</v>
      </c>
      <c r="M297" s="165">
        <v>5950</v>
      </c>
      <c r="N297" s="162">
        <f>(Table1[[#This Row],[close ]]-G298)/G298</f>
        <v>-1.4268585131894457E-2</v>
      </c>
      <c r="O297" s="163" t="str">
        <f>TEXT(Table1[[#This Row],[Date ]],"yyyy-mm")</f>
        <v>2022-07</v>
      </c>
      <c r="P297" s="13">
        <f>1+Table1[[#This Row],[Daily Return]]</f>
        <v>0.98573141486810556</v>
      </c>
      <c r="Q297" s="161">
        <v>14325.049805000001</v>
      </c>
      <c r="R297">
        <v>14359.75</v>
      </c>
      <c r="S297">
        <v>14265.25</v>
      </c>
      <c r="T297">
        <v>14336.599609000001</v>
      </c>
      <c r="U297">
        <v>14336.581055000001</v>
      </c>
      <c r="V297">
        <v>12466000</v>
      </c>
      <c r="W297" s="172">
        <f>(Table1[[#This Row],[Close]]-T298)/T298</f>
        <v>4.5404087000504431E-3</v>
      </c>
    </row>
    <row r="298" spans="1:23" ht="14.4" x14ac:dyDescent="0.3">
      <c r="A298" s="164">
        <v>44763</v>
      </c>
      <c r="B298">
        <v>417</v>
      </c>
      <c r="C298">
        <v>424</v>
      </c>
      <c r="D298">
        <v>412.05</v>
      </c>
      <c r="E298">
        <v>415</v>
      </c>
      <c r="F298">
        <v>416.25</v>
      </c>
      <c r="G298">
        <v>417</v>
      </c>
      <c r="H298">
        <v>418.35</v>
      </c>
      <c r="I298">
        <v>514.95000000000005</v>
      </c>
      <c r="J298">
        <v>310</v>
      </c>
      <c r="K298" t="s">
        <v>583</v>
      </c>
      <c r="L298" t="s">
        <v>584</v>
      </c>
      <c r="M298" s="165">
        <v>8563</v>
      </c>
      <c r="N298" s="162">
        <f>(Table1[[#This Row],[close ]]-G299)/G299</f>
        <v>4.8192771084337354E-3</v>
      </c>
      <c r="O298" s="163" t="str">
        <f>TEXT(Table1[[#This Row],[Date ]],"yyyy-mm")</f>
        <v>2022-07</v>
      </c>
      <c r="P298" s="13">
        <f>1+Table1[[#This Row],[Daily Return]]</f>
        <v>1.0048192771084337</v>
      </c>
      <c r="Q298" s="161">
        <v>14172.799805000001</v>
      </c>
      <c r="R298">
        <v>14288.599609000001</v>
      </c>
      <c r="S298">
        <v>14141.650390999999</v>
      </c>
      <c r="T298">
        <v>14271.799805000001</v>
      </c>
      <c r="U298">
        <v>14271.78125</v>
      </c>
      <c r="V298">
        <v>13814800</v>
      </c>
      <c r="W298" s="172">
        <f>(Table1[[#This Row],[Close]]-T299)/T299</f>
        <v>7.5823480723012093E-3</v>
      </c>
    </row>
    <row r="299" spans="1:23" ht="14.4" x14ac:dyDescent="0.3">
      <c r="A299" s="164">
        <v>44762</v>
      </c>
      <c r="B299">
        <v>415</v>
      </c>
      <c r="C299">
        <v>416.75</v>
      </c>
      <c r="D299">
        <v>409.2</v>
      </c>
      <c r="E299">
        <v>411.2</v>
      </c>
      <c r="F299">
        <v>415.5</v>
      </c>
      <c r="G299">
        <v>415</v>
      </c>
      <c r="H299">
        <v>413.47</v>
      </c>
      <c r="I299">
        <v>514.95000000000005</v>
      </c>
      <c r="J299">
        <v>310</v>
      </c>
      <c r="K299" t="s">
        <v>585</v>
      </c>
      <c r="L299" t="s">
        <v>586</v>
      </c>
      <c r="M299" s="165">
        <v>7548</v>
      </c>
      <c r="N299" s="162">
        <f>(Table1[[#This Row],[close ]]-G300)/G300</f>
        <v>9.2412451361867983E-3</v>
      </c>
      <c r="O299" s="163" t="str">
        <f>TEXT(Table1[[#This Row],[Date ]],"yyyy-mm")</f>
        <v>2022-07</v>
      </c>
      <c r="P299" s="13">
        <f>1+Table1[[#This Row],[Daily Return]]</f>
        <v>1.0092412451361867</v>
      </c>
      <c r="Q299" s="161">
        <v>14220.200194999999</v>
      </c>
      <c r="R299">
        <v>14230.900390999999</v>
      </c>
      <c r="S299">
        <v>14140</v>
      </c>
      <c r="T299">
        <v>14164.400390999999</v>
      </c>
      <c r="U299">
        <v>14164.381836</v>
      </c>
      <c r="V299">
        <v>13558800</v>
      </c>
      <c r="W299" s="172">
        <f>(Table1[[#This Row],[Close]]-T300)/T300</f>
        <v>8.0239684921435076E-3</v>
      </c>
    </row>
    <row r="300" spans="1:23" ht="14.4" x14ac:dyDescent="0.3">
      <c r="A300" s="164">
        <v>44761</v>
      </c>
      <c r="B300">
        <v>415.65</v>
      </c>
      <c r="C300">
        <v>417.85</v>
      </c>
      <c r="D300">
        <v>405.9</v>
      </c>
      <c r="E300">
        <v>412.8</v>
      </c>
      <c r="F300">
        <v>411.25</v>
      </c>
      <c r="G300">
        <v>411.2</v>
      </c>
      <c r="H300">
        <v>412.09</v>
      </c>
      <c r="I300">
        <v>514.95000000000005</v>
      </c>
      <c r="J300">
        <v>310</v>
      </c>
      <c r="K300" t="s">
        <v>587</v>
      </c>
      <c r="L300" t="s">
        <v>588</v>
      </c>
      <c r="M300" s="165">
        <v>7425</v>
      </c>
      <c r="N300" s="162">
        <f>(Table1[[#This Row],[close ]]-G301)/G301</f>
        <v>-3.875968992248117E-3</v>
      </c>
      <c r="O300" s="163" t="str">
        <f>TEXT(Table1[[#This Row],[Date ]],"yyyy-mm")</f>
        <v>2022-07</v>
      </c>
      <c r="P300" s="13">
        <f>1+Table1[[#This Row],[Daily Return]]</f>
        <v>0.99612403100775193</v>
      </c>
      <c r="Q300" s="161">
        <v>13922.549805000001</v>
      </c>
      <c r="R300">
        <v>14067.75</v>
      </c>
      <c r="S300">
        <v>13922.349609000001</v>
      </c>
      <c r="T300">
        <v>14051.650390999999</v>
      </c>
      <c r="U300">
        <v>14051.631836</v>
      </c>
      <c r="V300">
        <v>12817300</v>
      </c>
      <c r="W300" s="172">
        <f>(Table1[[#This Row],[Close]]-T301)/T301</f>
        <v>4.8089298160599271E-3</v>
      </c>
    </row>
    <row r="301" spans="1:23" ht="14.4" x14ac:dyDescent="0.3">
      <c r="A301" s="164">
        <v>44760</v>
      </c>
      <c r="B301">
        <v>414</v>
      </c>
      <c r="C301">
        <v>416.95</v>
      </c>
      <c r="D301">
        <v>408.35</v>
      </c>
      <c r="E301">
        <v>411.85</v>
      </c>
      <c r="F301">
        <v>411.55</v>
      </c>
      <c r="G301">
        <v>412.8</v>
      </c>
      <c r="H301">
        <v>413.64</v>
      </c>
      <c r="I301">
        <v>514.95000000000005</v>
      </c>
      <c r="J301">
        <v>310</v>
      </c>
      <c r="K301" t="s">
        <v>589</v>
      </c>
      <c r="L301" t="s">
        <v>590</v>
      </c>
      <c r="M301" s="165">
        <v>5715</v>
      </c>
      <c r="N301" s="162">
        <f>(Table1[[#This Row],[close ]]-G302)/G302</f>
        <v>2.3066650479543244E-3</v>
      </c>
      <c r="O301" s="163" t="str">
        <f>TEXT(Table1[[#This Row],[Date ]],"yyyy-mm")</f>
        <v>2022-07</v>
      </c>
      <c r="P301" s="13">
        <f>1+Table1[[#This Row],[Daily Return]]</f>
        <v>1.0023066650479544</v>
      </c>
      <c r="Q301" s="161">
        <v>13883.799805000001</v>
      </c>
      <c r="R301">
        <v>13993.400390999999</v>
      </c>
      <c r="S301">
        <v>13877.599609000001</v>
      </c>
      <c r="T301">
        <v>13984.400390999999</v>
      </c>
      <c r="U301">
        <v>13984.381836</v>
      </c>
      <c r="V301">
        <v>11714500</v>
      </c>
      <c r="W301" s="172">
        <f>(Table1[[#This Row],[Close]]-T302)/T302</f>
        <v>1.408247837260638E-2</v>
      </c>
    </row>
    <row r="302" spans="1:23" ht="14.4" x14ac:dyDescent="0.3">
      <c r="A302" s="164">
        <v>44757</v>
      </c>
      <c r="B302">
        <v>411.35</v>
      </c>
      <c r="C302">
        <v>414</v>
      </c>
      <c r="D302">
        <v>402.35</v>
      </c>
      <c r="E302">
        <v>409.3</v>
      </c>
      <c r="F302">
        <v>410.1</v>
      </c>
      <c r="G302">
        <v>411.85</v>
      </c>
      <c r="H302">
        <v>407.88</v>
      </c>
      <c r="I302">
        <v>514.95000000000005</v>
      </c>
      <c r="J302">
        <v>310</v>
      </c>
      <c r="K302" t="s">
        <v>591</v>
      </c>
      <c r="L302" t="s">
        <v>592</v>
      </c>
      <c r="M302" s="165">
        <v>8288</v>
      </c>
      <c r="N302" s="162">
        <f>(Table1[[#This Row],[close ]]-G303)/G303</f>
        <v>6.2301490349377263E-3</v>
      </c>
      <c r="O302" s="163" t="str">
        <f>TEXT(Table1[[#This Row],[Date ]],"yyyy-mm")</f>
        <v>2022-07</v>
      </c>
      <c r="P302" s="13">
        <f>1+Table1[[#This Row],[Daily Return]]</f>
        <v>1.0062301490349377</v>
      </c>
      <c r="Q302" s="161">
        <v>13761.099609000001</v>
      </c>
      <c r="R302">
        <v>13804.049805000001</v>
      </c>
      <c r="S302">
        <v>13695.200194999999</v>
      </c>
      <c r="T302">
        <v>13790.200194999999</v>
      </c>
      <c r="U302">
        <v>13790.181640999999</v>
      </c>
      <c r="V302">
        <v>10832100</v>
      </c>
      <c r="W302" s="172">
        <f>(Table1[[#This Row],[Close]]-T303)/T303</f>
        <v>6.3892605811138236E-3</v>
      </c>
    </row>
    <row r="303" spans="1:23" ht="14.4" x14ac:dyDescent="0.3">
      <c r="A303" s="164">
        <v>44756</v>
      </c>
      <c r="B303">
        <v>405.9</v>
      </c>
      <c r="C303">
        <v>417</v>
      </c>
      <c r="D303">
        <v>403.05</v>
      </c>
      <c r="E303">
        <v>404.3</v>
      </c>
      <c r="F303">
        <v>409</v>
      </c>
      <c r="G303">
        <v>409.3</v>
      </c>
      <c r="H303">
        <v>411.92</v>
      </c>
      <c r="I303">
        <v>514.95000000000005</v>
      </c>
      <c r="J303">
        <v>310</v>
      </c>
      <c r="K303" t="s">
        <v>593</v>
      </c>
      <c r="L303" t="s">
        <v>594</v>
      </c>
      <c r="M303" s="165">
        <v>22481</v>
      </c>
      <c r="N303" s="162">
        <f>(Table1[[#This Row],[close ]]-G304)/G304</f>
        <v>1.2367054167697254E-2</v>
      </c>
      <c r="O303" s="163" t="str">
        <f>TEXT(Table1[[#This Row],[Date ]],"yyyy-mm")</f>
        <v>2022-07</v>
      </c>
      <c r="P303" s="13">
        <f>1+Table1[[#This Row],[Daily Return]]</f>
        <v>1.0123670541676972</v>
      </c>
      <c r="Q303" s="161">
        <v>13771.200194999999</v>
      </c>
      <c r="R303">
        <v>13797.599609000001</v>
      </c>
      <c r="S303">
        <v>13617.150390999999</v>
      </c>
      <c r="T303">
        <v>13702.650390999999</v>
      </c>
      <c r="U303">
        <v>13702.632813</v>
      </c>
      <c r="V303">
        <v>10796000</v>
      </c>
      <c r="W303" s="172">
        <f>(Table1[[#This Row],[Close]]-T304)/T304</f>
        <v>-1.7702259901002156E-3</v>
      </c>
    </row>
    <row r="304" spans="1:23" ht="14.4" x14ac:dyDescent="0.3">
      <c r="A304" s="164">
        <v>44755</v>
      </c>
      <c r="B304">
        <v>406</v>
      </c>
      <c r="C304">
        <v>408.5</v>
      </c>
      <c r="D304">
        <v>401.85</v>
      </c>
      <c r="E304">
        <v>403.9</v>
      </c>
      <c r="F304">
        <v>404.65</v>
      </c>
      <c r="G304">
        <v>404.3</v>
      </c>
      <c r="H304">
        <v>405.32</v>
      </c>
      <c r="I304">
        <v>514.95000000000005</v>
      </c>
      <c r="J304">
        <v>310</v>
      </c>
      <c r="K304" t="s">
        <v>595</v>
      </c>
      <c r="L304" t="s">
        <v>596</v>
      </c>
      <c r="M304" s="165">
        <v>4958</v>
      </c>
      <c r="N304" s="162">
        <f>(Table1[[#This Row],[close ]]-G305)/G305</f>
        <v>9.903441445903295E-4</v>
      </c>
      <c r="O304" s="163" t="str">
        <f>TEXT(Table1[[#This Row],[Date ]],"yyyy-mm")</f>
        <v>2022-07</v>
      </c>
      <c r="P304" s="13">
        <f>1+Table1[[#This Row],[Daily Return]]</f>
        <v>1.0009903441445904</v>
      </c>
      <c r="Q304" s="161">
        <v>13842.799805000001</v>
      </c>
      <c r="R304">
        <v>13861.299805000001</v>
      </c>
      <c r="S304">
        <v>13714.200194999999</v>
      </c>
      <c r="T304">
        <v>13726.950194999999</v>
      </c>
      <c r="U304">
        <v>13726.932617</v>
      </c>
      <c r="V304">
        <v>11008700</v>
      </c>
      <c r="W304" s="172">
        <f>(Table1[[#This Row],[Close]]-T305)/T305</f>
        <v>-3.7774733289789217E-3</v>
      </c>
    </row>
    <row r="305" spans="1:23" ht="14.4" x14ac:dyDescent="0.3">
      <c r="A305" s="164">
        <v>44754</v>
      </c>
      <c r="B305">
        <v>400.05</v>
      </c>
      <c r="C305">
        <v>407.05</v>
      </c>
      <c r="D305">
        <v>398.45</v>
      </c>
      <c r="E305">
        <v>401.1</v>
      </c>
      <c r="F305">
        <v>402.5</v>
      </c>
      <c r="G305">
        <v>403.9</v>
      </c>
      <c r="H305">
        <v>403.32</v>
      </c>
      <c r="I305">
        <v>514.95000000000005</v>
      </c>
      <c r="J305">
        <v>310</v>
      </c>
      <c r="K305" t="s">
        <v>597</v>
      </c>
      <c r="L305" t="s">
        <v>598</v>
      </c>
      <c r="M305" s="165">
        <v>6094</v>
      </c>
      <c r="N305" s="162">
        <f>(Table1[[#This Row],[close ]]-G306)/G306</f>
        <v>6.9808027923210034E-3</v>
      </c>
      <c r="O305" s="163" t="str">
        <f>TEXT(Table1[[#This Row],[Date ]],"yyyy-mm")</f>
        <v>2022-07</v>
      </c>
      <c r="P305" s="13">
        <f>1+Table1[[#This Row],[Daily Return]]</f>
        <v>1.0069808027923211</v>
      </c>
      <c r="Q305" s="161">
        <v>13823.599609000001</v>
      </c>
      <c r="R305">
        <v>13866.650390999999</v>
      </c>
      <c r="S305">
        <v>13757.299805000001</v>
      </c>
      <c r="T305">
        <v>13779</v>
      </c>
      <c r="U305">
        <v>13778.981444999999</v>
      </c>
      <c r="V305">
        <v>12288000</v>
      </c>
      <c r="W305" s="172">
        <f>(Table1[[#This Row],[Close]]-T306)/T306</f>
        <v>-7.7663121612625494E-3</v>
      </c>
    </row>
    <row r="306" spans="1:23" ht="14.4" x14ac:dyDescent="0.3">
      <c r="A306" s="164">
        <v>44753</v>
      </c>
      <c r="B306">
        <v>405.5</v>
      </c>
      <c r="C306">
        <v>412.55</v>
      </c>
      <c r="D306">
        <v>398.6</v>
      </c>
      <c r="E306">
        <v>403.4</v>
      </c>
      <c r="F306">
        <v>402</v>
      </c>
      <c r="G306">
        <v>401.1</v>
      </c>
      <c r="H306">
        <v>405.33</v>
      </c>
      <c r="I306">
        <v>514.95000000000005</v>
      </c>
      <c r="J306">
        <v>310</v>
      </c>
      <c r="K306" t="s">
        <v>599</v>
      </c>
      <c r="L306" t="s">
        <v>600</v>
      </c>
      <c r="M306" s="165">
        <v>11221</v>
      </c>
      <c r="N306" s="162">
        <f>(Table1[[#This Row],[close ]]-G307)/G307</f>
        <v>-5.7015369360435171E-3</v>
      </c>
      <c r="O306" s="163" t="str">
        <f>TEXT(Table1[[#This Row],[Date ]],"yyyy-mm")</f>
        <v>2022-07</v>
      </c>
      <c r="P306" s="13">
        <f>1+Table1[[#This Row],[Daily Return]]</f>
        <v>0.99429846306395653</v>
      </c>
      <c r="Q306" s="161">
        <v>13771.400390999999</v>
      </c>
      <c r="R306">
        <v>13905.950194999999</v>
      </c>
      <c r="S306">
        <v>13755.75</v>
      </c>
      <c r="T306">
        <v>13886.849609000001</v>
      </c>
      <c r="U306">
        <v>13886.831055000001</v>
      </c>
      <c r="V306">
        <v>12512900</v>
      </c>
      <c r="W306" s="172">
        <f>(Table1[[#This Row],[Close]]-T307)/T307</f>
        <v>4.2376735306348078E-3</v>
      </c>
    </row>
    <row r="307" spans="1:23" ht="14.4" x14ac:dyDescent="0.3">
      <c r="A307" s="164">
        <v>44750</v>
      </c>
      <c r="B307">
        <v>403.5</v>
      </c>
      <c r="C307">
        <v>409.7</v>
      </c>
      <c r="D307">
        <v>399.25</v>
      </c>
      <c r="E307">
        <v>403.3</v>
      </c>
      <c r="F307">
        <v>403</v>
      </c>
      <c r="G307">
        <v>403.4</v>
      </c>
      <c r="H307">
        <v>404.03</v>
      </c>
      <c r="I307">
        <v>514.95000000000005</v>
      </c>
      <c r="J307">
        <v>310</v>
      </c>
      <c r="K307" t="s">
        <v>601</v>
      </c>
      <c r="L307" t="s">
        <v>602</v>
      </c>
      <c r="M307" s="165">
        <v>5930</v>
      </c>
      <c r="N307" s="162">
        <f>(Table1[[#This Row],[close ]]-G308)/G308</f>
        <v>2.4795437639465881E-4</v>
      </c>
      <c r="O307" s="163" t="str">
        <f>TEXT(Table1[[#This Row],[Date ]],"yyyy-mm")</f>
        <v>2022-07</v>
      </c>
      <c r="P307" s="13">
        <f>1+Table1[[#This Row],[Daily Return]]</f>
        <v>1.0002479543763947</v>
      </c>
      <c r="Q307" s="161">
        <v>13873.75</v>
      </c>
      <c r="R307">
        <v>13874.700194999999</v>
      </c>
      <c r="S307">
        <v>13770.900390999999</v>
      </c>
      <c r="T307">
        <v>13828.25</v>
      </c>
      <c r="U307">
        <v>13828.231444999999</v>
      </c>
      <c r="V307">
        <v>10898100</v>
      </c>
      <c r="W307" s="172">
        <f>(Table1[[#This Row],[Close]]-T308)/T308</f>
        <v>4.5512286263969318E-3</v>
      </c>
    </row>
    <row r="308" spans="1:23" ht="14.4" x14ac:dyDescent="0.3">
      <c r="A308" s="164">
        <v>44749</v>
      </c>
      <c r="B308">
        <v>406</v>
      </c>
      <c r="C308">
        <v>409</v>
      </c>
      <c r="D308">
        <v>398</v>
      </c>
      <c r="E308">
        <v>405.1</v>
      </c>
      <c r="F308">
        <v>402.9</v>
      </c>
      <c r="G308">
        <v>403.3</v>
      </c>
      <c r="H308">
        <v>404.9</v>
      </c>
      <c r="I308">
        <v>514.95000000000005</v>
      </c>
      <c r="J308">
        <v>310</v>
      </c>
      <c r="K308" t="s">
        <v>603</v>
      </c>
      <c r="L308" t="s">
        <v>604</v>
      </c>
      <c r="M308" s="165">
        <v>10790</v>
      </c>
      <c r="N308" s="162">
        <f>(Table1[[#This Row],[close ]]-G309)/G309</f>
        <v>-4.4433473216490037E-3</v>
      </c>
      <c r="O308" s="163" t="str">
        <f>TEXT(Table1[[#This Row],[Date ]],"yyyy-mm")</f>
        <v>2022-07</v>
      </c>
      <c r="P308" s="13">
        <f>1+Table1[[#This Row],[Daily Return]]</f>
        <v>0.99555665267835103</v>
      </c>
      <c r="Q308" s="161">
        <v>13736.950194999999</v>
      </c>
      <c r="R308">
        <v>13777.75</v>
      </c>
      <c r="S308">
        <v>13687.549805000001</v>
      </c>
      <c r="T308">
        <v>13765.599609000001</v>
      </c>
      <c r="U308">
        <v>13765.582031</v>
      </c>
      <c r="V308">
        <v>12224500</v>
      </c>
      <c r="W308" s="172">
        <f>(Table1[[#This Row],[Close]]-T309)/T309</f>
        <v>9.852310925678464E-3</v>
      </c>
    </row>
    <row r="309" spans="1:23" ht="14.4" x14ac:dyDescent="0.3">
      <c r="A309" s="164">
        <v>44748</v>
      </c>
      <c r="B309">
        <v>385</v>
      </c>
      <c r="C309">
        <v>414</v>
      </c>
      <c r="D309">
        <v>377.05</v>
      </c>
      <c r="E309">
        <v>384.2</v>
      </c>
      <c r="F309">
        <v>404</v>
      </c>
      <c r="G309">
        <v>405.1</v>
      </c>
      <c r="H309">
        <v>403.08</v>
      </c>
      <c r="I309">
        <v>514.95000000000005</v>
      </c>
      <c r="J309">
        <v>310</v>
      </c>
      <c r="K309" t="s">
        <v>605</v>
      </c>
      <c r="L309" t="s">
        <v>606</v>
      </c>
      <c r="M309" s="165">
        <v>25663</v>
      </c>
      <c r="N309" s="162">
        <f>(Table1[[#This Row],[close ]]-G310)/G310</f>
        <v>5.4398750650702848E-2</v>
      </c>
      <c r="O309" s="163" t="str">
        <f>TEXT(Table1[[#This Row],[Date ]],"yyyy-mm")</f>
        <v>2022-07</v>
      </c>
      <c r="P309" s="13">
        <f>1+Table1[[#This Row],[Daily Return]]</f>
        <v>1.0543987506507029</v>
      </c>
      <c r="Q309" s="161">
        <v>13472.799805000001</v>
      </c>
      <c r="R309">
        <v>13647.200194999999</v>
      </c>
      <c r="S309">
        <v>13443.349609000001</v>
      </c>
      <c r="T309">
        <v>13631.299805000001</v>
      </c>
      <c r="U309">
        <v>13631.282227</v>
      </c>
      <c r="V309">
        <v>11623700</v>
      </c>
      <c r="W309" s="172">
        <f>(Table1[[#This Row],[Close]]-T310)/T310</f>
        <v>1.2587437902048231E-2</v>
      </c>
    </row>
    <row r="310" spans="1:23" ht="14.4" x14ac:dyDescent="0.3">
      <c r="A310" s="164">
        <v>44747</v>
      </c>
      <c r="B310">
        <v>383.2</v>
      </c>
      <c r="C310">
        <v>387.15</v>
      </c>
      <c r="D310">
        <v>380.65</v>
      </c>
      <c r="E310">
        <v>382.8</v>
      </c>
      <c r="F310">
        <v>385.5</v>
      </c>
      <c r="G310">
        <v>384.2</v>
      </c>
      <c r="H310">
        <v>383.48</v>
      </c>
      <c r="I310">
        <v>514.95000000000005</v>
      </c>
      <c r="J310">
        <v>310</v>
      </c>
      <c r="K310" t="s">
        <v>607</v>
      </c>
      <c r="L310" t="s">
        <v>608</v>
      </c>
      <c r="M310" s="165">
        <v>6835</v>
      </c>
      <c r="N310" s="162">
        <f>(Table1[[#This Row],[close ]]-G311)/G311</f>
        <v>3.6572622779518734E-3</v>
      </c>
      <c r="O310" s="163" t="str">
        <f>TEXT(Table1[[#This Row],[Date ]],"yyyy-mm")</f>
        <v>2022-07</v>
      </c>
      <c r="P310" s="13">
        <f>1+Table1[[#This Row],[Daily Return]]</f>
        <v>1.0036572622779518</v>
      </c>
      <c r="Q310" s="161">
        <v>13533.75</v>
      </c>
      <c r="R310">
        <v>13628.450194999999</v>
      </c>
      <c r="S310">
        <v>13439.400390999999</v>
      </c>
      <c r="T310">
        <v>13461.849609000001</v>
      </c>
      <c r="U310">
        <v>13461.832031</v>
      </c>
      <c r="V310">
        <v>11431600</v>
      </c>
      <c r="W310" s="172">
        <f>(Table1[[#This Row],[Close]]-T311)/T311</f>
        <v>-8.0168205115851402E-4</v>
      </c>
    </row>
    <row r="311" spans="1:23" ht="14.4" x14ac:dyDescent="0.3">
      <c r="A311" s="164">
        <v>44746</v>
      </c>
      <c r="B311">
        <v>383.25</v>
      </c>
      <c r="C311">
        <v>388.5</v>
      </c>
      <c r="D311">
        <v>380</v>
      </c>
      <c r="E311">
        <v>383.25</v>
      </c>
      <c r="F311">
        <v>381.05</v>
      </c>
      <c r="G311">
        <v>382.8</v>
      </c>
      <c r="H311">
        <v>385.46</v>
      </c>
      <c r="I311">
        <v>514.95000000000005</v>
      </c>
      <c r="J311">
        <v>310</v>
      </c>
      <c r="K311" s="165">
        <v>84093</v>
      </c>
      <c r="L311" t="s">
        <v>609</v>
      </c>
      <c r="M311" s="165">
        <v>6101</v>
      </c>
      <c r="N311" s="162">
        <f>(Table1[[#This Row],[close ]]-G312)/G312</f>
        <v>-1.174168297455939E-3</v>
      </c>
      <c r="O311" s="163" t="str">
        <f>TEXT(Table1[[#This Row],[Date ]],"yyyy-mm")</f>
        <v>2022-07</v>
      </c>
      <c r="P311" s="13">
        <f>1+Table1[[#This Row],[Daily Return]]</f>
        <v>0.99882583170254402</v>
      </c>
      <c r="Q311" s="161">
        <v>13378.400390999999</v>
      </c>
      <c r="R311">
        <v>13483.700194999999</v>
      </c>
      <c r="S311">
        <v>13337.200194999999</v>
      </c>
      <c r="T311">
        <v>13472.650390999999</v>
      </c>
      <c r="U311">
        <v>13472.632813</v>
      </c>
      <c r="V311">
        <v>10897700</v>
      </c>
      <c r="W311" s="172">
        <f>(Table1[[#This Row],[Close]]-T312)/T312</f>
        <v>5.8382535200430285E-3</v>
      </c>
    </row>
    <row r="312" spans="1:23" ht="14.4" x14ac:dyDescent="0.3">
      <c r="A312" s="164">
        <v>44743</v>
      </c>
      <c r="B312">
        <v>380</v>
      </c>
      <c r="C312">
        <v>385.15</v>
      </c>
      <c r="D312">
        <v>375.25</v>
      </c>
      <c r="E312">
        <v>383.45</v>
      </c>
      <c r="F312">
        <v>382.3</v>
      </c>
      <c r="G312">
        <v>383.25</v>
      </c>
      <c r="H312">
        <v>382.65</v>
      </c>
      <c r="I312">
        <v>514.95000000000005</v>
      </c>
      <c r="J312">
        <v>310</v>
      </c>
      <c r="K312" t="s">
        <v>610</v>
      </c>
      <c r="L312" t="s">
        <v>611</v>
      </c>
      <c r="M312" s="165">
        <v>5413</v>
      </c>
      <c r="N312" s="162">
        <f>(Table1[[#This Row],[close ]]-G313)/G313</f>
        <v>-5.2158038857735985E-4</v>
      </c>
      <c r="O312" s="163" t="str">
        <f>TEXT(Table1[[#This Row],[Date ]],"yyyy-mm")</f>
        <v>2022-07</v>
      </c>
      <c r="P312" s="13">
        <f>1+Table1[[#This Row],[Daily Return]]</f>
        <v>0.99947841961142259</v>
      </c>
      <c r="Q312" s="161">
        <v>13335.25</v>
      </c>
      <c r="R312">
        <v>13422.450194999999</v>
      </c>
      <c r="S312">
        <v>13192.900390999999</v>
      </c>
      <c r="T312">
        <v>13394.450194999999</v>
      </c>
      <c r="U312">
        <v>13394.432617</v>
      </c>
      <c r="V312">
        <v>12922700</v>
      </c>
      <c r="W312" s="172">
        <f>(Table1[[#This Row],[Close]]-T313)/T313</f>
        <v>5.1543337657064862E-4</v>
      </c>
    </row>
    <row r="313" spans="1:23" ht="14.4" x14ac:dyDescent="0.3">
      <c r="A313" s="164">
        <v>44742</v>
      </c>
      <c r="B313">
        <v>382</v>
      </c>
      <c r="C313">
        <v>389.2</v>
      </c>
      <c r="D313">
        <v>379.05</v>
      </c>
      <c r="E313">
        <v>382.4</v>
      </c>
      <c r="F313">
        <v>379.5</v>
      </c>
      <c r="G313">
        <v>383.45</v>
      </c>
      <c r="H313">
        <v>383.7</v>
      </c>
      <c r="I313">
        <v>514.95000000000005</v>
      </c>
      <c r="J313">
        <v>310</v>
      </c>
      <c r="K313" t="s">
        <v>612</v>
      </c>
      <c r="L313" t="s">
        <v>613</v>
      </c>
      <c r="M313" s="165">
        <v>8890</v>
      </c>
      <c r="N313" s="162">
        <f>(Table1[[#This Row],[close ]]-G314)/G314</f>
        <v>2.7458158995816197E-3</v>
      </c>
      <c r="O313" s="163" t="str">
        <f>TEXT(Table1[[#This Row],[Date ]],"yyyy-mm")</f>
        <v>2022-06</v>
      </c>
      <c r="P313" s="13">
        <f>1+Table1[[#This Row],[Daily Return]]</f>
        <v>1.0027458158995817</v>
      </c>
      <c r="Q313" s="161">
        <v>13410.799805000001</v>
      </c>
      <c r="R313">
        <v>13492.150390999999</v>
      </c>
      <c r="S313">
        <v>13352.400390999999</v>
      </c>
      <c r="T313">
        <v>13387.549805000001</v>
      </c>
      <c r="U313">
        <v>13387.532227</v>
      </c>
      <c r="V313">
        <v>12962500</v>
      </c>
      <c r="W313" s="172">
        <f>(Table1[[#This Row],[Close]]-T314)/T314</f>
        <v>-2.2581713823708886E-3</v>
      </c>
    </row>
    <row r="314" spans="1:23" ht="14.4" x14ac:dyDescent="0.3">
      <c r="A314" s="164">
        <v>44741</v>
      </c>
      <c r="B314">
        <v>393</v>
      </c>
      <c r="C314">
        <v>395</v>
      </c>
      <c r="D314">
        <v>377</v>
      </c>
      <c r="E314">
        <v>383.85</v>
      </c>
      <c r="F314">
        <v>379</v>
      </c>
      <c r="G314">
        <v>382.4</v>
      </c>
      <c r="H314">
        <v>387.69</v>
      </c>
      <c r="I314">
        <v>514.95000000000005</v>
      </c>
      <c r="J314">
        <v>310</v>
      </c>
      <c r="K314" t="s">
        <v>614</v>
      </c>
      <c r="L314" t="s">
        <v>615</v>
      </c>
      <c r="M314" s="165">
        <v>15756</v>
      </c>
      <c r="N314" s="162">
        <f>(Table1[[#This Row],[close ]]-G315)/G315</f>
        <v>-3.777517259346217E-3</v>
      </c>
      <c r="O314" s="163" t="str">
        <f>TEXT(Table1[[#This Row],[Date ]],"yyyy-mm")</f>
        <v>2022-06</v>
      </c>
      <c r="P314" s="13">
        <f>1+Table1[[#This Row],[Daily Return]]</f>
        <v>0.99622248274065384</v>
      </c>
      <c r="Q314" s="161">
        <v>13337.650390999999</v>
      </c>
      <c r="R314">
        <v>13462.049805000001</v>
      </c>
      <c r="S314">
        <v>13328.200194999999</v>
      </c>
      <c r="T314">
        <v>13417.849609000001</v>
      </c>
      <c r="U314">
        <v>13417.832031</v>
      </c>
      <c r="V314">
        <v>14134000</v>
      </c>
      <c r="W314" s="172">
        <f>(Table1[[#This Row],[Close]]-T315)/T315</f>
        <v>-3.4461920270344964E-3</v>
      </c>
    </row>
    <row r="315" spans="1:23" ht="14.4" x14ac:dyDescent="0.3">
      <c r="A315" s="164">
        <v>44740</v>
      </c>
      <c r="B315">
        <v>377</v>
      </c>
      <c r="C315">
        <v>392</v>
      </c>
      <c r="D315">
        <v>376.05</v>
      </c>
      <c r="E315">
        <v>379.2</v>
      </c>
      <c r="F315">
        <v>388</v>
      </c>
      <c r="G315">
        <v>383.85</v>
      </c>
      <c r="H315">
        <v>387.3</v>
      </c>
      <c r="I315">
        <v>514.95000000000005</v>
      </c>
      <c r="J315">
        <v>310</v>
      </c>
      <c r="K315" t="s">
        <v>616</v>
      </c>
      <c r="L315" t="s">
        <v>617</v>
      </c>
      <c r="M315" s="165">
        <v>18361</v>
      </c>
      <c r="N315" s="162">
        <f>(Table1[[#This Row],[close ]]-G316)/G316</f>
        <v>1.2262658227848191E-2</v>
      </c>
      <c r="O315" s="163" t="str">
        <f>TEXT(Table1[[#This Row],[Date ]],"yyyy-mm")</f>
        <v>2022-06</v>
      </c>
      <c r="P315" s="13">
        <f>1+Table1[[#This Row],[Daily Return]]</f>
        <v>1.0122626582278482</v>
      </c>
      <c r="Q315" s="161">
        <v>13389.849609000001</v>
      </c>
      <c r="R315">
        <v>13487.5</v>
      </c>
      <c r="S315">
        <v>13330.75</v>
      </c>
      <c r="T315">
        <v>13464.25</v>
      </c>
      <c r="U315">
        <v>13464.232421999999</v>
      </c>
      <c r="V315">
        <v>12423600</v>
      </c>
      <c r="W315" s="172">
        <f>(Table1[[#This Row],[Close]]-T316)/T316</f>
        <v>1.4652922772224754E-3</v>
      </c>
    </row>
    <row r="316" spans="1:23" ht="14.4" x14ac:dyDescent="0.3">
      <c r="A316" s="164">
        <v>44739</v>
      </c>
      <c r="B316">
        <v>361</v>
      </c>
      <c r="C316">
        <v>383.9</v>
      </c>
      <c r="D316">
        <v>360.55</v>
      </c>
      <c r="E316">
        <v>358.3</v>
      </c>
      <c r="F316">
        <v>378</v>
      </c>
      <c r="G316">
        <v>379.2</v>
      </c>
      <c r="H316">
        <v>377.43</v>
      </c>
      <c r="I316">
        <v>514.95000000000005</v>
      </c>
      <c r="J316">
        <v>310</v>
      </c>
      <c r="K316" t="s">
        <v>618</v>
      </c>
      <c r="L316" t="s">
        <v>619</v>
      </c>
      <c r="M316" s="165">
        <v>16795</v>
      </c>
      <c r="N316" s="162">
        <f>(Table1[[#This Row],[close ]]-G317)/G317</f>
        <v>5.8331007535584643E-2</v>
      </c>
      <c r="O316" s="163" t="str">
        <f>TEXT(Table1[[#This Row],[Date ]],"yyyy-mm")</f>
        <v>2022-06</v>
      </c>
      <c r="P316" s="13">
        <f>1+Table1[[#This Row],[Daily Return]]</f>
        <v>1.0583310075355847</v>
      </c>
      <c r="Q316" s="161">
        <v>13506.349609000001</v>
      </c>
      <c r="R316">
        <v>13510.799805000001</v>
      </c>
      <c r="S316">
        <v>13432.650390999999</v>
      </c>
      <c r="T316">
        <v>13444.549805000001</v>
      </c>
      <c r="U316">
        <v>13444.532227</v>
      </c>
      <c r="V316">
        <v>12031200</v>
      </c>
      <c r="W316" s="172">
        <f>(Table1[[#This Row],[Close]]-T317)/T317</f>
        <v>9.1611788328016929E-3</v>
      </c>
    </row>
    <row r="317" spans="1:23" ht="14.4" x14ac:dyDescent="0.3">
      <c r="A317" s="164">
        <v>44736</v>
      </c>
      <c r="B317">
        <v>353.2</v>
      </c>
      <c r="C317">
        <v>362.55</v>
      </c>
      <c r="D317">
        <v>353.2</v>
      </c>
      <c r="E317">
        <v>352.4</v>
      </c>
      <c r="F317">
        <v>359</v>
      </c>
      <c r="G317">
        <v>358.3</v>
      </c>
      <c r="H317">
        <v>357.56</v>
      </c>
      <c r="I317">
        <v>514.95000000000005</v>
      </c>
      <c r="J317">
        <v>310</v>
      </c>
      <c r="K317" s="165">
        <v>94857</v>
      </c>
      <c r="L317" t="s">
        <v>620</v>
      </c>
      <c r="M317" s="165">
        <v>9652</v>
      </c>
      <c r="N317" s="162">
        <f>(Table1[[#This Row],[close ]]-G318)/G318</f>
        <v>1.6742338251986476E-2</v>
      </c>
      <c r="O317" s="163" t="str">
        <f>TEXT(Table1[[#This Row],[Date ]],"yyyy-mm")</f>
        <v>2022-06</v>
      </c>
      <c r="P317" s="13">
        <f>1+Table1[[#This Row],[Daily Return]]</f>
        <v>1.0167423382519865</v>
      </c>
      <c r="Q317" s="161">
        <v>13269.200194999999</v>
      </c>
      <c r="R317">
        <v>13337.700194999999</v>
      </c>
      <c r="S317">
        <v>13247.950194999999</v>
      </c>
      <c r="T317">
        <v>13322.5</v>
      </c>
      <c r="U317">
        <v>13322.482421999999</v>
      </c>
      <c r="V317">
        <v>11934800</v>
      </c>
      <c r="W317" s="172">
        <f>(Table1[[#This Row],[Close]]-T318)/T318</f>
        <v>1.0903890879765848E-2</v>
      </c>
    </row>
    <row r="318" spans="1:23" ht="14.4" x14ac:dyDescent="0.3">
      <c r="A318" s="164">
        <v>44735</v>
      </c>
      <c r="B318">
        <v>349.3</v>
      </c>
      <c r="C318">
        <v>354</v>
      </c>
      <c r="D318">
        <v>349.3</v>
      </c>
      <c r="E318">
        <v>349.8</v>
      </c>
      <c r="F318">
        <v>354</v>
      </c>
      <c r="G318">
        <v>352.4</v>
      </c>
      <c r="H318">
        <v>351.67</v>
      </c>
      <c r="I318">
        <v>514.95000000000005</v>
      </c>
      <c r="J318">
        <v>310</v>
      </c>
      <c r="K318" s="165">
        <v>93230</v>
      </c>
      <c r="L318" t="s">
        <v>621</v>
      </c>
      <c r="M318" s="165">
        <v>6947</v>
      </c>
      <c r="N318" s="162">
        <f>(Table1[[#This Row],[close ]]-G319)/G319</f>
        <v>7.4328187535733729E-3</v>
      </c>
      <c r="O318" s="163" t="str">
        <f>TEXT(Table1[[#This Row],[Date ]],"yyyy-mm")</f>
        <v>2022-06</v>
      </c>
      <c r="P318" s="13">
        <f>1+Table1[[#This Row],[Daily Return]]</f>
        <v>1.0074328187535733</v>
      </c>
      <c r="Q318" s="161">
        <v>13081.900390999999</v>
      </c>
      <c r="R318">
        <v>13231.900390999999</v>
      </c>
      <c r="S318">
        <v>13021.25</v>
      </c>
      <c r="T318">
        <v>13178.799805000001</v>
      </c>
      <c r="U318">
        <v>13178.782227</v>
      </c>
      <c r="V318">
        <v>12346900</v>
      </c>
      <c r="W318" s="172">
        <f>(Table1[[#This Row],[Close]]-T319)/T319</f>
        <v>1.0043862351746513E-2</v>
      </c>
    </row>
    <row r="319" spans="1:23" ht="14.4" x14ac:dyDescent="0.3">
      <c r="A319" s="164">
        <v>44734</v>
      </c>
      <c r="B319">
        <v>351.95</v>
      </c>
      <c r="C319">
        <v>359</v>
      </c>
      <c r="D319">
        <v>345.55</v>
      </c>
      <c r="E319">
        <v>352.8</v>
      </c>
      <c r="F319">
        <v>348.2</v>
      </c>
      <c r="G319">
        <v>349.8</v>
      </c>
      <c r="H319">
        <v>352.46</v>
      </c>
      <c r="I319">
        <v>514.95000000000005</v>
      </c>
      <c r="J319">
        <v>310</v>
      </c>
      <c r="K319" s="165">
        <v>56251</v>
      </c>
      <c r="L319" t="s">
        <v>622</v>
      </c>
      <c r="M319" s="165">
        <v>5432</v>
      </c>
      <c r="N319" s="162">
        <f>(Table1[[#This Row],[close ]]-G320)/G320</f>
        <v>-8.5034013605442167E-3</v>
      </c>
      <c r="O319" s="163" t="str">
        <f>TEXT(Table1[[#This Row],[Date ]],"yyyy-mm")</f>
        <v>2022-06</v>
      </c>
      <c r="P319" s="13">
        <f>1+Table1[[#This Row],[Daily Return]]</f>
        <v>0.99149659863945583</v>
      </c>
      <c r="Q319" s="161">
        <v>13176.099609000001</v>
      </c>
      <c r="R319">
        <v>13184.900390999999</v>
      </c>
      <c r="S319">
        <v>13028.349609000001</v>
      </c>
      <c r="T319">
        <v>13047.75</v>
      </c>
      <c r="U319">
        <v>13047.732421999999</v>
      </c>
      <c r="V319">
        <v>12845000</v>
      </c>
      <c r="W319" s="172">
        <f>(Table1[[#This Row],[Close]]-T320)/T320</f>
        <v>-1.4661822341750556E-2</v>
      </c>
    </row>
    <row r="320" spans="1:23" ht="14.4" x14ac:dyDescent="0.3">
      <c r="A320" s="164">
        <v>44733</v>
      </c>
      <c r="B320">
        <v>348.9</v>
      </c>
      <c r="C320">
        <v>360</v>
      </c>
      <c r="D320">
        <v>348.05</v>
      </c>
      <c r="E320">
        <v>347.15</v>
      </c>
      <c r="F320">
        <v>350.7</v>
      </c>
      <c r="G320">
        <v>352.8</v>
      </c>
      <c r="H320">
        <v>355.59</v>
      </c>
      <c r="I320">
        <v>514.95000000000005</v>
      </c>
      <c r="J320">
        <v>310</v>
      </c>
      <c r="K320" s="165">
        <v>70204</v>
      </c>
      <c r="L320" t="s">
        <v>623</v>
      </c>
      <c r="M320" s="165">
        <v>4040</v>
      </c>
      <c r="N320" s="162">
        <f>(Table1[[#This Row],[close ]]-G321)/G321</f>
        <v>1.6275385280138367E-2</v>
      </c>
      <c r="O320" s="163" t="str">
        <f>TEXT(Table1[[#This Row],[Date ]],"yyyy-mm")</f>
        <v>2022-06</v>
      </c>
      <c r="P320" s="13">
        <f>1+Table1[[#This Row],[Daily Return]]</f>
        <v>1.0162753852801383</v>
      </c>
      <c r="Q320" s="161">
        <v>13042.799805000001</v>
      </c>
      <c r="R320">
        <v>13275.5</v>
      </c>
      <c r="S320">
        <v>13019.349609000001</v>
      </c>
      <c r="T320">
        <v>13241.900390999999</v>
      </c>
      <c r="U320">
        <v>13241.882813</v>
      </c>
      <c r="V320">
        <v>14516100</v>
      </c>
      <c r="W320" s="172">
        <f>(Table1[[#This Row],[Close]]-T321)/T321</f>
        <v>2.2481353666775995E-2</v>
      </c>
    </row>
    <row r="321" spans="1:23" ht="14.4" x14ac:dyDescent="0.3">
      <c r="A321" s="164">
        <v>44732</v>
      </c>
      <c r="B321">
        <v>352</v>
      </c>
      <c r="C321">
        <v>352</v>
      </c>
      <c r="D321">
        <v>342.25</v>
      </c>
      <c r="E321">
        <v>352</v>
      </c>
      <c r="F321">
        <v>347</v>
      </c>
      <c r="G321">
        <v>347.15</v>
      </c>
      <c r="H321">
        <v>347.02</v>
      </c>
      <c r="I321">
        <v>514.95000000000005</v>
      </c>
      <c r="J321">
        <v>310</v>
      </c>
      <c r="K321" t="s">
        <v>624</v>
      </c>
      <c r="L321" t="s">
        <v>625</v>
      </c>
      <c r="M321" s="165">
        <v>8265</v>
      </c>
      <c r="N321" s="162">
        <f>(Table1[[#This Row],[close ]]-G322)/G322</f>
        <v>-1.3778409090909155E-2</v>
      </c>
      <c r="O321" s="163" t="str">
        <f>TEXT(Table1[[#This Row],[Date ]],"yyyy-mm")</f>
        <v>2022-06</v>
      </c>
      <c r="P321" s="13">
        <f>1+Table1[[#This Row],[Daily Return]]</f>
        <v>0.98622159090909089</v>
      </c>
      <c r="Q321" s="161">
        <v>13026.150390999999</v>
      </c>
      <c r="R321">
        <v>13049.400390999999</v>
      </c>
      <c r="S321">
        <v>12855.549805000001</v>
      </c>
      <c r="T321">
        <v>12950.75</v>
      </c>
      <c r="U321">
        <v>12950.733398</v>
      </c>
      <c r="V321">
        <v>15527100</v>
      </c>
      <c r="W321" s="172">
        <f>(Table1[[#This Row],[Close]]-T322)/T322</f>
        <v>-3.3859828007464553E-3</v>
      </c>
    </row>
    <row r="322" spans="1:23" ht="14.4" x14ac:dyDescent="0.3">
      <c r="A322" s="164">
        <v>44729</v>
      </c>
      <c r="B322">
        <v>346.7</v>
      </c>
      <c r="C322">
        <v>357</v>
      </c>
      <c r="D322">
        <v>342.6</v>
      </c>
      <c r="E322">
        <v>349.9</v>
      </c>
      <c r="F322">
        <v>351</v>
      </c>
      <c r="G322">
        <v>352</v>
      </c>
      <c r="H322">
        <v>351.16</v>
      </c>
      <c r="I322">
        <v>514.95000000000005</v>
      </c>
      <c r="J322">
        <v>310</v>
      </c>
      <c r="K322" t="s">
        <v>626</v>
      </c>
      <c r="L322" t="s">
        <v>627</v>
      </c>
      <c r="M322" s="165">
        <v>12328</v>
      </c>
      <c r="N322" s="162">
        <f>(Table1[[#This Row],[close ]]-G323)/G323</f>
        <v>6.0017147756502515E-3</v>
      </c>
      <c r="O322" s="163" t="str">
        <f>TEXT(Table1[[#This Row],[Date ]],"yyyy-mm")</f>
        <v>2022-06</v>
      </c>
      <c r="P322" s="13">
        <f>1+Table1[[#This Row],[Daily Return]]</f>
        <v>1.0060017147756501</v>
      </c>
      <c r="Q322" s="161">
        <v>13011.400390999999</v>
      </c>
      <c r="R322">
        <v>13111.950194999999</v>
      </c>
      <c r="S322">
        <v>12903.849609000001</v>
      </c>
      <c r="T322">
        <v>12994.75</v>
      </c>
      <c r="U322">
        <v>12994.733398</v>
      </c>
      <c r="V322">
        <v>16444300</v>
      </c>
      <c r="W322" s="172">
        <f>(Table1[[#This Row],[Close]]-T323)/T323</f>
        <v>-7.2158874180928857E-3</v>
      </c>
    </row>
    <row r="323" spans="1:23" ht="14.4" x14ac:dyDescent="0.3">
      <c r="A323" s="164">
        <v>44728</v>
      </c>
      <c r="B323">
        <v>357.1</v>
      </c>
      <c r="C323">
        <v>358.15</v>
      </c>
      <c r="D323">
        <v>348.35</v>
      </c>
      <c r="E323">
        <v>354.85</v>
      </c>
      <c r="F323">
        <v>350.4</v>
      </c>
      <c r="G323">
        <v>349.9</v>
      </c>
      <c r="H323">
        <v>350.94</v>
      </c>
      <c r="I323">
        <v>514.95000000000005</v>
      </c>
      <c r="J323">
        <v>310</v>
      </c>
      <c r="K323" t="s">
        <v>628</v>
      </c>
      <c r="L323" t="s">
        <v>629</v>
      </c>
      <c r="M323" s="165">
        <v>16726</v>
      </c>
      <c r="N323" s="162">
        <f>(Table1[[#This Row],[close ]]-G324)/G324</f>
        <v>-1.3949556150486249E-2</v>
      </c>
      <c r="O323" s="163" t="str">
        <f>TEXT(Table1[[#This Row],[Date ]],"yyyy-mm")</f>
        <v>2022-06</v>
      </c>
      <c r="P323" s="13">
        <f>1+Table1[[#This Row],[Daily Return]]</f>
        <v>0.98605044384951379</v>
      </c>
      <c r="Q323" s="161">
        <v>13508.700194999999</v>
      </c>
      <c r="R323">
        <v>13527.799805000001</v>
      </c>
      <c r="S323">
        <v>13064.049805000001</v>
      </c>
      <c r="T323">
        <v>13089.200194999999</v>
      </c>
      <c r="U323">
        <v>13089.182617</v>
      </c>
      <c r="V323">
        <v>13847500</v>
      </c>
      <c r="W323" s="172">
        <f>(Table1[[#This Row],[Close]]-T324)/T324</f>
        <v>-2.179603108339526E-2</v>
      </c>
    </row>
    <row r="324" spans="1:23" ht="14.4" x14ac:dyDescent="0.3">
      <c r="A324" s="164">
        <v>44727</v>
      </c>
      <c r="B324">
        <v>351.8</v>
      </c>
      <c r="C324">
        <v>358.95</v>
      </c>
      <c r="D324">
        <v>351.8</v>
      </c>
      <c r="E324">
        <v>351.45</v>
      </c>
      <c r="F324">
        <v>357</v>
      </c>
      <c r="G324">
        <v>354.85</v>
      </c>
      <c r="H324">
        <v>355.43</v>
      </c>
      <c r="I324">
        <v>514.95000000000005</v>
      </c>
      <c r="J324">
        <v>310</v>
      </c>
      <c r="K324" t="s">
        <v>630</v>
      </c>
      <c r="L324" t="s">
        <v>631</v>
      </c>
      <c r="M324" s="165">
        <v>6867</v>
      </c>
      <c r="N324" s="162">
        <f>(Table1[[#This Row],[close ]]-G325)/G325</f>
        <v>9.6742068573055454E-3</v>
      </c>
      <c r="O324" s="163" t="str">
        <f>TEXT(Table1[[#This Row],[Date ]],"yyyy-mm")</f>
        <v>2022-06</v>
      </c>
      <c r="P324" s="13">
        <f>1+Table1[[#This Row],[Daily Return]]</f>
        <v>1.0096742068573055</v>
      </c>
      <c r="Q324" s="161">
        <v>13412.200194999999</v>
      </c>
      <c r="R324">
        <v>13448.450194999999</v>
      </c>
      <c r="S324">
        <v>13366.75</v>
      </c>
      <c r="T324">
        <v>13380.849609000001</v>
      </c>
      <c r="U324">
        <v>13380.832031</v>
      </c>
      <c r="V324">
        <v>9733400</v>
      </c>
      <c r="W324" s="172">
        <f>(Table1[[#This Row],[Close]]-T325)/T325</f>
        <v>-5.5647065785137438E-4</v>
      </c>
    </row>
    <row r="325" spans="1:23" ht="14.4" x14ac:dyDescent="0.3">
      <c r="A325" s="164">
        <v>44726</v>
      </c>
      <c r="B325">
        <v>346.85</v>
      </c>
      <c r="C325">
        <v>355.45</v>
      </c>
      <c r="D325">
        <v>343.6</v>
      </c>
      <c r="E325">
        <v>349.9</v>
      </c>
      <c r="F325">
        <v>353.3</v>
      </c>
      <c r="G325">
        <v>351.45</v>
      </c>
      <c r="H325">
        <v>350.01</v>
      </c>
      <c r="I325">
        <v>514.95000000000005</v>
      </c>
      <c r="J325">
        <v>310</v>
      </c>
      <c r="K325" t="s">
        <v>632</v>
      </c>
      <c r="L325" t="s">
        <v>633</v>
      </c>
      <c r="M325" s="165">
        <v>6612</v>
      </c>
      <c r="N325" s="162">
        <f>(Table1[[#This Row],[close ]]-G326)/G326</f>
        <v>4.4298370963132654E-3</v>
      </c>
      <c r="O325" s="163" t="str">
        <f>TEXT(Table1[[#This Row],[Date ]],"yyyy-mm")</f>
        <v>2022-06</v>
      </c>
      <c r="P325" s="13">
        <f>1+Table1[[#This Row],[Daily Return]]</f>
        <v>1.0044298370963132</v>
      </c>
      <c r="Q325" s="161">
        <v>13341.950194999999</v>
      </c>
      <c r="R325">
        <v>13506.5</v>
      </c>
      <c r="S325">
        <v>13324.150390999999</v>
      </c>
      <c r="T325">
        <v>13388.299805000001</v>
      </c>
      <c r="U325">
        <v>13388.282227</v>
      </c>
      <c r="V325">
        <v>12380200</v>
      </c>
      <c r="W325" s="172">
        <f>(Table1[[#This Row],[Close]]-T326)/T326</f>
        <v>-2.1316835607711458E-3</v>
      </c>
    </row>
    <row r="326" spans="1:23" ht="14.4" x14ac:dyDescent="0.3">
      <c r="A326" s="164">
        <v>44725</v>
      </c>
      <c r="B326">
        <v>353</v>
      </c>
      <c r="C326">
        <v>355.05</v>
      </c>
      <c r="D326">
        <v>343.05</v>
      </c>
      <c r="E326">
        <v>360.05</v>
      </c>
      <c r="F326">
        <v>350</v>
      </c>
      <c r="G326">
        <v>349.9</v>
      </c>
      <c r="H326">
        <v>350.08</v>
      </c>
      <c r="I326">
        <v>514.95000000000005</v>
      </c>
      <c r="J326">
        <v>310</v>
      </c>
      <c r="K326" t="s">
        <v>634</v>
      </c>
      <c r="L326" t="s">
        <v>635</v>
      </c>
      <c r="M326" s="165">
        <v>10516</v>
      </c>
      <c r="N326" s="162">
        <f>(Table1[[#This Row],[close ]]-G327)/G327</f>
        <v>-2.8190529093181597E-2</v>
      </c>
      <c r="O326" s="163" t="str">
        <f>TEXT(Table1[[#This Row],[Date ]],"yyyy-mm")</f>
        <v>2022-06</v>
      </c>
      <c r="P326" s="13">
        <f>1+Table1[[#This Row],[Daily Return]]</f>
        <v>0.97180947090681835</v>
      </c>
      <c r="Q326" s="161">
        <v>13521.200194999999</v>
      </c>
      <c r="R326">
        <v>13527.75</v>
      </c>
      <c r="S326">
        <v>13356.200194999999</v>
      </c>
      <c r="T326">
        <v>13416.900390999999</v>
      </c>
      <c r="U326">
        <v>13416.882813</v>
      </c>
      <c r="V326">
        <v>13059200</v>
      </c>
      <c r="W326" s="172">
        <f>(Table1[[#This Row],[Close]]-T327)/T327</f>
        <v>-2.6473387559635082E-2</v>
      </c>
    </row>
    <row r="327" spans="1:23" ht="14.4" x14ac:dyDescent="0.3">
      <c r="A327" s="164">
        <v>44722</v>
      </c>
      <c r="B327">
        <v>362.2</v>
      </c>
      <c r="C327">
        <v>362.95</v>
      </c>
      <c r="D327">
        <v>356.25</v>
      </c>
      <c r="E327">
        <v>361.9</v>
      </c>
      <c r="F327">
        <v>360.5</v>
      </c>
      <c r="G327">
        <v>360.05</v>
      </c>
      <c r="H327">
        <v>360.12</v>
      </c>
      <c r="I327">
        <v>514.95000000000005</v>
      </c>
      <c r="J327">
        <v>310</v>
      </c>
      <c r="K327" t="s">
        <v>636</v>
      </c>
      <c r="L327" t="s">
        <v>637</v>
      </c>
      <c r="M327" s="165">
        <v>4719</v>
      </c>
      <c r="N327" s="162">
        <f>(Table1[[#This Row],[close ]]-G328)/G328</f>
        <v>-5.1119093672284226E-3</v>
      </c>
      <c r="O327" s="163" t="str">
        <f>TEXT(Table1[[#This Row],[Date ]],"yyyy-mm")</f>
        <v>2022-06</v>
      </c>
      <c r="P327" s="13">
        <f>1+Table1[[#This Row],[Daily Return]]</f>
        <v>0.99488809063277162</v>
      </c>
      <c r="Q327" s="161">
        <v>13825</v>
      </c>
      <c r="R327">
        <v>13860.049805000001</v>
      </c>
      <c r="S327">
        <v>13757.950194999999</v>
      </c>
      <c r="T327">
        <v>13781.75</v>
      </c>
      <c r="U327">
        <v>13781.731444999999</v>
      </c>
      <c r="V327">
        <v>10328000</v>
      </c>
      <c r="W327" s="172">
        <f>(Table1[[#This Row],[Close]]-T328)/T328</f>
        <v>-1.3976405296146929E-2</v>
      </c>
    </row>
    <row r="328" spans="1:23" ht="14.4" x14ac:dyDescent="0.3">
      <c r="A328" s="164">
        <v>44721</v>
      </c>
      <c r="B328">
        <v>366</v>
      </c>
      <c r="C328">
        <v>368.25</v>
      </c>
      <c r="D328">
        <v>357.5</v>
      </c>
      <c r="E328">
        <v>366.4</v>
      </c>
      <c r="F328">
        <v>362.2</v>
      </c>
      <c r="G328">
        <v>361.9</v>
      </c>
      <c r="H328">
        <v>362.13</v>
      </c>
      <c r="I328">
        <v>514.95000000000005</v>
      </c>
      <c r="J328">
        <v>310</v>
      </c>
      <c r="K328" t="s">
        <v>638</v>
      </c>
      <c r="L328" t="s">
        <v>639</v>
      </c>
      <c r="M328" s="165">
        <v>11229</v>
      </c>
      <c r="N328" s="162">
        <f>(Table1[[#This Row],[close ]]-G329)/G329</f>
        <v>-1.2281659388646289E-2</v>
      </c>
      <c r="O328" s="163" t="str">
        <f>TEXT(Table1[[#This Row],[Date ]],"yyyy-mm")</f>
        <v>2022-06</v>
      </c>
      <c r="P328" s="13">
        <f>1+Table1[[#This Row],[Daily Return]]</f>
        <v>0.98771834061135366</v>
      </c>
      <c r="Q328" s="161">
        <v>13816.700194999999</v>
      </c>
      <c r="R328">
        <v>13989</v>
      </c>
      <c r="S328">
        <v>13790</v>
      </c>
      <c r="T328">
        <v>13977.099609000001</v>
      </c>
      <c r="U328">
        <v>13977.081055000001</v>
      </c>
      <c r="V328">
        <v>11137600</v>
      </c>
      <c r="W328" s="172">
        <f>(Table1[[#This Row],[Close]]-T329)/T329</f>
        <v>6.4952736363298917E-3</v>
      </c>
    </row>
    <row r="329" spans="1:23" ht="14.4" x14ac:dyDescent="0.3">
      <c r="A329" s="164">
        <v>44720</v>
      </c>
      <c r="B329">
        <v>365.3</v>
      </c>
      <c r="C329">
        <v>370</v>
      </c>
      <c r="D329">
        <v>360.2</v>
      </c>
      <c r="E329">
        <v>365.3</v>
      </c>
      <c r="F329">
        <v>366</v>
      </c>
      <c r="G329">
        <v>366.4</v>
      </c>
      <c r="H329">
        <v>365.48</v>
      </c>
      <c r="I329">
        <v>514.95000000000005</v>
      </c>
      <c r="J329">
        <v>310</v>
      </c>
      <c r="K329" t="s">
        <v>640</v>
      </c>
      <c r="L329" t="s">
        <v>641</v>
      </c>
      <c r="M329" s="165">
        <v>14065</v>
      </c>
      <c r="N329" s="162">
        <f>(Table1[[#This Row],[close ]]-G330)/G330</f>
        <v>3.0112236517929533E-3</v>
      </c>
      <c r="O329" s="163" t="str">
        <f>TEXT(Table1[[#This Row],[Date ]],"yyyy-mm")</f>
        <v>2022-06</v>
      </c>
      <c r="P329" s="13">
        <f>1+Table1[[#This Row],[Daily Return]]</f>
        <v>1.003011223651793</v>
      </c>
      <c r="Q329" s="161">
        <v>13981.650390999999</v>
      </c>
      <c r="R329">
        <v>14020.450194999999</v>
      </c>
      <c r="S329">
        <v>13832.450194999999</v>
      </c>
      <c r="T329">
        <v>13886.900390999999</v>
      </c>
      <c r="U329">
        <v>13886.881836</v>
      </c>
      <c r="V329">
        <v>12313500</v>
      </c>
      <c r="W329" s="172">
        <f>(Table1[[#This Row],[Close]]-T330)/T330</f>
        <v>-3.4945907866461841E-3</v>
      </c>
    </row>
    <row r="330" spans="1:23" ht="14.4" x14ac:dyDescent="0.3">
      <c r="A330" s="164">
        <v>44719</v>
      </c>
      <c r="B330">
        <v>364.7</v>
      </c>
      <c r="C330">
        <v>366.8</v>
      </c>
      <c r="D330">
        <v>358.05</v>
      </c>
      <c r="E330">
        <v>362.75</v>
      </c>
      <c r="F330">
        <v>365</v>
      </c>
      <c r="G330">
        <v>365.3</v>
      </c>
      <c r="H330">
        <v>364.38</v>
      </c>
      <c r="I330">
        <v>514.95000000000005</v>
      </c>
      <c r="J330">
        <v>310</v>
      </c>
      <c r="K330" t="s">
        <v>642</v>
      </c>
      <c r="L330" t="s">
        <v>643</v>
      </c>
      <c r="M330" s="165">
        <v>8044</v>
      </c>
      <c r="N330" s="162">
        <f>(Table1[[#This Row],[close ]]-G331)/G331</f>
        <v>7.0296347346657795E-3</v>
      </c>
      <c r="O330" s="163" t="str">
        <f>TEXT(Table1[[#This Row],[Date ]],"yyyy-mm")</f>
        <v>2022-06</v>
      </c>
      <c r="P330" s="13">
        <f>1+Table1[[#This Row],[Daily Return]]</f>
        <v>1.0070296347346659</v>
      </c>
      <c r="Q330" s="161">
        <v>13978.650390999999</v>
      </c>
      <c r="R330">
        <v>13990.200194999999</v>
      </c>
      <c r="S330">
        <v>13883.75</v>
      </c>
      <c r="T330">
        <v>13935.599609000001</v>
      </c>
      <c r="U330">
        <v>13935.581055000001</v>
      </c>
      <c r="V330">
        <v>11151200</v>
      </c>
      <c r="W330" s="172">
        <f>(Table1[[#This Row],[Close]]-T331)/T331</f>
        <v>-8.4317034386261688E-3</v>
      </c>
    </row>
    <row r="331" spans="1:23" ht="14.4" x14ac:dyDescent="0.3">
      <c r="A331" s="164">
        <v>44718</v>
      </c>
      <c r="B331">
        <v>360</v>
      </c>
      <c r="C331">
        <v>368.3</v>
      </c>
      <c r="D331">
        <v>349.8</v>
      </c>
      <c r="E331">
        <v>360.65</v>
      </c>
      <c r="F331">
        <v>367.05</v>
      </c>
      <c r="G331">
        <v>362.75</v>
      </c>
      <c r="H331">
        <v>356.76</v>
      </c>
      <c r="I331">
        <v>514.95000000000005</v>
      </c>
      <c r="J331">
        <v>310</v>
      </c>
      <c r="K331" t="s">
        <v>644</v>
      </c>
      <c r="L331" t="s">
        <v>645</v>
      </c>
      <c r="M331" s="165">
        <v>12360</v>
      </c>
      <c r="N331" s="162">
        <f>(Table1[[#This Row],[close ]]-G332)/G332</f>
        <v>5.8228199084986079E-3</v>
      </c>
      <c r="O331" s="163" t="str">
        <f>TEXT(Table1[[#This Row],[Date ]],"yyyy-mm")</f>
        <v>2022-06</v>
      </c>
      <c r="P331" s="13">
        <f>1+Table1[[#This Row],[Daily Return]]</f>
        <v>1.0058228199084986</v>
      </c>
      <c r="Q331" s="161">
        <v>14042.400390999999</v>
      </c>
      <c r="R331">
        <v>14081.200194999999</v>
      </c>
      <c r="S331">
        <v>13932.150390999999</v>
      </c>
      <c r="T331">
        <v>14054.099609000001</v>
      </c>
      <c r="U331">
        <v>14054.081055000001</v>
      </c>
      <c r="V331">
        <v>11181400</v>
      </c>
      <c r="W331" s="172">
        <f>(Table1[[#This Row],[Close]]-T332)/T332</f>
        <v>-1.690648558304495E-3</v>
      </c>
    </row>
    <row r="332" spans="1:23" ht="14.4" x14ac:dyDescent="0.3">
      <c r="A332" s="164">
        <v>44715</v>
      </c>
      <c r="B332">
        <v>362.2</v>
      </c>
      <c r="C332">
        <v>364.65</v>
      </c>
      <c r="D332">
        <v>358.35</v>
      </c>
      <c r="E332">
        <v>360.3</v>
      </c>
      <c r="F332">
        <v>362</v>
      </c>
      <c r="G332">
        <v>360.65</v>
      </c>
      <c r="H332">
        <v>361.64</v>
      </c>
      <c r="I332">
        <v>514.95000000000005</v>
      </c>
      <c r="J332">
        <v>310</v>
      </c>
      <c r="K332" t="s">
        <v>646</v>
      </c>
      <c r="L332" t="s">
        <v>647</v>
      </c>
      <c r="M332" s="165">
        <v>7232</v>
      </c>
      <c r="N332" s="162">
        <f>(Table1[[#This Row],[close ]]-G333)/G333</f>
        <v>9.7141271162910325E-4</v>
      </c>
      <c r="O332" s="163" t="str">
        <f>TEXT(Table1[[#This Row],[Date ]],"yyyy-mm")</f>
        <v>2022-06</v>
      </c>
      <c r="P332" s="13">
        <f>1+Table1[[#This Row],[Daily Return]]</f>
        <v>1.0009714127116291</v>
      </c>
      <c r="Q332" s="161">
        <v>14280.349609000001</v>
      </c>
      <c r="R332">
        <v>14300</v>
      </c>
      <c r="S332">
        <v>14064.900390999999</v>
      </c>
      <c r="T332">
        <v>14077.900390999999</v>
      </c>
      <c r="U332">
        <v>14077.881836</v>
      </c>
      <c r="V332">
        <v>12054000</v>
      </c>
      <c r="W332" s="172">
        <f>(Table1[[#This Row],[Close]]-T333)/T333</f>
        <v>-6.3558808974201247E-3</v>
      </c>
    </row>
    <row r="333" spans="1:23" ht="14.4" x14ac:dyDescent="0.3">
      <c r="A333" s="164">
        <v>44714</v>
      </c>
      <c r="B333">
        <v>370.4</v>
      </c>
      <c r="C333">
        <v>372.1</v>
      </c>
      <c r="D333">
        <v>358.2</v>
      </c>
      <c r="E333">
        <v>365.85</v>
      </c>
      <c r="F333">
        <v>359</v>
      </c>
      <c r="G333">
        <v>360.3</v>
      </c>
      <c r="H333">
        <v>361.84</v>
      </c>
      <c r="I333">
        <v>514.95000000000005</v>
      </c>
      <c r="J333">
        <v>310</v>
      </c>
      <c r="K333" t="s">
        <v>648</v>
      </c>
      <c r="L333" t="s">
        <v>649</v>
      </c>
      <c r="M333" s="165">
        <v>14796</v>
      </c>
      <c r="N333" s="162">
        <f>(Table1[[#This Row],[close ]]-G334)/G334</f>
        <v>-1.5170151701517046E-2</v>
      </c>
      <c r="O333" s="163" t="str">
        <f>TEXT(Table1[[#This Row],[Date ]],"yyyy-mm")</f>
        <v>2022-06</v>
      </c>
      <c r="P333" s="13">
        <f>1+Table1[[#This Row],[Daily Return]]</f>
        <v>0.98482984829848297</v>
      </c>
      <c r="Q333" s="161">
        <v>14059.25</v>
      </c>
      <c r="R333">
        <v>14179.299805000001</v>
      </c>
      <c r="S333">
        <v>14029.799805000001</v>
      </c>
      <c r="T333">
        <v>14167.950194999999</v>
      </c>
      <c r="U333">
        <v>14167.931640999999</v>
      </c>
      <c r="V333">
        <v>12776700</v>
      </c>
      <c r="W333" s="172">
        <f>(Table1[[#This Row],[Close]]-T334)/T334</f>
        <v>6.0392249919166687E-3</v>
      </c>
    </row>
    <row r="334" spans="1:23" ht="14.4" x14ac:dyDescent="0.3">
      <c r="A334" s="164">
        <v>44713</v>
      </c>
      <c r="B334">
        <v>359.4</v>
      </c>
      <c r="C334">
        <v>368.5</v>
      </c>
      <c r="D334">
        <v>356.75</v>
      </c>
      <c r="E334">
        <v>354.1</v>
      </c>
      <c r="F334">
        <v>367</v>
      </c>
      <c r="G334">
        <v>365.85</v>
      </c>
      <c r="H334">
        <v>362.59</v>
      </c>
      <c r="I334">
        <v>514.95000000000005</v>
      </c>
      <c r="J334">
        <v>310</v>
      </c>
      <c r="K334" t="s">
        <v>650</v>
      </c>
      <c r="L334" t="s">
        <v>651</v>
      </c>
      <c r="M334" s="165">
        <v>8309</v>
      </c>
      <c r="N334" s="162">
        <f>(Table1[[#This Row],[close ]]-G335)/G335</f>
        <v>3.3182716746681724E-2</v>
      </c>
      <c r="O334" s="163" t="str">
        <f>TEXT(Table1[[#This Row],[Date ]],"yyyy-mm")</f>
        <v>2022-06</v>
      </c>
      <c r="P334" s="13">
        <f>1+Table1[[#This Row],[Daily Return]]</f>
        <v>1.0331827167466818</v>
      </c>
      <c r="Q334" s="161">
        <v>14132.099609000001</v>
      </c>
      <c r="R334">
        <v>14186.900390999999</v>
      </c>
      <c r="S334">
        <v>14009.049805000001</v>
      </c>
      <c r="T334">
        <v>14082.900390999999</v>
      </c>
      <c r="U334">
        <v>14082.881836</v>
      </c>
      <c r="V334">
        <v>13703100</v>
      </c>
      <c r="W334" s="172">
        <f>(Table1[[#This Row],[Close]]-T335)/T335</f>
        <v>-2.5991684620156686E-3</v>
      </c>
    </row>
    <row r="335" spans="1:23" ht="14.4" x14ac:dyDescent="0.3">
      <c r="A335" s="164">
        <v>44712</v>
      </c>
      <c r="B335">
        <v>359.7</v>
      </c>
      <c r="C335">
        <v>359.8</v>
      </c>
      <c r="D335">
        <v>342.4</v>
      </c>
      <c r="E335">
        <v>357.85</v>
      </c>
      <c r="F335">
        <v>358.3</v>
      </c>
      <c r="G335">
        <v>354.1</v>
      </c>
      <c r="H335">
        <v>355.51</v>
      </c>
      <c r="I335">
        <v>514.95000000000005</v>
      </c>
      <c r="J335">
        <v>310</v>
      </c>
      <c r="K335" t="s">
        <v>652</v>
      </c>
      <c r="L335" t="s">
        <v>653</v>
      </c>
      <c r="M335" s="165">
        <v>21627</v>
      </c>
      <c r="N335" s="162">
        <f>(Table1[[#This Row],[close ]]-G336)/G336</f>
        <v>-1.0479251082855945E-2</v>
      </c>
      <c r="O335" s="163" t="str">
        <f>TEXT(Table1[[#This Row],[Date ]],"yyyy-mm")</f>
        <v>2022-05</v>
      </c>
      <c r="P335" s="13">
        <f>1+Table1[[#This Row],[Daily Return]]</f>
        <v>0.98952074891714403</v>
      </c>
      <c r="Q335" s="161">
        <v>14106</v>
      </c>
      <c r="R335">
        <v>14215.450194999999</v>
      </c>
      <c r="S335">
        <v>14067.049805000001</v>
      </c>
      <c r="T335">
        <v>14119.599609000001</v>
      </c>
      <c r="U335">
        <v>14119.581055000001</v>
      </c>
      <c r="V335">
        <v>25869900</v>
      </c>
      <c r="W335" s="172">
        <f>(Table1[[#This Row],[Close]]-T336)/T336</f>
        <v>-2.4868028149409617E-3</v>
      </c>
    </row>
    <row r="336" spans="1:23" ht="14.4" x14ac:dyDescent="0.3">
      <c r="A336" s="164">
        <v>44711</v>
      </c>
      <c r="B336">
        <v>353.5</v>
      </c>
      <c r="C336">
        <v>363</v>
      </c>
      <c r="D336">
        <v>343.15</v>
      </c>
      <c r="E336">
        <v>349.85</v>
      </c>
      <c r="F336">
        <v>358.2</v>
      </c>
      <c r="G336">
        <v>357.85</v>
      </c>
      <c r="H336">
        <v>354.04</v>
      </c>
      <c r="I336">
        <v>514.95000000000005</v>
      </c>
      <c r="J336">
        <v>310</v>
      </c>
      <c r="K336" t="s">
        <v>654</v>
      </c>
      <c r="L336" t="s">
        <v>655</v>
      </c>
      <c r="M336" s="165">
        <v>21321</v>
      </c>
      <c r="N336" s="162">
        <f>(Table1[[#This Row],[close ]]-G337)/G337</f>
        <v>2.2866942975560953E-2</v>
      </c>
      <c r="O336" s="163" t="str">
        <f>TEXT(Table1[[#This Row],[Date ]],"yyyy-mm")</f>
        <v>2022-05</v>
      </c>
      <c r="P336" s="13">
        <f>1+Table1[[#This Row],[Daily Return]]</f>
        <v>1.022866942975561</v>
      </c>
      <c r="Q336" s="161">
        <v>14022.599609000001</v>
      </c>
      <c r="R336">
        <v>14163.049805000001</v>
      </c>
      <c r="S336">
        <v>14009.650390999999</v>
      </c>
      <c r="T336">
        <v>14154.799805000001</v>
      </c>
      <c r="U336">
        <v>14154.78125</v>
      </c>
      <c r="V336">
        <v>13958800</v>
      </c>
      <c r="W336" s="172">
        <f>(Table1[[#This Row],[Close]]-T337)/T337</f>
        <v>2.0301763194516886E-2</v>
      </c>
    </row>
    <row r="337" spans="1:23" ht="14.4" x14ac:dyDescent="0.3">
      <c r="A337" s="164">
        <v>44708</v>
      </c>
      <c r="B337">
        <v>345</v>
      </c>
      <c r="C337">
        <v>352.4</v>
      </c>
      <c r="D337">
        <v>338</v>
      </c>
      <c r="E337">
        <v>342.05</v>
      </c>
      <c r="F337">
        <v>349</v>
      </c>
      <c r="G337">
        <v>349.85</v>
      </c>
      <c r="H337">
        <v>346.74</v>
      </c>
      <c r="I337">
        <v>514.95000000000005</v>
      </c>
      <c r="J337">
        <v>310</v>
      </c>
      <c r="K337" t="s">
        <v>656</v>
      </c>
      <c r="L337" t="s">
        <v>657</v>
      </c>
      <c r="M337" s="165">
        <v>10054</v>
      </c>
      <c r="N337" s="162">
        <f>(Table1[[#This Row],[close ]]-G338)/G338</f>
        <v>2.2803683671977812E-2</v>
      </c>
      <c r="O337" s="163" t="str">
        <f>TEXT(Table1[[#This Row],[Date ]],"yyyy-mm")</f>
        <v>2022-05</v>
      </c>
      <c r="P337" s="13">
        <f>1+Table1[[#This Row],[Daily Return]]</f>
        <v>1.0228036836719778</v>
      </c>
      <c r="Q337" s="161">
        <v>13839.299805000001</v>
      </c>
      <c r="R337">
        <v>13885.049805000001</v>
      </c>
      <c r="S337">
        <v>13768.299805000001</v>
      </c>
      <c r="T337">
        <v>13873.150390999999</v>
      </c>
      <c r="U337">
        <v>13873.131836</v>
      </c>
      <c r="V337">
        <v>12515500</v>
      </c>
      <c r="W337" s="172">
        <f>(Table1[[#This Row],[Close]]-T338)/T338</f>
        <v>1.0974679497619695E-2</v>
      </c>
    </row>
    <row r="338" spans="1:23" ht="14.4" x14ac:dyDescent="0.3">
      <c r="A338" s="164">
        <v>44707</v>
      </c>
      <c r="B338">
        <v>341.25</v>
      </c>
      <c r="C338">
        <v>346.75</v>
      </c>
      <c r="D338">
        <v>334</v>
      </c>
      <c r="E338">
        <v>341.25</v>
      </c>
      <c r="F338">
        <v>339</v>
      </c>
      <c r="G338">
        <v>342.05</v>
      </c>
      <c r="H338">
        <v>341.01</v>
      </c>
      <c r="I338">
        <v>514.95000000000005</v>
      </c>
      <c r="J338">
        <v>310</v>
      </c>
      <c r="K338" t="s">
        <v>658</v>
      </c>
      <c r="L338" t="s">
        <v>659</v>
      </c>
      <c r="M338" s="165">
        <v>6793</v>
      </c>
      <c r="N338" s="162">
        <f>(Table1[[#This Row],[close ]]-G339)/G339</f>
        <v>2.3443223443223777E-3</v>
      </c>
      <c r="O338" s="163" t="str">
        <f>TEXT(Table1[[#This Row],[Date ]],"yyyy-mm")</f>
        <v>2022-05</v>
      </c>
      <c r="P338" s="13">
        <f>1+Table1[[#This Row],[Daily Return]]</f>
        <v>1.0023443223443225</v>
      </c>
      <c r="Q338" s="161">
        <v>13651.549805000001</v>
      </c>
      <c r="R338">
        <v>13756.849609000001</v>
      </c>
      <c r="S338">
        <v>13445.25</v>
      </c>
      <c r="T338">
        <v>13722.549805000001</v>
      </c>
      <c r="U338">
        <v>13722.532227</v>
      </c>
      <c r="V338">
        <v>16812400</v>
      </c>
      <c r="W338" s="172">
        <f>(Table1[[#This Row],[Close]]-T339)/T339</f>
        <v>9.9206862799212942E-3</v>
      </c>
    </row>
    <row r="339" spans="1:23" ht="14.4" x14ac:dyDescent="0.3">
      <c r="A339" s="164">
        <v>44706</v>
      </c>
      <c r="B339">
        <v>342.15</v>
      </c>
      <c r="C339">
        <v>353.15</v>
      </c>
      <c r="D339">
        <v>335</v>
      </c>
      <c r="E339">
        <v>345.35</v>
      </c>
      <c r="F339">
        <v>340.2</v>
      </c>
      <c r="G339">
        <v>341.25</v>
      </c>
      <c r="H339">
        <v>340.26</v>
      </c>
      <c r="I339">
        <v>514.95000000000005</v>
      </c>
      <c r="J339">
        <v>310</v>
      </c>
      <c r="K339" t="s">
        <v>660</v>
      </c>
      <c r="L339" t="s">
        <v>661</v>
      </c>
      <c r="M339" s="165">
        <v>8866</v>
      </c>
      <c r="N339" s="162">
        <f>(Table1[[#This Row],[close ]]-G340)/G340</f>
        <v>-1.1872013898943165E-2</v>
      </c>
      <c r="O339" s="163" t="str">
        <f>TEXT(Table1[[#This Row],[Date ]],"yyyy-mm")</f>
        <v>2022-05</v>
      </c>
      <c r="P339" s="13">
        <f>1+Table1[[#This Row],[Daily Return]]</f>
        <v>0.98812798610105679</v>
      </c>
      <c r="Q339" s="161">
        <v>13805.099609000001</v>
      </c>
      <c r="R339">
        <v>13821.400390999999</v>
      </c>
      <c r="S339">
        <v>13574.5</v>
      </c>
      <c r="T339">
        <v>13587.75</v>
      </c>
      <c r="U339">
        <v>13587.732421999999</v>
      </c>
      <c r="V339">
        <v>13674500</v>
      </c>
      <c r="W339" s="172">
        <f>(Table1[[#This Row],[Close]]-T340)/T340</f>
        <v>-1.1602320464092819E-2</v>
      </c>
    </row>
    <row r="340" spans="1:23" ht="14.4" x14ac:dyDescent="0.3">
      <c r="A340" s="164">
        <v>44705</v>
      </c>
      <c r="B340">
        <v>355</v>
      </c>
      <c r="C340">
        <v>357.85</v>
      </c>
      <c r="D340">
        <v>341.05</v>
      </c>
      <c r="E340">
        <v>353.25</v>
      </c>
      <c r="F340">
        <v>346</v>
      </c>
      <c r="G340">
        <v>345.35</v>
      </c>
      <c r="H340">
        <v>345.49</v>
      </c>
      <c r="I340">
        <v>514.95000000000005</v>
      </c>
      <c r="J340">
        <v>310</v>
      </c>
      <c r="K340" t="s">
        <v>662</v>
      </c>
      <c r="L340" t="s">
        <v>663</v>
      </c>
      <c r="M340" s="165">
        <v>10282</v>
      </c>
      <c r="N340" s="162">
        <f>(Table1[[#This Row],[close ]]-G341)/G341</f>
        <v>-2.2363765038924212E-2</v>
      </c>
      <c r="O340" s="163" t="str">
        <f>TEXT(Table1[[#This Row],[Date ]],"yyyy-mm")</f>
        <v>2022-05</v>
      </c>
      <c r="P340" s="13">
        <f>1+Table1[[#This Row],[Daily Return]]</f>
        <v>0.97763623496107577</v>
      </c>
      <c r="Q340" s="161">
        <v>13858.049805000001</v>
      </c>
      <c r="R340">
        <v>13883.549805000001</v>
      </c>
      <c r="S340">
        <v>13709.400390999999</v>
      </c>
      <c r="T340">
        <v>13747.25</v>
      </c>
      <c r="U340">
        <v>13747.232421999999</v>
      </c>
      <c r="V340">
        <v>15712100</v>
      </c>
      <c r="W340" s="172">
        <f>(Table1[[#This Row],[Close]]-T341)/T341</f>
        <v>-6.4000495994456577E-3</v>
      </c>
    </row>
    <row r="341" spans="1:23" ht="14.4" x14ac:dyDescent="0.3">
      <c r="A341" s="164">
        <v>44704</v>
      </c>
      <c r="B341">
        <v>365.6</v>
      </c>
      <c r="C341">
        <v>367.6</v>
      </c>
      <c r="D341">
        <v>352.1</v>
      </c>
      <c r="E341">
        <v>363.95</v>
      </c>
      <c r="F341">
        <v>353.75</v>
      </c>
      <c r="G341">
        <v>353.25</v>
      </c>
      <c r="H341">
        <v>358.79</v>
      </c>
      <c r="I341">
        <v>514.95000000000005</v>
      </c>
      <c r="J341">
        <v>310</v>
      </c>
      <c r="K341" t="s">
        <v>664</v>
      </c>
      <c r="L341" t="s">
        <v>665</v>
      </c>
      <c r="M341" s="165">
        <v>6941</v>
      </c>
      <c r="N341" s="162">
        <f>(Table1[[#This Row],[close ]]-G342)/G342</f>
        <v>-2.9399642808078004E-2</v>
      </c>
      <c r="O341" s="163" t="str">
        <f>TEXT(Table1[[#This Row],[Date ]],"yyyy-mm")</f>
        <v>2022-05</v>
      </c>
      <c r="P341" s="13">
        <f>1+Table1[[#This Row],[Daily Return]]</f>
        <v>0.97060035719192195</v>
      </c>
      <c r="Q341" s="161">
        <v>13929.75</v>
      </c>
      <c r="R341">
        <v>14005.5</v>
      </c>
      <c r="S341">
        <v>13813.599609000001</v>
      </c>
      <c r="T341">
        <v>13835.799805000001</v>
      </c>
      <c r="U341">
        <v>13835.78125</v>
      </c>
      <c r="V341">
        <v>15691000</v>
      </c>
      <c r="W341" s="172">
        <f>(Table1[[#This Row],[Close]]-T342)/T342</f>
        <v>-4.2641085013368904E-3</v>
      </c>
    </row>
    <row r="342" spans="1:23" ht="14.4" x14ac:dyDescent="0.3">
      <c r="A342" s="164">
        <v>44701</v>
      </c>
      <c r="B342">
        <v>368.6</v>
      </c>
      <c r="C342">
        <v>371.7</v>
      </c>
      <c r="D342">
        <v>361</v>
      </c>
      <c r="E342">
        <v>365.2</v>
      </c>
      <c r="F342">
        <v>364</v>
      </c>
      <c r="G342">
        <v>363.95</v>
      </c>
      <c r="H342">
        <v>365.19</v>
      </c>
      <c r="I342">
        <v>514.95000000000005</v>
      </c>
      <c r="J342">
        <v>298.5</v>
      </c>
      <c r="K342" t="s">
        <v>666</v>
      </c>
      <c r="L342" t="s">
        <v>667</v>
      </c>
      <c r="M342" s="165">
        <v>5073</v>
      </c>
      <c r="N342" s="162">
        <f>(Table1[[#This Row],[close ]]-G343)/G343</f>
        <v>-3.4227820372398688E-3</v>
      </c>
      <c r="O342" s="163" t="str">
        <f>TEXT(Table1[[#This Row],[Date ]],"yyyy-mm")</f>
        <v>2022-05</v>
      </c>
      <c r="P342" s="13">
        <f>1+Table1[[#This Row],[Daily Return]]</f>
        <v>0.99657721796276011</v>
      </c>
      <c r="Q342" s="161">
        <v>13755.049805000001</v>
      </c>
      <c r="R342">
        <v>13906.400390999999</v>
      </c>
      <c r="S342">
        <v>13733.549805000001</v>
      </c>
      <c r="T342">
        <v>13895.049805000001</v>
      </c>
      <c r="U342">
        <v>13895.03125</v>
      </c>
      <c r="V342">
        <v>13959800</v>
      </c>
      <c r="W342" s="172">
        <f>(Table1[[#This Row],[Close]]-T343)/T343</f>
        <v>2.5396793133286737E-2</v>
      </c>
    </row>
    <row r="343" spans="1:23" ht="14.4" x14ac:dyDescent="0.3">
      <c r="A343" s="164">
        <v>44700</v>
      </c>
      <c r="B343">
        <v>362</v>
      </c>
      <c r="C343">
        <v>371.55</v>
      </c>
      <c r="D343">
        <v>357.05</v>
      </c>
      <c r="E343">
        <v>367.65</v>
      </c>
      <c r="F343">
        <v>365.2</v>
      </c>
      <c r="G343">
        <v>365.2</v>
      </c>
      <c r="H343">
        <v>365.73</v>
      </c>
      <c r="I343">
        <v>514.95000000000005</v>
      </c>
      <c r="J343">
        <v>298.5</v>
      </c>
      <c r="K343" t="s">
        <v>668</v>
      </c>
      <c r="L343" t="s">
        <v>669</v>
      </c>
      <c r="M343" s="165">
        <v>11031</v>
      </c>
      <c r="N343" s="162">
        <f>(Table1[[#This Row],[close ]]-G344)/G344</f>
        <v>-6.6639466884264621E-3</v>
      </c>
      <c r="O343" s="163" t="str">
        <f>TEXT(Table1[[#This Row],[Date ]],"yyyy-mm")</f>
        <v>2022-05</v>
      </c>
      <c r="P343" s="13">
        <f>1+Table1[[#This Row],[Daily Return]]</f>
        <v>0.99333605331157349</v>
      </c>
      <c r="Q343" s="161">
        <v>13625.75</v>
      </c>
      <c r="R343">
        <v>13680.650390999999</v>
      </c>
      <c r="S343">
        <v>13520.950194999999</v>
      </c>
      <c r="T343">
        <v>13550.900390999999</v>
      </c>
      <c r="U343">
        <v>13550.882813</v>
      </c>
      <c r="V343">
        <v>15232100</v>
      </c>
      <c r="W343" s="172">
        <f>(Table1[[#This Row],[Close]]-T344)/T344</f>
        <v>-2.6389892288799646E-2</v>
      </c>
    </row>
    <row r="344" spans="1:23" ht="14.4" x14ac:dyDescent="0.3">
      <c r="A344" s="164">
        <v>44699</v>
      </c>
      <c r="B344">
        <v>352.2</v>
      </c>
      <c r="C344">
        <v>370.45</v>
      </c>
      <c r="D344">
        <v>345.5</v>
      </c>
      <c r="E344">
        <v>350.4</v>
      </c>
      <c r="F344">
        <v>369.55</v>
      </c>
      <c r="G344">
        <v>367.65</v>
      </c>
      <c r="H344">
        <v>362.57</v>
      </c>
      <c r="I344">
        <v>514.95000000000005</v>
      </c>
      <c r="J344">
        <v>298.5</v>
      </c>
      <c r="K344" t="s">
        <v>670</v>
      </c>
      <c r="L344" t="s">
        <v>671</v>
      </c>
      <c r="M344" s="165">
        <v>18853</v>
      </c>
      <c r="N344" s="162">
        <f>(Table1[[#This Row],[close ]]-G345)/G345</f>
        <v>4.9229452054794523E-2</v>
      </c>
      <c r="O344" s="163" t="str">
        <f>TEXT(Table1[[#This Row],[Date ]],"yyyy-mm")</f>
        <v>2022-05</v>
      </c>
      <c r="P344" s="13">
        <f>1+Table1[[#This Row],[Daily Return]]</f>
        <v>1.0492294520547945</v>
      </c>
      <c r="Q344" s="161">
        <v>13989.349609000001</v>
      </c>
      <c r="R344">
        <v>14064</v>
      </c>
      <c r="S344">
        <v>13896.599609000001</v>
      </c>
      <c r="T344">
        <v>13918.200194999999</v>
      </c>
      <c r="U344">
        <v>13918.181640999999</v>
      </c>
      <c r="V344">
        <v>15887800</v>
      </c>
      <c r="W344" s="172">
        <f>(Table1[[#This Row],[Close]]-T345)/T345</f>
        <v>-5.6366378907985826E-4</v>
      </c>
    </row>
    <row r="345" spans="1:23" ht="14.4" x14ac:dyDescent="0.3">
      <c r="A345" s="164">
        <v>44698</v>
      </c>
      <c r="B345">
        <v>329.75</v>
      </c>
      <c r="C345">
        <v>355</v>
      </c>
      <c r="D345">
        <v>329.75</v>
      </c>
      <c r="E345">
        <v>326.3</v>
      </c>
      <c r="F345">
        <v>351.65</v>
      </c>
      <c r="G345">
        <v>350.4</v>
      </c>
      <c r="H345">
        <v>342.71</v>
      </c>
      <c r="I345">
        <v>514.95000000000005</v>
      </c>
      <c r="J345">
        <v>298.5</v>
      </c>
      <c r="K345" t="s">
        <v>672</v>
      </c>
      <c r="L345" t="s">
        <v>673</v>
      </c>
      <c r="M345" s="165">
        <v>10448</v>
      </c>
      <c r="N345" s="162">
        <f>(Table1[[#This Row],[close ]]-G346)/G346</f>
        <v>7.3858412503830725E-2</v>
      </c>
      <c r="O345" s="163" t="str">
        <f>TEXT(Table1[[#This Row],[Date ]],"yyyy-mm")</f>
        <v>2022-05</v>
      </c>
      <c r="P345" s="13">
        <f>1+Table1[[#This Row],[Daily Return]]</f>
        <v>1.0738584125038306</v>
      </c>
      <c r="Q345" s="161">
        <v>13648.450194999999</v>
      </c>
      <c r="R345">
        <v>13944.700194999999</v>
      </c>
      <c r="S345">
        <v>13632.150390999999</v>
      </c>
      <c r="T345">
        <v>13926.049805000001</v>
      </c>
      <c r="U345">
        <v>13926.03125</v>
      </c>
      <c r="V345">
        <v>15444600</v>
      </c>
      <c r="W345" s="172">
        <f>(Table1[[#This Row],[Close]]-T346)/T346</f>
        <v>2.6147253367519947E-2</v>
      </c>
    </row>
    <row r="346" spans="1:23" ht="14.4" x14ac:dyDescent="0.3">
      <c r="A346" s="164">
        <v>44697</v>
      </c>
      <c r="B346">
        <v>331</v>
      </c>
      <c r="C346">
        <v>333.45</v>
      </c>
      <c r="D346">
        <v>324.25</v>
      </c>
      <c r="E346">
        <v>330.25</v>
      </c>
      <c r="F346">
        <v>325.8</v>
      </c>
      <c r="G346">
        <v>326.3</v>
      </c>
      <c r="H346">
        <v>328.74</v>
      </c>
      <c r="I346">
        <v>514.95000000000005</v>
      </c>
      <c r="J346">
        <v>298.5</v>
      </c>
      <c r="K346" t="s">
        <v>674</v>
      </c>
      <c r="L346" t="s">
        <v>675</v>
      </c>
      <c r="M346" s="165">
        <v>8327</v>
      </c>
      <c r="N346" s="162">
        <f>(Table1[[#This Row],[close ]]-G347)/G347</f>
        <v>-1.1960635881907612E-2</v>
      </c>
      <c r="O346" s="163" t="str">
        <f>TEXT(Table1[[#This Row],[Date ]],"yyyy-mm")</f>
        <v>2022-05</v>
      </c>
      <c r="P346" s="13">
        <f>1+Table1[[#This Row],[Daily Return]]</f>
        <v>0.98803936411809234</v>
      </c>
      <c r="Q346" s="161">
        <v>13540.25</v>
      </c>
      <c r="R346">
        <v>13646.299805000001</v>
      </c>
      <c r="S346">
        <v>13434.450194999999</v>
      </c>
      <c r="T346">
        <v>13571.200194999999</v>
      </c>
      <c r="U346">
        <v>13571.182617</v>
      </c>
      <c r="V346">
        <v>15045600</v>
      </c>
      <c r="W346" s="172">
        <f>(Table1[[#This Row],[Close]]-T347)/T347</f>
        <v>7.4008235905429565E-3</v>
      </c>
    </row>
    <row r="347" spans="1:23" ht="14.4" x14ac:dyDescent="0.3">
      <c r="A347" s="164">
        <v>44694</v>
      </c>
      <c r="B347">
        <v>330.3</v>
      </c>
      <c r="C347">
        <v>334.15</v>
      </c>
      <c r="D347">
        <v>324.25</v>
      </c>
      <c r="E347">
        <v>323.14999999999998</v>
      </c>
      <c r="F347">
        <v>331.1</v>
      </c>
      <c r="G347">
        <v>330.25</v>
      </c>
      <c r="H347">
        <v>330.36</v>
      </c>
      <c r="I347">
        <v>514.95000000000005</v>
      </c>
      <c r="J347">
        <v>291.25</v>
      </c>
      <c r="K347" t="s">
        <v>676</v>
      </c>
      <c r="L347" t="s">
        <v>677</v>
      </c>
      <c r="M347" s="165">
        <v>14032</v>
      </c>
      <c r="N347" s="162">
        <f>(Table1[[#This Row],[close ]]-G348)/G348</f>
        <v>2.1971220795296374E-2</v>
      </c>
      <c r="O347" s="163" t="str">
        <f>TEXT(Table1[[#This Row],[Date ]],"yyyy-mm")</f>
        <v>2022-05</v>
      </c>
      <c r="P347" s="13">
        <f>1+Table1[[#This Row],[Daily Return]]</f>
        <v>1.0219712207952965</v>
      </c>
      <c r="Q347" s="161">
        <v>13621.200194999999</v>
      </c>
      <c r="R347">
        <v>13738.549805000001</v>
      </c>
      <c r="S347">
        <v>13435.049805000001</v>
      </c>
      <c r="T347">
        <v>13471.5</v>
      </c>
      <c r="U347">
        <v>13471.482421999999</v>
      </c>
      <c r="V347">
        <v>17319000</v>
      </c>
      <c r="W347" s="172">
        <f>(Table1[[#This Row],[Close]]-T348)/T348</f>
        <v>4.641577393661462E-4</v>
      </c>
    </row>
    <row r="348" spans="1:23" ht="14.4" x14ac:dyDescent="0.3">
      <c r="A348" s="164">
        <v>44693</v>
      </c>
      <c r="B348">
        <v>325.3</v>
      </c>
      <c r="C348">
        <v>331.95</v>
      </c>
      <c r="D348">
        <v>315.64999999999998</v>
      </c>
      <c r="E348">
        <v>324.3</v>
      </c>
      <c r="F348">
        <v>324</v>
      </c>
      <c r="G348">
        <v>323.14999999999998</v>
      </c>
      <c r="H348">
        <v>323.92</v>
      </c>
      <c r="I348">
        <v>514.95000000000005</v>
      </c>
      <c r="J348">
        <v>291.25</v>
      </c>
      <c r="K348" t="s">
        <v>678</v>
      </c>
      <c r="L348" t="s">
        <v>679</v>
      </c>
      <c r="M348" s="165">
        <v>12848</v>
      </c>
      <c r="N348" s="162">
        <f>(Table1[[#This Row],[close ]]-G349)/G349</f>
        <v>-3.5460992907802467E-3</v>
      </c>
      <c r="O348" s="163" t="str">
        <f>TEXT(Table1[[#This Row],[Date ]],"yyyy-mm")</f>
        <v>2022-05</v>
      </c>
      <c r="P348" s="13">
        <f>1+Table1[[#This Row],[Daily Return]]</f>
        <v>0.9964539007092198</v>
      </c>
      <c r="Q348" s="161">
        <v>13656.950194999999</v>
      </c>
      <c r="R348">
        <v>13671</v>
      </c>
      <c r="S348">
        <v>13389.75</v>
      </c>
      <c r="T348">
        <v>13465.25</v>
      </c>
      <c r="U348">
        <v>13465.232421999999</v>
      </c>
      <c r="V348">
        <v>18293200</v>
      </c>
      <c r="W348" s="172">
        <f>(Table1[[#This Row],[Close]]-T349)/T349</f>
        <v>-2.2259240574256992E-2</v>
      </c>
    </row>
    <row r="349" spans="1:23" ht="14.4" x14ac:dyDescent="0.3">
      <c r="A349" s="164">
        <v>44692</v>
      </c>
      <c r="B349">
        <v>336</v>
      </c>
      <c r="C349">
        <v>342.35</v>
      </c>
      <c r="D349">
        <v>315.2</v>
      </c>
      <c r="E349">
        <v>335.75</v>
      </c>
      <c r="F349">
        <v>327</v>
      </c>
      <c r="G349">
        <v>324.3</v>
      </c>
      <c r="H349">
        <v>327.24</v>
      </c>
      <c r="I349">
        <v>514.95000000000005</v>
      </c>
      <c r="J349">
        <v>291.25</v>
      </c>
      <c r="K349" t="s">
        <v>680</v>
      </c>
      <c r="L349" t="s">
        <v>681</v>
      </c>
      <c r="M349" s="165">
        <v>10341</v>
      </c>
      <c r="N349" s="162">
        <f>(Table1[[#This Row],[close ]]-G350)/G350</f>
        <v>-3.4102755026061027E-2</v>
      </c>
      <c r="O349" s="163" t="str">
        <f>TEXT(Table1[[#This Row],[Date ]],"yyyy-mm")</f>
        <v>2022-05</v>
      </c>
      <c r="P349" s="13">
        <f>1+Table1[[#This Row],[Daily Return]]</f>
        <v>0.96589724497393892</v>
      </c>
      <c r="Q349" s="161">
        <v>13888.150390999999</v>
      </c>
      <c r="R349">
        <v>13949.099609000001</v>
      </c>
      <c r="S349">
        <v>13589.349609000001</v>
      </c>
      <c r="T349">
        <v>13771.799805000001</v>
      </c>
      <c r="U349">
        <v>13771.782227</v>
      </c>
      <c r="V349">
        <v>17869000</v>
      </c>
      <c r="W349" s="172">
        <f>(Table1[[#This Row],[Close]]-T350)/T350</f>
        <v>-6.0732312700117119E-3</v>
      </c>
    </row>
    <row r="350" spans="1:23" ht="14.4" x14ac:dyDescent="0.3">
      <c r="A350" s="164">
        <v>44691</v>
      </c>
      <c r="B350">
        <v>344.4</v>
      </c>
      <c r="C350">
        <v>347.9</v>
      </c>
      <c r="D350">
        <v>333.5</v>
      </c>
      <c r="E350">
        <v>344.4</v>
      </c>
      <c r="F350">
        <v>336.05</v>
      </c>
      <c r="G350">
        <v>335.75</v>
      </c>
      <c r="H350">
        <v>338.05</v>
      </c>
      <c r="I350">
        <v>514.95000000000005</v>
      </c>
      <c r="J350">
        <v>291.25</v>
      </c>
      <c r="K350" t="s">
        <v>682</v>
      </c>
      <c r="L350" t="s">
        <v>683</v>
      </c>
      <c r="M350" s="165">
        <v>16563</v>
      </c>
      <c r="N350" s="162">
        <f>(Table1[[#This Row],[close ]]-G351)/G351</f>
        <v>-2.5116144018582979E-2</v>
      </c>
      <c r="O350" s="163" t="str">
        <f>TEXT(Table1[[#This Row],[Date ]],"yyyy-mm")</f>
        <v>2022-05</v>
      </c>
      <c r="P350" s="13">
        <f>1+Table1[[#This Row],[Daily Return]]</f>
        <v>0.97488385598141702</v>
      </c>
      <c r="Q350" s="161">
        <v>13953.950194999999</v>
      </c>
      <c r="R350">
        <v>14068.400390999999</v>
      </c>
      <c r="S350">
        <v>13823.349609000001</v>
      </c>
      <c r="T350">
        <v>13855.950194999999</v>
      </c>
      <c r="U350">
        <v>13855.931640999999</v>
      </c>
      <c r="V350">
        <v>13461200</v>
      </c>
      <c r="W350" s="172">
        <f>(Table1[[#This Row],[Close]]-T351)/T351</f>
        <v>-9.7057055050297891E-3</v>
      </c>
    </row>
    <row r="351" spans="1:23" ht="14.4" x14ac:dyDescent="0.3">
      <c r="A351" s="164">
        <v>44690</v>
      </c>
      <c r="B351">
        <v>354.5</v>
      </c>
      <c r="C351">
        <v>355</v>
      </c>
      <c r="D351">
        <v>336.05</v>
      </c>
      <c r="E351">
        <v>359.8</v>
      </c>
      <c r="F351">
        <v>345.3</v>
      </c>
      <c r="G351">
        <v>344.4</v>
      </c>
      <c r="H351">
        <v>344.56</v>
      </c>
      <c r="I351">
        <v>514.95000000000005</v>
      </c>
      <c r="J351">
        <v>291.25</v>
      </c>
      <c r="K351" t="s">
        <v>684</v>
      </c>
      <c r="L351" t="s">
        <v>685</v>
      </c>
      <c r="M351" s="165">
        <v>17695</v>
      </c>
      <c r="N351" s="162">
        <f>(Table1[[#This Row],[close ]]-G352)/G352</f>
        <v>-4.2801556420233554E-2</v>
      </c>
      <c r="O351" s="163" t="str">
        <f>TEXT(Table1[[#This Row],[Date ]],"yyyy-mm")</f>
        <v>2022-05</v>
      </c>
      <c r="P351" s="13">
        <f>1+Table1[[#This Row],[Daily Return]]</f>
        <v>0.95719844357976647</v>
      </c>
      <c r="Q351" s="161">
        <v>14002.75</v>
      </c>
      <c r="R351">
        <v>14088.299805000001</v>
      </c>
      <c r="S351">
        <v>13879.549805000001</v>
      </c>
      <c r="T351">
        <v>13991.75</v>
      </c>
      <c r="U351">
        <v>13991.731444999999</v>
      </c>
      <c r="V351">
        <v>14199300</v>
      </c>
      <c r="W351" s="172">
        <f>(Table1[[#This Row],[Close]]-T352)/T352</f>
        <v>-1.0886662071646961E-2</v>
      </c>
    </row>
    <row r="352" spans="1:23" ht="14.4" x14ac:dyDescent="0.3">
      <c r="A352" s="164">
        <v>44687</v>
      </c>
      <c r="B352">
        <v>363.2</v>
      </c>
      <c r="C352">
        <v>366.9</v>
      </c>
      <c r="D352">
        <v>350</v>
      </c>
      <c r="E352">
        <v>375.65</v>
      </c>
      <c r="F352">
        <v>361.8</v>
      </c>
      <c r="G352">
        <v>359.8</v>
      </c>
      <c r="H352">
        <v>355.59</v>
      </c>
      <c r="I352">
        <v>514.95000000000005</v>
      </c>
      <c r="J352">
        <v>266.25</v>
      </c>
      <c r="K352" t="s">
        <v>686</v>
      </c>
      <c r="L352" t="s">
        <v>687</v>
      </c>
      <c r="M352" s="165">
        <v>23895</v>
      </c>
      <c r="N352" s="162">
        <f>(Table1[[#This Row],[close ]]-G353)/G353</f>
        <v>-4.2193531212564798E-2</v>
      </c>
      <c r="O352" s="163" t="str">
        <f>TEXT(Table1[[#This Row],[Date ]],"yyyy-mm")</f>
        <v>2022-05</v>
      </c>
      <c r="P352" s="13">
        <f>1+Table1[[#This Row],[Daily Return]]</f>
        <v>0.95780646878743525</v>
      </c>
      <c r="Q352" s="161">
        <v>14159.099609000001</v>
      </c>
      <c r="R352">
        <v>14205</v>
      </c>
      <c r="S352">
        <v>14073.450194999999</v>
      </c>
      <c r="T352">
        <v>14145.75</v>
      </c>
      <c r="U352">
        <v>14145.731444999999</v>
      </c>
      <c r="V352">
        <v>15272500</v>
      </c>
      <c r="W352" s="172">
        <f>(Table1[[#This Row],[Close]]-T353)/T353</f>
        <v>-1.7349171616130039E-2</v>
      </c>
    </row>
    <row r="353" spans="1:23" ht="14.4" x14ac:dyDescent="0.3">
      <c r="A353" s="164">
        <v>44686</v>
      </c>
      <c r="B353">
        <v>390.1</v>
      </c>
      <c r="C353">
        <v>393.2</v>
      </c>
      <c r="D353">
        <v>374.4</v>
      </c>
      <c r="E353">
        <v>387.1</v>
      </c>
      <c r="F353">
        <v>377.5</v>
      </c>
      <c r="G353">
        <v>375.65</v>
      </c>
      <c r="H353">
        <v>381.77</v>
      </c>
      <c r="I353">
        <v>514.95000000000005</v>
      </c>
      <c r="J353">
        <v>266.25</v>
      </c>
      <c r="K353" t="s">
        <v>688</v>
      </c>
      <c r="L353" t="s">
        <v>689</v>
      </c>
      <c r="M353" s="165">
        <v>12762</v>
      </c>
      <c r="N353" s="162">
        <f>(Table1[[#This Row],[close ]]-G354)/G354</f>
        <v>-2.9578920175665317E-2</v>
      </c>
      <c r="O353" s="163" t="str">
        <f>TEXT(Table1[[#This Row],[Date ]],"yyyy-mm")</f>
        <v>2022-05</v>
      </c>
      <c r="P353" s="13">
        <f>1+Table1[[#This Row],[Daily Return]]</f>
        <v>0.97042107982433468</v>
      </c>
      <c r="Q353" s="161">
        <v>14542.150390999999</v>
      </c>
      <c r="R353">
        <v>14606.049805000001</v>
      </c>
      <c r="S353">
        <v>14365.549805000001</v>
      </c>
      <c r="T353">
        <v>14395.5</v>
      </c>
      <c r="U353">
        <v>14395.481444999999</v>
      </c>
      <c r="V353">
        <v>13458000</v>
      </c>
      <c r="W353" s="172">
        <f>(Table1[[#This Row],[Close]]-T354)/T354</f>
        <v>1.4940170692821927E-4</v>
      </c>
    </row>
    <row r="354" spans="1:23" ht="14.4" x14ac:dyDescent="0.3">
      <c r="A354" s="164">
        <v>44685</v>
      </c>
      <c r="B354">
        <v>395.45</v>
      </c>
      <c r="C354">
        <v>400</v>
      </c>
      <c r="D354">
        <v>385</v>
      </c>
      <c r="E354">
        <v>401.3</v>
      </c>
      <c r="F354">
        <v>389</v>
      </c>
      <c r="G354">
        <v>387.1</v>
      </c>
      <c r="H354">
        <v>392.16</v>
      </c>
      <c r="I354">
        <v>514.95000000000005</v>
      </c>
      <c r="J354">
        <v>266.25</v>
      </c>
      <c r="K354" t="s">
        <v>690</v>
      </c>
      <c r="L354" t="s">
        <v>691</v>
      </c>
      <c r="M354" s="165">
        <v>9749</v>
      </c>
      <c r="N354" s="162">
        <f>(Table1[[#This Row],[close ]]-G355)/G355</f>
        <v>-3.538499875404931E-2</v>
      </c>
      <c r="O354" s="163" t="str">
        <f>TEXT(Table1[[#This Row],[Date ]],"yyyy-mm")</f>
        <v>2022-05</v>
      </c>
      <c r="P354" s="13">
        <f>1+Table1[[#This Row],[Daily Return]]</f>
        <v>0.96461500124595068</v>
      </c>
      <c r="Q354" s="161">
        <v>14771.450194999999</v>
      </c>
      <c r="R354">
        <v>14798.299805000001</v>
      </c>
      <c r="S354">
        <v>14343.599609000001</v>
      </c>
      <c r="T354">
        <v>14393.349609000001</v>
      </c>
      <c r="U354">
        <v>14393.331055000001</v>
      </c>
      <c r="V354">
        <v>16213000</v>
      </c>
      <c r="W354" s="172">
        <f>(Table1[[#This Row],[Close]]-T355)/T355</f>
        <v>-2.3272476845485824E-2</v>
      </c>
    </row>
    <row r="355" spans="1:23" ht="14.4" x14ac:dyDescent="0.3">
      <c r="A355" s="164">
        <v>44683</v>
      </c>
      <c r="B355">
        <v>403.9</v>
      </c>
      <c r="C355">
        <v>408.35</v>
      </c>
      <c r="D355">
        <v>396.9</v>
      </c>
      <c r="E355">
        <v>408.15</v>
      </c>
      <c r="F355">
        <v>402</v>
      </c>
      <c r="G355">
        <v>401.3</v>
      </c>
      <c r="H355">
        <v>403.27</v>
      </c>
      <c r="I355">
        <v>514.95000000000005</v>
      </c>
      <c r="J355">
        <v>266.25</v>
      </c>
      <c r="K355" t="s">
        <v>692</v>
      </c>
      <c r="L355" t="s">
        <v>693</v>
      </c>
      <c r="M355" s="165">
        <v>8076</v>
      </c>
      <c r="N355" s="162">
        <f>(Table1[[#This Row],[close ]]-G356)/G356</f>
        <v>-1.6783045448977008E-2</v>
      </c>
      <c r="O355" s="163" t="str">
        <f>TEXT(Table1[[#This Row],[Date ]],"yyyy-mm")</f>
        <v>2022-05</v>
      </c>
      <c r="P355" s="13">
        <f>1+Table1[[#This Row],[Daily Return]]</f>
        <v>0.98321695455102298</v>
      </c>
      <c r="Q355" s="161">
        <v>14647.25</v>
      </c>
      <c r="R355">
        <v>14751.049805000001</v>
      </c>
      <c r="S355">
        <v>14617.75</v>
      </c>
      <c r="T355">
        <v>14736.299805000001</v>
      </c>
      <c r="U355">
        <v>14736.280273</v>
      </c>
      <c r="V355">
        <v>14132500</v>
      </c>
      <c r="W355" s="172">
        <f>(Table1[[#This Row],[Close]]-T356)/T356</f>
        <v>-3.1826213439041331E-3</v>
      </c>
    </row>
    <row r="356" spans="1:23" ht="14.4" x14ac:dyDescent="0.3">
      <c r="A356" s="164">
        <v>44680</v>
      </c>
      <c r="B356">
        <v>409.3</v>
      </c>
      <c r="C356">
        <v>422.45</v>
      </c>
      <c r="D356">
        <v>402.95</v>
      </c>
      <c r="E356">
        <v>407.65</v>
      </c>
      <c r="F356">
        <v>410</v>
      </c>
      <c r="G356">
        <v>408.15</v>
      </c>
      <c r="H356">
        <v>415.23</v>
      </c>
      <c r="I356">
        <v>514.95000000000005</v>
      </c>
      <c r="J356">
        <v>258.55</v>
      </c>
      <c r="K356" t="s">
        <v>694</v>
      </c>
      <c r="L356" t="s">
        <v>695</v>
      </c>
      <c r="M356" s="165">
        <v>16884</v>
      </c>
      <c r="N356" s="162">
        <f>(Table1[[#This Row],[close ]]-G357)/G357</f>
        <v>1.2265423770391269E-3</v>
      </c>
      <c r="O356" s="163" t="str">
        <f>TEXT(Table1[[#This Row],[Date ]],"yyyy-mm")</f>
        <v>2022-04</v>
      </c>
      <c r="P356" s="13">
        <f>1+Table1[[#This Row],[Daily Return]]</f>
        <v>1.0012265423770392</v>
      </c>
      <c r="Q356" s="161">
        <v>14991.450194999999</v>
      </c>
      <c r="R356">
        <v>15011.700194999999</v>
      </c>
      <c r="S356">
        <v>14743.349609000001</v>
      </c>
      <c r="T356">
        <v>14783.349609000001</v>
      </c>
      <c r="U356">
        <v>14783.330078000001</v>
      </c>
      <c r="V356">
        <v>16095600</v>
      </c>
      <c r="W356" s="172">
        <f>(Table1[[#This Row],[Close]]-T357)/T357</f>
        <v>-8.7536310808929048E-3</v>
      </c>
    </row>
    <row r="357" spans="1:23" ht="14.4" x14ac:dyDescent="0.3">
      <c r="A357" s="164">
        <v>44679</v>
      </c>
      <c r="B357">
        <v>398.1</v>
      </c>
      <c r="C357">
        <v>412</v>
      </c>
      <c r="D357">
        <v>389.55</v>
      </c>
      <c r="E357">
        <v>396.05</v>
      </c>
      <c r="F357">
        <v>408</v>
      </c>
      <c r="G357">
        <v>407.65</v>
      </c>
      <c r="H357">
        <v>405.36</v>
      </c>
      <c r="I357">
        <v>514.95000000000005</v>
      </c>
      <c r="J357">
        <v>258.55</v>
      </c>
      <c r="K357" t="s">
        <v>696</v>
      </c>
      <c r="L357" t="s">
        <v>697</v>
      </c>
      <c r="M357" s="165">
        <v>14962</v>
      </c>
      <c r="N357" s="162">
        <f>(Table1[[#This Row],[close ]]-G358)/G358</f>
        <v>2.9289231157682023E-2</v>
      </c>
      <c r="O357" s="163" t="str">
        <f>TEXT(Table1[[#This Row],[Date ]],"yyyy-mm")</f>
        <v>2022-04</v>
      </c>
      <c r="P357" s="13">
        <f>1+Table1[[#This Row],[Daily Return]]</f>
        <v>1.029289231157682</v>
      </c>
      <c r="Q357" s="161">
        <v>14886.5</v>
      </c>
      <c r="R357">
        <v>14964.599609000001</v>
      </c>
      <c r="S357">
        <v>14765.849609000001</v>
      </c>
      <c r="T357">
        <v>14913.900390999999</v>
      </c>
      <c r="U357">
        <v>14913.880859000001</v>
      </c>
      <c r="V357">
        <v>16131500</v>
      </c>
      <c r="W357" s="172">
        <f>(Table1[[#This Row],[Close]]-T358)/T358</f>
        <v>1.0700758403361292E-2</v>
      </c>
    </row>
    <row r="358" spans="1:23" ht="14.4" x14ac:dyDescent="0.3">
      <c r="A358" s="164">
        <v>44678</v>
      </c>
      <c r="B358">
        <v>396.95</v>
      </c>
      <c r="C358">
        <v>404</v>
      </c>
      <c r="D358">
        <v>389</v>
      </c>
      <c r="E358">
        <v>399.1</v>
      </c>
      <c r="F358">
        <v>395.95</v>
      </c>
      <c r="G358">
        <v>396.05</v>
      </c>
      <c r="H358">
        <v>398.25</v>
      </c>
      <c r="I358">
        <v>514.95000000000005</v>
      </c>
      <c r="J358">
        <v>258.55</v>
      </c>
      <c r="K358" t="s">
        <v>698</v>
      </c>
      <c r="L358" t="s">
        <v>699</v>
      </c>
      <c r="M358" s="165">
        <v>17438</v>
      </c>
      <c r="N358" s="162">
        <f>(Table1[[#This Row],[close ]]-G359)/G359</f>
        <v>-7.6421949386119049E-3</v>
      </c>
      <c r="O358" s="163" t="str">
        <f>TEXT(Table1[[#This Row],[Date ]],"yyyy-mm")</f>
        <v>2022-04</v>
      </c>
      <c r="P358" s="13">
        <f>1+Table1[[#This Row],[Daily Return]]</f>
        <v>0.99235780506138804</v>
      </c>
      <c r="Q358" s="161">
        <v>14797.349609000001</v>
      </c>
      <c r="R358">
        <v>14825.549805000001</v>
      </c>
      <c r="S358">
        <v>14678.950194999999</v>
      </c>
      <c r="T358">
        <v>14756</v>
      </c>
      <c r="U358">
        <v>14755.980469</v>
      </c>
      <c r="V358">
        <v>15429600</v>
      </c>
      <c r="W358" s="172">
        <f>(Table1[[#This Row],[Close]]-T359)/T359</f>
        <v>-9.5547233576803881E-3</v>
      </c>
    </row>
    <row r="359" spans="1:23" ht="14.4" x14ac:dyDescent="0.3">
      <c r="A359" s="164">
        <v>44677</v>
      </c>
      <c r="B359">
        <v>384</v>
      </c>
      <c r="C359">
        <v>401.45</v>
      </c>
      <c r="D359">
        <v>383.3</v>
      </c>
      <c r="E359">
        <v>379.55</v>
      </c>
      <c r="F359">
        <v>398.5</v>
      </c>
      <c r="G359">
        <v>399.1</v>
      </c>
      <c r="H359">
        <v>395.16</v>
      </c>
      <c r="I359">
        <v>514.95000000000005</v>
      </c>
      <c r="J359">
        <v>258.55</v>
      </c>
      <c r="K359" t="s">
        <v>700</v>
      </c>
      <c r="L359" t="s">
        <v>701</v>
      </c>
      <c r="M359" s="165">
        <v>16238</v>
      </c>
      <c r="N359" s="162">
        <f>(Table1[[#This Row],[close ]]-G360)/G360</f>
        <v>5.1508365169279438E-2</v>
      </c>
      <c r="O359" s="163" t="str">
        <f>TEXT(Table1[[#This Row],[Date ]],"yyyy-mm")</f>
        <v>2022-04</v>
      </c>
      <c r="P359" s="13">
        <f>1+Table1[[#This Row],[Daily Return]]</f>
        <v>1.0515083651692794</v>
      </c>
      <c r="Q359" s="161">
        <v>14818.799805000001</v>
      </c>
      <c r="R359">
        <v>14915.349609000001</v>
      </c>
      <c r="S359">
        <v>14785.849609000001</v>
      </c>
      <c r="T359">
        <v>14898.349609000001</v>
      </c>
      <c r="U359">
        <v>14898.330078000001</v>
      </c>
      <c r="V359">
        <v>13574900</v>
      </c>
      <c r="W359" s="172">
        <f>(Table1[[#This Row],[Close]]-T360)/T360</f>
        <v>1.5358114155251195E-2</v>
      </c>
    </row>
    <row r="360" spans="1:23" ht="14.4" x14ac:dyDescent="0.3">
      <c r="A360" s="164">
        <v>44676</v>
      </c>
      <c r="B360">
        <v>387.9</v>
      </c>
      <c r="C360">
        <v>392.1</v>
      </c>
      <c r="D360">
        <v>376.9</v>
      </c>
      <c r="E360">
        <v>388.15</v>
      </c>
      <c r="F360">
        <v>380.45</v>
      </c>
      <c r="G360">
        <v>379.55</v>
      </c>
      <c r="H360">
        <v>383.31</v>
      </c>
      <c r="I360">
        <v>514.95000000000005</v>
      </c>
      <c r="J360">
        <v>258.55</v>
      </c>
      <c r="K360" t="s">
        <v>702</v>
      </c>
      <c r="L360" t="s">
        <v>703</v>
      </c>
      <c r="M360" s="165">
        <v>13969</v>
      </c>
      <c r="N360" s="162">
        <f>(Table1[[#This Row],[close ]]-G361)/G361</f>
        <v>-2.2156382841684828E-2</v>
      </c>
      <c r="O360" s="163" t="str">
        <f>TEXT(Table1[[#This Row],[Date ]],"yyyy-mm")</f>
        <v>2022-04</v>
      </c>
      <c r="P360" s="13">
        <f>1+Table1[[#This Row],[Daily Return]]</f>
        <v>0.97784361715831514</v>
      </c>
      <c r="Q360" s="161">
        <v>14758.599609000001</v>
      </c>
      <c r="R360">
        <v>14769.099609000001</v>
      </c>
      <c r="S360">
        <v>14623.099609000001</v>
      </c>
      <c r="T360">
        <v>14673</v>
      </c>
      <c r="U360">
        <v>14672.980469</v>
      </c>
      <c r="V360">
        <v>15260000</v>
      </c>
      <c r="W360" s="172">
        <f>(Table1[[#This Row],[Close]]-T361)/T361</f>
        <v>-1.4894383953091497E-2</v>
      </c>
    </row>
    <row r="361" spans="1:23" ht="14.4" x14ac:dyDescent="0.3">
      <c r="A361" s="164">
        <v>44673</v>
      </c>
      <c r="B361">
        <v>390</v>
      </c>
      <c r="C361">
        <v>399.95</v>
      </c>
      <c r="D361">
        <v>385.1</v>
      </c>
      <c r="E361">
        <v>389.05</v>
      </c>
      <c r="F361">
        <v>389.9</v>
      </c>
      <c r="G361">
        <v>388.15</v>
      </c>
      <c r="H361">
        <v>392.68</v>
      </c>
      <c r="I361">
        <v>514.95000000000005</v>
      </c>
      <c r="J361">
        <v>245.85</v>
      </c>
      <c r="K361" t="s">
        <v>704</v>
      </c>
      <c r="L361" t="s">
        <v>705</v>
      </c>
      <c r="M361" s="165">
        <v>13392</v>
      </c>
      <c r="N361" s="162">
        <f>(Table1[[#This Row],[close ]]-G362)/G362</f>
        <v>-2.313327335818106E-3</v>
      </c>
      <c r="O361" s="163" t="str">
        <f>TEXT(Table1[[#This Row],[Date ]],"yyyy-mm")</f>
        <v>2022-04</v>
      </c>
      <c r="P361" s="13">
        <f>1+Table1[[#This Row],[Daily Return]]</f>
        <v>0.99768667266418187</v>
      </c>
      <c r="Q361" s="161">
        <v>14948.099609000001</v>
      </c>
      <c r="R361">
        <v>15015.349609000001</v>
      </c>
      <c r="S361">
        <v>14875.799805000001</v>
      </c>
      <c r="T361">
        <v>14894.849609000001</v>
      </c>
      <c r="U361">
        <v>14894.830078000001</v>
      </c>
      <c r="V361">
        <v>14869400</v>
      </c>
      <c r="W361" s="172">
        <f>(Table1[[#This Row],[Close]]-T362)/T362</f>
        <v>-1.0568693528217075E-2</v>
      </c>
    </row>
    <row r="362" spans="1:23" ht="14.4" x14ac:dyDescent="0.3">
      <c r="A362" s="164">
        <v>44672</v>
      </c>
      <c r="B362">
        <v>395.6</v>
      </c>
      <c r="C362">
        <v>395.6</v>
      </c>
      <c r="D362">
        <v>380.35</v>
      </c>
      <c r="E362">
        <v>390.3</v>
      </c>
      <c r="F362">
        <v>390</v>
      </c>
      <c r="G362">
        <v>389.05</v>
      </c>
      <c r="H362">
        <v>388.43</v>
      </c>
      <c r="I362">
        <v>514.95000000000005</v>
      </c>
      <c r="J362">
        <v>245.85</v>
      </c>
      <c r="K362" t="s">
        <v>706</v>
      </c>
      <c r="L362" t="s">
        <v>707</v>
      </c>
      <c r="M362" s="165">
        <v>13696</v>
      </c>
      <c r="N362" s="162">
        <f>(Table1[[#This Row],[close ]]-G363)/G363</f>
        <v>-3.2026646169613119E-3</v>
      </c>
      <c r="O362" s="163" t="str">
        <f>TEXT(Table1[[#This Row],[Date ]],"yyyy-mm")</f>
        <v>2022-04</v>
      </c>
      <c r="P362" s="13">
        <f>1+Table1[[#This Row],[Daily Return]]</f>
        <v>0.99679733538303872</v>
      </c>
      <c r="Q362" s="161">
        <v>14946.299805000001</v>
      </c>
      <c r="R362">
        <v>15067.450194999999</v>
      </c>
      <c r="S362">
        <v>14929.150390999999</v>
      </c>
      <c r="T362">
        <v>15053.950194999999</v>
      </c>
      <c r="U362">
        <v>15053.930664</v>
      </c>
      <c r="V362">
        <v>14359400</v>
      </c>
      <c r="W362" s="172">
        <f>(Table1[[#This Row],[Close]]-T363)/T363</f>
        <v>1.3713554115010601E-2</v>
      </c>
    </row>
    <row r="363" spans="1:23" ht="14.4" x14ac:dyDescent="0.3">
      <c r="A363" s="164">
        <v>44671</v>
      </c>
      <c r="B363">
        <v>379</v>
      </c>
      <c r="C363">
        <v>411.45</v>
      </c>
      <c r="D363">
        <v>363</v>
      </c>
      <c r="E363">
        <v>379.4</v>
      </c>
      <c r="F363">
        <v>397</v>
      </c>
      <c r="G363">
        <v>390.3</v>
      </c>
      <c r="H363">
        <v>389.61</v>
      </c>
      <c r="I363">
        <v>514.95000000000005</v>
      </c>
      <c r="J363">
        <v>245.85</v>
      </c>
      <c r="K363" t="s">
        <v>708</v>
      </c>
      <c r="L363" t="s">
        <v>709</v>
      </c>
      <c r="M363" s="165">
        <v>43183</v>
      </c>
      <c r="N363" s="162">
        <f>(Table1[[#This Row],[close ]]-G364)/G364</f>
        <v>2.8729573010015906E-2</v>
      </c>
      <c r="O363" s="163" t="str">
        <f>TEXT(Table1[[#This Row],[Date ]],"yyyy-mm")</f>
        <v>2022-04</v>
      </c>
      <c r="P363" s="13">
        <f>1+Table1[[#This Row],[Daily Return]]</f>
        <v>1.0287295730100159</v>
      </c>
      <c r="Q363" s="161">
        <v>14807.150390999999</v>
      </c>
      <c r="R363">
        <v>14905.25</v>
      </c>
      <c r="S363">
        <v>14747.950194999999</v>
      </c>
      <c r="T363">
        <v>14850.299805000001</v>
      </c>
      <c r="U363">
        <v>14850.280273</v>
      </c>
      <c r="V363">
        <v>14619100</v>
      </c>
      <c r="W363" s="172">
        <f>(Table1[[#This Row],[Close]]-T364)/T364</f>
        <v>8.3963026701284402E-3</v>
      </c>
    </row>
    <row r="364" spans="1:23" ht="14.4" x14ac:dyDescent="0.3">
      <c r="A364" s="164">
        <v>44670</v>
      </c>
      <c r="B364">
        <v>406.8</v>
      </c>
      <c r="C364">
        <v>409.65</v>
      </c>
      <c r="D364">
        <v>369.5</v>
      </c>
      <c r="E364">
        <v>403.15</v>
      </c>
      <c r="F364">
        <v>375</v>
      </c>
      <c r="G364">
        <v>379.4</v>
      </c>
      <c r="H364">
        <v>392.23</v>
      </c>
      <c r="I364">
        <v>514.95000000000005</v>
      </c>
      <c r="J364">
        <v>245.85</v>
      </c>
      <c r="K364" t="s">
        <v>710</v>
      </c>
      <c r="L364" t="s">
        <v>711</v>
      </c>
      <c r="M364" s="165">
        <v>19497</v>
      </c>
      <c r="N364" s="162">
        <f>(Table1[[#This Row],[close ]]-G365)/G365</f>
        <v>-5.8911075282153051E-2</v>
      </c>
      <c r="O364" s="163" t="str">
        <f>TEXT(Table1[[#This Row],[Date ]],"yyyy-mm")</f>
        <v>2022-04</v>
      </c>
      <c r="P364" s="13">
        <f>1+Table1[[#This Row],[Daily Return]]</f>
        <v>0.941088924717847</v>
      </c>
      <c r="Q364" s="161">
        <v>15012.75</v>
      </c>
      <c r="R364">
        <v>15041.650390999999</v>
      </c>
      <c r="S364">
        <v>14617.049805000001</v>
      </c>
      <c r="T364">
        <v>14726.650390999999</v>
      </c>
      <c r="U364">
        <v>14726.630859000001</v>
      </c>
      <c r="V364">
        <v>18536600</v>
      </c>
      <c r="W364" s="172">
        <f>(Table1[[#This Row],[Close]]-T365)/T365</f>
        <v>-1.3359155074854806E-2</v>
      </c>
    </row>
    <row r="365" spans="1:23" ht="14.4" x14ac:dyDescent="0.3">
      <c r="A365" s="164">
        <v>44669</v>
      </c>
      <c r="B365">
        <v>411.9</v>
      </c>
      <c r="C365">
        <v>412.7</v>
      </c>
      <c r="D365">
        <v>402</v>
      </c>
      <c r="E365">
        <v>415.7</v>
      </c>
      <c r="F365">
        <v>403.8</v>
      </c>
      <c r="G365">
        <v>403.15</v>
      </c>
      <c r="H365">
        <v>405.45</v>
      </c>
      <c r="I365">
        <v>514.95000000000005</v>
      </c>
      <c r="J365">
        <v>245.85</v>
      </c>
      <c r="K365" t="s">
        <v>712</v>
      </c>
      <c r="L365" t="s">
        <v>713</v>
      </c>
      <c r="M365" s="165">
        <v>14189</v>
      </c>
      <c r="N365" s="162">
        <f>(Table1[[#This Row],[close ]]-G366)/G366</f>
        <v>-3.019004089487614E-2</v>
      </c>
      <c r="O365" s="163" t="str">
        <f>TEXT(Table1[[#This Row],[Date ]],"yyyy-mm")</f>
        <v>2022-04</v>
      </c>
      <c r="P365" s="13">
        <f>1+Table1[[#This Row],[Daily Return]]</f>
        <v>0.96980995910512391</v>
      </c>
      <c r="Q365" s="161">
        <v>14942.599609000001</v>
      </c>
      <c r="R365">
        <v>14971.5</v>
      </c>
      <c r="S365">
        <v>14821.25</v>
      </c>
      <c r="T365">
        <v>14926.049805000001</v>
      </c>
      <c r="U365">
        <v>14926.030273</v>
      </c>
      <c r="V365">
        <v>16671700</v>
      </c>
      <c r="W365" s="172">
        <f>(Table1[[#This Row],[Close]]-T366)/T366</f>
        <v>-1.403701165152655E-2</v>
      </c>
    </row>
    <row r="366" spans="1:23" ht="14.4" x14ac:dyDescent="0.3">
      <c r="A366" s="164">
        <v>44664</v>
      </c>
      <c r="B366">
        <v>424</v>
      </c>
      <c r="C366">
        <v>429</v>
      </c>
      <c r="D366">
        <v>412.65</v>
      </c>
      <c r="E366">
        <v>416.05</v>
      </c>
      <c r="F366">
        <v>415.25</v>
      </c>
      <c r="G366">
        <v>415.7</v>
      </c>
      <c r="H366">
        <v>419.74</v>
      </c>
      <c r="I366">
        <v>514.95000000000005</v>
      </c>
      <c r="J366">
        <v>229.6</v>
      </c>
      <c r="K366" t="s">
        <v>714</v>
      </c>
      <c r="L366" t="s">
        <v>715</v>
      </c>
      <c r="M366" s="165">
        <v>14893</v>
      </c>
      <c r="N366" s="162">
        <f>(Table1[[#This Row],[close ]]-G367)/G367</f>
        <v>-8.4124504266319612E-4</v>
      </c>
      <c r="O366" s="163" t="str">
        <f>TEXT(Table1[[#This Row],[Date ]],"yyyy-mm")</f>
        <v>2022-04</v>
      </c>
      <c r="P366" s="13">
        <f>1+Table1[[#This Row],[Daily Return]]</f>
        <v>0.99915875495733686</v>
      </c>
      <c r="Q366" s="161">
        <v>15239.650390999999</v>
      </c>
      <c r="R366">
        <v>15284.700194999999</v>
      </c>
      <c r="S366">
        <v>15126.650390999999</v>
      </c>
      <c r="T366">
        <v>15138.549805000001</v>
      </c>
      <c r="U366">
        <v>15138.530273</v>
      </c>
      <c r="V366">
        <v>13886300</v>
      </c>
      <c r="W366" s="172">
        <f>(Table1[[#This Row],[Close]]-T367)/T367</f>
        <v>-1.7244251230644841E-3</v>
      </c>
    </row>
    <row r="367" spans="1:23" ht="14.4" x14ac:dyDescent="0.3">
      <c r="A367" s="164">
        <v>44663</v>
      </c>
      <c r="B367">
        <v>415.5</v>
      </c>
      <c r="C367">
        <v>418.15</v>
      </c>
      <c r="D367">
        <v>406.05</v>
      </c>
      <c r="E367">
        <v>414</v>
      </c>
      <c r="F367">
        <v>416.1</v>
      </c>
      <c r="G367">
        <v>416.05</v>
      </c>
      <c r="H367">
        <v>412.12</v>
      </c>
      <c r="I367">
        <v>514.95000000000005</v>
      </c>
      <c r="J367">
        <v>229.6</v>
      </c>
      <c r="K367" t="s">
        <v>716</v>
      </c>
      <c r="L367" t="s">
        <v>717</v>
      </c>
      <c r="M367" s="165">
        <v>11986</v>
      </c>
      <c r="N367" s="162">
        <f>(Table1[[#This Row],[close ]]-G368)/G368</f>
        <v>4.9516908212560665E-3</v>
      </c>
      <c r="O367" s="163" t="str">
        <f>TEXT(Table1[[#This Row],[Date ]],"yyyy-mm")</f>
        <v>2022-04</v>
      </c>
      <c r="P367" s="13">
        <f>1+Table1[[#This Row],[Daily Return]]</f>
        <v>1.0049516908212561</v>
      </c>
      <c r="Q367" s="161">
        <v>15281.849609000001</v>
      </c>
      <c r="R367">
        <v>15283.349609000001</v>
      </c>
      <c r="S367">
        <v>15078.450194999999</v>
      </c>
      <c r="T367">
        <v>15164.700194999999</v>
      </c>
      <c r="U367">
        <v>15164.680664</v>
      </c>
      <c r="V367">
        <v>17714300</v>
      </c>
      <c r="W367" s="172">
        <f>(Table1[[#This Row],[Close]]-T368)/T368</f>
        <v>-1.0492304003132072E-2</v>
      </c>
    </row>
    <row r="368" spans="1:23" ht="14.4" x14ac:dyDescent="0.3">
      <c r="A368" s="164">
        <v>44662</v>
      </c>
      <c r="B368">
        <v>412.8</v>
      </c>
      <c r="C368">
        <v>418.7</v>
      </c>
      <c r="D368">
        <v>411</v>
      </c>
      <c r="E368">
        <v>408.75</v>
      </c>
      <c r="F368">
        <v>415</v>
      </c>
      <c r="G368">
        <v>414</v>
      </c>
      <c r="H368">
        <v>413.38</v>
      </c>
      <c r="I368">
        <v>514.95000000000005</v>
      </c>
      <c r="J368">
        <v>229.6</v>
      </c>
      <c r="K368" t="s">
        <v>718</v>
      </c>
      <c r="L368" t="s">
        <v>719</v>
      </c>
      <c r="M368" s="165">
        <v>12853</v>
      </c>
      <c r="N368" s="162">
        <f>(Table1[[#This Row],[close ]]-G369)/G369</f>
        <v>1.2844036697247707E-2</v>
      </c>
      <c r="O368" s="163" t="str">
        <f>TEXT(Table1[[#This Row],[Date ]],"yyyy-mm")</f>
        <v>2022-04</v>
      </c>
      <c r="P368" s="13">
        <f>1+Table1[[#This Row],[Daily Return]]</f>
        <v>1.0128440366972478</v>
      </c>
      <c r="Q368" s="161">
        <v>15337.5</v>
      </c>
      <c r="R368">
        <v>15386.849609000001</v>
      </c>
      <c r="S368">
        <v>15294.299805000001</v>
      </c>
      <c r="T368">
        <v>15325.5</v>
      </c>
      <c r="U368">
        <v>15325.479492</v>
      </c>
      <c r="V368">
        <v>17506800</v>
      </c>
      <c r="W368" s="172">
        <f>(Table1[[#This Row],[Close]]-T369)/T369</f>
        <v>-1.101548034811629E-3</v>
      </c>
    </row>
    <row r="369" spans="1:23" ht="14.4" x14ac:dyDescent="0.3">
      <c r="A369" s="164">
        <v>44659</v>
      </c>
      <c r="B369">
        <v>408.6</v>
      </c>
      <c r="C369">
        <v>414.75</v>
      </c>
      <c r="D369">
        <v>406.65</v>
      </c>
      <c r="E369">
        <v>407.55</v>
      </c>
      <c r="F369">
        <v>411.2</v>
      </c>
      <c r="G369">
        <v>408.75</v>
      </c>
      <c r="H369">
        <v>409.64</v>
      </c>
      <c r="I369">
        <v>514.95000000000005</v>
      </c>
      <c r="J369">
        <v>226.35</v>
      </c>
      <c r="K369" t="s">
        <v>720</v>
      </c>
      <c r="L369" t="s">
        <v>721</v>
      </c>
      <c r="M369" s="165">
        <v>19667</v>
      </c>
      <c r="N369" s="162">
        <f>(Table1[[#This Row],[close ]]-G370)/G370</f>
        <v>2.9444239970555482E-3</v>
      </c>
      <c r="O369" s="163" t="str">
        <f>TEXT(Table1[[#This Row],[Date ]],"yyyy-mm")</f>
        <v>2022-04</v>
      </c>
      <c r="P369" s="13">
        <f>1+Table1[[#This Row],[Daily Return]]</f>
        <v>1.0029444239970555</v>
      </c>
      <c r="Q369" s="161">
        <v>15271.349609000001</v>
      </c>
      <c r="R369">
        <v>15386.099609000001</v>
      </c>
      <c r="S369">
        <v>15202.5</v>
      </c>
      <c r="T369">
        <v>15342.400390999999</v>
      </c>
      <c r="U369">
        <v>15342.379883</v>
      </c>
      <c r="V369">
        <v>23851300</v>
      </c>
      <c r="W369" s="172">
        <f>(Table1[[#This Row],[Close]]-T370)/T370</f>
        <v>9.2854463284268874E-3</v>
      </c>
    </row>
    <row r="370" spans="1:23" ht="14.4" x14ac:dyDescent="0.3">
      <c r="A370" s="164">
        <v>44658</v>
      </c>
      <c r="B370">
        <v>414.45</v>
      </c>
      <c r="C370">
        <v>416.9</v>
      </c>
      <c r="D370">
        <v>403.2</v>
      </c>
      <c r="E370">
        <v>414.45</v>
      </c>
      <c r="F370">
        <v>406.5</v>
      </c>
      <c r="G370">
        <v>407.55</v>
      </c>
      <c r="H370">
        <v>408.17</v>
      </c>
      <c r="I370">
        <v>514.95000000000005</v>
      </c>
      <c r="J370">
        <v>226.35</v>
      </c>
      <c r="K370" t="s">
        <v>722</v>
      </c>
      <c r="L370" t="s">
        <v>723</v>
      </c>
      <c r="M370" s="165">
        <v>16215</v>
      </c>
      <c r="N370" s="162">
        <f>(Table1[[#This Row],[close ]]-G371)/G371</f>
        <v>-1.6648570394498678E-2</v>
      </c>
      <c r="O370" s="163" t="str">
        <f>TEXT(Table1[[#This Row],[Date ]],"yyyy-mm")</f>
        <v>2022-04</v>
      </c>
      <c r="P370" s="13">
        <f>1+Table1[[#This Row],[Daily Return]]</f>
        <v>0.98335142960550137</v>
      </c>
      <c r="Q370" s="161">
        <v>15292.349609000001</v>
      </c>
      <c r="R370">
        <v>15361.200194999999</v>
      </c>
      <c r="S370">
        <v>15185.700194999999</v>
      </c>
      <c r="T370">
        <v>15201.25</v>
      </c>
      <c r="U370">
        <v>15201.230469</v>
      </c>
      <c r="V370">
        <v>33025600</v>
      </c>
      <c r="W370" s="172">
        <f>(Table1[[#This Row],[Close]]-T371)/T371</f>
        <v>-8.2627357804571748E-3</v>
      </c>
    </row>
    <row r="371" spans="1:23" ht="14.4" x14ac:dyDescent="0.3">
      <c r="A371" s="164">
        <v>44657</v>
      </c>
      <c r="B371">
        <v>409</v>
      </c>
      <c r="C371">
        <v>416</v>
      </c>
      <c r="D371">
        <v>408.35</v>
      </c>
      <c r="E371">
        <v>409.75</v>
      </c>
      <c r="F371">
        <v>414.05</v>
      </c>
      <c r="G371">
        <v>414.45</v>
      </c>
      <c r="H371">
        <v>413.83</v>
      </c>
      <c r="I371">
        <v>514.95000000000005</v>
      </c>
      <c r="J371">
        <v>226.35</v>
      </c>
      <c r="K371" t="s">
        <v>724</v>
      </c>
      <c r="L371" t="s">
        <v>725</v>
      </c>
      <c r="M371" s="165">
        <v>18979</v>
      </c>
      <c r="N371" s="162">
        <f>(Table1[[#This Row],[close ]]-G372)/G372</f>
        <v>1.1470408785845E-2</v>
      </c>
      <c r="O371" s="163" t="str">
        <f>TEXT(Table1[[#This Row],[Date ]],"yyyy-mm")</f>
        <v>2022-04</v>
      </c>
      <c r="P371" s="13">
        <f>1+Table1[[#This Row],[Daily Return]]</f>
        <v>1.011470408785845</v>
      </c>
      <c r="Q371" s="161">
        <v>15318.150390999999</v>
      </c>
      <c r="R371">
        <v>15387.400390999999</v>
      </c>
      <c r="S371">
        <v>15293.849609000001</v>
      </c>
      <c r="T371">
        <v>15327.900390999999</v>
      </c>
      <c r="U371">
        <v>15327.879883</v>
      </c>
      <c r="V371">
        <v>28404700</v>
      </c>
      <c r="W371" s="172">
        <f>(Table1[[#This Row],[Close]]-T372)/T372</f>
        <v>-4.0674187973100797E-3</v>
      </c>
    </row>
    <row r="372" spans="1:23" ht="14.4" x14ac:dyDescent="0.3">
      <c r="A372" s="164">
        <v>44656</v>
      </c>
      <c r="B372">
        <v>412.3</v>
      </c>
      <c r="C372">
        <v>423</v>
      </c>
      <c r="D372">
        <v>407.45</v>
      </c>
      <c r="E372">
        <v>409.75</v>
      </c>
      <c r="F372">
        <v>409.6</v>
      </c>
      <c r="G372">
        <v>409.75</v>
      </c>
      <c r="H372">
        <v>414.6</v>
      </c>
      <c r="I372">
        <v>514.95000000000005</v>
      </c>
      <c r="J372">
        <v>226.35</v>
      </c>
      <c r="K372" t="s">
        <v>726</v>
      </c>
      <c r="L372" t="s">
        <v>727</v>
      </c>
      <c r="M372" s="165">
        <v>19571</v>
      </c>
      <c r="N372" s="162">
        <f>(Table1[[#This Row],[close ]]-G373)/G373</f>
        <v>0</v>
      </c>
      <c r="O372" s="163" t="str">
        <f>TEXT(Table1[[#This Row],[Date ]],"yyyy-mm")</f>
        <v>2022-04</v>
      </c>
      <c r="P372" s="13">
        <f>1+Table1[[#This Row],[Daily Return]]</f>
        <v>1</v>
      </c>
      <c r="Q372" s="161">
        <v>15433.049805000001</v>
      </c>
      <c r="R372">
        <v>15477.799805000001</v>
      </c>
      <c r="S372">
        <v>15360.200194999999</v>
      </c>
      <c r="T372">
        <v>15390.5</v>
      </c>
      <c r="U372">
        <v>15390.479492</v>
      </c>
      <c r="V372">
        <v>18703800</v>
      </c>
      <c r="W372" s="172">
        <f>(Table1[[#This Row],[Close]]-T373)/T373</f>
        <v>4.0949837626580373E-4</v>
      </c>
    </row>
    <row r="373" spans="1:23" ht="14.4" x14ac:dyDescent="0.3">
      <c r="A373" s="164">
        <v>44655</v>
      </c>
      <c r="B373">
        <v>415.7</v>
      </c>
      <c r="C373">
        <v>421.25</v>
      </c>
      <c r="D373">
        <v>401.15</v>
      </c>
      <c r="E373">
        <v>415.7</v>
      </c>
      <c r="F373">
        <v>410</v>
      </c>
      <c r="G373">
        <v>409.75</v>
      </c>
      <c r="H373">
        <v>413.48</v>
      </c>
      <c r="I373">
        <v>514.95000000000005</v>
      </c>
      <c r="J373">
        <v>226.35</v>
      </c>
      <c r="K373" t="s">
        <v>728</v>
      </c>
      <c r="L373" t="s">
        <v>729</v>
      </c>
      <c r="M373" s="165">
        <v>14049</v>
      </c>
      <c r="N373" s="162">
        <f>(Table1[[#This Row],[close ]]-G374)/G374</f>
        <v>-1.431320663940339E-2</v>
      </c>
      <c r="O373" s="163" t="str">
        <f>TEXT(Table1[[#This Row],[Date ]],"yyyy-mm")</f>
        <v>2022-04</v>
      </c>
      <c r="P373" s="13">
        <f>1+Table1[[#This Row],[Daily Return]]</f>
        <v>0.98568679336059661</v>
      </c>
      <c r="Q373" s="161">
        <v>15192.799805000001</v>
      </c>
      <c r="R373">
        <v>15393.349609000001</v>
      </c>
      <c r="S373">
        <v>15184.700194999999</v>
      </c>
      <c r="T373">
        <v>15384.200194999999</v>
      </c>
      <c r="U373">
        <v>15384.179688</v>
      </c>
      <c r="V373">
        <v>19565500</v>
      </c>
      <c r="W373" s="172">
        <f>(Table1[[#This Row],[Close]]-T374)/T374</f>
        <v>1.9678828805509963E-2</v>
      </c>
    </row>
    <row r="374" spans="1:23" ht="14.4" x14ac:dyDescent="0.3">
      <c r="A374" s="164">
        <v>44652</v>
      </c>
      <c r="B374">
        <v>404.8</v>
      </c>
      <c r="C374">
        <v>417.95</v>
      </c>
      <c r="D374">
        <v>403.75</v>
      </c>
      <c r="E374">
        <v>403.7</v>
      </c>
      <c r="F374">
        <v>415.35</v>
      </c>
      <c r="G374">
        <v>415.7</v>
      </c>
      <c r="H374">
        <v>413.63</v>
      </c>
      <c r="I374">
        <v>514.95000000000005</v>
      </c>
      <c r="J374">
        <v>226.35</v>
      </c>
      <c r="K374" t="s">
        <v>730</v>
      </c>
      <c r="L374" t="s">
        <v>731</v>
      </c>
      <c r="M374" s="165">
        <v>6679</v>
      </c>
      <c r="N374" s="162">
        <f>(Table1[[#This Row],[close ]]-G375)/G375</f>
        <v>2.9725043349021551E-2</v>
      </c>
      <c r="O374" s="163" t="str">
        <f>TEXT(Table1[[#This Row],[Date ]],"yyyy-mm")</f>
        <v>2022-04</v>
      </c>
      <c r="P374" s="13">
        <f>1+Table1[[#This Row],[Daily Return]]</f>
        <v>1.0297250433490215</v>
      </c>
      <c r="Q374" s="161">
        <v>14890.099609000001</v>
      </c>
      <c r="R374">
        <v>15111.349609000001</v>
      </c>
      <c r="S374">
        <v>14882.599609000001</v>
      </c>
      <c r="T374">
        <v>15087.299805000001</v>
      </c>
      <c r="U374">
        <v>15087.280273</v>
      </c>
      <c r="V374">
        <v>18543400</v>
      </c>
      <c r="W374" s="172">
        <f>(Table1[[#This Row],[Close]]-T375)/T375</f>
        <v>1.2944362348517946E-2</v>
      </c>
    </row>
    <row r="375" spans="1:23" ht="14.4" x14ac:dyDescent="0.3">
      <c r="A375" s="164">
        <v>44651</v>
      </c>
      <c r="B375">
        <v>412.9</v>
      </c>
      <c r="C375">
        <v>416.95</v>
      </c>
      <c r="D375">
        <v>401.2</v>
      </c>
      <c r="E375">
        <v>411.95</v>
      </c>
      <c r="F375">
        <v>404.8</v>
      </c>
      <c r="G375">
        <v>403.7</v>
      </c>
      <c r="H375">
        <v>408.56</v>
      </c>
      <c r="I375">
        <v>514.95000000000005</v>
      </c>
      <c r="J375">
        <v>226.35</v>
      </c>
      <c r="K375" t="s">
        <v>732</v>
      </c>
      <c r="L375" t="s">
        <v>733</v>
      </c>
      <c r="M375" s="165">
        <v>6326</v>
      </c>
      <c r="N375" s="162">
        <f>(Table1[[#This Row],[close ]]-G376)/G376</f>
        <v>-2.0026702269692925E-2</v>
      </c>
      <c r="O375" s="163" t="str">
        <f>TEXT(Table1[[#This Row],[Date ]],"yyyy-mm")</f>
        <v>2022-03</v>
      </c>
      <c r="P375" s="13">
        <f>1+Table1[[#This Row],[Daily Return]]</f>
        <v>0.97997329773030706</v>
      </c>
      <c r="Q375" s="161">
        <v>14925.549805000001</v>
      </c>
      <c r="R375">
        <v>14963.400390999999</v>
      </c>
      <c r="S375">
        <v>14871</v>
      </c>
      <c r="T375">
        <v>14894.5</v>
      </c>
      <c r="U375">
        <v>14894.480469</v>
      </c>
      <c r="V375">
        <v>18152500</v>
      </c>
      <c r="W375" s="172">
        <f>(Table1[[#This Row],[Close]]-T376)/T376</f>
        <v>-1.6113358732326759E-4</v>
      </c>
    </row>
    <row r="376" spans="1:23" ht="14.4" x14ac:dyDescent="0.3">
      <c r="A376" s="164">
        <v>44650</v>
      </c>
      <c r="B376">
        <v>410.8</v>
      </c>
      <c r="C376">
        <v>424.35</v>
      </c>
      <c r="D376">
        <v>409</v>
      </c>
      <c r="E376">
        <v>408.65</v>
      </c>
      <c r="F376">
        <v>411</v>
      </c>
      <c r="G376">
        <v>411.95</v>
      </c>
      <c r="H376">
        <v>417.78</v>
      </c>
      <c r="I376">
        <v>514.95000000000005</v>
      </c>
      <c r="J376">
        <v>226.35</v>
      </c>
      <c r="K376" t="s">
        <v>734</v>
      </c>
      <c r="L376" t="s">
        <v>735</v>
      </c>
      <c r="M376" s="165">
        <v>10976</v>
      </c>
      <c r="N376" s="162">
        <f>(Table1[[#This Row],[close ]]-G377)/G377</f>
        <v>8.0753701211305796E-3</v>
      </c>
      <c r="O376" s="163" t="str">
        <f>TEXT(Table1[[#This Row],[Date ]],"yyyy-mm")</f>
        <v>2022-03</v>
      </c>
      <c r="P376" s="13">
        <f>1+Table1[[#This Row],[Daily Return]]</f>
        <v>1.0080753701211307</v>
      </c>
      <c r="Q376" s="161">
        <v>14880.700194999999</v>
      </c>
      <c r="R376">
        <v>14924.75</v>
      </c>
      <c r="S376">
        <v>14823.549805000001</v>
      </c>
      <c r="T376">
        <v>14896.900390999999</v>
      </c>
      <c r="U376">
        <v>14896.880859000001</v>
      </c>
      <c r="V376">
        <v>21485900</v>
      </c>
      <c r="W376" s="172">
        <f>(Table1[[#This Row],[Close]]-T377)/T377</f>
        <v>9.1451639981466396E-3</v>
      </c>
    </row>
    <row r="377" spans="1:23" ht="14.4" x14ac:dyDescent="0.3">
      <c r="A377" s="164">
        <v>44649</v>
      </c>
      <c r="B377">
        <v>402.7</v>
      </c>
      <c r="C377">
        <v>414.7</v>
      </c>
      <c r="D377">
        <v>400.05</v>
      </c>
      <c r="E377">
        <v>399.1</v>
      </c>
      <c r="F377">
        <v>407.25</v>
      </c>
      <c r="G377">
        <v>408.65</v>
      </c>
      <c r="H377">
        <v>406.33</v>
      </c>
      <c r="I377">
        <v>514.95000000000005</v>
      </c>
      <c r="J377">
        <v>226.35</v>
      </c>
      <c r="K377" t="s">
        <v>736</v>
      </c>
      <c r="L377" t="s">
        <v>737</v>
      </c>
      <c r="M377" s="165">
        <v>9844</v>
      </c>
      <c r="N377" s="162">
        <f>(Table1[[#This Row],[close ]]-G378)/G378</f>
        <v>2.3928839889751828E-2</v>
      </c>
      <c r="O377" s="163" t="str">
        <f>TEXT(Table1[[#This Row],[Date ]],"yyyy-mm")</f>
        <v>2022-03</v>
      </c>
      <c r="P377" s="13">
        <f>1+Table1[[#This Row],[Daily Return]]</f>
        <v>1.0239288398897519</v>
      </c>
      <c r="Q377" s="161">
        <v>14744.049805000001</v>
      </c>
      <c r="R377">
        <v>14773.150390999999</v>
      </c>
      <c r="S377">
        <v>14689.599609000001</v>
      </c>
      <c r="T377">
        <v>14761.900390999999</v>
      </c>
      <c r="U377">
        <v>14761.880859000001</v>
      </c>
      <c r="V377">
        <v>17226200</v>
      </c>
      <c r="W377" s="172">
        <f>(Table1[[#This Row],[Close]]-T378)/T378</f>
        <v>5.863427623790011E-3</v>
      </c>
    </row>
    <row r="378" spans="1:23" ht="14.4" x14ac:dyDescent="0.3">
      <c r="A378" s="164">
        <v>44648</v>
      </c>
      <c r="B378">
        <v>401.3</v>
      </c>
      <c r="C378">
        <v>408.5</v>
      </c>
      <c r="D378">
        <v>395</v>
      </c>
      <c r="E378">
        <v>403.15</v>
      </c>
      <c r="F378">
        <v>399.75</v>
      </c>
      <c r="G378">
        <v>399.1</v>
      </c>
      <c r="H378">
        <v>402.49</v>
      </c>
      <c r="I378">
        <v>514.95000000000005</v>
      </c>
      <c r="J378">
        <v>226.35</v>
      </c>
      <c r="K378" t="s">
        <v>738</v>
      </c>
      <c r="L378" t="s">
        <v>739</v>
      </c>
      <c r="M378" s="165">
        <v>8514</v>
      </c>
      <c r="N378" s="162">
        <f>(Table1[[#This Row],[close ]]-G379)/G379</f>
        <v>-1.0045888627061775E-2</v>
      </c>
      <c r="O378" s="163" t="str">
        <f>TEXT(Table1[[#This Row],[Date ]],"yyyy-mm")</f>
        <v>2022-03</v>
      </c>
      <c r="P378" s="13">
        <f>1+Table1[[#This Row],[Daily Return]]</f>
        <v>0.98995411137293821</v>
      </c>
      <c r="Q378" s="161">
        <v>14686.25</v>
      </c>
      <c r="R378">
        <v>14694.849609000001</v>
      </c>
      <c r="S378">
        <v>14515.650390999999</v>
      </c>
      <c r="T378">
        <v>14675.849609000001</v>
      </c>
      <c r="U378">
        <v>14675.830078000001</v>
      </c>
      <c r="V378">
        <v>15473700</v>
      </c>
      <c r="W378" s="172">
        <f>(Table1[[#This Row],[Close]]-T379)/T379</f>
        <v>1.6482328793652567E-3</v>
      </c>
    </row>
    <row r="379" spans="1:23" ht="14.4" x14ac:dyDescent="0.3">
      <c r="A379" s="164">
        <v>44645</v>
      </c>
      <c r="B379">
        <v>407.6</v>
      </c>
      <c r="C379">
        <v>409.85</v>
      </c>
      <c r="D379">
        <v>400.5</v>
      </c>
      <c r="E379">
        <v>405.7</v>
      </c>
      <c r="F379">
        <v>403</v>
      </c>
      <c r="G379">
        <v>403.15</v>
      </c>
      <c r="H379">
        <v>403.36</v>
      </c>
      <c r="I379">
        <v>514.95000000000005</v>
      </c>
      <c r="J379">
        <v>226.35</v>
      </c>
      <c r="K379" t="s">
        <v>740</v>
      </c>
      <c r="L379" t="s">
        <v>741</v>
      </c>
      <c r="M379" s="165">
        <v>11957</v>
      </c>
      <c r="N379" s="162">
        <f>(Table1[[#This Row],[close ]]-G380)/G380</f>
        <v>-6.2854325856544525E-3</v>
      </c>
      <c r="O379" s="163" t="str">
        <f>TEXT(Table1[[#This Row],[Date ]],"yyyy-mm")</f>
        <v>2022-03</v>
      </c>
      <c r="P379" s="13">
        <f>1+Table1[[#This Row],[Daily Return]]</f>
        <v>0.9937145674143455</v>
      </c>
      <c r="Q379" s="161">
        <v>14763.900390999999</v>
      </c>
      <c r="R379">
        <v>14768.299805000001</v>
      </c>
      <c r="S379">
        <v>14590.450194999999</v>
      </c>
      <c r="T379">
        <v>14651.700194999999</v>
      </c>
      <c r="U379">
        <v>14651.680664</v>
      </c>
      <c r="V379">
        <v>13966800</v>
      </c>
      <c r="W379" s="172">
        <f>(Table1[[#This Row],[Close]]-T380)/T380</f>
        <v>-3.2416001569774856E-3</v>
      </c>
    </row>
    <row r="380" spans="1:23" ht="14.4" x14ac:dyDescent="0.3">
      <c r="A380" s="164">
        <v>44644</v>
      </c>
      <c r="B380">
        <v>402.9</v>
      </c>
      <c r="C380">
        <v>408.8</v>
      </c>
      <c r="D380">
        <v>396.8</v>
      </c>
      <c r="E380">
        <v>402.75</v>
      </c>
      <c r="F380">
        <v>406</v>
      </c>
      <c r="G380">
        <v>405.7</v>
      </c>
      <c r="H380">
        <v>403.58</v>
      </c>
      <c r="I380">
        <v>514.95000000000005</v>
      </c>
      <c r="J380">
        <v>226.35</v>
      </c>
      <c r="K380" t="s">
        <v>742</v>
      </c>
      <c r="L380" t="s">
        <v>743</v>
      </c>
      <c r="M380" s="165">
        <v>12889</v>
      </c>
      <c r="N380" s="162">
        <f>(Table1[[#This Row],[close ]]-G381)/G381</f>
        <v>7.3246430788329944E-3</v>
      </c>
      <c r="O380" s="163" t="str">
        <f>TEXT(Table1[[#This Row],[Date ]],"yyyy-mm")</f>
        <v>2022-03</v>
      </c>
      <c r="P380" s="13">
        <f>1+Table1[[#This Row],[Daily Return]]</f>
        <v>1.007324643078833</v>
      </c>
      <c r="Q380" s="161">
        <v>14598.75</v>
      </c>
      <c r="R380">
        <v>14744.700194999999</v>
      </c>
      <c r="S380">
        <v>14595.700194999999</v>
      </c>
      <c r="T380">
        <v>14699.349609000001</v>
      </c>
      <c r="U380">
        <v>14699.330078000001</v>
      </c>
      <c r="V380">
        <v>16090800</v>
      </c>
      <c r="W380" s="172">
        <f>(Table1[[#This Row],[Close]]-T381)/T381</f>
        <v>2.8575536066465597E-4</v>
      </c>
    </row>
    <row r="381" spans="1:23" ht="14.4" x14ac:dyDescent="0.3">
      <c r="A381" s="164">
        <v>44643</v>
      </c>
      <c r="B381">
        <v>392.65</v>
      </c>
      <c r="C381">
        <v>406.9</v>
      </c>
      <c r="D381">
        <v>391.2</v>
      </c>
      <c r="E381">
        <v>390.45</v>
      </c>
      <c r="F381">
        <v>402</v>
      </c>
      <c r="G381">
        <v>402.75</v>
      </c>
      <c r="H381">
        <v>399.27</v>
      </c>
      <c r="I381">
        <v>514.95000000000005</v>
      </c>
      <c r="J381">
        <v>226.35</v>
      </c>
      <c r="K381" t="s">
        <v>744</v>
      </c>
      <c r="L381" t="s">
        <v>745</v>
      </c>
      <c r="M381" s="165">
        <v>10598</v>
      </c>
      <c r="N381" s="162">
        <f>(Table1[[#This Row],[close ]]-G382)/G382</f>
        <v>3.150211294660011E-2</v>
      </c>
      <c r="O381" s="163" t="str">
        <f>TEXT(Table1[[#This Row],[Date ]],"yyyy-mm")</f>
        <v>2022-03</v>
      </c>
      <c r="P381" s="13">
        <f>1+Table1[[#This Row],[Daily Return]]</f>
        <v>1.0315021129466002</v>
      </c>
      <c r="Q381" s="161">
        <v>14806.599609000001</v>
      </c>
      <c r="R381">
        <v>14833.299805000001</v>
      </c>
      <c r="S381">
        <v>14660.450194999999</v>
      </c>
      <c r="T381">
        <v>14695.150390999999</v>
      </c>
      <c r="U381">
        <v>14695.130859000001</v>
      </c>
      <c r="V381">
        <v>16799700</v>
      </c>
      <c r="W381" s="172">
        <f>(Table1[[#This Row],[Close]]-T382)/T382</f>
        <v>-1.962735414694649E-3</v>
      </c>
    </row>
    <row r="382" spans="1:23" ht="14.4" x14ac:dyDescent="0.3">
      <c r="A382" s="164">
        <v>44642</v>
      </c>
      <c r="B382">
        <v>393.85</v>
      </c>
      <c r="C382">
        <v>394.5</v>
      </c>
      <c r="D382">
        <v>388</v>
      </c>
      <c r="E382">
        <v>392.45</v>
      </c>
      <c r="F382">
        <v>391.3</v>
      </c>
      <c r="G382">
        <v>390.45</v>
      </c>
      <c r="H382">
        <v>391.18</v>
      </c>
      <c r="I382">
        <v>514.95000000000005</v>
      </c>
      <c r="J382">
        <v>226.35</v>
      </c>
      <c r="K382" t="s">
        <v>746</v>
      </c>
      <c r="L382" t="s">
        <v>747</v>
      </c>
      <c r="M382" s="165">
        <v>10321</v>
      </c>
      <c r="N382" s="162">
        <f>(Table1[[#This Row],[close ]]-G383)/G383</f>
        <v>-5.0961905975283476E-3</v>
      </c>
      <c r="O382" s="163" t="str">
        <f>TEXT(Table1[[#This Row],[Date ]],"yyyy-mm")</f>
        <v>2022-03</v>
      </c>
      <c r="P382" s="13">
        <f>1+Table1[[#This Row],[Daily Return]]</f>
        <v>0.99490380940247169</v>
      </c>
      <c r="Q382" s="161">
        <v>14613.099609000001</v>
      </c>
      <c r="R382">
        <v>14738.150390999999</v>
      </c>
      <c r="S382">
        <v>14492.25</v>
      </c>
      <c r="T382">
        <v>14724.049805000001</v>
      </c>
      <c r="U382">
        <v>14724.030273</v>
      </c>
      <c r="V382">
        <v>15208600</v>
      </c>
      <c r="W382" s="172">
        <f>(Table1[[#This Row],[Close]]-T383)/T383</f>
        <v>8.3342886082518643E-3</v>
      </c>
    </row>
    <row r="383" spans="1:23" ht="14.4" x14ac:dyDescent="0.3">
      <c r="A383" s="164">
        <v>44641</v>
      </c>
      <c r="B383">
        <v>403</v>
      </c>
      <c r="C383">
        <v>403</v>
      </c>
      <c r="D383">
        <v>390</v>
      </c>
      <c r="E383">
        <v>400.75</v>
      </c>
      <c r="F383">
        <v>393.6</v>
      </c>
      <c r="G383">
        <v>392.45</v>
      </c>
      <c r="H383">
        <v>395.77</v>
      </c>
      <c r="I383">
        <v>514.95000000000005</v>
      </c>
      <c r="J383">
        <v>226.35</v>
      </c>
      <c r="K383" t="s">
        <v>748</v>
      </c>
      <c r="L383" t="s">
        <v>749</v>
      </c>
      <c r="M383" s="165">
        <v>8090</v>
      </c>
      <c r="N383" s="162">
        <f>(Table1[[#This Row],[close ]]-G384)/G384</f>
        <v>-2.0711166562694977E-2</v>
      </c>
      <c r="O383" s="163" t="str">
        <f>TEXT(Table1[[#This Row],[Date ]],"yyyy-mm")</f>
        <v>2022-03</v>
      </c>
      <c r="P383" s="13">
        <f>1+Table1[[#This Row],[Daily Return]]</f>
        <v>0.979288833437305</v>
      </c>
      <c r="Q383" s="161">
        <v>14773.049805000001</v>
      </c>
      <c r="R383">
        <v>14789.849609000001</v>
      </c>
      <c r="S383">
        <v>14590.700194999999</v>
      </c>
      <c r="T383">
        <v>14602.349609000001</v>
      </c>
      <c r="U383">
        <v>14602.330078000001</v>
      </c>
      <c r="V383">
        <v>14982200</v>
      </c>
      <c r="W383" s="172">
        <f>(Table1[[#This Row],[Close]]-T384)/T384</f>
        <v>-8.1071197225259517E-3</v>
      </c>
    </row>
    <row r="384" spans="1:23" ht="14.4" x14ac:dyDescent="0.3">
      <c r="A384" s="164">
        <v>44637</v>
      </c>
      <c r="B384">
        <v>397.5</v>
      </c>
      <c r="C384">
        <v>407.9</v>
      </c>
      <c r="D384">
        <v>394.1</v>
      </c>
      <c r="E384">
        <v>393.45</v>
      </c>
      <c r="F384">
        <v>401.5</v>
      </c>
      <c r="G384">
        <v>400.75</v>
      </c>
      <c r="H384">
        <v>400.8</v>
      </c>
      <c r="I384">
        <v>514.95000000000005</v>
      </c>
      <c r="J384">
        <v>226.35</v>
      </c>
      <c r="K384" t="s">
        <v>750</v>
      </c>
      <c r="L384" t="s">
        <v>751</v>
      </c>
      <c r="M384" s="165">
        <v>19030</v>
      </c>
      <c r="N384" s="162">
        <f>(Table1[[#This Row],[close ]]-G385)/G385</f>
        <v>1.8553818782564523E-2</v>
      </c>
      <c r="O384" s="163" t="str">
        <f>TEXT(Table1[[#This Row],[Date ]],"yyyy-mm")</f>
        <v>2022-03</v>
      </c>
      <c r="P384" s="13">
        <f>1+Table1[[#This Row],[Daily Return]]</f>
        <v>1.0185538187825645</v>
      </c>
      <c r="Q384" s="161">
        <v>14667.200194999999</v>
      </c>
      <c r="R384">
        <v>14756.549805000001</v>
      </c>
      <c r="S384">
        <v>14644.75</v>
      </c>
      <c r="T384">
        <v>14721.700194999999</v>
      </c>
      <c r="U384">
        <v>14721.680664</v>
      </c>
      <c r="V384">
        <v>26001700</v>
      </c>
      <c r="W384" s="172">
        <f>(Table1[[#This Row],[Close]]-T385)/T385</f>
        <v>1.6565647449232838E-2</v>
      </c>
    </row>
    <row r="385" spans="1:23" ht="14.4" x14ac:dyDescent="0.3">
      <c r="A385" s="164">
        <v>44636</v>
      </c>
      <c r="B385">
        <v>396.9</v>
      </c>
      <c r="C385">
        <v>398.9</v>
      </c>
      <c r="D385">
        <v>390.1</v>
      </c>
      <c r="E385">
        <v>389.7</v>
      </c>
      <c r="F385">
        <v>393.9</v>
      </c>
      <c r="G385">
        <v>393.45</v>
      </c>
      <c r="H385">
        <v>393.79</v>
      </c>
      <c r="I385">
        <v>514.95000000000005</v>
      </c>
      <c r="J385">
        <v>226.35</v>
      </c>
      <c r="K385" t="s">
        <v>752</v>
      </c>
      <c r="L385" t="s">
        <v>753</v>
      </c>
      <c r="M385" s="165">
        <v>6525</v>
      </c>
      <c r="N385" s="162">
        <f>(Table1[[#This Row],[close ]]-G386)/G386</f>
        <v>9.6227867590454198E-3</v>
      </c>
      <c r="O385" s="163" t="str">
        <f>TEXT(Table1[[#This Row],[Date ]],"yyyy-mm")</f>
        <v>2022-03</v>
      </c>
      <c r="P385" s="13">
        <f>1+Table1[[#This Row],[Daily Return]]</f>
        <v>1.0096227867590455</v>
      </c>
      <c r="Q385" s="161">
        <v>14392.549805000001</v>
      </c>
      <c r="R385">
        <v>14491.450194999999</v>
      </c>
      <c r="S385">
        <v>14369.5</v>
      </c>
      <c r="T385">
        <v>14481.799805000001</v>
      </c>
      <c r="U385">
        <v>14481.78125</v>
      </c>
      <c r="V385">
        <v>12845200</v>
      </c>
      <c r="W385" s="172">
        <f>(Table1[[#This Row],[Close]]-T386)/T386</f>
        <v>1.8708005734080622E-2</v>
      </c>
    </row>
    <row r="386" spans="1:23" ht="14.4" x14ac:dyDescent="0.3">
      <c r="A386" s="164">
        <v>44635</v>
      </c>
      <c r="B386">
        <v>383.1</v>
      </c>
      <c r="C386">
        <v>393</v>
      </c>
      <c r="D386">
        <v>381.5</v>
      </c>
      <c r="E386">
        <v>379.2</v>
      </c>
      <c r="F386">
        <v>390.9</v>
      </c>
      <c r="G386">
        <v>389.7</v>
      </c>
      <c r="H386">
        <v>388.5</v>
      </c>
      <c r="I386">
        <v>514.95000000000005</v>
      </c>
      <c r="J386">
        <v>226.35</v>
      </c>
      <c r="K386" t="s">
        <v>754</v>
      </c>
      <c r="L386" t="s">
        <v>755</v>
      </c>
      <c r="M386" s="165">
        <v>19374</v>
      </c>
      <c r="N386" s="162">
        <f>(Table1[[#This Row],[close ]]-G387)/G387</f>
        <v>2.7689873417721521E-2</v>
      </c>
      <c r="O386" s="163" t="str">
        <f>TEXT(Table1[[#This Row],[Date ]],"yyyy-mm")</f>
        <v>2022-03</v>
      </c>
      <c r="P386" s="13">
        <f>1+Table1[[#This Row],[Daily Return]]</f>
        <v>1.0276898734177216</v>
      </c>
      <c r="Q386" s="161">
        <v>14408.75</v>
      </c>
      <c r="R386">
        <v>14433.75</v>
      </c>
      <c r="S386">
        <v>14130.900390999999</v>
      </c>
      <c r="T386">
        <v>14215.849609000001</v>
      </c>
      <c r="U386">
        <v>14215.831055000001</v>
      </c>
      <c r="V386">
        <v>17662800</v>
      </c>
      <c r="W386" s="172">
        <f>(Table1[[#This Row],[Close]]-T387)/T387</f>
        <v>-1.1043785866606393E-2</v>
      </c>
    </row>
    <row r="387" spans="1:23" ht="14.4" x14ac:dyDescent="0.3">
      <c r="A387" s="164">
        <v>44634</v>
      </c>
      <c r="B387">
        <v>378.5</v>
      </c>
      <c r="C387">
        <v>386.8</v>
      </c>
      <c r="D387">
        <v>377.25</v>
      </c>
      <c r="E387">
        <v>378</v>
      </c>
      <c r="F387">
        <v>379.75</v>
      </c>
      <c r="G387">
        <v>379.2</v>
      </c>
      <c r="H387">
        <v>381.9</v>
      </c>
      <c r="I387">
        <v>514.95000000000005</v>
      </c>
      <c r="J387">
        <v>226.35</v>
      </c>
      <c r="K387" t="s">
        <v>756</v>
      </c>
      <c r="L387" t="s">
        <v>757</v>
      </c>
      <c r="M387" s="165">
        <v>15180</v>
      </c>
      <c r="N387" s="162">
        <f>(Table1[[#This Row],[close ]]-G388)/G388</f>
        <v>3.1746031746031447E-3</v>
      </c>
      <c r="O387" s="163" t="str">
        <f>TEXT(Table1[[#This Row],[Date ]],"yyyy-mm")</f>
        <v>2022-03</v>
      </c>
      <c r="P387" s="13">
        <f>1+Table1[[#This Row],[Daily Return]]</f>
        <v>1.0031746031746032</v>
      </c>
      <c r="Q387" s="161">
        <v>14248.900390999999</v>
      </c>
      <c r="R387">
        <v>14389.349609000001</v>
      </c>
      <c r="S387">
        <v>14189.099609000001</v>
      </c>
      <c r="T387">
        <v>14374.599609000001</v>
      </c>
      <c r="U387">
        <v>14374.581055000001</v>
      </c>
      <c r="V387">
        <v>14504100</v>
      </c>
      <c r="W387" s="172">
        <f>(Table1[[#This Row],[Close]]-T388)/T388</f>
        <v>9.6542646685034636E-3</v>
      </c>
    </row>
    <row r="388" spans="1:23" ht="14.4" x14ac:dyDescent="0.3">
      <c r="A388" s="164">
        <v>44631</v>
      </c>
      <c r="B388">
        <v>386.7</v>
      </c>
      <c r="C388">
        <v>392</v>
      </c>
      <c r="D388">
        <v>376</v>
      </c>
      <c r="E388">
        <v>387.35</v>
      </c>
      <c r="F388">
        <v>377.7</v>
      </c>
      <c r="G388">
        <v>378</v>
      </c>
      <c r="H388">
        <v>382.52</v>
      </c>
      <c r="I388">
        <v>514.95000000000005</v>
      </c>
      <c r="J388">
        <v>226.35</v>
      </c>
      <c r="K388" t="s">
        <v>758</v>
      </c>
      <c r="L388" t="s">
        <v>759</v>
      </c>
      <c r="M388" s="165">
        <v>11808</v>
      </c>
      <c r="N388" s="162">
        <f>(Table1[[#This Row],[close ]]-G389)/G389</f>
        <v>-2.4138376145604809E-2</v>
      </c>
      <c r="O388" s="163" t="str">
        <f>TEXT(Table1[[#This Row],[Date ]],"yyyy-mm")</f>
        <v>2022-03</v>
      </c>
      <c r="P388" s="13">
        <f>1+Table1[[#This Row],[Daily Return]]</f>
        <v>0.97586162385439523</v>
      </c>
      <c r="Q388" s="161">
        <v>14145.5</v>
      </c>
      <c r="R388">
        <v>14268.299805000001</v>
      </c>
      <c r="S388">
        <v>14098.700194999999</v>
      </c>
      <c r="T388">
        <v>14237.150390999999</v>
      </c>
      <c r="U388">
        <v>14237.131836</v>
      </c>
      <c r="V388">
        <v>15297400</v>
      </c>
      <c r="W388" s="172">
        <f>(Table1[[#This Row],[Close]]-T389)/T389</f>
        <v>3.3935013743039834E-3</v>
      </c>
    </row>
    <row r="389" spans="1:23" ht="14.4" x14ac:dyDescent="0.3">
      <c r="A389" s="164">
        <v>44630</v>
      </c>
      <c r="B389">
        <v>379.7</v>
      </c>
      <c r="C389">
        <v>396</v>
      </c>
      <c r="D389">
        <v>378.05</v>
      </c>
      <c r="E389">
        <v>372.45</v>
      </c>
      <c r="F389">
        <v>387.6</v>
      </c>
      <c r="G389">
        <v>387.35</v>
      </c>
      <c r="H389">
        <v>388.84</v>
      </c>
      <c r="I389">
        <v>514.95000000000005</v>
      </c>
      <c r="J389">
        <v>226.35</v>
      </c>
      <c r="K389" t="s">
        <v>760</v>
      </c>
      <c r="L389" t="s">
        <v>761</v>
      </c>
      <c r="M389" s="165">
        <v>15050</v>
      </c>
      <c r="N389" s="162">
        <f>(Table1[[#This Row],[close ]]-G390)/G390</f>
        <v>4.0005369848301879E-2</v>
      </c>
      <c r="O389" s="163" t="str">
        <f>TEXT(Table1[[#This Row],[Date ]],"yyyy-mm")</f>
        <v>2022-03</v>
      </c>
      <c r="P389" s="13">
        <f>1+Table1[[#This Row],[Daily Return]]</f>
        <v>1.0400053698483018</v>
      </c>
      <c r="Q389" s="161">
        <v>14313.200194999999</v>
      </c>
      <c r="R389">
        <v>14316.799805000001</v>
      </c>
      <c r="S389">
        <v>14079.849609000001</v>
      </c>
      <c r="T389">
        <v>14189</v>
      </c>
      <c r="U389">
        <v>14188.981444999999</v>
      </c>
      <c r="V389">
        <v>19468100</v>
      </c>
      <c r="W389" s="172">
        <f>(Table1[[#This Row],[Close]]-T390)/T390</f>
        <v>1.497899774362552E-2</v>
      </c>
    </row>
    <row r="390" spans="1:23" ht="14.4" x14ac:dyDescent="0.3">
      <c r="A390" s="164">
        <v>44629</v>
      </c>
      <c r="B390">
        <v>380</v>
      </c>
      <c r="C390">
        <v>382.95</v>
      </c>
      <c r="D390">
        <v>368.3</v>
      </c>
      <c r="E390">
        <v>376.55</v>
      </c>
      <c r="F390">
        <v>373.25</v>
      </c>
      <c r="G390">
        <v>372.45</v>
      </c>
      <c r="H390">
        <v>376.32</v>
      </c>
      <c r="I390">
        <v>514.95000000000005</v>
      </c>
      <c r="J390">
        <v>226.35</v>
      </c>
      <c r="K390" t="s">
        <v>762</v>
      </c>
      <c r="L390" t="s">
        <v>763</v>
      </c>
      <c r="M390" s="165">
        <v>10933</v>
      </c>
      <c r="N390" s="162">
        <f>(Table1[[#This Row],[close ]]-G391)/G391</f>
        <v>-1.0888328243261247E-2</v>
      </c>
      <c r="O390" s="163" t="str">
        <f>TEXT(Table1[[#This Row],[Date ]],"yyyy-mm")</f>
        <v>2022-03</v>
      </c>
      <c r="P390" s="13">
        <f>1+Table1[[#This Row],[Daily Return]]</f>
        <v>0.98911167175673875</v>
      </c>
      <c r="Q390" s="161">
        <v>13786.400390999999</v>
      </c>
      <c r="R390">
        <v>14037.650390999999</v>
      </c>
      <c r="S390">
        <v>13721.950194999999</v>
      </c>
      <c r="T390">
        <v>13979.599609000001</v>
      </c>
      <c r="U390">
        <v>13979.581055000001</v>
      </c>
      <c r="V390">
        <v>18635900</v>
      </c>
      <c r="W390" s="172">
        <f>(Table1[[#This Row],[Close]]-T391)/T391</f>
        <v>1.9906222043883544E-2</v>
      </c>
    </row>
    <row r="391" spans="1:23" ht="14.4" x14ac:dyDescent="0.3">
      <c r="A391" s="164">
        <v>44628</v>
      </c>
      <c r="B391">
        <v>386.8</v>
      </c>
      <c r="C391">
        <v>388.55</v>
      </c>
      <c r="D391">
        <v>367.4</v>
      </c>
      <c r="E391">
        <v>381.95</v>
      </c>
      <c r="F391">
        <v>376.95</v>
      </c>
      <c r="G391">
        <v>376.55</v>
      </c>
      <c r="H391">
        <v>377.49</v>
      </c>
      <c r="I391">
        <v>514.95000000000005</v>
      </c>
      <c r="J391">
        <v>226.35</v>
      </c>
      <c r="K391" t="s">
        <v>764</v>
      </c>
      <c r="L391" t="s">
        <v>765</v>
      </c>
      <c r="M391" s="165">
        <v>17927</v>
      </c>
      <c r="N391" s="162">
        <f>(Table1[[#This Row],[close ]]-G392)/G392</f>
        <v>-1.4137976174891943E-2</v>
      </c>
      <c r="O391" s="163" t="str">
        <f>TEXT(Table1[[#This Row],[Date ]],"yyyy-mm")</f>
        <v>2022-03</v>
      </c>
      <c r="P391" s="13">
        <f>1+Table1[[#This Row],[Daily Return]]</f>
        <v>0.98586202382510801</v>
      </c>
      <c r="Q391" s="161">
        <v>13504.75</v>
      </c>
      <c r="R391">
        <v>13720.099609000001</v>
      </c>
      <c r="S391">
        <v>13423.549805000001</v>
      </c>
      <c r="T391">
        <v>13706.75</v>
      </c>
      <c r="U391">
        <v>13706.732421999999</v>
      </c>
      <c r="V391">
        <v>19866800</v>
      </c>
      <c r="W391" s="172">
        <f>(Table1[[#This Row],[Close]]-T392)/T392</f>
        <v>1.0505556886669001E-2</v>
      </c>
    </row>
    <row r="392" spans="1:23" ht="14.4" x14ac:dyDescent="0.3">
      <c r="A392" s="164">
        <v>44627</v>
      </c>
      <c r="B392">
        <v>390.2</v>
      </c>
      <c r="C392">
        <v>394.95</v>
      </c>
      <c r="D392">
        <v>377.25</v>
      </c>
      <c r="E392">
        <v>406.45</v>
      </c>
      <c r="F392">
        <v>385.2</v>
      </c>
      <c r="G392">
        <v>381.95</v>
      </c>
      <c r="H392">
        <v>386.27</v>
      </c>
      <c r="I392">
        <v>514.95000000000005</v>
      </c>
      <c r="J392">
        <v>226.35</v>
      </c>
      <c r="K392" t="s">
        <v>766</v>
      </c>
      <c r="L392" t="s">
        <v>767</v>
      </c>
      <c r="M392" s="165">
        <v>14999</v>
      </c>
      <c r="N392" s="162">
        <f>(Table1[[#This Row],[close ]]-G393)/G393</f>
        <v>-6.0278016976257842E-2</v>
      </c>
      <c r="O392" s="163" t="str">
        <f>TEXT(Table1[[#This Row],[Date ]],"yyyy-mm")</f>
        <v>2022-03</v>
      </c>
      <c r="P392" s="13">
        <f>1+Table1[[#This Row],[Daily Return]]</f>
        <v>0.93972198302374221</v>
      </c>
      <c r="Q392" s="161">
        <v>13594.75</v>
      </c>
      <c r="R392">
        <v>13637.5</v>
      </c>
      <c r="S392">
        <v>13438.299805000001</v>
      </c>
      <c r="T392">
        <v>13564.25</v>
      </c>
      <c r="U392">
        <v>13564.232421999999</v>
      </c>
      <c r="V392">
        <v>21321300</v>
      </c>
      <c r="W392" s="172">
        <f>(Table1[[#This Row],[Close]]-T393)/T393</f>
        <v>-2.3673564435972804E-2</v>
      </c>
    </row>
    <row r="393" spans="1:23" ht="14.4" x14ac:dyDescent="0.3">
      <c r="A393" s="164">
        <v>44624</v>
      </c>
      <c r="B393">
        <v>410.2</v>
      </c>
      <c r="C393">
        <v>414.8</v>
      </c>
      <c r="D393">
        <v>384.05</v>
      </c>
      <c r="E393">
        <v>417.45</v>
      </c>
      <c r="F393">
        <v>405.7</v>
      </c>
      <c r="G393">
        <v>406.45</v>
      </c>
      <c r="H393">
        <v>399.48</v>
      </c>
      <c r="I393">
        <v>514.95000000000005</v>
      </c>
      <c r="J393">
        <v>226.35</v>
      </c>
      <c r="K393" t="s">
        <v>768</v>
      </c>
      <c r="L393" t="s">
        <v>769</v>
      </c>
      <c r="M393" s="165">
        <v>36757</v>
      </c>
      <c r="N393" s="162">
        <f>(Table1[[#This Row],[close ]]-G394)/G394</f>
        <v>-2.6350461133069828E-2</v>
      </c>
      <c r="O393" s="163" t="str">
        <f>TEXT(Table1[[#This Row],[Date ]],"yyyy-mm")</f>
        <v>2022-03</v>
      </c>
      <c r="P393" s="13">
        <f>1+Table1[[#This Row],[Daily Return]]</f>
        <v>0.97364953886693018</v>
      </c>
      <c r="Q393" s="161">
        <v>14020.200194999999</v>
      </c>
      <c r="R393">
        <v>14075</v>
      </c>
      <c r="S393">
        <v>13828.450194999999</v>
      </c>
      <c r="T393">
        <v>13893.150390999999</v>
      </c>
      <c r="U393">
        <v>13893.131836</v>
      </c>
      <c r="V393">
        <v>21633600</v>
      </c>
      <c r="W393" s="172">
        <f>(Table1[[#This Row],[Close]]-T394)/T394</f>
        <v>-1.7176051178072239E-2</v>
      </c>
    </row>
    <row r="394" spans="1:23" ht="14.4" x14ac:dyDescent="0.3">
      <c r="A394" s="164">
        <v>44623</v>
      </c>
      <c r="B394">
        <v>433</v>
      </c>
      <c r="C394">
        <v>436.05</v>
      </c>
      <c r="D394">
        <v>414.75</v>
      </c>
      <c r="E394">
        <v>424.7</v>
      </c>
      <c r="F394">
        <v>417.45</v>
      </c>
      <c r="G394">
        <v>417.45</v>
      </c>
      <c r="H394">
        <v>424.63</v>
      </c>
      <c r="I394">
        <v>514.95000000000005</v>
      </c>
      <c r="J394">
        <v>226.35</v>
      </c>
      <c r="K394" t="s">
        <v>770</v>
      </c>
      <c r="L394" t="s">
        <v>771</v>
      </c>
      <c r="M394" s="165">
        <v>18563</v>
      </c>
      <c r="N394" s="162">
        <f>(Table1[[#This Row],[close ]]-G395)/G395</f>
        <v>-1.707087355780551E-2</v>
      </c>
      <c r="O394" s="163" t="str">
        <f>TEXT(Table1[[#This Row],[Date ]],"yyyy-mm")</f>
        <v>2022-03</v>
      </c>
      <c r="P394" s="13">
        <f>1+Table1[[#This Row],[Daily Return]]</f>
        <v>0.98292912644219443</v>
      </c>
      <c r="Q394" s="161">
        <v>14327.700194999999</v>
      </c>
      <c r="R394">
        <v>14364.599609000001</v>
      </c>
      <c r="S394">
        <v>14094.299805000001</v>
      </c>
      <c r="T394">
        <v>14135.950194999999</v>
      </c>
      <c r="U394">
        <v>14135.931640999999</v>
      </c>
      <c r="V394">
        <v>19812900</v>
      </c>
      <c r="W394" s="172">
        <f>(Table1[[#This Row],[Close]]-T395)/T395</f>
        <v>-4.496514801393083E-3</v>
      </c>
    </row>
    <row r="395" spans="1:23" ht="14.4" x14ac:dyDescent="0.3">
      <c r="A395" s="164">
        <v>44622</v>
      </c>
      <c r="B395">
        <v>446.5</v>
      </c>
      <c r="C395">
        <v>454.4</v>
      </c>
      <c r="D395">
        <v>422.75</v>
      </c>
      <c r="E395">
        <v>447.75</v>
      </c>
      <c r="F395">
        <v>426</v>
      </c>
      <c r="G395">
        <v>424.7</v>
      </c>
      <c r="H395">
        <v>434.47</v>
      </c>
      <c r="I395">
        <v>514.95000000000005</v>
      </c>
      <c r="J395">
        <v>226.35</v>
      </c>
      <c r="K395" t="s">
        <v>772</v>
      </c>
      <c r="L395" t="s">
        <v>773</v>
      </c>
      <c r="M395" s="165">
        <v>30984</v>
      </c>
      <c r="N395" s="162">
        <f>(Table1[[#This Row],[close ]]-G396)/G396</f>
        <v>-5.1479620323841457E-2</v>
      </c>
      <c r="O395" s="163" t="str">
        <f>TEXT(Table1[[#This Row],[Date ]],"yyyy-mm")</f>
        <v>2022-03</v>
      </c>
      <c r="P395" s="13">
        <f>1+Table1[[#This Row],[Daily Return]]</f>
        <v>0.94852037967615854</v>
      </c>
      <c r="Q395" s="161">
        <v>14161.700194999999</v>
      </c>
      <c r="R395">
        <v>14265.5</v>
      </c>
      <c r="S395">
        <v>14104.75</v>
      </c>
      <c r="T395">
        <v>14199.799805000001</v>
      </c>
      <c r="U395">
        <v>14199.78125</v>
      </c>
      <c r="V395">
        <v>19608300</v>
      </c>
      <c r="W395" s="172">
        <f>(Table1[[#This Row],[Close]]-T396)/T396</f>
        <v>-7.5587619837950435E-3</v>
      </c>
    </row>
    <row r="396" spans="1:23" ht="14.4" x14ac:dyDescent="0.3">
      <c r="A396" s="164">
        <v>44620</v>
      </c>
      <c r="B396">
        <v>438</v>
      </c>
      <c r="C396">
        <v>451</v>
      </c>
      <c r="D396">
        <v>426.35</v>
      </c>
      <c r="E396">
        <v>438.5</v>
      </c>
      <c r="F396">
        <v>446.05</v>
      </c>
      <c r="G396">
        <v>447.75</v>
      </c>
      <c r="H396">
        <v>439.76</v>
      </c>
      <c r="I396">
        <v>514.95000000000005</v>
      </c>
      <c r="J396">
        <v>226.35</v>
      </c>
      <c r="K396" t="s">
        <v>774</v>
      </c>
      <c r="L396" t="s">
        <v>775</v>
      </c>
      <c r="M396" s="165">
        <v>27150</v>
      </c>
      <c r="N396" s="162">
        <f>(Table1[[#This Row],[close ]]-G397)/G397</f>
        <v>2.1094640820980615E-2</v>
      </c>
      <c r="O396" s="163" t="str">
        <f>TEXT(Table1[[#This Row],[Date ]],"yyyy-mm")</f>
        <v>2022-02</v>
      </c>
      <c r="P396" s="13">
        <f>1+Table1[[#This Row],[Daily Return]]</f>
        <v>1.0210946408209807</v>
      </c>
      <c r="Q396" s="161">
        <v>14047.75</v>
      </c>
      <c r="R396">
        <v>14320.950194999999</v>
      </c>
      <c r="S396">
        <v>13928.799805000001</v>
      </c>
      <c r="T396">
        <v>14307.950194999999</v>
      </c>
      <c r="U396">
        <v>14307.931640999999</v>
      </c>
      <c r="V396">
        <v>20396100</v>
      </c>
      <c r="W396" s="172">
        <f>(Table1[[#This Row],[Close]]-T397)/T397</f>
        <v>8.4969621408917794E-3</v>
      </c>
    </row>
    <row r="397" spans="1:23" ht="14.4" x14ac:dyDescent="0.3">
      <c r="A397" s="164">
        <v>44617</v>
      </c>
      <c r="B397">
        <v>430</v>
      </c>
      <c r="C397">
        <v>446</v>
      </c>
      <c r="D397">
        <v>430</v>
      </c>
      <c r="E397">
        <v>425.75</v>
      </c>
      <c r="F397">
        <v>442</v>
      </c>
      <c r="G397">
        <v>438.5</v>
      </c>
      <c r="H397">
        <v>440.14</v>
      </c>
      <c r="I397">
        <v>514.95000000000005</v>
      </c>
      <c r="J397">
        <v>226.35</v>
      </c>
      <c r="K397" t="s">
        <v>776</v>
      </c>
      <c r="L397" t="s">
        <v>777</v>
      </c>
      <c r="M397" s="165">
        <v>18786</v>
      </c>
      <c r="N397" s="162">
        <f>(Table1[[#This Row],[close ]]-G398)/G398</f>
        <v>2.9947152084556665E-2</v>
      </c>
      <c r="O397" s="163" t="str">
        <f>TEXT(Table1[[#This Row],[Date ]],"yyyy-mm")</f>
        <v>2022-02</v>
      </c>
      <c r="P397" s="13">
        <f>1+Table1[[#This Row],[Daily Return]]</f>
        <v>1.0299471520845567</v>
      </c>
      <c r="Q397" s="161">
        <v>14018.099609000001</v>
      </c>
      <c r="R397">
        <v>14247.049805000001</v>
      </c>
      <c r="S397">
        <v>14007.700194999999</v>
      </c>
      <c r="T397">
        <v>14187.400390999999</v>
      </c>
      <c r="U397">
        <v>14187.381836</v>
      </c>
      <c r="V397">
        <v>20825600</v>
      </c>
      <c r="W397" s="172">
        <f>(Table1[[#This Row],[Close]]-T398)/T398</f>
        <v>2.988597241317938E-2</v>
      </c>
    </row>
    <row r="398" spans="1:23" ht="14.4" x14ac:dyDescent="0.3">
      <c r="A398" s="164">
        <v>44616</v>
      </c>
      <c r="B398">
        <v>441.7</v>
      </c>
      <c r="C398">
        <v>450.4</v>
      </c>
      <c r="D398">
        <v>419.8</v>
      </c>
      <c r="E398">
        <v>454.5</v>
      </c>
      <c r="F398">
        <v>429</v>
      </c>
      <c r="G398">
        <v>425.75</v>
      </c>
      <c r="H398">
        <v>432.36</v>
      </c>
      <c r="I398">
        <v>514.95000000000005</v>
      </c>
      <c r="J398">
        <v>226.35</v>
      </c>
      <c r="K398" t="s">
        <v>778</v>
      </c>
      <c r="L398" t="s">
        <v>779</v>
      </c>
      <c r="M398" s="165">
        <v>42735</v>
      </c>
      <c r="N398" s="162">
        <f>(Table1[[#This Row],[close ]]-G399)/G399</f>
        <v>-6.3256325632563254E-2</v>
      </c>
      <c r="O398" s="163" t="str">
        <f>TEXT(Table1[[#This Row],[Date ]],"yyyy-mm")</f>
        <v>2022-02</v>
      </c>
      <c r="P398" s="13">
        <f>1+Table1[[#This Row],[Daily Return]]</f>
        <v>0.93674367436743677</v>
      </c>
      <c r="Q398" s="161">
        <v>14055.849609000001</v>
      </c>
      <c r="R398">
        <v>14180.849609000001</v>
      </c>
      <c r="S398">
        <v>13747.450194999999</v>
      </c>
      <c r="T398">
        <v>13775.700194999999</v>
      </c>
      <c r="U398">
        <v>13775.682617</v>
      </c>
      <c r="V398">
        <v>28966600</v>
      </c>
      <c r="W398" s="172">
        <f>(Table1[[#This Row],[Close]]-T399)/T399</f>
        <v>-5.040687326906481E-2</v>
      </c>
    </row>
    <row r="399" spans="1:23" ht="14.4" x14ac:dyDescent="0.3">
      <c r="A399" s="164">
        <v>44615</v>
      </c>
      <c r="B399">
        <v>464</v>
      </c>
      <c r="C399">
        <v>464.9</v>
      </c>
      <c r="D399">
        <v>451.1</v>
      </c>
      <c r="E399">
        <v>455.7</v>
      </c>
      <c r="F399">
        <v>456</v>
      </c>
      <c r="G399">
        <v>454.5</v>
      </c>
      <c r="H399">
        <v>458.55</v>
      </c>
      <c r="I399">
        <v>514.95000000000005</v>
      </c>
      <c r="J399">
        <v>226.35</v>
      </c>
      <c r="K399" t="s">
        <v>780</v>
      </c>
      <c r="L399" t="s">
        <v>781</v>
      </c>
      <c r="M399" s="165">
        <v>15641</v>
      </c>
      <c r="N399" s="162">
        <f>(Table1[[#This Row],[close ]]-G400)/G400</f>
        <v>-2.6333113890717329E-3</v>
      </c>
      <c r="O399" s="163" t="str">
        <f>TEXT(Table1[[#This Row],[Date ]],"yyyy-mm")</f>
        <v>2022-02</v>
      </c>
      <c r="P399" s="13">
        <f>1+Table1[[#This Row],[Daily Return]]</f>
        <v>0.99736668861092825</v>
      </c>
      <c r="Q399" s="161">
        <v>14581.049805000001</v>
      </c>
      <c r="R399">
        <v>14629.049805000001</v>
      </c>
      <c r="S399">
        <v>14482.299805000001</v>
      </c>
      <c r="T399">
        <v>14506.950194999999</v>
      </c>
      <c r="U399">
        <v>14506.931640999999</v>
      </c>
      <c r="V399">
        <v>13590500</v>
      </c>
      <c r="W399" s="172">
        <f>(Table1[[#This Row],[Close]]-T400)/T400</f>
        <v>1.2354426439904751E-3</v>
      </c>
    </row>
    <row r="400" spans="1:23" ht="14.4" x14ac:dyDescent="0.3">
      <c r="A400" s="164">
        <v>44614</v>
      </c>
      <c r="B400">
        <v>455.95</v>
      </c>
      <c r="C400">
        <v>462.8</v>
      </c>
      <c r="D400">
        <v>445.65</v>
      </c>
      <c r="E400">
        <v>459.15</v>
      </c>
      <c r="F400">
        <v>457</v>
      </c>
      <c r="G400">
        <v>455.7</v>
      </c>
      <c r="H400">
        <v>456.34</v>
      </c>
      <c r="I400">
        <v>514.95000000000005</v>
      </c>
      <c r="J400">
        <v>226.35</v>
      </c>
      <c r="K400" t="s">
        <v>782</v>
      </c>
      <c r="L400" t="s">
        <v>783</v>
      </c>
      <c r="M400" s="165">
        <v>15906</v>
      </c>
      <c r="N400" s="162">
        <f>(Table1[[#This Row],[close ]]-G401)/G401</f>
        <v>-7.5138843515190866E-3</v>
      </c>
      <c r="O400" s="163" t="str">
        <f>TEXT(Table1[[#This Row],[Date ]],"yyyy-mm")</f>
        <v>2022-02</v>
      </c>
      <c r="P400" s="13">
        <f>1+Table1[[#This Row],[Daily Return]]</f>
        <v>0.99248611564848088</v>
      </c>
      <c r="Q400" s="161">
        <v>14269.450194999999</v>
      </c>
      <c r="R400">
        <v>14527.200194999999</v>
      </c>
      <c r="S400">
        <v>14267.599609000001</v>
      </c>
      <c r="T400">
        <v>14489.049805000001</v>
      </c>
      <c r="U400">
        <v>14489.03125</v>
      </c>
      <c r="V400">
        <v>17897800</v>
      </c>
      <c r="W400" s="172">
        <f>(Table1[[#This Row],[Close]]-T401)/T401</f>
        <v>-7.4021419935629499E-3</v>
      </c>
    </row>
    <row r="401" spans="1:23" ht="14.4" x14ac:dyDescent="0.3">
      <c r="A401" s="164">
        <v>44613</v>
      </c>
      <c r="B401">
        <v>456.1</v>
      </c>
      <c r="C401">
        <v>469.9</v>
      </c>
      <c r="D401">
        <v>452.7</v>
      </c>
      <c r="E401">
        <v>456.9</v>
      </c>
      <c r="F401">
        <v>459.75</v>
      </c>
      <c r="G401">
        <v>459.15</v>
      </c>
      <c r="H401">
        <v>462.95</v>
      </c>
      <c r="I401">
        <v>514.95000000000005</v>
      </c>
      <c r="J401">
        <v>226.35</v>
      </c>
      <c r="K401" t="s">
        <v>784</v>
      </c>
      <c r="L401" t="s">
        <v>785</v>
      </c>
      <c r="M401" s="165">
        <v>17478</v>
      </c>
      <c r="N401" s="162">
        <f>(Table1[[#This Row],[close ]]-G402)/G402</f>
        <v>4.9244911359159552E-3</v>
      </c>
      <c r="O401" s="163" t="str">
        <f>TEXT(Table1[[#This Row],[Date ]],"yyyy-mm")</f>
        <v>2022-02</v>
      </c>
      <c r="P401" s="13">
        <f>1+Table1[[#This Row],[Daily Return]]</f>
        <v>1.0049244911359159</v>
      </c>
      <c r="Q401" s="161">
        <v>14638.349609000001</v>
      </c>
      <c r="R401">
        <v>14733.099609000001</v>
      </c>
      <c r="S401">
        <v>14498.200194999999</v>
      </c>
      <c r="T401">
        <v>14597.099609000001</v>
      </c>
      <c r="U401">
        <v>14597.080078000001</v>
      </c>
      <c r="V401">
        <v>16852100</v>
      </c>
      <c r="W401" s="172">
        <f>(Table1[[#This Row],[Close]]-T402)/T402</f>
        <v>-7.7223099168733118E-3</v>
      </c>
    </row>
    <row r="402" spans="1:23" ht="14.4" x14ac:dyDescent="0.3">
      <c r="A402" s="164">
        <v>44610</v>
      </c>
      <c r="B402">
        <v>461.4</v>
      </c>
      <c r="C402">
        <v>464.9</v>
      </c>
      <c r="D402">
        <v>455.25</v>
      </c>
      <c r="E402">
        <v>461.35</v>
      </c>
      <c r="F402">
        <v>456.1</v>
      </c>
      <c r="G402">
        <v>456.9</v>
      </c>
      <c r="H402">
        <v>459.08</v>
      </c>
      <c r="I402">
        <v>514.95000000000005</v>
      </c>
      <c r="J402">
        <v>226.35</v>
      </c>
      <c r="K402" t="s">
        <v>786</v>
      </c>
      <c r="L402" t="s">
        <v>787</v>
      </c>
      <c r="M402" s="165">
        <v>9225</v>
      </c>
      <c r="N402" s="162">
        <f>(Table1[[#This Row],[close ]]-G403)/G403</f>
        <v>-9.6456052888263689E-3</v>
      </c>
      <c r="O402" s="163" t="str">
        <f>TEXT(Table1[[#This Row],[Date ]],"yyyy-mm")</f>
        <v>2022-02</v>
      </c>
      <c r="P402" s="13">
        <f>1+Table1[[#This Row],[Daily Return]]</f>
        <v>0.99035439471117359</v>
      </c>
      <c r="Q402" s="161">
        <v>14711.299805000001</v>
      </c>
      <c r="R402">
        <v>14815</v>
      </c>
      <c r="S402">
        <v>14692.650390999999</v>
      </c>
      <c r="T402">
        <v>14710.700194999999</v>
      </c>
      <c r="U402">
        <v>14710.680664</v>
      </c>
      <c r="V402">
        <v>11076300</v>
      </c>
      <c r="W402" s="172">
        <f>(Table1[[#This Row],[Close]]-T403)/T403</f>
        <v>-4.153087134815622E-3</v>
      </c>
    </row>
    <row r="403" spans="1:23" ht="14.4" x14ac:dyDescent="0.3">
      <c r="A403" s="164">
        <v>44609</v>
      </c>
      <c r="B403">
        <v>459.25</v>
      </c>
      <c r="C403">
        <v>467.2</v>
      </c>
      <c r="D403">
        <v>454.9</v>
      </c>
      <c r="E403">
        <v>456.3</v>
      </c>
      <c r="F403">
        <v>462.8</v>
      </c>
      <c r="G403">
        <v>461.35</v>
      </c>
      <c r="H403">
        <v>459.2</v>
      </c>
      <c r="I403">
        <v>514.95000000000005</v>
      </c>
      <c r="J403">
        <v>226.35</v>
      </c>
      <c r="K403" t="s">
        <v>788</v>
      </c>
      <c r="L403" t="s">
        <v>789</v>
      </c>
      <c r="M403" s="165">
        <v>12435</v>
      </c>
      <c r="N403" s="162">
        <f>(Table1[[#This Row],[close ]]-G404)/G404</f>
        <v>1.1067280298049554E-2</v>
      </c>
      <c r="O403" s="163" t="str">
        <f>TEXT(Table1[[#This Row],[Date ]],"yyyy-mm")</f>
        <v>2022-02</v>
      </c>
      <c r="P403" s="13">
        <f>1+Table1[[#This Row],[Daily Return]]</f>
        <v>1.0110672802980496</v>
      </c>
      <c r="Q403" s="161">
        <v>14857.099609000001</v>
      </c>
      <c r="R403">
        <v>14895.650390999999</v>
      </c>
      <c r="S403">
        <v>14725.049805000001</v>
      </c>
      <c r="T403">
        <v>14772.049805000001</v>
      </c>
      <c r="U403">
        <v>14772.030273</v>
      </c>
      <c r="V403">
        <v>11736900</v>
      </c>
      <c r="W403" s="172">
        <f>(Table1[[#This Row],[Close]]-T404)/T404</f>
        <v>-1.2069443017250581E-3</v>
      </c>
    </row>
    <row r="404" spans="1:23" ht="14.4" x14ac:dyDescent="0.3">
      <c r="A404" s="164">
        <v>44608</v>
      </c>
      <c r="B404">
        <v>471.2</v>
      </c>
      <c r="C404">
        <v>474</v>
      </c>
      <c r="D404">
        <v>452.1</v>
      </c>
      <c r="E404">
        <v>465.2</v>
      </c>
      <c r="F404">
        <v>454</v>
      </c>
      <c r="G404">
        <v>456.3</v>
      </c>
      <c r="H404">
        <v>462.58</v>
      </c>
      <c r="I404">
        <v>514.95000000000005</v>
      </c>
      <c r="J404">
        <v>226.35</v>
      </c>
      <c r="K404" t="s">
        <v>790</v>
      </c>
      <c r="L404" t="s">
        <v>791</v>
      </c>
      <c r="M404" s="165">
        <v>14773</v>
      </c>
      <c r="N404" s="162">
        <f>(Table1[[#This Row],[close ]]-G405)/G405</f>
        <v>-1.9131556319862377E-2</v>
      </c>
      <c r="O404" s="163" t="str">
        <f>TEXT(Table1[[#This Row],[Date ]],"yyyy-mm")</f>
        <v>2022-02</v>
      </c>
      <c r="P404" s="13">
        <f>1+Table1[[#This Row],[Daily Return]]</f>
        <v>0.98086844368013759</v>
      </c>
      <c r="Q404" s="161">
        <v>14876.650390999999</v>
      </c>
      <c r="R404">
        <v>14935.599609000001</v>
      </c>
      <c r="S404">
        <v>14756.5</v>
      </c>
      <c r="T404">
        <v>14789.900390999999</v>
      </c>
      <c r="U404">
        <v>14789.880859000001</v>
      </c>
      <c r="V404">
        <v>14687200</v>
      </c>
      <c r="W404" s="172">
        <f>(Table1[[#This Row],[Close]]-T405)/T405</f>
        <v>-1.0569964780852894E-3</v>
      </c>
    </row>
    <row r="405" spans="1:23" ht="14.4" x14ac:dyDescent="0.3">
      <c r="A405" s="164">
        <v>44607</v>
      </c>
      <c r="B405">
        <v>450.4</v>
      </c>
      <c r="C405">
        <v>481.55</v>
      </c>
      <c r="D405">
        <v>450.4</v>
      </c>
      <c r="E405">
        <v>459.4</v>
      </c>
      <c r="F405">
        <v>465.3</v>
      </c>
      <c r="G405">
        <v>465.2</v>
      </c>
      <c r="H405">
        <v>469.66</v>
      </c>
      <c r="I405">
        <v>514.95000000000005</v>
      </c>
      <c r="J405">
        <v>226.35</v>
      </c>
      <c r="K405" t="s">
        <v>792</v>
      </c>
      <c r="L405" t="s">
        <v>793</v>
      </c>
      <c r="M405" s="165">
        <v>19540</v>
      </c>
      <c r="N405" s="162">
        <f>(Table1[[#This Row],[close ]]-G406)/G406</f>
        <v>1.2625163256421445E-2</v>
      </c>
      <c r="O405" s="163" t="str">
        <f>TEXT(Table1[[#This Row],[Date ]],"yyyy-mm")</f>
        <v>2022-02</v>
      </c>
      <c r="P405" s="13">
        <f>1+Table1[[#This Row],[Daily Return]]</f>
        <v>1.0126251632564214</v>
      </c>
      <c r="Q405" s="161">
        <v>14469</v>
      </c>
      <c r="R405">
        <v>14822.75</v>
      </c>
      <c r="S405">
        <v>14348.400390999999</v>
      </c>
      <c r="T405">
        <v>14805.549805000001</v>
      </c>
      <c r="U405">
        <v>14805.530273</v>
      </c>
      <c r="V405">
        <v>18131200</v>
      </c>
      <c r="W405" s="172">
        <f>(Table1[[#This Row],[Close]]-T406)/T406</f>
        <v>2.8134593691798507E-2</v>
      </c>
    </row>
    <row r="406" spans="1:23" ht="14.4" x14ac:dyDescent="0.3">
      <c r="A406" s="164">
        <v>44606</v>
      </c>
      <c r="B406">
        <v>465</v>
      </c>
      <c r="C406">
        <v>468.95</v>
      </c>
      <c r="D406">
        <v>451.75</v>
      </c>
      <c r="E406">
        <v>475.45</v>
      </c>
      <c r="F406">
        <v>465</v>
      </c>
      <c r="G406">
        <v>459.4</v>
      </c>
      <c r="H406">
        <v>460.59</v>
      </c>
      <c r="I406">
        <v>514.95000000000005</v>
      </c>
      <c r="J406">
        <v>226.35</v>
      </c>
      <c r="K406" t="s">
        <v>794</v>
      </c>
      <c r="L406" t="s">
        <v>795</v>
      </c>
      <c r="M406" s="165">
        <v>11520</v>
      </c>
      <c r="N406" s="162">
        <f>(Table1[[#This Row],[close ]]-G407)/G407</f>
        <v>-3.3757492901461801E-2</v>
      </c>
      <c r="O406" s="163" t="str">
        <f>TEXT(Table1[[#This Row],[Date ]],"yyyy-mm")</f>
        <v>2022-02</v>
      </c>
      <c r="P406" s="13">
        <f>1+Table1[[#This Row],[Daily Return]]</f>
        <v>0.96624250709853821</v>
      </c>
      <c r="Q406" s="161">
        <v>14606.549805000001</v>
      </c>
      <c r="R406">
        <v>14638.650390999999</v>
      </c>
      <c r="S406">
        <v>14370.700194999999</v>
      </c>
      <c r="T406">
        <v>14400.400390999999</v>
      </c>
      <c r="U406">
        <v>14400.381836</v>
      </c>
      <c r="V406">
        <v>17338500</v>
      </c>
      <c r="W406" s="172">
        <f>(Table1[[#This Row],[Close]]-T407)/T407</f>
        <v>-3.29655181500794E-2</v>
      </c>
    </row>
    <row r="407" spans="1:23" ht="14.4" x14ac:dyDescent="0.3">
      <c r="A407" s="164">
        <v>44603</v>
      </c>
      <c r="B407">
        <v>474.8</v>
      </c>
      <c r="C407">
        <v>480</v>
      </c>
      <c r="D407">
        <v>467.45</v>
      </c>
      <c r="E407">
        <v>477.15</v>
      </c>
      <c r="F407">
        <v>475</v>
      </c>
      <c r="G407">
        <v>475.45</v>
      </c>
      <c r="H407">
        <v>475.15</v>
      </c>
      <c r="I407">
        <v>514.95000000000005</v>
      </c>
      <c r="J407">
        <v>226.35</v>
      </c>
      <c r="K407" t="s">
        <v>796</v>
      </c>
      <c r="L407" t="s">
        <v>797</v>
      </c>
      <c r="M407" s="165">
        <v>11049</v>
      </c>
      <c r="N407" s="162">
        <f>(Table1[[#This Row],[close ]]-G408)/G408</f>
        <v>-3.5628209158545293E-3</v>
      </c>
      <c r="O407" s="163" t="str">
        <f>TEXT(Table1[[#This Row],[Date ]],"yyyy-mm")</f>
        <v>2022-02</v>
      </c>
      <c r="P407" s="13">
        <f>1+Table1[[#This Row],[Daily Return]]</f>
        <v>0.99643717908414542</v>
      </c>
      <c r="Q407" s="161">
        <v>14988.950194999999</v>
      </c>
      <c r="R407">
        <v>14990.599609000001</v>
      </c>
      <c r="S407">
        <v>14862.049805000001</v>
      </c>
      <c r="T407">
        <v>14891.299805000001</v>
      </c>
      <c r="U407">
        <v>14891.280273</v>
      </c>
      <c r="V407">
        <v>13991100</v>
      </c>
      <c r="W407" s="172">
        <f>(Table1[[#This Row],[Close]]-T408)/T408</f>
        <v>-1.4617354663756086E-2</v>
      </c>
    </row>
    <row r="408" spans="1:23" ht="14.4" x14ac:dyDescent="0.3">
      <c r="A408" s="164">
        <v>44602</v>
      </c>
      <c r="B408">
        <v>489.1</v>
      </c>
      <c r="C408">
        <v>496.8</v>
      </c>
      <c r="D408">
        <v>470.3</v>
      </c>
      <c r="E408">
        <v>485.2</v>
      </c>
      <c r="F408">
        <v>476.95</v>
      </c>
      <c r="G408">
        <v>477.15</v>
      </c>
      <c r="H408">
        <v>485.78</v>
      </c>
      <c r="I408">
        <v>514.95000000000005</v>
      </c>
      <c r="J408">
        <v>226.35</v>
      </c>
      <c r="K408" t="s">
        <v>798</v>
      </c>
      <c r="L408" t="s">
        <v>799</v>
      </c>
      <c r="M408" s="165">
        <v>11941</v>
      </c>
      <c r="N408" s="162">
        <f>(Table1[[#This Row],[close ]]-G409)/G409</f>
        <v>-1.6591096455070099E-2</v>
      </c>
      <c r="O408" s="163" t="str">
        <f>TEXT(Table1[[#This Row],[Date ]],"yyyy-mm")</f>
        <v>2022-02</v>
      </c>
      <c r="P408" s="13">
        <f>1+Table1[[#This Row],[Daily Return]]</f>
        <v>0.98340890354492994</v>
      </c>
      <c r="Q408" s="161">
        <v>15084.349609000001</v>
      </c>
      <c r="R408">
        <v>15134.099609000001</v>
      </c>
      <c r="S408">
        <v>14972.349609000001</v>
      </c>
      <c r="T408">
        <v>15112.200194999999</v>
      </c>
      <c r="U408">
        <v>15112.180664</v>
      </c>
      <c r="V408">
        <v>16758500</v>
      </c>
      <c r="W408" s="172">
        <f>(Table1[[#This Row],[Close]]-T409)/T409</f>
        <v>6.3830816740275487E-3</v>
      </c>
    </row>
    <row r="409" spans="1:23" ht="14.4" x14ac:dyDescent="0.3">
      <c r="A409" s="164">
        <v>44601</v>
      </c>
      <c r="B409">
        <v>475</v>
      </c>
      <c r="C409">
        <v>489.9</v>
      </c>
      <c r="D409">
        <v>474.2</v>
      </c>
      <c r="E409">
        <v>469.95</v>
      </c>
      <c r="F409">
        <v>484.7</v>
      </c>
      <c r="G409">
        <v>485.2</v>
      </c>
      <c r="H409">
        <v>482.13</v>
      </c>
      <c r="I409">
        <v>514.95000000000005</v>
      </c>
      <c r="J409">
        <v>226.35</v>
      </c>
      <c r="K409" t="s">
        <v>800</v>
      </c>
      <c r="L409" t="s">
        <v>801</v>
      </c>
      <c r="M409" s="165">
        <v>20326</v>
      </c>
      <c r="N409" s="162">
        <f>(Table1[[#This Row],[close ]]-G410)/G410</f>
        <v>3.2450260666028304E-2</v>
      </c>
      <c r="O409" s="163" t="str">
        <f>TEXT(Table1[[#This Row],[Date ]],"yyyy-mm")</f>
        <v>2022-02</v>
      </c>
      <c r="P409" s="13">
        <f>1+Table1[[#This Row],[Daily Return]]</f>
        <v>1.0324502606660284</v>
      </c>
      <c r="Q409" s="161">
        <v>14942.75</v>
      </c>
      <c r="R409">
        <v>15026.5</v>
      </c>
      <c r="S409">
        <v>14925.049805000001</v>
      </c>
      <c r="T409">
        <v>15016.349609000001</v>
      </c>
      <c r="U409">
        <v>15016.330078000001</v>
      </c>
      <c r="V409">
        <v>14131700</v>
      </c>
      <c r="W409" s="172">
        <f>(Table1[[#This Row],[Close]]-T410)/T410</f>
        <v>1.0722169346594595E-2</v>
      </c>
    </row>
    <row r="410" spans="1:23" ht="14.4" x14ac:dyDescent="0.3">
      <c r="A410" s="164">
        <v>44600</v>
      </c>
      <c r="B410">
        <v>483.3</v>
      </c>
      <c r="C410">
        <v>484.45</v>
      </c>
      <c r="D410">
        <v>465</v>
      </c>
      <c r="E410">
        <v>480.65</v>
      </c>
      <c r="F410">
        <v>469.65</v>
      </c>
      <c r="G410">
        <v>469.95</v>
      </c>
      <c r="H410">
        <v>472.69</v>
      </c>
      <c r="I410">
        <v>514.95000000000005</v>
      </c>
      <c r="J410">
        <v>226.35</v>
      </c>
      <c r="K410" t="s">
        <v>802</v>
      </c>
      <c r="L410" t="s">
        <v>803</v>
      </c>
      <c r="M410" s="165">
        <v>11946</v>
      </c>
      <c r="N410" s="162">
        <f>(Table1[[#This Row],[close ]]-G411)/G411</f>
        <v>-2.2261520857172555E-2</v>
      </c>
      <c r="O410" s="163" t="str">
        <f>TEXT(Table1[[#This Row],[Date ]],"yyyy-mm")</f>
        <v>2022-02</v>
      </c>
      <c r="P410" s="13">
        <f>1+Table1[[#This Row],[Daily Return]]</f>
        <v>0.97773847914282741</v>
      </c>
      <c r="Q410" s="161">
        <v>14926.5</v>
      </c>
      <c r="R410">
        <v>14955.25</v>
      </c>
      <c r="S410">
        <v>14689.150390999999</v>
      </c>
      <c r="T410">
        <v>14857.049805000001</v>
      </c>
      <c r="U410">
        <v>14857.030273</v>
      </c>
      <c r="V410">
        <v>17937100</v>
      </c>
      <c r="W410" s="172">
        <f>(Table1[[#This Row],[Close]]-T411)/T411</f>
        <v>-9.111807429607341E-4</v>
      </c>
    </row>
    <row r="411" spans="1:23" ht="14.4" x14ac:dyDescent="0.3">
      <c r="A411" s="164">
        <v>44599</v>
      </c>
      <c r="B411">
        <v>503.55</v>
      </c>
      <c r="C411">
        <v>504</v>
      </c>
      <c r="D411">
        <v>476.35</v>
      </c>
      <c r="E411">
        <v>500.8</v>
      </c>
      <c r="F411">
        <v>480</v>
      </c>
      <c r="G411">
        <v>480.65</v>
      </c>
      <c r="H411">
        <v>488.96</v>
      </c>
      <c r="I411">
        <v>514.95000000000005</v>
      </c>
      <c r="J411">
        <v>226.35</v>
      </c>
      <c r="K411" t="s">
        <v>804</v>
      </c>
      <c r="L411" t="s">
        <v>805</v>
      </c>
      <c r="M411" s="165">
        <v>13783</v>
      </c>
      <c r="N411" s="162">
        <f>(Table1[[#This Row],[close ]]-G412)/G412</f>
        <v>-4.0235623003194956E-2</v>
      </c>
      <c r="O411" s="163" t="str">
        <f>TEXT(Table1[[#This Row],[Date ]],"yyyy-mm")</f>
        <v>2022-02</v>
      </c>
      <c r="P411" s="13">
        <f>1+Table1[[#This Row],[Daily Return]]</f>
        <v>0.95976437699680506</v>
      </c>
      <c r="Q411" s="161">
        <v>15065.049805000001</v>
      </c>
      <c r="R411">
        <v>15126.650390999999</v>
      </c>
      <c r="S411">
        <v>14796.200194999999</v>
      </c>
      <c r="T411">
        <v>14870.599609000001</v>
      </c>
      <c r="U411">
        <v>14870.580078000001</v>
      </c>
      <c r="V411">
        <v>17777600</v>
      </c>
      <c r="W411" s="172">
        <f>(Table1[[#This Row],[Close]]-T412)/T412</f>
        <v>-1.4242238927096114E-2</v>
      </c>
    </row>
    <row r="412" spans="1:23" ht="14.4" x14ac:dyDescent="0.3">
      <c r="A412" s="164">
        <v>44596</v>
      </c>
      <c r="B412">
        <v>495.45</v>
      </c>
      <c r="C412">
        <v>508.5</v>
      </c>
      <c r="D412">
        <v>491.2</v>
      </c>
      <c r="E412">
        <v>500.2</v>
      </c>
      <c r="F412">
        <v>501</v>
      </c>
      <c r="G412">
        <v>500.8</v>
      </c>
      <c r="H412">
        <v>497.78</v>
      </c>
      <c r="I412">
        <v>514.95000000000005</v>
      </c>
      <c r="J412">
        <v>226.35</v>
      </c>
      <c r="K412" t="s">
        <v>806</v>
      </c>
      <c r="L412" t="s">
        <v>807</v>
      </c>
      <c r="M412" s="165">
        <v>23190</v>
      </c>
      <c r="N412" s="162">
        <f>(Table1[[#This Row],[close ]]-G413)/G413</f>
        <v>1.1995201919232762E-3</v>
      </c>
      <c r="O412" s="163" t="str">
        <f>TEXT(Table1[[#This Row],[Date ]],"yyyy-mm")</f>
        <v>2022-02</v>
      </c>
      <c r="P412" s="13">
        <f>1+Table1[[#This Row],[Daily Return]]</f>
        <v>1.0011995201919233</v>
      </c>
      <c r="Q412" s="161">
        <v>15159.599609000001</v>
      </c>
      <c r="R412">
        <v>15188.400390999999</v>
      </c>
      <c r="S412">
        <v>15048.349609000001</v>
      </c>
      <c r="T412">
        <v>15085.450194999999</v>
      </c>
      <c r="U412">
        <v>15085.430664</v>
      </c>
      <c r="V412">
        <v>17002800</v>
      </c>
      <c r="W412" s="172">
        <f>(Table1[[#This Row],[Close]]-T413)/T413</f>
        <v>-3.3331479923056385E-3</v>
      </c>
    </row>
    <row r="413" spans="1:23" ht="14.4" x14ac:dyDescent="0.3">
      <c r="A413" s="164">
        <v>44595</v>
      </c>
      <c r="B413">
        <v>508.7</v>
      </c>
      <c r="C413">
        <v>510.4</v>
      </c>
      <c r="D413">
        <v>486.55</v>
      </c>
      <c r="E413">
        <v>510.1</v>
      </c>
      <c r="F413">
        <v>501.05</v>
      </c>
      <c r="G413">
        <v>500.2</v>
      </c>
      <c r="H413">
        <v>499.97</v>
      </c>
      <c r="I413">
        <v>514.95000000000005</v>
      </c>
      <c r="J413">
        <v>226.35</v>
      </c>
      <c r="K413" t="s">
        <v>808</v>
      </c>
      <c r="L413" t="s">
        <v>809</v>
      </c>
      <c r="M413" s="165">
        <v>30315</v>
      </c>
      <c r="N413" s="162">
        <f>(Table1[[#This Row],[close ]]-G414)/G414</f>
        <v>-1.9407959223681697E-2</v>
      </c>
      <c r="O413" s="163" t="str">
        <f>TEXT(Table1[[#This Row],[Date ]],"yyyy-mm")</f>
        <v>2022-02</v>
      </c>
      <c r="P413" s="13">
        <f>1+Table1[[#This Row],[Daily Return]]</f>
        <v>0.98059204077631834</v>
      </c>
      <c r="Q413" s="161">
        <v>15289.150390999999</v>
      </c>
      <c r="R413">
        <v>15296.349609000001</v>
      </c>
      <c r="S413">
        <v>15101</v>
      </c>
      <c r="T413">
        <v>15135.900390999999</v>
      </c>
      <c r="U413">
        <v>15135.880859000001</v>
      </c>
      <c r="V413">
        <v>17185400</v>
      </c>
      <c r="W413" s="172">
        <f>(Table1[[#This Row],[Close]]-T414)/T414</f>
        <v>-1.0295273568279908E-2</v>
      </c>
    </row>
    <row r="414" spans="1:23" ht="14.4" x14ac:dyDescent="0.3">
      <c r="A414" s="164">
        <v>44594</v>
      </c>
      <c r="B414">
        <v>473.8</v>
      </c>
      <c r="C414">
        <v>514.95000000000005</v>
      </c>
      <c r="D414">
        <v>471.7</v>
      </c>
      <c r="E414">
        <v>471.25</v>
      </c>
      <c r="F414">
        <v>508</v>
      </c>
      <c r="G414">
        <v>510.1</v>
      </c>
      <c r="H414">
        <v>501.23</v>
      </c>
      <c r="I414">
        <v>514.95000000000005</v>
      </c>
      <c r="J414">
        <v>226.35</v>
      </c>
      <c r="K414" t="s">
        <v>810</v>
      </c>
      <c r="L414" t="s">
        <v>811</v>
      </c>
      <c r="M414" s="165">
        <v>73157</v>
      </c>
      <c r="N414" s="162">
        <f>(Table1[[#This Row],[close ]]-G415)/G415</f>
        <v>8.2440318302387322E-2</v>
      </c>
      <c r="O414" s="163" t="str">
        <f>TEXT(Table1[[#This Row],[Date ]],"yyyy-mm")</f>
        <v>2022-02</v>
      </c>
      <c r="P414" s="13">
        <f>1+Table1[[#This Row],[Daily Return]]</f>
        <v>1.0824403183023874</v>
      </c>
      <c r="Q414" s="161">
        <v>15218.25</v>
      </c>
      <c r="R414">
        <v>15304.599609000001</v>
      </c>
      <c r="S414">
        <v>15201.450194999999</v>
      </c>
      <c r="T414">
        <v>15293.349609000001</v>
      </c>
      <c r="U414">
        <v>15293.329102</v>
      </c>
      <c r="V414">
        <v>19792700</v>
      </c>
      <c r="W414" s="172">
        <f>(Table1[[#This Row],[Close]]-T415)/T415</f>
        <v>1.1719176229129146E-2</v>
      </c>
    </row>
    <row r="415" spans="1:23" ht="14.4" x14ac:dyDescent="0.3">
      <c r="A415" s="164">
        <v>44593</v>
      </c>
      <c r="B415">
        <v>473.5</v>
      </c>
      <c r="C415">
        <v>475.35</v>
      </c>
      <c r="D415">
        <v>461.75</v>
      </c>
      <c r="E415">
        <v>469.85</v>
      </c>
      <c r="F415">
        <v>472</v>
      </c>
      <c r="G415">
        <v>471.25</v>
      </c>
      <c r="H415">
        <v>470.12</v>
      </c>
      <c r="I415">
        <v>494.8</v>
      </c>
      <c r="J415">
        <v>226.35</v>
      </c>
      <c r="K415" t="s">
        <v>812</v>
      </c>
      <c r="L415" t="s">
        <v>813</v>
      </c>
      <c r="M415" s="165">
        <v>15051</v>
      </c>
      <c r="N415" s="162">
        <f>(Table1[[#This Row],[close ]]-G416)/G416</f>
        <v>2.9796743641587256E-3</v>
      </c>
      <c r="O415" s="163" t="str">
        <f>TEXT(Table1[[#This Row],[Date ]],"yyyy-mm")</f>
        <v>2022-02</v>
      </c>
      <c r="P415" s="13">
        <f>1+Table1[[#This Row],[Daily Return]]</f>
        <v>1.0029796743641588</v>
      </c>
      <c r="Q415" s="161">
        <v>15073.150390999999</v>
      </c>
      <c r="R415">
        <v>15138.200194999999</v>
      </c>
      <c r="S415">
        <v>14850.299805000001</v>
      </c>
      <c r="T415">
        <v>15116.200194999999</v>
      </c>
      <c r="U415">
        <v>15116.180664</v>
      </c>
      <c r="V415">
        <v>22909000</v>
      </c>
      <c r="W415" s="172">
        <f>(Table1[[#This Row],[Close]]-T416)/T416</f>
        <v>1.3051680463689676E-2</v>
      </c>
    </row>
    <row r="416" spans="1:23" ht="14.4" x14ac:dyDescent="0.3">
      <c r="A416" s="164">
        <v>44592</v>
      </c>
      <c r="B416">
        <v>461.95</v>
      </c>
      <c r="C416">
        <v>489.6</v>
      </c>
      <c r="D416">
        <v>455.75</v>
      </c>
      <c r="E416">
        <v>446.55</v>
      </c>
      <c r="F416">
        <v>471.1</v>
      </c>
      <c r="G416">
        <v>469.85</v>
      </c>
      <c r="H416">
        <v>475.93</v>
      </c>
      <c r="I416">
        <v>494.8</v>
      </c>
      <c r="J416">
        <v>226.35</v>
      </c>
      <c r="K416" t="s">
        <v>814</v>
      </c>
      <c r="L416" t="s">
        <v>815</v>
      </c>
      <c r="M416" s="165">
        <v>83350</v>
      </c>
      <c r="N416" s="162">
        <f>(Table1[[#This Row],[close ]]-G417)/G417</f>
        <v>5.2177807636322945E-2</v>
      </c>
      <c r="O416" s="163" t="str">
        <f>TEXT(Table1[[#This Row],[Date ]],"yyyy-mm")</f>
        <v>2022-01</v>
      </c>
      <c r="P416" s="13">
        <f>1+Table1[[#This Row],[Daily Return]]</f>
        <v>1.0521778076363228</v>
      </c>
      <c r="Q416" s="161">
        <v>14894.75</v>
      </c>
      <c r="R416">
        <v>14975.799805000001</v>
      </c>
      <c r="S416">
        <v>14857.549805000001</v>
      </c>
      <c r="T416">
        <v>14921.450194999999</v>
      </c>
      <c r="U416">
        <v>14921.430664</v>
      </c>
      <c r="V416">
        <v>17018300</v>
      </c>
      <c r="W416" s="172">
        <f>(Table1[[#This Row],[Close]]-T417)/T417</f>
        <v>1.3461714974614942E-2</v>
      </c>
    </row>
    <row r="417" spans="1:23" ht="14.4" x14ac:dyDescent="0.3">
      <c r="A417" s="164">
        <v>44589</v>
      </c>
      <c r="B417">
        <v>458.7</v>
      </c>
      <c r="C417">
        <v>476</v>
      </c>
      <c r="D417">
        <v>441.25</v>
      </c>
      <c r="E417">
        <v>455.55</v>
      </c>
      <c r="F417">
        <v>447.8</v>
      </c>
      <c r="G417">
        <v>446.55</v>
      </c>
      <c r="H417">
        <v>456.15</v>
      </c>
      <c r="I417">
        <v>494.8</v>
      </c>
      <c r="J417">
        <v>226.35</v>
      </c>
      <c r="K417" t="s">
        <v>816</v>
      </c>
      <c r="L417" t="s">
        <v>817</v>
      </c>
      <c r="M417" s="165">
        <v>17924</v>
      </c>
      <c r="N417" s="162">
        <f>(Table1[[#This Row],[close ]]-G418)/G418</f>
        <v>-1.975633849193283E-2</v>
      </c>
      <c r="O417" s="163" t="str">
        <f>TEXT(Table1[[#This Row],[Date ]],"yyyy-mm")</f>
        <v>2022-01</v>
      </c>
      <c r="P417" s="13">
        <f>1+Table1[[#This Row],[Daily Return]]</f>
        <v>0.98024366150806719</v>
      </c>
      <c r="Q417" s="161">
        <v>14773.049805000001</v>
      </c>
      <c r="R417">
        <v>14952.150390999999</v>
      </c>
      <c r="S417">
        <v>14701.599609000001</v>
      </c>
      <c r="T417">
        <v>14723.25</v>
      </c>
      <c r="U417">
        <v>14723.230469</v>
      </c>
      <c r="V417">
        <v>21083500</v>
      </c>
      <c r="W417" s="172">
        <f>(Table1[[#This Row],[Close]]-T418)/T418</f>
        <v>2.9666685573615397E-3</v>
      </c>
    </row>
    <row r="418" spans="1:23" ht="14.4" x14ac:dyDescent="0.3">
      <c r="A418" s="164">
        <v>44588</v>
      </c>
      <c r="B418">
        <v>444.8</v>
      </c>
      <c r="C418">
        <v>458.65</v>
      </c>
      <c r="D418">
        <v>438.3</v>
      </c>
      <c r="E418">
        <v>446.1</v>
      </c>
      <c r="F418">
        <v>455.9</v>
      </c>
      <c r="G418">
        <v>455.55</v>
      </c>
      <c r="H418">
        <v>450.58</v>
      </c>
      <c r="I418">
        <v>494.8</v>
      </c>
      <c r="J418">
        <v>226.35</v>
      </c>
      <c r="K418" t="s">
        <v>818</v>
      </c>
      <c r="L418" t="s">
        <v>819</v>
      </c>
      <c r="M418" s="165">
        <v>18548</v>
      </c>
      <c r="N418" s="162">
        <f>(Table1[[#This Row],[close ]]-G419)/G419</f>
        <v>2.1183591123066552E-2</v>
      </c>
      <c r="O418" s="163" t="str">
        <f>TEXT(Table1[[#This Row],[Date ]],"yyyy-mm")</f>
        <v>2022-01</v>
      </c>
      <c r="P418" s="13">
        <f>1+Table1[[#This Row],[Daily Return]]</f>
        <v>1.0211835911230664</v>
      </c>
      <c r="Q418" s="161">
        <v>14671.700194999999</v>
      </c>
      <c r="R418">
        <v>14735.75</v>
      </c>
      <c r="S418">
        <v>14489.799805000001</v>
      </c>
      <c r="T418">
        <v>14679.700194999999</v>
      </c>
      <c r="U418">
        <v>14679.680664</v>
      </c>
      <c r="V418">
        <v>22473700</v>
      </c>
      <c r="W418" s="172">
        <f>(Table1[[#This Row],[Close]]-T419)/T419</f>
        <v>-1.0281684308131738E-2</v>
      </c>
    </row>
    <row r="419" spans="1:23" ht="14.4" x14ac:dyDescent="0.3">
      <c r="A419" s="164">
        <v>44586</v>
      </c>
      <c r="B419">
        <v>445</v>
      </c>
      <c r="C419">
        <v>460</v>
      </c>
      <c r="D419">
        <v>430.1</v>
      </c>
      <c r="E419">
        <v>449.05</v>
      </c>
      <c r="F419">
        <v>450.3</v>
      </c>
      <c r="G419">
        <v>446.1</v>
      </c>
      <c r="H419">
        <v>446.86</v>
      </c>
      <c r="I419">
        <v>494.8</v>
      </c>
      <c r="J419">
        <v>226.35</v>
      </c>
      <c r="K419" t="s">
        <v>820</v>
      </c>
      <c r="L419" t="s">
        <v>821</v>
      </c>
      <c r="M419" s="165">
        <v>27158</v>
      </c>
      <c r="N419" s="162">
        <f>(Table1[[#This Row],[close ]]-G420)/G420</f>
        <v>-6.5694243402738862E-3</v>
      </c>
      <c r="O419" s="163" t="str">
        <f>TEXT(Table1[[#This Row],[Date ]],"yyyy-mm")</f>
        <v>2022-01</v>
      </c>
      <c r="P419" s="13">
        <f>1+Table1[[#This Row],[Daily Return]]</f>
        <v>0.99343057565972614</v>
      </c>
      <c r="Q419" s="161">
        <v>14577.549805000001</v>
      </c>
      <c r="R419">
        <v>14853</v>
      </c>
      <c r="S419">
        <v>14410.900390999999</v>
      </c>
      <c r="T419">
        <v>14832.200194999999</v>
      </c>
      <c r="U419">
        <v>14832.180664</v>
      </c>
      <c r="V419">
        <v>20596200</v>
      </c>
      <c r="W419" s="172">
        <f>(Table1[[#This Row],[Close]]-T420)/T420</f>
        <v>8.166801471754458E-3</v>
      </c>
    </row>
    <row r="420" spans="1:23" ht="14.4" x14ac:dyDescent="0.3">
      <c r="A420" s="164">
        <v>44585</v>
      </c>
      <c r="B420">
        <v>461.05</v>
      </c>
      <c r="C420">
        <v>476.45</v>
      </c>
      <c r="D420">
        <v>442.05</v>
      </c>
      <c r="E420">
        <v>460.9</v>
      </c>
      <c r="F420">
        <v>450.8</v>
      </c>
      <c r="G420">
        <v>449.05</v>
      </c>
      <c r="H420">
        <v>462.92</v>
      </c>
      <c r="I420">
        <v>494.8</v>
      </c>
      <c r="J420">
        <v>226.35</v>
      </c>
      <c r="K420" t="s">
        <v>822</v>
      </c>
      <c r="L420" t="s">
        <v>823</v>
      </c>
      <c r="M420" s="165">
        <v>51764</v>
      </c>
      <c r="N420" s="162">
        <f>(Table1[[#This Row],[close ]]-G421)/G421</f>
        <v>-2.5710566283358573E-2</v>
      </c>
      <c r="O420" s="163" t="str">
        <f>TEXT(Table1[[#This Row],[Date ]],"yyyy-mm")</f>
        <v>2022-01</v>
      </c>
      <c r="P420" s="13">
        <f>1+Table1[[#This Row],[Daily Return]]</f>
        <v>0.97428943371664145</v>
      </c>
      <c r="Q420" s="161">
        <v>15155</v>
      </c>
      <c r="R420">
        <v>15165.400390999999</v>
      </c>
      <c r="S420">
        <v>14577.150390999999</v>
      </c>
      <c r="T420">
        <v>14712.049805000001</v>
      </c>
      <c r="U420">
        <v>14712.030273</v>
      </c>
      <c r="V420">
        <v>20927900</v>
      </c>
      <c r="W420" s="172">
        <f>(Table1[[#This Row],[Close]]-T421)/T421</f>
        <v>-3.0877819747389783E-2</v>
      </c>
    </row>
    <row r="421" spans="1:23" ht="14.4" x14ac:dyDescent="0.3">
      <c r="A421" s="164">
        <v>44582</v>
      </c>
      <c r="B421">
        <v>448</v>
      </c>
      <c r="C421">
        <v>477</v>
      </c>
      <c r="D421">
        <v>443.25</v>
      </c>
      <c r="E421">
        <v>443.9</v>
      </c>
      <c r="F421">
        <v>464</v>
      </c>
      <c r="G421">
        <v>460.9</v>
      </c>
      <c r="H421">
        <v>462.72</v>
      </c>
      <c r="I421">
        <v>494.8</v>
      </c>
      <c r="J421">
        <v>226.35</v>
      </c>
      <c r="K421" t="s">
        <v>824</v>
      </c>
      <c r="L421" t="s">
        <v>825</v>
      </c>
      <c r="M421" s="165">
        <v>75293</v>
      </c>
      <c r="N421" s="162">
        <f>(Table1[[#This Row],[close ]]-G422)/G422</f>
        <v>3.8296913719306151E-2</v>
      </c>
      <c r="O421" s="163" t="str">
        <f>TEXT(Table1[[#This Row],[Date ]],"yyyy-mm")</f>
        <v>2022-01</v>
      </c>
      <c r="P421" s="13">
        <f>1+Table1[[#This Row],[Daily Return]]</f>
        <v>1.0382969137193061</v>
      </c>
      <c r="Q421" s="161">
        <v>15252.900390999999</v>
      </c>
      <c r="R421">
        <v>15294.700194999999</v>
      </c>
      <c r="S421">
        <v>15069.049805000001</v>
      </c>
      <c r="T421">
        <v>15180.799805000001</v>
      </c>
      <c r="U421">
        <v>15180.780273</v>
      </c>
      <c r="V421">
        <v>16241600</v>
      </c>
      <c r="W421" s="172">
        <f>(Table1[[#This Row],[Close]]-T422)/T422</f>
        <v>-1.1737428217336952E-2</v>
      </c>
    </row>
    <row r="422" spans="1:23" ht="14.4" x14ac:dyDescent="0.3">
      <c r="A422" s="164">
        <v>44581</v>
      </c>
      <c r="B422">
        <v>440.4</v>
      </c>
      <c r="C422">
        <v>451.5</v>
      </c>
      <c r="D422">
        <v>430.5</v>
      </c>
      <c r="E422">
        <v>436.2</v>
      </c>
      <c r="F422">
        <v>443.45</v>
      </c>
      <c r="G422">
        <v>443.9</v>
      </c>
      <c r="H422">
        <v>442.73</v>
      </c>
      <c r="I422">
        <v>494.8</v>
      </c>
      <c r="J422">
        <v>226.35</v>
      </c>
      <c r="K422" t="s">
        <v>826</v>
      </c>
      <c r="L422" t="s">
        <v>827</v>
      </c>
      <c r="M422" s="165">
        <v>27147</v>
      </c>
      <c r="N422" s="162">
        <f>(Table1[[#This Row],[close ]]-G423)/G423</f>
        <v>1.7652453003209511E-2</v>
      </c>
      <c r="O422" s="163" t="str">
        <f>TEXT(Table1[[#This Row],[Date ]],"yyyy-mm")</f>
        <v>2022-01</v>
      </c>
      <c r="P422" s="13">
        <f>1+Table1[[#This Row],[Daily Return]]</f>
        <v>1.0176524530032096</v>
      </c>
      <c r="Q422" s="161">
        <v>15464.450194999999</v>
      </c>
      <c r="R422">
        <v>15486.150390999999</v>
      </c>
      <c r="S422">
        <v>15280.549805000001</v>
      </c>
      <c r="T422">
        <v>15361.099609000001</v>
      </c>
      <c r="U422">
        <v>15361.079102</v>
      </c>
      <c r="V422">
        <v>14523600</v>
      </c>
      <c r="W422" s="172">
        <f>(Table1[[#This Row],[Close]]-T423)/T423</f>
        <v>-7.1998960090482612E-3</v>
      </c>
    </row>
    <row r="423" spans="1:23" ht="14.4" x14ac:dyDescent="0.3">
      <c r="A423" s="164">
        <v>44580</v>
      </c>
      <c r="B423">
        <v>434</v>
      </c>
      <c r="C423">
        <v>440</v>
      </c>
      <c r="D423">
        <v>423.5</v>
      </c>
      <c r="E423">
        <v>432.25</v>
      </c>
      <c r="F423">
        <v>440</v>
      </c>
      <c r="G423">
        <v>436.2</v>
      </c>
      <c r="H423">
        <v>434.43</v>
      </c>
      <c r="I423">
        <v>494.8</v>
      </c>
      <c r="J423">
        <v>226.35</v>
      </c>
      <c r="K423" t="s">
        <v>828</v>
      </c>
      <c r="L423" t="s">
        <v>829</v>
      </c>
      <c r="M423" s="165">
        <v>12284</v>
      </c>
      <c r="N423" s="162">
        <f>(Table1[[#This Row],[close ]]-G424)/G424</f>
        <v>9.1382301908617437E-3</v>
      </c>
      <c r="O423" s="163" t="str">
        <f>TEXT(Table1[[#This Row],[Date ]],"yyyy-mm")</f>
        <v>2022-01</v>
      </c>
      <c r="P423" s="13">
        <f>1+Table1[[#This Row],[Daily Return]]</f>
        <v>1.0091382301908618</v>
      </c>
      <c r="Q423" s="161">
        <v>15580.400390999999</v>
      </c>
      <c r="R423">
        <v>15580.400390999999</v>
      </c>
      <c r="S423">
        <v>15403.200194999999</v>
      </c>
      <c r="T423">
        <v>15472.5</v>
      </c>
      <c r="U423">
        <v>15472.479492</v>
      </c>
      <c r="V423">
        <v>18236200</v>
      </c>
      <c r="W423" s="172">
        <f>(Table1[[#This Row],[Close]]-T424)/T424</f>
        <v>-6.4598321160074185E-3</v>
      </c>
    </row>
    <row r="424" spans="1:23" ht="14.4" x14ac:dyDescent="0.3">
      <c r="A424" s="164">
        <v>44579</v>
      </c>
      <c r="B424">
        <v>444.7</v>
      </c>
      <c r="C424">
        <v>444.7</v>
      </c>
      <c r="D424">
        <v>428.95</v>
      </c>
      <c r="E424">
        <v>436.75</v>
      </c>
      <c r="F424">
        <v>434</v>
      </c>
      <c r="G424">
        <v>432.25</v>
      </c>
      <c r="H424">
        <v>436.7</v>
      </c>
      <c r="I424">
        <v>494.8</v>
      </c>
      <c r="J424">
        <v>226.35</v>
      </c>
      <c r="K424" t="s">
        <v>830</v>
      </c>
      <c r="L424" t="s">
        <v>831</v>
      </c>
      <c r="M424" s="165">
        <v>14790</v>
      </c>
      <c r="N424" s="162">
        <f>(Table1[[#This Row],[close ]]-G425)/G425</f>
        <v>-1.0303377218088151E-2</v>
      </c>
      <c r="O424" s="163" t="str">
        <f>TEXT(Table1[[#This Row],[Date ]],"yyyy-mm")</f>
        <v>2022-01</v>
      </c>
      <c r="P424" s="13">
        <f>1+Table1[[#This Row],[Daily Return]]</f>
        <v>0.98969662278191184</v>
      </c>
      <c r="Q424" s="161">
        <v>15819.450194999999</v>
      </c>
      <c r="R424">
        <v>15834.200194999999</v>
      </c>
      <c r="S424">
        <v>15546.650390999999</v>
      </c>
      <c r="T424">
        <v>15573.099609000001</v>
      </c>
      <c r="U424">
        <v>15573.079102</v>
      </c>
      <c r="V424">
        <v>18803800</v>
      </c>
      <c r="W424" s="172">
        <f>(Table1[[#This Row],[Close]]-T425)/T425</f>
        <v>-1.3189727746534603E-2</v>
      </c>
    </row>
    <row r="425" spans="1:23" ht="14.4" x14ac:dyDescent="0.3">
      <c r="A425" s="164">
        <v>44578</v>
      </c>
      <c r="B425">
        <v>420</v>
      </c>
      <c r="C425">
        <v>448.85</v>
      </c>
      <c r="D425">
        <v>419.35</v>
      </c>
      <c r="E425">
        <v>420.45</v>
      </c>
      <c r="F425">
        <v>438.95</v>
      </c>
      <c r="G425">
        <v>436.75</v>
      </c>
      <c r="H425">
        <v>433.95</v>
      </c>
      <c r="I425">
        <v>494.8</v>
      </c>
      <c r="J425">
        <v>226.35</v>
      </c>
      <c r="K425" t="s">
        <v>832</v>
      </c>
      <c r="L425" t="s">
        <v>833</v>
      </c>
      <c r="M425" s="165">
        <v>34077</v>
      </c>
      <c r="N425" s="162">
        <f>(Table1[[#This Row],[close ]]-G426)/G426</f>
        <v>3.8767986680937117E-2</v>
      </c>
      <c r="O425" s="163" t="str">
        <f>TEXT(Table1[[#This Row],[Date ]],"yyyy-mm")</f>
        <v>2022-01</v>
      </c>
      <c r="P425" s="13">
        <f>1+Table1[[#This Row],[Daily Return]]</f>
        <v>1.0387679866809372</v>
      </c>
      <c r="Q425" s="161">
        <v>15731.349609000001</v>
      </c>
      <c r="R425">
        <v>15794.950194999999</v>
      </c>
      <c r="S425">
        <v>15718.25</v>
      </c>
      <c r="T425">
        <v>15781.25</v>
      </c>
      <c r="U425">
        <v>15781.229492</v>
      </c>
      <c r="V425">
        <v>16968900</v>
      </c>
      <c r="W425" s="172">
        <f>(Table1[[#This Row],[Close]]-T426)/T426</f>
        <v>3.2325692758013906E-3</v>
      </c>
    </row>
    <row r="426" spans="1:23" ht="14.4" x14ac:dyDescent="0.3">
      <c r="A426" s="164">
        <v>44575</v>
      </c>
      <c r="B426">
        <v>423.65</v>
      </c>
      <c r="C426">
        <v>427.25</v>
      </c>
      <c r="D426">
        <v>417</v>
      </c>
      <c r="E426">
        <v>423.95</v>
      </c>
      <c r="F426">
        <v>419</v>
      </c>
      <c r="G426">
        <v>420.45</v>
      </c>
      <c r="H426">
        <v>421.69</v>
      </c>
      <c r="I426">
        <v>494.8</v>
      </c>
      <c r="J426">
        <v>226.35</v>
      </c>
      <c r="K426" t="s">
        <v>834</v>
      </c>
      <c r="L426" t="s">
        <v>835</v>
      </c>
      <c r="M426" s="165">
        <v>9268</v>
      </c>
      <c r="N426" s="162">
        <f>(Table1[[#This Row],[close ]]-G427)/G427</f>
        <v>-8.2556905295435787E-3</v>
      </c>
      <c r="O426" s="163" t="str">
        <f>TEXT(Table1[[#This Row],[Date ]],"yyyy-mm")</f>
        <v>2022-01</v>
      </c>
      <c r="P426" s="13">
        <f>1+Table1[[#This Row],[Daily Return]]</f>
        <v>0.99174430947045644</v>
      </c>
      <c r="Q426" s="161">
        <v>15667.950194999999</v>
      </c>
      <c r="R426">
        <v>15754.450194999999</v>
      </c>
      <c r="S426">
        <v>15619.549805000001</v>
      </c>
      <c r="T426">
        <v>15730.400390999999</v>
      </c>
      <c r="U426">
        <v>15730.379883</v>
      </c>
      <c r="V426">
        <v>16010500</v>
      </c>
      <c r="W426" s="172">
        <f>(Table1[[#This Row],[Close]]-T427)/T427</f>
        <v>5.9478127198762194E-4</v>
      </c>
    </row>
    <row r="427" spans="1:23" ht="14.4" x14ac:dyDescent="0.3">
      <c r="A427" s="164">
        <v>44574</v>
      </c>
      <c r="B427">
        <v>425.9</v>
      </c>
      <c r="C427">
        <v>432</v>
      </c>
      <c r="D427">
        <v>422.2</v>
      </c>
      <c r="E427">
        <v>422.15</v>
      </c>
      <c r="F427">
        <v>424.1</v>
      </c>
      <c r="G427">
        <v>423.95</v>
      </c>
      <c r="H427">
        <v>425.54</v>
      </c>
      <c r="I427">
        <v>494.8</v>
      </c>
      <c r="J427">
        <v>226.35</v>
      </c>
      <c r="K427" t="s">
        <v>836</v>
      </c>
      <c r="L427" t="s">
        <v>837</v>
      </c>
      <c r="M427" s="165">
        <v>7866</v>
      </c>
      <c r="N427" s="162">
        <f>(Table1[[#This Row],[close ]]-G428)/G428</f>
        <v>4.2638872438706893E-3</v>
      </c>
      <c r="O427" s="163" t="str">
        <f>TEXT(Table1[[#This Row],[Date ]],"yyyy-mm")</f>
        <v>2022-01</v>
      </c>
      <c r="P427" s="13">
        <f>1+Table1[[#This Row],[Daily Return]]</f>
        <v>1.0042638872438707</v>
      </c>
      <c r="Q427" s="161">
        <v>15710.299805000001</v>
      </c>
      <c r="R427">
        <v>15730.950194999999</v>
      </c>
      <c r="S427">
        <v>15629.450194999999</v>
      </c>
      <c r="T427">
        <v>15721.049805000001</v>
      </c>
      <c r="U427">
        <v>15721.029296999999</v>
      </c>
      <c r="V427">
        <v>19011400</v>
      </c>
      <c r="W427" s="172">
        <f>(Table1[[#This Row],[Close]]-T428)/T428</f>
        <v>3.3922486532102017E-3</v>
      </c>
    </row>
    <row r="428" spans="1:23" ht="14.4" x14ac:dyDescent="0.3">
      <c r="A428" s="164">
        <v>44573</v>
      </c>
      <c r="B428">
        <v>424.2</v>
      </c>
      <c r="C428">
        <v>425.8</v>
      </c>
      <c r="D428">
        <v>420.45</v>
      </c>
      <c r="E428">
        <v>420.8</v>
      </c>
      <c r="F428">
        <v>422.1</v>
      </c>
      <c r="G428">
        <v>422.15</v>
      </c>
      <c r="H428">
        <v>422.87</v>
      </c>
      <c r="I428">
        <v>494.8</v>
      </c>
      <c r="J428">
        <v>226.35</v>
      </c>
      <c r="K428" t="s">
        <v>836</v>
      </c>
      <c r="L428" t="s">
        <v>838</v>
      </c>
      <c r="M428" s="165">
        <v>6593</v>
      </c>
      <c r="N428" s="162">
        <f>(Table1[[#This Row],[close ]]-G429)/G429</f>
        <v>3.2081749049428848E-3</v>
      </c>
      <c r="O428" s="163" t="str">
        <f>TEXT(Table1[[#This Row],[Date ]],"yyyy-mm")</f>
        <v>2022-01</v>
      </c>
      <c r="P428" s="13">
        <f>1+Table1[[#This Row],[Daily Return]]</f>
        <v>1.0032081749049429</v>
      </c>
      <c r="Q428" s="161">
        <v>15627.049805000001</v>
      </c>
      <c r="R428">
        <v>15678.700194999999</v>
      </c>
      <c r="S428">
        <v>15595.650390999999</v>
      </c>
      <c r="T428">
        <v>15667.900390999999</v>
      </c>
      <c r="U428">
        <v>15667.879883</v>
      </c>
      <c r="V428">
        <v>24868800</v>
      </c>
      <c r="W428" s="172">
        <f>(Table1[[#This Row],[Close]]-T429)/T429</f>
        <v>8.8438972041916478E-3</v>
      </c>
    </row>
    <row r="429" spans="1:23" ht="14.4" x14ac:dyDescent="0.3">
      <c r="A429" s="164">
        <v>44572</v>
      </c>
      <c r="B429">
        <v>434</v>
      </c>
      <c r="C429">
        <v>434.15</v>
      </c>
      <c r="D429">
        <v>419</v>
      </c>
      <c r="E429">
        <v>434.15</v>
      </c>
      <c r="F429">
        <v>419.7</v>
      </c>
      <c r="G429">
        <v>420.8</v>
      </c>
      <c r="H429">
        <v>426.99</v>
      </c>
      <c r="I429">
        <v>494.8</v>
      </c>
      <c r="J429">
        <v>226.35</v>
      </c>
      <c r="K429" t="s">
        <v>839</v>
      </c>
      <c r="L429" t="s">
        <v>840</v>
      </c>
      <c r="M429" s="165">
        <v>11291</v>
      </c>
      <c r="N429" s="162">
        <f>(Table1[[#This Row],[close ]]-G430)/G430</f>
        <v>-3.0749740872970093E-2</v>
      </c>
      <c r="O429" s="163" t="str">
        <f>TEXT(Table1[[#This Row],[Date ]],"yyyy-mm")</f>
        <v>2022-01</v>
      </c>
      <c r="P429" s="13">
        <f>1+Table1[[#This Row],[Daily Return]]</f>
        <v>0.96925025912702989</v>
      </c>
      <c r="Q429" s="161">
        <v>15497.5</v>
      </c>
      <c r="R429">
        <v>15559.099609000001</v>
      </c>
      <c r="S429">
        <v>15462.049805000001</v>
      </c>
      <c r="T429">
        <v>15530.549805000001</v>
      </c>
      <c r="U429">
        <v>15530.529296999999</v>
      </c>
      <c r="V429">
        <v>39161700</v>
      </c>
      <c r="W429" s="172">
        <f>(Table1[[#This Row],[Close]]-T430)/T430</f>
        <v>2.2587130137651803E-3</v>
      </c>
    </row>
    <row r="430" spans="1:23" ht="14.4" x14ac:dyDescent="0.3">
      <c r="A430" s="164">
        <v>44571</v>
      </c>
      <c r="B430">
        <v>432.9</v>
      </c>
      <c r="C430">
        <v>437.7</v>
      </c>
      <c r="D430">
        <v>427</v>
      </c>
      <c r="E430">
        <v>425.3</v>
      </c>
      <c r="F430">
        <v>433</v>
      </c>
      <c r="G430">
        <v>434.15</v>
      </c>
      <c r="H430">
        <v>432.82</v>
      </c>
      <c r="I430">
        <v>494.8</v>
      </c>
      <c r="J430">
        <v>226.35</v>
      </c>
      <c r="K430" t="s">
        <v>841</v>
      </c>
      <c r="L430" t="s">
        <v>842</v>
      </c>
      <c r="M430" s="165">
        <v>25619</v>
      </c>
      <c r="N430" s="162">
        <f>(Table1[[#This Row],[close ]]-G431)/G431</f>
        <v>2.0808840818245862E-2</v>
      </c>
      <c r="O430" s="163" t="str">
        <f>TEXT(Table1[[#This Row],[Date ]],"yyyy-mm")</f>
        <v>2022-01</v>
      </c>
      <c r="P430" s="13">
        <f>1+Table1[[#This Row],[Daily Return]]</f>
        <v>1.0208088408182459</v>
      </c>
      <c r="Q430" s="161">
        <v>15427.650390999999</v>
      </c>
      <c r="R430">
        <v>15504</v>
      </c>
      <c r="S430">
        <v>15400.549805000001</v>
      </c>
      <c r="T430">
        <v>15495.549805000001</v>
      </c>
      <c r="U430">
        <v>15495.529296999999</v>
      </c>
      <c r="V430">
        <v>18574200</v>
      </c>
      <c r="W430" s="172">
        <f>(Table1[[#This Row],[Close]]-T431)/T431</f>
        <v>9.5774520633938147E-3</v>
      </c>
    </row>
    <row r="431" spans="1:23" ht="14.4" x14ac:dyDescent="0.3">
      <c r="A431" s="164">
        <v>44568</v>
      </c>
      <c r="B431">
        <v>420</v>
      </c>
      <c r="C431">
        <v>432</v>
      </c>
      <c r="D431">
        <v>412.85</v>
      </c>
      <c r="E431">
        <v>420.2</v>
      </c>
      <c r="F431">
        <v>425.5</v>
      </c>
      <c r="G431">
        <v>425.3</v>
      </c>
      <c r="H431">
        <v>424.35</v>
      </c>
      <c r="I431">
        <v>494.8</v>
      </c>
      <c r="J431">
        <v>226.35</v>
      </c>
      <c r="K431" t="s">
        <v>843</v>
      </c>
      <c r="L431" t="s">
        <v>844</v>
      </c>
      <c r="M431" s="165">
        <v>17905</v>
      </c>
      <c r="N431" s="162">
        <f>(Table1[[#This Row],[close ]]-G432)/G432</f>
        <v>1.2137077582103814E-2</v>
      </c>
      <c r="O431" s="163" t="str">
        <f>TEXT(Table1[[#This Row],[Date ]],"yyyy-mm")</f>
        <v>2022-01</v>
      </c>
      <c r="P431" s="13">
        <f>1+Table1[[#This Row],[Daily Return]]</f>
        <v>1.0121370775821039</v>
      </c>
      <c r="Q431" s="161">
        <v>15333.450194999999</v>
      </c>
      <c r="R431">
        <v>15418.400390999999</v>
      </c>
      <c r="S431">
        <v>15255.450194999999</v>
      </c>
      <c r="T431">
        <v>15348.549805000001</v>
      </c>
      <c r="U431">
        <v>15348.529296999999</v>
      </c>
      <c r="V431">
        <v>19623500</v>
      </c>
      <c r="W431" s="172">
        <f>(Table1[[#This Row],[Close]]-T432)/T432</f>
        <v>3.8227478888100274E-3</v>
      </c>
    </row>
    <row r="432" spans="1:23" ht="14.4" x14ac:dyDescent="0.3">
      <c r="A432" s="164">
        <v>44567</v>
      </c>
      <c r="B432">
        <v>415</v>
      </c>
      <c r="C432">
        <v>422.6</v>
      </c>
      <c r="D432">
        <v>410.05</v>
      </c>
      <c r="E432">
        <v>419.45</v>
      </c>
      <c r="F432">
        <v>420</v>
      </c>
      <c r="G432">
        <v>420.2</v>
      </c>
      <c r="H432">
        <v>415.89</v>
      </c>
      <c r="I432">
        <v>494.8</v>
      </c>
      <c r="J432">
        <v>226.35</v>
      </c>
      <c r="K432" t="s">
        <v>845</v>
      </c>
      <c r="L432" t="s">
        <v>846</v>
      </c>
      <c r="M432" s="165">
        <v>9100</v>
      </c>
      <c r="N432" s="162">
        <f>(Table1[[#This Row],[close ]]-G433)/G433</f>
        <v>1.7880557873405651E-3</v>
      </c>
      <c r="O432" s="163" t="str">
        <f>TEXT(Table1[[#This Row],[Date ]],"yyyy-mm")</f>
        <v>2022-01</v>
      </c>
      <c r="P432" s="13">
        <f>1+Table1[[#This Row],[Daily Return]]</f>
        <v>1.0017880557873406</v>
      </c>
      <c r="Q432" s="161">
        <v>15275.75</v>
      </c>
      <c r="R432">
        <v>15315.5</v>
      </c>
      <c r="S432">
        <v>15197.099609000001</v>
      </c>
      <c r="T432">
        <v>15290.099609000001</v>
      </c>
      <c r="U432">
        <v>15290.079102</v>
      </c>
      <c r="V432">
        <v>18769800</v>
      </c>
      <c r="W432" s="172">
        <f>(Table1[[#This Row],[Close]]-T433)/T433</f>
        <v>-6.9042619898438597E-3</v>
      </c>
    </row>
    <row r="433" spans="1:23" ht="14.4" x14ac:dyDescent="0.3">
      <c r="A433" s="164">
        <v>44566</v>
      </c>
      <c r="B433">
        <v>425.7</v>
      </c>
      <c r="C433">
        <v>429</v>
      </c>
      <c r="D433">
        <v>415</v>
      </c>
      <c r="E433">
        <v>425.3</v>
      </c>
      <c r="F433">
        <v>417</v>
      </c>
      <c r="G433">
        <v>419.45</v>
      </c>
      <c r="H433">
        <v>422.94</v>
      </c>
      <c r="I433">
        <v>494.8</v>
      </c>
      <c r="J433">
        <v>226.35</v>
      </c>
      <c r="K433" t="s">
        <v>847</v>
      </c>
      <c r="L433" t="s">
        <v>848</v>
      </c>
      <c r="M433" s="165">
        <v>6875</v>
      </c>
      <c r="N433" s="162">
        <f>(Table1[[#This Row],[close ]]-G434)/G434</f>
        <v>-1.3754996473077881E-2</v>
      </c>
      <c r="O433" s="163" t="str">
        <f>TEXT(Table1[[#This Row],[Date ]],"yyyy-mm")</f>
        <v>2022-01</v>
      </c>
      <c r="P433" s="13">
        <f>1+Table1[[#This Row],[Daily Return]]</f>
        <v>0.98624500352692213</v>
      </c>
      <c r="Q433" s="161">
        <v>15329.75</v>
      </c>
      <c r="R433">
        <v>15410.599609000001</v>
      </c>
      <c r="S433">
        <v>15264.849609000001</v>
      </c>
      <c r="T433">
        <v>15396.400390999999</v>
      </c>
      <c r="U433">
        <v>15396.379883</v>
      </c>
      <c r="V433">
        <v>19135100</v>
      </c>
      <c r="W433" s="172">
        <f>(Table1[[#This Row],[Close]]-T434)/T434</f>
        <v>5.0689769726641673E-3</v>
      </c>
    </row>
    <row r="434" spans="1:23" ht="14.4" x14ac:dyDescent="0.3">
      <c r="A434" s="164">
        <v>44565</v>
      </c>
      <c r="B434">
        <v>426.3</v>
      </c>
      <c r="C434">
        <v>432.25</v>
      </c>
      <c r="D434">
        <v>419.8</v>
      </c>
      <c r="E434">
        <v>426.3</v>
      </c>
      <c r="F434">
        <v>423.7</v>
      </c>
      <c r="G434">
        <v>425.3</v>
      </c>
      <c r="H434">
        <v>426.23</v>
      </c>
      <c r="I434">
        <v>494.8</v>
      </c>
      <c r="J434">
        <v>226.35</v>
      </c>
      <c r="K434" t="s">
        <v>849</v>
      </c>
      <c r="L434" t="s">
        <v>850</v>
      </c>
      <c r="M434" s="165">
        <v>14337</v>
      </c>
      <c r="N434" s="162">
        <f>(Table1[[#This Row],[close ]]-G435)/G435</f>
        <v>-2.3457658925639222E-3</v>
      </c>
      <c r="O434" s="163" t="str">
        <f>TEXT(Table1[[#This Row],[Date ]],"yyyy-mm")</f>
        <v>2022-01</v>
      </c>
      <c r="P434" s="13">
        <f>1+Table1[[#This Row],[Daily Return]]</f>
        <v>0.99765423410743603</v>
      </c>
      <c r="Q434" s="161">
        <v>15260.900390999999</v>
      </c>
      <c r="R434">
        <v>15333.599609000001</v>
      </c>
      <c r="S434">
        <v>15168.150390999999</v>
      </c>
      <c r="T434">
        <v>15318.75</v>
      </c>
      <c r="U434">
        <v>15318.729492</v>
      </c>
      <c r="V434">
        <v>20299700</v>
      </c>
      <c r="W434" s="172">
        <f>(Table1[[#This Row],[Close]]-T435)/T435</f>
        <v>7.5076222942714391E-3</v>
      </c>
    </row>
    <row r="435" spans="1:23" ht="14.4" x14ac:dyDescent="0.3">
      <c r="A435" s="164">
        <v>44564</v>
      </c>
      <c r="B435">
        <v>429.7</v>
      </c>
      <c r="C435">
        <v>432.95</v>
      </c>
      <c r="D435">
        <v>425</v>
      </c>
      <c r="E435">
        <v>429.25</v>
      </c>
      <c r="F435">
        <v>425.25</v>
      </c>
      <c r="G435">
        <v>426.3</v>
      </c>
      <c r="H435">
        <v>428.98</v>
      </c>
      <c r="I435">
        <v>494.8</v>
      </c>
      <c r="J435">
        <v>226.35</v>
      </c>
      <c r="K435" t="s">
        <v>851</v>
      </c>
      <c r="L435" t="s">
        <v>852</v>
      </c>
      <c r="M435" s="165">
        <v>7487</v>
      </c>
      <c r="N435" s="162">
        <f>(Table1[[#This Row],[close ]]-G436)/G436</f>
        <v>-6.8724519510774346E-3</v>
      </c>
      <c r="O435" s="163" t="str">
        <f>TEXT(Table1[[#This Row],[Date ]],"yyyy-mm")</f>
        <v>2022-01</v>
      </c>
      <c r="P435" s="13">
        <f>1+Table1[[#This Row],[Daily Return]]</f>
        <v>0.99312754804892256</v>
      </c>
      <c r="Q435" s="161">
        <v>15030.5</v>
      </c>
      <c r="R435">
        <v>15220.049805000001</v>
      </c>
      <c r="S435">
        <v>15028.549805000001</v>
      </c>
      <c r="T435">
        <v>15204.599609000001</v>
      </c>
      <c r="U435">
        <v>15204.580078000001</v>
      </c>
      <c r="V435">
        <v>17499900</v>
      </c>
      <c r="W435" s="172">
        <f>(Table1[[#This Row],[Close]]-T436)/T436</f>
        <v>1.3896814612376636E-2</v>
      </c>
    </row>
    <row r="436" spans="1:23" ht="14.4" x14ac:dyDescent="0.3">
      <c r="A436" s="164">
        <v>44561</v>
      </c>
      <c r="B436">
        <v>425</v>
      </c>
      <c r="C436">
        <v>437</v>
      </c>
      <c r="D436">
        <v>417</v>
      </c>
      <c r="E436">
        <v>423.3</v>
      </c>
      <c r="F436">
        <v>429.7</v>
      </c>
      <c r="G436">
        <v>429.25</v>
      </c>
      <c r="H436">
        <v>428.12</v>
      </c>
      <c r="I436">
        <v>494.8</v>
      </c>
      <c r="J436">
        <v>226.35</v>
      </c>
      <c r="K436" t="s">
        <v>853</v>
      </c>
      <c r="L436" t="s">
        <v>854</v>
      </c>
      <c r="M436" s="165">
        <v>19930</v>
      </c>
      <c r="N436" s="162">
        <f>(Table1[[#This Row],[close ]]-G437)/G437</f>
        <v>1.4056224899598367E-2</v>
      </c>
      <c r="O436" s="163" t="str">
        <f>TEXT(Table1[[#This Row],[Date ]],"yyyy-mm")</f>
        <v>2021-12</v>
      </c>
      <c r="P436" s="13">
        <f>1+Table1[[#This Row],[Daily Return]]</f>
        <v>1.0140562248995983</v>
      </c>
      <c r="Q436" s="161">
        <v>14879.25</v>
      </c>
      <c r="R436">
        <v>15022.349609000001</v>
      </c>
      <c r="S436">
        <v>14877.849609000001</v>
      </c>
      <c r="T436">
        <v>14996.200194999999</v>
      </c>
      <c r="U436">
        <v>14996.180664</v>
      </c>
      <c r="V436">
        <v>18385200</v>
      </c>
      <c r="W436" s="172">
        <f>(Table1[[#This Row],[Close]]-T437)/T437</f>
        <v>1.0386057992344735E-2</v>
      </c>
    </row>
    <row r="437" spans="1:23" ht="14.4" x14ac:dyDescent="0.3">
      <c r="A437" s="164">
        <v>44560</v>
      </c>
      <c r="B437">
        <v>433.4</v>
      </c>
      <c r="C437">
        <v>436</v>
      </c>
      <c r="D437">
        <v>422</v>
      </c>
      <c r="E437">
        <v>435.4</v>
      </c>
      <c r="F437">
        <v>423.95</v>
      </c>
      <c r="G437">
        <v>423.3</v>
      </c>
      <c r="H437">
        <v>428.27</v>
      </c>
      <c r="I437">
        <v>494.8</v>
      </c>
      <c r="J437">
        <v>226.35</v>
      </c>
      <c r="K437" t="s">
        <v>855</v>
      </c>
      <c r="L437" t="s">
        <v>856</v>
      </c>
      <c r="M437" s="165">
        <v>10764</v>
      </c>
      <c r="N437" s="162">
        <f>(Table1[[#This Row],[close ]]-G438)/G438</f>
        <v>-2.779053743683961E-2</v>
      </c>
      <c r="O437" s="163" t="str">
        <f>TEXT(Table1[[#This Row],[Date ]],"yyyy-mm")</f>
        <v>2021-12</v>
      </c>
      <c r="P437" s="13">
        <f>1+Table1[[#This Row],[Daily Return]]</f>
        <v>0.97220946256316043</v>
      </c>
      <c r="Q437" s="161">
        <v>14856.099609000001</v>
      </c>
      <c r="R437">
        <v>14894.650390999999</v>
      </c>
      <c r="S437">
        <v>14815</v>
      </c>
      <c r="T437">
        <v>14842.049805000001</v>
      </c>
      <c r="U437">
        <v>14842.030273</v>
      </c>
      <c r="V437">
        <v>18167500</v>
      </c>
      <c r="W437" s="172">
        <f>(Table1[[#This Row],[Close]]-T438)/T438</f>
        <v>-1.4364536672864402E-3</v>
      </c>
    </row>
    <row r="438" spans="1:23" ht="14.4" x14ac:dyDescent="0.3">
      <c r="A438" s="164">
        <v>44559</v>
      </c>
      <c r="B438">
        <v>441</v>
      </c>
      <c r="C438">
        <v>445</v>
      </c>
      <c r="D438">
        <v>430.55</v>
      </c>
      <c r="E438">
        <v>440.05</v>
      </c>
      <c r="F438">
        <v>432.95</v>
      </c>
      <c r="G438">
        <v>435.4</v>
      </c>
      <c r="H438">
        <v>440.23</v>
      </c>
      <c r="I438">
        <v>494.8</v>
      </c>
      <c r="J438">
        <v>226.35</v>
      </c>
      <c r="K438" t="s">
        <v>857</v>
      </c>
      <c r="L438" t="s">
        <v>858</v>
      </c>
      <c r="M438" s="165">
        <v>24898</v>
      </c>
      <c r="N438" s="162">
        <f>(Table1[[#This Row],[close ]]-G439)/G439</f>
        <v>-1.0566981024883614E-2</v>
      </c>
      <c r="O438" s="163" t="str">
        <f>TEXT(Table1[[#This Row],[Date ]],"yyyy-mm")</f>
        <v>2021-12</v>
      </c>
      <c r="P438" s="13">
        <f>1+Table1[[#This Row],[Daily Return]]</f>
        <v>0.98943301897511637</v>
      </c>
      <c r="Q438" s="161">
        <v>14866.200194999999</v>
      </c>
      <c r="R438">
        <v>14922.349609000001</v>
      </c>
      <c r="S438">
        <v>14835.349609000001</v>
      </c>
      <c r="T438">
        <v>14863.400390999999</v>
      </c>
      <c r="U438">
        <v>14863.380859000001</v>
      </c>
      <c r="V438">
        <v>16171400</v>
      </c>
      <c r="W438" s="172">
        <f>(Table1[[#This Row],[Close]]-T439)/T439</f>
        <v>-2.9925094193233609E-4</v>
      </c>
    </row>
    <row r="439" spans="1:23" ht="14.4" x14ac:dyDescent="0.3">
      <c r="A439" s="164">
        <v>44558</v>
      </c>
      <c r="B439">
        <v>437.2</v>
      </c>
      <c r="C439">
        <v>443.45</v>
      </c>
      <c r="D439">
        <v>425.2</v>
      </c>
      <c r="E439">
        <v>430.75</v>
      </c>
      <c r="F439">
        <v>439.5</v>
      </c>
      <c r="G439">
        <v>440.05</v>
      </c>
      <c r="H439">
        <v>436.47</v>
      </c>
      <c r="I439">
        <v>494.8</v>
      </c>
      <c r="J439">
        <v>226.35</v>
      </c>
      <c r="K439" t="s">
        <v>859</v>
      </c>
      <c r="L439" t="s">
        <v>860</v>
      </c>
      <c r="M439" s="165">
        <v>34716</v>
      </c>
      <c r="N439" s="162">
        <f>(Table1[[#This Row],[close ]]-G440)/G440</f>
        <v>2.1590249564712737E-2</v>
      </c>
      <c r="O439" s="163" t="str">
        <f>TEXT(Table1[[#This Row],[Date ]],"yyyy-mm")</f>
        <v>2021-12</v>
      </c>
      <c r="P439" s="13">
        <f>1+Table1[[#This Row],[Daily Return]]</f>
        <v>1.0215902495647127</v>
      </c>
      <c r="Q439" s="161">
        <v>14809.5</v>
      </c>
      <c r="R439">
        <v>14880.849609000001</v>
      </c>
      <c r="S439">
        <v>14805.299805000001</v>
      </c>
      <c r="T439">
        <v>14867.849609000001</v>
      </c>
      <c r="U439">
        <v>14867.830078000001</v>
      </c>
      <c r="V439">
        <v>12287100</v>
      </c>
      <c r="W439" s="172">
        <f>(Table1[[#This Row],[Close]]-T440)/T440</f>
        <v>9.5229367801589037E-3</v>
      </c>
    </row>
    <row r="440" spans="1:23" ht="14.4" x14ac:dyDescent="0.3">
      <c r="A440" s="164">
        <v>44557</v>
      </c>
      <c r="B440">
        <v>396.9</v>
      </c>
      <c r="C440">
        <v>438</v>
      </c>
      <c r="D440">
        <v>390.4</v>
      </c>
      <c r="E440">
        <v>397.1</v>
      </c>
      <c r="F440">
        <v>435</v>
      </c>
      <c r="G440">
        <v>430.75</v>
      </c>
      <c r="H440">
        <v>424.59</v>
      </c>
      <c r="I440">
        <v>494.8</v>
      </c>
      <c r="J440">
        <v>226.35</v>
      </c>
      <c r="K440" t="s">
        <v>861</v>
      </c>
      <c r="L440" t="s">
        <v>862</v>
      </c>
      <c r="M440" s="165">
        <v>35769</v>
      </c>
      <c r="N440" s="162">
        <f>(Table1[[#This Row],[close ]]-G441)/G441</f>
        <v>8.4739360362628996E-2</v>
      </c>
      <c r="O440" s="163" t="str">
        <f>TEXT(Table1[[#This Row],[Date ]],"yyyy-mm")</f>
        <v>2021-12</v>
      </c>
      <c r="P440" s="13">
        <f>1+Table1[[#This Row],[Daily Return]]</f>
        <v>1.084739360362629</v>
      </c>
      <c r="Q440" s="161">
        <v>14617.150390999999</v>
      </c>
      <c r="R440">
        <v>14745.549805000001</v>
      </c>
      <c r="S440">
        <v>14515.25</v>
      </c>
      <c r="T440">
        <v>14727.599609000001</v>
      </c>
      <c r="U440">
        <v>14727.580078000001</v>
      </c>
      <c r="V440">
        <v>13582600</v>
      </c>
      <c r="W440" s="172">
        <f>(Table1[[#This Row],[Close]]-T441)/T441</f>
        <v>4.2823499014687178E-3</v>
      </c>
    </row>
    <row r="441" spans="1:23" ht="14.4" x14ac:dyDescent="0.3">
      <c r="A441" s="164">
        <v>44554</v>
      </c>
      <c r="B441">
        <v>401.9</v>
      </c>
      <c r="C441">
        <v>401.9</v>
      </c>
      <c r="D441">
        <v>394.2</v>
      </c>
      <c r="E441">
        <v>399.4</v>
      </c>
      <c r="F441">
        <v>397</v>
      </c>
      <c r="G441">
        <v>397.1</v>
      </c>
      <c r="H441">
        <v>397.57</v>
      </c>
      <c r="I441">
        <v>494.8</v>
      </c>
      <c r="J441">
        <v>226.35</v>
      </c>
      <c r="K441" s="165">
        <v>92283</v>
      </c>
      <c r="L441" t="s">
        <v>863</v>
      </c>
      <c r="M441" s="165">
        <v>4660</v>
      </c>
      <c r="N441" s="162">
        <f>(Table1[[#This Row],[close ]]-G442)/G442</f>
        <v>-5.7586379569352893E-3</v>
      </c>
      <c r="O441" s="163" t="str">
        <f>TEXT(Table1[[#This Row],[Date ]],"yyyy-mm")</f>
        <v>2021-12</v>
      </c>
      <c r="P441" s="13">
        <f>1+Table1[[#This Row],[Daily Return]]</f>
        <v>0.99424136204306468</v>
      </c>
      <c r="Q441" s="161">
        <v>14813.900390999999</v>
      </c>
      <c r="R441">
        <v>14819.200194999999</v>
      </c>
      <c r="S441">
        <v>14605.049805000001</v>
      </c>
      <c r="T441">
        <v>14664.799805000001</v>
      </c>
      <c r="U441">
        <v>14664.780273</v>
      </c>
      <c r="V441">
        <v>13972600</v>
      </c>
      <c r="W441" s="172">
        <f>(Table1[[#This Row],[Close]]-T442)/T442</f>
        <v>-5.8740251876638547E-3</v>
      </c>
    </row>
    <row r="442" spans="1:23" ht="14.4" x14ac:dyDescent="0.3">
      <c r="A442" s="164">
        <v>44553</v>
      </c>
      <c r="B442">
        <v>405.1</v>
      </c>
      <c r="C442">
        <v>407.1</v>
      </c>
      <c r="D442">
        <v>396.65</v>
      </c>
      <c r="E442">
        <v>405.1</v>
      </c>
      <c r="F442">
        <v>398.65</v>
      </c>
      <c r="G442">
        <v>399.4</v>
      </c>
      <c r="H442">
        <v>401.6</v>
      </c>
      <c r="I442">
        <v>494.8</v>
      </c>
      <c r="J442">
        <v>226.35</v>
      </c>
      <c r="K442" t="s">
        <v>864</v>
      </c>
      <c r="L442" t="s">
        <v>865</v>
      </c>
      <c r="M442" s="165">
        <v>10300</v>
      </c>
      <c r="N442" s="162">
        <f>(Table1[[#This Row],[close ]]-G443)/G443</f>
        <v>-1.4070599851888533E-2</v>
      </c>
      <c r="O442" s="163" t="str">
        <f>TEXT(Table1[[#This Row],[Date ]],"yyyy-mm")</f>
        <v>2021-12</v>
      </c>
      <c r="P442" s="13">
        <f>1+Table1[[#This Row],[Daily Return]]</f>
        <v>0.98592940014811148</v>
      </c>
      <c r="Q442" s="161">
        <v>14738.299805000001</v>
      </c>
      <c r="R442">
        <v>14779.299805000001</v>
      </c>
      <c r="S442">
        <v>14708.700194999999</v>
      </c>
      <c r="T442">
        <v>14751.450194999999</v>
      </c>
      <c r="U442">
        <v>14751.430664</v>
      </c>
      <c r="V442">
        <v>12816000</v>
      </c>
      <c r="W442" s="172">
        <f>(Table1[[#This Row],[Close]]-T443)/T443</f>
        <v>7.6299250328727905E-3</v>
      </c>
    </row>
    <row r="443" spans="1:23" ht="14.4" x14ac:dyDescent="0.3">
      <c r="A443" s="164">
        <v>44552</v>
      </c>
      <c r="B443">
        <v>387.6</v>
      </c>
      <c r="C443">
        <v>406.5</v>
      </c>
      <c r="D443">
        <v>387.6</v>
      </c>
      <c r="E443">
        <v>387.6</v>
      </c>
      <c r="F443">
        <v>406</v>
      </c>
      <c r="G443">
        <v>405.1</v>
      </c>
      <c r="H443">
        <v>399.71</v>
      </c>
      <c r="I443">
        <v>494.8</v>
      </c>
      <c r="J443">
        <v>226.35</v>
      </c>
      <c r="K443" t="s">
        <v>866</v>
      </c>
      <c r="L443" t="s">
        <v>867</v>
      </c>
      <c r="M443" s="165">
        <v>8808</v>
      </c>
      <c r="N443" s="162">
        <f>(Table1[[#This Row],[close ]]-G444)/G444</f>
        <v>4.5149638802889573E-2</v>
      </c>
      <c r="O443" s="163" t="str">
        <f>TEXT(Table1[[#This Row],[Date ]],"yyyy-mm")</f>
        <v>2021-12</v>
      </c>
      <c r="P443" s="13">
        <f>1+Table1[[#This Row],[Daily Return]]</f>
        <v>1.0451496388028896</v>
      </c>
      <c r="Q443" s="161">
        <v>14542.700194999999</v>
      </c>
      <c r="R443">
        <v>14652.349609000001</v>
      </c>
      <c r="S443">
        <v>14522.549805000001</v>
      </c>
      <c r="T443">
        <v>14639.75</v>
      </c>
      <c r="U443">
        <v>14639.730469</v>
      </c>
      <c r="V443">
        <v>14099700</v>
      </c>
      <c r="W443" s="172">
        <f>(Table1[[#This Row],[Close]]-T444)/T444</f>
        <v>1.233280347531184E-2</v>
      </c>
    </row>
    <row r="444" spans="1:23" ht="14.4" x14ac:dyDescent="0.3">
      <c r="A444" s="164">
        <v>44551</v>
      </c>
      <c r="B444">
        <v>384.6</v>
      </c>
      <c r="C444">
        <v>393.8</v>
      </c>
      <c r="D444">
        <v>384</v>
      </c>
      <c r="E444">
        <v>381.05</v>
      </c>
      <c r="F444">
        <v>387.65</v>
      </c>
      <c r="G444">
        <v>387.6</v>
      </c>
      <c r="H444">
        <v>389.82</v>
      </c>
      <c r="I444">
        <v>494.8</v>
      </c>
      <c r="J444">
        <v>226.35</v>
      </c>
      <c r="K444" t="s">
        <v>868</v>
      </c>
      <c r="L444" t="s">
        <v>869</v>
      </c>
      <c r="M444" s="165">
        <v>5355</v>
      </c>
      <c r="N444" s="162">
        <f>(Table1[[#This Row],[close ]]-G445)/G445</f>
        <v>1.7189345230284769E-2</v>
      </c>
      <c r="O444" s="163" t="str">
        <f>TEXT(Table1[[#This Row],[Date ]],"yyyy-mm")</f>
        <v>2021-12</v>
      </c>
      <c r="P444" s="13">
        <f>1+Table1[[#This Row],[Daily Return]]</f>
        <v>1.0171893452302847</v>
      </c>
      <c r="Q444" s="161">
        <v>14423.700194999999</v>
      </c>
      <c r="R444">
        <v>14584.950194999999</v>
      </c>
      <c r="S444">
        <v>14386.450194999999</v>
      </c>
      <c r="T444">
        <v>14461.400390999999</v>
      </c>
      <c r="U444">
        <v>14461.381836</v>
      </c>
      <c r="V444">
        <v>16597200</v>
      </c>
      <c r="W444" s="172">
        <f>(Table1[[#This Row],[Close]]-T445)/T445</f>
        <v>1.1237225716834894E-2</v>
      </c>
    </row>
    <row r="445" spans="1:23" ht="14.4" x14ac:dyDescent="0.3">
      <c r="A445" s="164">
        <v>44550</v>
      </c>
      <c r="B445">
        <v>395</v>
      </c>
      <c r="C445">
        <v>397.4</v>
      </c>
      <c r="D445">
        <v>378.35</v>
      </c>
      <c r="E445">
        <v>399.2</v>
      </c>
      <c r="F445">
        <v>380</v>
      </c>
      <c r="G445">
        <v>381.05</v>
      </c>
      <c r="H445">
        <v>385.25</v>
      </c>
      <c r="I445">
        <v>494.8</v>
      </c>
      <c r="J445">
        <v>226.35</v>
      </c>
      <c r="K445" t="s">
        <v>870</v>
      </c>
      <c r="L445" t="s">
        <v>871</v>
      </c>
      <c r="M445" s="165">
        <v>8138</v>
      </c>
      <c r="N445" s="162">
        <f>(Table1[[#This Row],[close ]]-G446)/G446</f>
        <v>-4.5465931863727396E-2</v>
      </c>
      <c r="O445" s="163" t="str">
        <f>TEXT(Table1[[#This Row],[Date ]],"yyyy-mm")</f>
        <v>2021-12</v>
      </c>
      <c r="P445" s="13">
        <f>1+Table1[[#This Row],[Daily Return]]</f>
        <v>0.95453406813627262</v>
      </c>
      <c r="Q445" s="161">
        <v>14523.5</v>
      </c>
      <c r="R445">
        <v>14533.799805000001</v>
      </c>
      <c r="S445">
        <v>14128.150390999999</v>
      </c>
      <c r="T445">
        <v>14300.700194999999</v>
      </c>
      <c r="U445">
        <v>14300.681640999999</v>
      </c>
      <c r="V445">
        <v>21177200</v>
      </c>
      <c r="W445" s="172">
        <f>(Table1[[#This Row],[Close]]-T446)/T446</f>
        <v>-2.5383110380198092E-2</v>
      </c>
    </row>
    <row r="446" spans="1:23" ht="14.4" x14ac:dyDescent="0.3">
      <c r="A446" s="164">
        <v>44547</v>
      </c>
      <c r="B446">
        <v>406.9</v>
      </c>
      <c r="C446">
        <v>411</v>
      </c>
      <c r="D446">
        <v>390.95</v>
      </c>
      <c r="E446">
        <v>406</v>
      </c>
      <c r="F446">
        <v>400</v>
      </c>
      <c r="G446">
        <v>399.2</v>
      </c>
      <c r="H446">
        <v>402.68</v>
      </c>
      <c r="I446">
        <v>494.8</v>
      </c>
      <c r="J446">
        <v>226.35</v>
      </c>
      <c r="K446" t="s">
        <v>872</v>
      </c>
      <c r="L446" t="s">
        <v>873</v>
      </c>
      <c r="M446" s="165">
        <v>17002</v>
      </c>
      <c r="N446" s="162">
        <f>(Table1[[#This Row],[close ]]-G447)/G447</f>
        <v>-1.6748768472906433E-2</v>
      </c>
      <c r="O446" s="163" t="str">
        <f>TEXT(Table1[[#This Row],[Date ]],"yyyy-mm")</f>
        <v>2021-12</v>
      </c>
      <c r="P446" s="13">
        <f>1+Table1[[#This Row],[Daily Return]]</f>
        <v>0.98325123152709359</v>
      </c>
      <c r="Q446" s="161">
        <v>14952.75</v>
      </c>
      <c r="R446">
        <v>14966.099609000001</v>
      </c>
      <c r="S446">
        <v>14658.5</v>
      </c>
      <c r="T446">
        <v>14673.150390999999</v>
      </c>
      <c r="U446">
        <v>14673.130859000001</v>
      </c>
      <c r="V446">
        <v>19187800</v>
      </c>
      <c r="W446" s="172">
        <f>(Table1[[#This Row],[Close]]-T447)/T447</f>
        <v>-1.7628004014510774E-2</v>
      </c>
    </row>
    <row r="447" spans="1:23" ht="14.4" x14ac:dyDescent="0.3">
      <c r="A447" s="164">
        <v>44546</v>
      </c>
      <c r="B447">
        <v>415.9</v>
      </c>
      <c r="C447">
        <v>420.5</v>
      </c>
      <c r="D447">
        <v>404</v>
      </c>
      <c r="E447">
        <v>412.7</v>
      </c>
      <c r="F447">
        <v>405.35</v>
      </c>
      <c r="G447">
        <v>406</v>
      </c>
      <c r="H447">
        <v>410.48</v>
      </c>
      <c r="I447">
        <v>494.8</v>
      </c>
      <c r="J447">
        <v>226.35</v>
      </c>
      <c r="K447" t="s">
        <v>874</v>
      </c>
      <c r="L447" t="s">
        <v>875</v>
      </c>
      <c r="M447" s="165">
        <v>9698</v>
      </c>
      <c r="N447" s="162">
        <f>(Table1[[#This Row],[close ]]-G448)/G448</f>
        <v>-1.6234552944027113E-2</v>
      </c>
      <c r="O447" s="163" t="str">
        <f>TEXT(Table1[[#This Row],[Date ]],"yyyy-mm")</f>
        <v>2021-12</v>
      </c>
      <c r="P447" s="13">
        <f>1+Table1[[#This Row],[Daily Return]]</f>
        <v>0.98376544705597291</v>
      </c>
      <c r="Q447" s="161">
        <v>15072.950194999999</v>
      </c>
      <c r="R447">
        <v>15078.849609000001</v>
      </c>
      <c r="S447">
        <v>14891.599609000001</v>
      </c>
      <c r="T447">
        <v>14936.450194999999</v>
      </c>
      <c r="U447">
        <v>14936.430664</v>
      </c>
      <c r="V447">
        <v>16631600</v>
      </c>
      <c r="W447" s="172">
        <f>(Table1[[#This Row],[Close]]-T448)/T448</f>
        <v>-1.1134423253611151E-3</v>
      </c>
    </row>
    <row r="448" spans="1:23" ht="14.4" x14ac:dyDescent="0.3">
      <c r="A448" s="164">
        <v>44545</v>
      </c>
      <c r="B448">
        <v>402.8</v>
      </c>
      <c r="C448">
        <v>415.5</v>
      </c>
      <c r="D448">
        <v>399.4</v>
      </c>
      <c r="E448">
        <v>401</v>
      </c>
      <c r="F448">
        <v>412</v>
      </c>
      <c r="G448">
        <v>412.7</v>
      </c>
      <c r="H448">
        <v>410.23</v>
      </c>
      <c r="I448">
        <v>494.8</v>
      </c>
      <c r="J448">
        <v>226.35</v>
      </c>
      <c r="K448" t="s">
        <v>876</v>
      </c>
      <c r="L448" t="s">
        <v>877</v>
      </c>
      <c r="M448" s="165">
        <v>14500</v>
      </c>
      <c r="N448" s="162">
        <f>(Table1[[#This Row],[close ]]-G449)/G449</f>
        <v>2.917705735660845E-2</v>
      </c>
      <c r="O448" s="163" t="str">
        <f>TEXT(Table1[[#This Row],[Date ]],"yyyy-mm")</f>
        <v>2021-12</v>
      </c>
      <c r="P448" s="13">
        <f>1+Table1[[#This Row],[Daily Return]]</f>
        <v>1.0291770573566084</v>
      </c>
      <c r="Q448" s="161">
        <v>15050.099609000001</v>
      </c>
      <c r="R448">
        <v>15075.700194999999</v>
      </c>
      <c r="S448">
        <v>14936.599609000001</v>
      </c>
      <c r="T448">
        <v>14953.099609000001</v>
      </c>
      <c r="U448">
        <v>14953.080078000001</v>
      </c>
      <c r="V448">
        <v>15148200</v>
      </c>
      <c r="W448" s="172">
        <f>(Table1[[#This Row],[Close]]-T449)/T449</f>
        <v>-5.9927469795422678E-3</v>
      </c>
    </row>
    <row r="449" spans="1:23" ht="14.4" x14ac:dyDescent="0.3">
      <c r="A449" s="164">
        <v>44544</v>
      </c>
      <c r="B449">
        <v>403.35</v>
      </c>
      <c r="C449">
        <v>405.5</v>
      </c>
      <c r="D449">
        <v>398.05</v>
      </c>
      <c r="E449">
        <v>405.15</v>
      </c>
      <c r="F449">
        <v>400</v>
      </c>
      <c r="G449">
        <v>401</v>
      </c>
      <c r="H449">
        <v>401.2</v>
      </c>
      <c r="I449">
        <v>494.8</v>
      </c>
      <c r="J449">
        <v>226.35</v>
      </c>
      <c r="K449" t="s">
        <v>878</v>
      </c>
      <c r="L449" t="s">
        <v>879</v>
      </c>
      <c r="M449" s="165">
        <v>6827</v>
      </c>
      <c r="N449" s="162">
        <f>(Table1[[#This Row],[close ]]-G450)/G450</f>
        <v>-1.0243119832160872E-2</v>
      </c>
      <c r="O449" s="163" t="str">
        <f>TEXT(Table1[[#This Row],[Date ]],"yyyy-mm")</f>
        <v>2021-12</v>
      </c>
      <c r="P449" s="13">
        <f>1+Table1[[#This Row],[Daily Return]]</f>
        <v>0.98975688016783914</v>
      </c>
      <c r="Q449" s="161">
        <v>15005.5</v>
      </c>
      <c r="R449">
        <v>15072</v>
      </c>
      <c r="S449">
        <v>14947.950194999999</v>
      </c>
      <c r="T449">
        <v>15043.25</v>
      </c>
      <c r="U449">
        <v>15043.230469</v>
      </c>
      <c r="V449">
        <v>18233700</v>
      </c>
      <c r="W449" s="172">
        <f>(Table1[[#This Row],[Close]]-T450)/T450</f>
        <v>-1.3940289095042899E-3</v>
      </c>
    </row>
    <row r="450" spans="1:23" ht="14.4" x14ac:dyDescent="0.3">
      <c r="A450" s="164">
        <v>44543</v>
      </c>
      <c r="B450">
        <v>410</v>
      </c>
      <c r="C450">
        <v>416</v>
      </c>
      <c r="D450">
        <v>401.3</v>
      </c>
      <c r="E450">
        <v>408.1</v>
      </c>
      <c r="F450">
        <v>403.8</v>
      </c>
      <c r="G450">
        <v>405.15</v>
      </c>
      <c r="H450">
        <v>409.75</v>
      </c>
      <c r="I450">
        <v>494.8</v>
      </c>
      <c r="J450">
        <v>226.35</v>
      </c>
      <c r="K450" t="s">
        <v>880</v>
      </c>
      <c r="L450" t="s">
        <v>881</v>
      </c>
      <c r="M450" s="165">
        <v>13465</v>
      </c>
      <c r="N450" s="162">
        <f>(Table1[[#This Row],[close ]]-G451)/G451</f>
        <v>-7.2286204361677172E-3</v>
      </c>
      <c r="O450" s="163" t="str">
        <f>TEXT(Table1[[#This Row],[Date ]],"yyyy-mm")</f>
        <v>2021-12</v>
      </c>
      <c r="P450" s="13">
        <f>1+Table1[[#This Row],[Daily Return]]</f>
        <v>0.99277137956383232</v>
      </c>
      <c r="Q450" s="161">
        <v>15258.099609000001</v>
      </c>
      <c r="R450">
        <v>15280</v>
      </c>
      <c r="S450">
        <v>15052.900390999999</v>
      </c>
      <c r="T450">
        <v>15064.25</v>
      </c>
      <c r="U450">
        <v>15064.230469</v>
      </c>
      <c r="V450">
        <v>20542300</v>
      </c>
      <c r="W450" s="172">
        <f>(Table1[[#This Row],[Close]]-T451)/T451</f>
        <v>-5.9881227317716921E-3</v>
      </c>
    </row>
    <row r="451" spans="1:23" ht="14.4" x14ac:dyDescent="0.3">
      <c r="A451" s="164">
        <v>44540</v>
      </c>
      <c r="B451">
        <v>390.9</v>
      </c>
      <c r="C451">
        <v>412.7</v>
      </c>
      <c r="D451">
        <v>389.4</v>
      </c>
      <c r="E451">
        <v>389</v>
      </c>
      <c r="F451">
        <v>408.75</v>
      </c>
      <c r="G451">
        <v>408.1</v>
      </c>
      <c r="H451">
        <v>405.89</v>
      </c>
      <c r="I451">
        <v>494.8</v>
      </c>
      <c r="J451">
        <v>226.35</v>
      </c>
      <c r="K451" t="s">
        <v>882</v>
      </c>
      <c r="L451" t="s">
        <v>883</v>
      </c>
      <c r="M451" s="165">
        <v>19345</v>
      </c>
      <c r="N451" s="162">
        <f>(Table1[[#This Row],[close ]]-G452)/G452</f>
        <v>4.9100257069408799E-2</v>
      </c>
      <c r="O451" s="163" t="str">
        <f>TEXT(Table1[[#This Row],[Date ]],"yyyy-mm")</f>
        <v>2021-12</v>
      </c>
      <c r="P451" s="13">
        <f>1+Table1[[#This Row],[Daily Return]]</f>
        <v>1.0491002570694088</v>
      </c>
      <c r="Q451" s="161">
        <v>15103.650390999999</v>
      </c>
      <c r="R451">
        <v>15168.799805000001</v>
      </c>
      <c r="S451">
        <v>15069.799805000001</v>
      </c>
      <c r="T451">
        <v>15155</v>
      </c>
      <c r="U451">
        <v>15154.980469</v>
      </c>
      <c r="V451">
        <v>24527100</v>
      </c>
      <c r="W451" s="172">
        <f>(Table1[[#This Row],[Close]]-T452)/T452</f>
        <v>1.8775132372183367E-3</v>
      </c>
    </row>
    <row r="452" spans="1:23" ht="14.4" x14ac:dyDescent="0.3">
      <c r="A452" s="164">
        <v>44539</v>
      </c>
      <c r="B452">
        <v>390.65</v>
      </c>
      <c r="C452">
        <v>394.85</v>
      </c>
      <c r="D452">
        <v>385.35</v>
      </c>
      <c r="E452">
        <v>389.65</v>
      </c>
      <c r="F452">
        <v>388.9</v>
      </c>
      <c r="G452">
        <v>389</v>
      </c>
      <c r="H452">
        <v>389.88</v>
      </c>
      <c r="I452">
        <v>494.8</v>
      </c>
      <c r="J452">
        <v>226.35</v>
      </c>
      <c r="K452" s="165">
        <v>84664</v>
      </c>
      <c r="L452" t="s">
        <v>884</v>
      </c>
      <c r="M452" s="165">
        <v>3949</v>
      </c>
      <c r="N452" s="162">
        <f>(Table1[[#This Row],[close ]]-G453)/G453</f>
        <v>-1.6681637366867119E-3</v>
      </c>
      <c r="O452" s="163" t="str">
        <f>TEXT(Table1[[#This Row],[Date ]],"yyyy-mm")</f>
        <v>2021-12</v>
      </c>
      <c r="P452" s="13">
        <f>1+Table1[[#This Row],[Daily Return]]</f>
        <v>0.99833183626331334</v>
      </c>
      <c r="Q452" s="161">
        <v>15126.549805000001</v>
      </c>
      <c r="R452">
        <v>15141</v>
      </c>
      <c r="S452">
        <v>15023.200194999999</v>
      </c>
      <c r="T452">
        <v>15126.599609000001</v>
      </c>
      <c r="U452">
        <v>15126.580078000001</v>
      </c>
      <c r="V452">
        <v>31331000</v>
      </c>
      <c r="W452" s="172">
        <f>(Table1[[#This Row],[Close]]-T453)/T453</f>
        <v>3.5393567412469627E-3</v>
      </c>
    </row>
    <row r="453" spans="1:23" ht="14.4" x14ac:dyDescent="0.3">
      <c r="A453" s="164">
        <v>44538</v>
      </c>
      <c r="B453">
        <v>395</v>
      </c>
      <c r="C453">
        <v>397.65</v>
      </c>
      <c r="D453">
        <v>387.55</v>
      </c>
      <c r="E453">
        <v>391.95</v>
      </c>
      <c r="F453">
        <v>391</v>
      </c>
      <c r="G453">
        <v>389.65</v>
      </c>
      <c r="H453">
        <v>392.81</v>
      </c>
      <c r="I453">
        <v>494.8</v>
      </c>
      <c r="J453">
        <v>226.35</v>
      </c>
      <c r="K453" t="s">
        <v>885</v>
      </c>
      <c r="L453" t="s">
        <v>886</v>
      </c>
      <c r="M453" s="165">
        <v>8450</v>
      </c>
      <c r="N453" s="162">
        <f>(Table1[[#This Row],[close ]]-G454)/G454</f>
        <v>-5.8680954203342555E-3</v>
      </c>
      <c r="O453" s="163" t="str">
        <f>TEXT(Table1[[#This Row],[Date ]],"yyyy-mm")</f>
        <v>2021-12</v>
      </c>
      <c r="P453" s="13">
        <f>1+Table1[[#This Row],[Daily Return]]</f>
        <v>0.99413190457966572</v>
      </c>
      <c r="Q453" s="161">
        <v>14945.299805000001</v>
      </c>
      <c r="R453">
        <v>15084.5</v>
      </c>
      <c r="S453">
        <v>14941.299805000001</v>
      </c>
      <c r="T453">
        <v>15073.25</v>
      </c>
      <c r="U453">
        <v>15073.230469</v>
      </c>
      <c r="V453">
        <v>17358100</v>
      </c>
      <c r="W453" s="172">
        <f>(Table1[[#This Row],[Close]]-T454)/T454</f>
        <v>1.6094239778893796E-2</v>
      </c>
    </row>
    <row r="454" spans="1:23" ht="14.4" x14ac:dyDescent="0.3">
      <c r="A454" s="164">
        <v>44537</v>
      </c>
      <c r="B454">
        <v>393</v>
      </c>
      <c r="C454">
        <v>395.2</v>
      </c>
      <c r="D454">
        <v>385.1</v>
      </c>
      <c r="E454">
        <v>384.9</v>
      </c>
      <c r="F454">
        <v>391</v>
      </c>
      <c r="G454">
        <v>391.95</v>
      </c>
      <c r="H454">
        <v>390.88</v>
      </c>
      <c r="I454">
        <v>494.8</v>
      </c>
      <c r="J454">
        <v>226.35</v>
      </c>
      <c r="K454" t="s">
        <v>887</v>
      </c>
      <c r="L454" t="s">
        <v>888</v>
      </c>
      <c r="M454" s="165">
        <v>6740</v>
      </c>
      <c r="N454" s="162">
        <f>(Table1[[#This Row],[close ]]-G455)/G455</f>
        <v>1.8316445830085768E-2</v>
      </c>
      <c r="O454" s="163" t="str">
        <f>TEXT(Table1[[#This Row],[Date ]],"yyyy-mm")</f>
        <v>2021-12</v>
      </c>
      <c r="P454" s="13">
        <f>1+Table1[[#This Row],[Daily Return]]</f>
        <v>1.0183164458300857</v>
      </c>
      <c r="Q454" s="161">
        <v>14733.25</v>
      </c>
      <c r="R454">
        <v>14881.75</v>
      </c>
      <c r="S454">
        <v>14683.25</v>
      </c>
      <c r="T454">
        <v>14834.5</v>
      </c>
      <c r="U454">
        <v>14834.480469</v>
      </c>
      <c r="V454">
        <v>20653700</v>
      </c>
      <c r="W454" s="172">
        <f>(Table1[[#This Row],[Close]]-T455)/T455</f>
        <v>1.4786237624726329E-2</v>
      </c>
    </row>
    <row r="455" spans="1:23" ht="14.4" x14ac:dyDescent="0.3">
      <c r="A455" s="164">
        <v>44536</v>
      </c>
      <c r="B455">
        <v>393.65</v>
      </c>
      <c r="C455">
        <v>398</v>
      </c>
      <c r="D455">
        <v>382.65</v>
      </c>
      <c r="E455">
        <v>390</v>
      </c>
      <c r="F455">
        <v>386</v>
      </c>
      <c r="G455">
        <v>384.9</v>
      </c>
      <c r="H455">
        <v>391.68</v>
      </c>
      <c r="I455">
        <v>494.8</v>
      </c>
      <c r="J455">
        <v>226.35</v>
      </c>
      <c r="K455" t="s">
        <v>889</v>
      </c>
      <c r="L455" t="s">
        <v>890</v>
      </c>
      <c r="M455" s="165">
        <v>5006</v>
      </c>
      <c r="N455" s="162">
        <f>(Table1[[#This Row],[close ]]-G456)/G456</f>
        <v>-1.3076923076923135E-2</v>
      </c>
      <c r="O455" s="163" t="str">
        <f>TEXT(Table1[[#This Row],[Date ]],"yyyy-mm")</f>
        <v>2021-12</v>
      </c>
      <c r="P455" s="13">
        <f>1+Table1[[#This Row],[Daily Return]]</f>
        <v>0.9869230769230769</v>
      </c>
      <c r="Q455" s="161">
        <v>14876.25</v>
      </c>
      <c r="R455">
        <v>14882.150390999999</v>
      </c>
      <c r="S455">
        <v>14599.349609000001</v>
      </c>
      <c r="T455">
        <v>14618.349609000001</v>
      </c>
      <c r="U455">
        <v>14618.330078000001</v>
      </c>
      <c r="V455">
        <v>29125700</v>
      </c>
      <c r="W455" s="172">
        <f>(Table1[[#This Row],[Close]]-T456)/T456</f>
        <v>-1.6016787431815008E-2</v>
      </c>
    </row>
    <row r="456" spans="1:23" ht="14.4" x14ac:dyDescent="0.3">
      <c r="A456" s="164">
        <v>44533</v>
      </c>
      <c r="B456">
        <v>390.55</v>
      </c>
      <c r="C456">
        <v>394.85</v>
      </c>
      <c r="D456">
        <v>389</v>
      </c>
      <c r="E456">
        <v>390.3</v>
      </c>
      <c r="F456">
        <v>390.1</v>
      </c>
      <c r="G456">
        <v>390</v>
      </c>
      <c r="H456">
        <v>391.85</v>
      </c>
      <c r="I456">
        <v>494.8</v>
      </c>
      <c r="J456">
        <v>226.35</v>
      </c>
      <c r="K456" s="165">
        <v>73911</v>
      </c>
      <c r="L456" t="s">
        <v>891</v>
      </c>
      <c r="M456" s="165">
        <v>4128</v>
      </c>
      <c r="N456" s="162">
        <f>(Table1[[#This Row],[close ]]-G457)/G457</f>
        <v>-7.6863950807074389E-4</v>
      </c>
      <c r="O456" s="163" t="str">
        <f>TEXT(Table1[[#This Row],[Date ]],"yyyy-mm")</f>
        <v>2021-12</v>
      </c>
      <c r="P456" s="13">
        <f>1+Table1[[#This Row],[Daily Return]]</f>
        <v>0.99923136049192929</v>
      </c>
      <c r="Q456" s="161">
        <v>15002.650390999999</v>
      </c>
      <c r="R456">
        <v>15054.950194999999</v>
      </c>
      <c r="S456">
        <v>14845.25</v>
      </c>
      <c r="T456">
        <v>14856.299805000001</v>
      </c>
      <c r="U456">
        <v>14856.280273</v>
      </c>
      <c r="V456">
        <v>24686700</v>
      </c>
      <c r="W456" s="172">
        <f>(Table1[[#This Row],[Close]]-T457)/T457</f>
        <v>-7.8570042285357605E-3</v>
      </c>
    </row>
    <row r="457" spans="1:23" ht="14.4" x14ac:dyDescent="0.3">
      <c r="A457" s="164">
        <v>44532</v>
      </c>
      <c r="B457">
        <v>395.9</v>
      </c>
      <c r="C457">
        <v>399.35</v>
      </c>
      <c r="D457">
        <v>387.25</v>
      </c>
      <c r="E457">
        <v>394.9</v>
      </c>
      <c r="F457">
        <v>390.85</v>
      </c>
      <c r="G457">
        <v>390.3</v>
      </c>
      <c r="H457">
        <v>394.97</v>
      </c>
      <c r="I457">
        <v>494.8</v>
      </c>
      <c r="J457">
        <v>226.35</v>
      </c>
      <c r="K457" t="s">
        <v>892</v>
      </c>
      <c r="L457" t="s">
        <v>893</v>
      </c>
      <c r="M457" s="165">
        <v>9574</v>
      </c>
      <c r="N457" s="162">
        <f>(Table1[[#This Row],[close ]]-G458)/G458</f>
        <v>-1.1648518612306827E-2</v>
      </c>
      <c r="O457" s="163" t="str">
        <f>TEXT(Table1[[#This Row],[Date ]],"yyyy-mm")</f>
        <v>2021-12</v>
      </c>
      <c r="P457" s="13">
        <f>1+Table1[[#This Row],[Daily Return]]</f>
        <v>0.98835148138769313</v>
      </c>
      <c r="Q457" s="161">
        <v>14808.799805000001</v>
      </c>
      <c r="R457">
        <v>14990.299805000001</v>
      </c>
      <c r="S457">
        <v>14786.650390999999</v>
      </c>
      <c r="T457">
        <v>14973.950194999999</v>
      </c>
      <c r="U457">
        <v>14973.930664</v>
      </c>
      <c r="V457">
        <v>21443100</v>
      </c>
      <c r="W457" s="172">
        <f>(Table1[[#This Row],[Close]]-T458)/T458</f>
        <v>1.2800394834113849E-2</v>
      </c>
    </row>
    <row r="458" spans="1:23" ht="14.4" x14ac:dyDescent="0.3">
      <c r="A458" s="164">
        <v>44531</v>
      </c>
      <c r="B458">
        <v>409.85</v>
      </c>
      <c r="C458">
        <v>409.85</v>
      </c>
      <c r="D458">
        <v>386.1</v>
      </c>
      <c r="E458">
        <v>403.85</v>
      </c>
      <c r="F458">
        <v>395.9</v>
      </c>
      <c r="G458">
        <v>394.9</v>
      </c>
      <c r="H458">
        <v>394.23</v>
      </c>
      <c r="I458">
        <v>494.8</v>
      </c>
      <c r="J458">
        <v>226.35</v>
      </c>
      <c r="K458" t="s">
        <v>894</v>
      </c>
      <c r="L458" t="s">
        <v>895</v>
      </c>
      <c r="M458" s="165">
        <v>13543</v>
      </c>
      <c r="N458" s="162">
        <f>(Table1[[#This Row],[close ]]-G459)/G459</f>
        <v>-2.2161693698155367E-2</v>
      </c>
      <c r="O458" s="163" t="str">
        <f>TEXT(Table1[[#This Row],[Date ]],"yyyy-mm")</f>
        <v>2021-12</v>
      </c>
      <c r="P458" s="13">
        <f>1+Table1[[#This Row],[Daily Return]]</f>
        <v>0.97783830630184465</v>
      </c>
      <c r="Q458" s="161">
        <v>14743.700194999999</v>
      </c>
      <c r="R458">
        <v>14822.5</v>
      </c>
      <c r="S458">
        <v>14694.299805000001</v>
      </c>
      <c r="T458">
        <v>14784.700194999999</v>
      </c>
      <c r="U458">
        <v>14784.680664</v>
      </c>
      <c r="V458">
        <v>23191800</v>
      </c>
      <c r="W458" s="172">
        <f>(Table1[[#This Row],[Close]]-T459)/T459</f>
        <v>9.3082558540399894E-3</v>
      </c>
    </row>
    <row r="459" spans="1:23" ht="14.4" x14ac:dyDescent="0.3">
      <c r="A459" s="164">
        <v>44530</v>
      </c>
      <c r="B459">
        <v>376</v>
      </c>
      <c r="C459">
        <v>410</v>
      </c>
      <c r="D459">
        <v>375.5</v>
      </c>
      <c r="E459">
        <v>379.25</v>
      </c>
      <c r="F459">
        <v>405</v>
      </c>
      <c r="G459">
        <v>403.85</v>
      </c>
      <c r="H459">
        <v>395.21</v>
      </c>
      <c r="I459">
        <v>494.8</v>
      </c>
      <c r="J459">
        <v>226.35</v>
      </c>
      <c r="K459" t="s">
        <v>896</v>
      </c>
      <c r="L459" t="s">
        <v>897</v>
      </c>
      <c r="M459" s="165">
        <v>18194</v>
      </c>
      <c r="N459" s="162">
        <f>(Table1[[#This Row],[close ]]-G460)/G460</f>
        <v>6.4864864864864924E-2</v>
      </c>
      <c r="O459" s="163" t="str">
        <f>TEXT(Table1[[#This Row],[Date ]],"yyyy-mm")</f>
        <v>2021-11</v>
      </c>
      <c r="P459" s="13">
        <f>1+Table1[[#This Row],[Daily Return]]</f>
        <v>1.0648648648648649</v>
      </c>
      <c r="Q459" s="161">
        <v>14662.049805000001</v>
      </c>
      <c r="R459">
        <v>14912.75</v>
      </c>
      <c r="S459">
        <v>14608.599609000001</v>
      </c>
      <c r="T459">
        <v>14648.349609000001</v>
      </c>
      <c r="U459">
        <v>14648.330078000001</v>
      </c>
      <c r="V459">
        <v>27044600</v>
      </c>
      <c r="W459" s="172">
        <f>(Table1[[#This Row],[Close]]-T460)/T460</f>
        <v>-5.5269767864814538E-4</v>
      </c>
    </row>
    <row r="460" spans="1:23" ht="14.4" x14ac:dyDescent="0.3">
      <c r="A460" s="164">
        <v>44529</v>
      </c>
      <c r="B460">
        <v>368.05</v>
      </c>
      <c r="C460">
        <v>381.1</v>
      </c>
      <c r="D460">
        <v>352.6</v>
      </c>
      <c r="E460">
        <v>375.05</v>
      </c>
      <c r="F460">
        <v>376.15</v>
      </c>
      <c r="G460">
        <v>379.25</v>
      </c>
      <c r="H460">
        <v>369.56</v>
      </c>
      <c r="I460">
        <v>494.8</v>
      </c>
      <c r="J460">
        <v>226.35</v>
      </c>
      <c r="K460" t="s">
        <v>898</v>
      </c>
      <c r="L460" t="s">
        <v>899</v>
      </c>
      <c r="M460" s="165">
        <v>14365</v>
      </c>
      <c r="N460" s="162">
        <f>(Table1[[#This Row],[close ]]-G461)/G461</f>
        <v>1.1198506865751202E-2</v>
      </c>
      <c r="O460" s="163" t="str">
        <f>TEXT(Table1[[#This Row],[Date ]],"yyyy-mm")</f>
        <v>2021-11</v>
      </c>
      <c r="P460" s="13">
        <f>1+Table1[[#This Row],[Daily Return]]</f>
        <v>1.0111985068657512</v>
      </c>
      <c r="Q460" s="161">
        <v>14683.049805000001</v>
      </c>
      <c r="R460">
        <v>14749.5</v>
      </c>
      <c r="S460">
        <v>14402.099609000001</v>
      </c>
      <c r="T460">
        <v>14656.450194999999</v>
      </c>
      <c r="U460">
        <v>14656.430664</v>
      </c>
      <c r="V460">
        <v>22389800</v>
      </c>
      <c r="W460" s="172">
        <f>(Table1[[#This Row],[Close]]-T461)/T461</f>
        <v>-3.4506907723506381E-3</v>
      </c>
    </row>
    <row r="461" spans="1:23" ht="14.4" x14ac:dyDescent="0.3">
      <c r="A461" s="164">
        <v>44526</v>
      </c>
      <c r="B461">
        <v>380.9</v>
      </c>
      <c r="C461">
        <v>380.9</v>
      </c>
      <c r="D461">
        <v>310</v>
      </c>
      <c r="E461">
        <v>383.15</v>
      </c>
      <c r="F461">
        <v>375.25</v>
      </c>
      <c r="G461">
        <v>375.05</v>
      </c>
      <c r="H461">
        <v>370.04</v>
      </c>
      <c r="I461">
        <v>494.8</v>
      </c>
      <c r="J461">
        <v>226.35</v>
      </c>
      <c r="K461" t="s">
        <v>900</v>
      </c>
      <c r="L461" t="s">
        <v>901</v>
      </c>
      <c r="M461" s="165">
        <v>16857</v>
      </c>
      <c r="N461" s="162">
        <f>(Table1[[#This Row],[close ]]-G462)/G462</f>
        <v>-2.114054547827213E-2</v>
      </c>
      <c r="O461" s="163" t="str">
        <f>TEXT(Table1[[#This Row],[Date ]],"yyyy-mm")</f>
        <v>2021-11</v>
      </c>
      <c r="P461" s="13">
        <f>1+Table1[[#This Row],[Daily Return]]</f>
        <v>0.97885945452172785</v>
      </c>
      <c r="Q461" s="161">
        <v>14990.849609000001</v>
      </c>
      <c r="R461">
        <v>15012.099609000001</v>
      </c>
      <c r="S461">
        <v>14674.75</v>
      </c>
      <c r="T461">
        <v>14707.200194999999</v>
      </c>
      <c r="U461">
        <v>14707.180664</v>
      </c>
      <c r="V461">
        <v>22366800</v>
      </c>
      <c r="W461" s="172">
        <f>(Table1[[#This Row],[Close]]-T462)/T462</f>
        <v>-2.9266129753478941E-2</v>
      </c>
    </row>
    <row r="462" spans="1:23" ht="14.4" x14ac:dyDescent="0.3">
      <c r="A462" s="164">
        <v>44525</v>
      </c>
      <c r="B462">
        <v>386.8</v>
      </c>
      <c r="C462">
        <v>389.95</v>
      </c>
      <c r="D462">
        <v>380.15</v>
      </c>
      <c r="E462">
        <v>384.85</v>
      </c>
      <c r="F462">
        <v>383</v>
      </c>
      <c r="G462">
        <v>383.15</v>
      </c>
      <c r="H462">
        <v>383.08</v>
      </c>
      <c r="I462">
        <v>494.8</v>
      </c>
      <c r="J462">
        <v>226.35</v>
      </c>
      <c r="K462" t="s">
        <v>902</v>
      </c>
      <c r="L462" t="s">
        <v>903</v>
      </c>
      <c r="M462" s="165">
        <v>6477</v>
      </c>
      <c r="N462" s="162">
        <f>(Table1[[#This Row],[close ]]-G463)/G463</f>
        <v>-4.4173054436794732E-3</v>
      </c>
      <c r="O462" s="163" t="str">
        <f>TEXT(Table1[[#This Row],[Date ]],"yyyy-mm")</f>
        <v>2021-11</v>
      </c>
      <c r="P462" s="13">
        <f>1+Table1[[#This Row],[Daily Return]]</f>
        <v>0.99558269455632054</v>
      </c>
      <c r="Q462" s="161">
        <v>15057.599609000001</v>
      </c>
      <c r="R462">
        <v>15166.650390999999</v>
      </c>
      <c r="S462">
        <v>14984.700194999999</v>
      </c>
      <c r="T462">
        <v>15150.599609000001</v>
      </c>
      <c r="U462">
        <v>15150.580078000001</v>
      </c>
      <c r="V462">
        <v>18600600</v>
      </c>
      <c r="W462" s="172">
        <f>(Table1[[#This Row],[Close]]-T463)/T463</f>
        <v>6.9185265011797283E-3</v>
      </c>
    </row>
    <row r="463" spans="1:23" ht="14.4" x14ac:dyDescent="0.3">
      <c r="A463" s="164">
        <v>44524</v>
      </c>
      <c r="B463">
        <v>391.7</v>
      </c>
      <c r="C463">
        <v>397.95</v>
      </c>
      <c r="D463">
        <v>382.6</v>
      </c>
      <c r="E463">
        <v>388.6</v>
      </c>
      <c r="F463">
        <v>383</v>
      </c>
      <c r="G463">
        <v>384.85</v>
      </c>
      <c r="H463">
        <v>389.78</v>
      </c>
      <c r="I463">
        <v>494.8</v>
      </c>
      <c r="J463">
        <v>226.35</v>
      </c>
      <c r="K463" t="s">
        <v>904</v>
      </c>
      <c r="L463" t="s">
        <v>905</v>
      </c>
      <c r="M463" s="165">
        <v>10777</v>
      </c>
      <c r="N463" s="162">
        <f>(Table1[[#This Row],[close ]]-G464)/G464</f>
        <v>-9.6500257334019551E-3</v>
      </c>
      <c r="O463" s="163" t="str">
        <f>TEXT(Table1[[#This Row],[Date ]],"yyyy-mm")</f>
        <v>2021-11</v>
      </c>
      <c r="P463" s="13">
        <f>1+Table1[[#This Row],[Daily Return]]</f>
        <v>0.9903499742665981</v>
      </c>
      <c r="Q463" s="161">
        <v>15159.950194999999</v>
      </c>
      <c r="R463">
        <v>15199.200194999999</v>
      </c>
      <c r="S463">
        <v>14997.299805000001</v>
      </c>
      <c r="T463">
        <v>15046.5</v>
      </c>
      <c r="U463">
        <v>15046.480469</v>
      </c>
      <c r="V463">
        <v>18733500</v>
      </c>
      <c r="W463" s="172">
        <f>(Table1[[#This Row],[Close]]-T464)/T464</f>
        <v>-4.0574938635149962E-3</v>
      </c>
    </row>
    <row r="464" spans="1:23" ht="14.4" x14ac:dyDescent="0.3">
      <c r="A464" s="164">
        <v>44523</v>
      </c>
      <c r="B464">
        <v>382</v>
      </c>
      <c r="C464">
        <v>396.7</v>
      </c>
      <c r="D464">
        <v>381</v>
      </c>
      <c r="E464">
        <v>386.15</v>
      </c>
      <c r="F464">
        <v>388.9</v>
      </c>
      <c r="G464">
        <v>388.6</v>
      </c>
      <c r="H464">
        <v>389.61</v>
      </c>
      <c r="I464">
        <v>494.8</v>
      </c>
      <c r="J464">
        <v>226.35</v>
      </c>
      <c r="K464" t="s">
        <v>906</v>
      </c>
      <c r="L464" t="s">
        <v>907</v>
      </c>
      <c r="M464" s="165">
        <v>8480</v>
      </c>
      <c r="N464" s="162">
        <f>(Table1[[#This Row],[close ]]-G465)/G465</f>
        <v>6.3446847080151384E-3</v>
      </c>
      <c r="O464" s="163" t="str">
        <f>TEXT(Table1[[#This Row],[Date ]],"yyyy-mm")</f>
        <v>2021-11</v>
      </c>
      <c r="P464" s="13">
        <f>1+Table1[[#This Row],[Daily Return]]</f>
        <v>1.0063446847080151</v>
      </c>
      <c r="Q464" s="161">
        <v>14876</v>
      </c>
      <c r="R464">
        <v>15137.150390999999</v>
      </c>
      <c r="S464">
        <v>14820.400390999999</v>
      </c>
      <c r="T464">
        <v>15107.799805000001</v>
      </c>
      <c r="U464">
        <v>15107.780273</v>
      </c>
      <c r="V464">
        <v>21444000</v>
      </c>
      <c r="W464" s="172">
        <f>(Table1[[#This Row],[Close]]-T465)/T465</f>
        <v>8.7535710999789521E-3</v>
      </c>
    </row>
    <row r="465" spans="1:23" ht="14.4" x14ac:dyDescent="0.3">
      <c r="A465" s="164">
        <v>44522</v>
      </c>
      <c r="B465">
        <v>404.4</v>
      </c>
      <c r="C465">
        <v>404.4</v>
      </c>
      <c r="D465">
        <v>385</v>
      </c>
      <c r="E465">
        <v>400.8</v>
      </c>
      <c r="F465">
        <v>385.5</v>
      </c>
      <c r="G465">
        <v>386.15</v>
      </c>
      <c r="H465">
        <v>389.65</v>
      </c>
      <c r="I465">
        <v>494.8</v>
      </c>
      <c r="J465">
        <v>226.35</v>
      </c>
      <c r="K465" t="s">
        <v>908</v>
      </c>
      <c r="L465" t="s">
        <v>909</v>
      </c>
      <c r="M465" s="165">
        <v>8927</v>
      </c>
      <c r="N465" s="162">
        <f>(Table1[[#This Row],[close ]]-G466)/G466</f>
        <v>-3.6551896207584915E-2</v>
      </c>
      <c r="O465" s="163" t="str">
        <f>TEXT(Table1[[#This Row],[Date ]],"yyyy-mm")</f>
        <v>2021-11</v>
      </c>
      <c r="P465" s="13">
        <f>1+Table1[[#This Row],[Daily Return]]</f>
        <v>0.96344810379241508</v>
      </c>
      <c r="Q465" s="161">
        <v>15333.900390999999</v>
      </c>
      <c r="R465">
        <v>15339.650390999999</v>
      </c>
      <c r="S465">
        <v>14846.700194999999</v>
      </c>
      <c r="T465">
        <v>14976.700194999999</v>
      </c>
      <c r="U465">
        <v>14976.680664</v>
      </c>
      <c r="V465">
        <v>21107300</v>
      </c>
      <c r="W465" s="172">
        <f>(Table1[[#This Row],[Close]]-T466)/T466</f>
        <v>-2.1293811433538486E-2</v>
      </c>
    </row>
    <row r="466" spans="1:23" ht="14.4" x14ac:dyDescent="0.3">
      <c r="A466" s="164">
        <v>44518</v>
      </c>
      <c r="B466">
        <v>415</v>
      </c>
      <c r="C466">
        <v>417</v>
      </c>
      <c r="D466">
        <v>397.1</v>
      </c>
      <c r="E466">
        <v>409.1</v>
      </c>
      <c r="F466">
        <v>399</v>
      </c>
      <c r="G466">
        <v>400.8</v>
      </c>
      <c r="H466">
        <v>407.1</v>
      </c>
      <c r="I466">
        <v>494.8</v>
      </c>
      <c r="J466">
        <v>226.35</v>
      </c>
      <c r="K466" t="s">
        <v>910</v>
      </c>
      <c r="L466" t="s">
        <v>911</v>
      </c>
      <c r="M466" s="165">
        <v>14507</v>
      </c>
      <c r="N466" s="162">
        <f>(Table1[[#This Row],[close ]]-G467)/G467</f>
        <v>-2.0288438034710365E-2</v>
      </c>
      <c r="O466" s="163" t="str">
        <f>TEXT(Table1[[#This Row],[Date ]],"yyyy-mm")</f>
        <v>2021-11</v>
      </c>
      <c r="P466" s="13">
        <f>1+Table1[[#This Row],[Daily Return]]</f>
        <v>0.97971156196528963</v>
      </c>
      <c r="Q466" s="161">
        <v>15461.5</v>
      </c>
      <c r="R466">
        <v>15502.599609000001</v>
      </c>
      <c r="S466">
        <v>15239.799805000001</v>
      </c>
      <c r="T466">
        <v>15302.549805000001</v>
      </c>
      <c r="U466">
        <v>15302.529296999999</v>
      </c>
      <c r="V466">
        <v>17285100</v>
      </c>
      <c r="W466" s="172">
        <f>(Table1[[#This Row],[Close]]-T467)/T467</f>
        <v>-9.860943456764009E-3</v>
      </c>
    </row>
    <row r="467" spans="1:23" ht="14.4" x14ac:dyDescent="0.3">
      <c r="A467" s="164">
        <v>44517</v>
      </c>
      <c r="B467">
        <v>412</v>
      </c>
      <c r="C467">
        <v>413.8</v>
      </c>
      <c r="D467">
        <v>406.15</v>
      </c>
      <c r="E467">
        <v>405.55</v>
      </c>
      <c r="F467">
        <v>409.4</v>
      </c>
      <c r="G467">
        <v>409.1</v>
      </c>
      <c r="H467">
        <v>409.75</v>
      </c>
      <c r="I467">
        <v>494.8</v>
      </c>
      <c r="J467">
        <v>226.35</v>
      </c>
      <c r="K467" t="s">
        <v>912</v>
      </c>
      <c r="L467" t="s">
        <v>913</v>
      </c>
      <c r="M467" s="165">
        <v>11661</v>
      </c>
      <c r="N467" s="162">
        <f>(Table1[[#This Row],[close ]]-G468)/G468</f>
        <v>8.7535445691037141E-3</v>
      </c>
      <c r="O467" s="163" t="str">
        <f>TEXT(Table1[[#This Row],[Date ]],"yyyy-mm")</f>
        <v>2021-11</v>
      </c>
      <c r="P467" s="13">
        <f>1+Table1[[#This Row],[Daily Return]]</f>
        <v>1.0087535445691038</v>
      </c>
      <c r="Q467" s="161">
        <v>15487.150390999999</v>
      </c>
      <c r="R467">
        <v>15560.75</v>
      </c>
      <c r="S467">
        <v>15436.950194999999</v>
      </c>
      <c r="T467">
        <v>15454.950194999999</v>
      </c>
      <c r="U467">
        <v>15454.929688</v>
      </c>
      <c r="V467">
        <v>13699600</v>
      </c>
      <c r="W467" s="172">
        <f>(Table1[[#This Row],[Close]]-T468)/T468</f>
        <v>-4.537737786191938E-3</v>
      </c>
    </row>
    <row r="468" spans="1:23" ht="14.4" x14ac:dyDescent="0.3">
      <c r="A468" s="164">
        <v>44516</v>
      </c>
      <c r="B468">
        <v>406.7</v>
      </c>
      <c r="C468">
        <v>413</v>
      </c>
      <c r="D468">
        <v>400.3</v>
      </c>
      <c r="E468">
        <v>401.15</v>
      </c>
      <c r="F468">
        <v>406</v>
      </c>
      <c r="G468">
        <v>405.55</v>
      </c>
      <c r="H468">
        <v>407.62</v>
      </c>
      <c r="I468">
        <v>494.8</v>
      </c>
      <c r="J468">
        <v>226.35</v>
      </c>
      <c r="K468" t="s">
        <v>914</v>
      </c>
      <c r="L468" t="s">
        <v>915</v>
      </c>
      <c r="M468" s="165">
        <v>33613</v>
      </c>
      <c r="N468" s="162">
        <f>(Table1[[#This Row],[close ]]-G469)/G469</f>
        <v>1.0968465661224067E-2</v>
      </c>
      <c r="O468" s="163" t="str">
        <f>TEXT(Table1[[#This Row],[Date ]],"yyyy-mm")</f>
        <v>2021-11</v>
      </c>
      <c r="P468" s="13">
        <f>1+Table1[[#This Row],[Daily Return]]</f>
        <v>1.0109684656612241</v>
      </c>
      <c r="Q468" s="161">
        <v>15613.099609000001</v>
      </c>
      <c r="R468">
        <v>15626.650390999999</v>
      </c>
      <c r="S468">
        <v>15492.599609000001</v>
      </c>
      <c r="T468">
        <v>15525.400390999999</v>
      </c>
      <c r="U468">
        <v>15525.379883</v>
      </c>
      <c r="V468">
        <v>15066000</v>
      </c>
      <c r="W468" s="172">
        <f>(Table1[[#This Row],[Close]]-T469)/T469</f>
        <v>-4.3096866260334413E-3</v>
      </c>
    </row>
    <row r="469" spans="1:23" ht="14.4" x14ac:dyDescent="0.3">
      <c r="A469" s="164">
        <v>44515</v>
      </c>
      <c r="B469">
        <v>398</v>
      </c>
      <c r="C469">
        <v>407.5</v>
      </c>
      <c r="D469">
        <v>391.85</v>
      </c>
      <c r="E469">
        <v>389.35</v>
      </c>
      <c r="F469">
        <v>399.95</v>
      </c>
      <c r="G469">
        <v>401.15</v>
      </c>
      <c r="H469">
        <v>400.71</v>
      </c>
      <c r="I469">
        <v>494.8</v>
      </c>
      <c r="J469">
        <v>226.35</v>
      </c>
      <c r="K469" t="s">
        <v>916</v>
      </c>
      <c r="L469" t="s">
        <v>917</v>
      </c>
      <c r="M469" s="165">
        <v>24852</v>
      </c>
      <c r="N469" s="162">
        <f>(Table1[[#This Row],[close ]]-G470)/G470</f>
        <v>3.0306921792731357E-2</v>
      </c>
      <c r="O469" s="163" t="str">
        <f>TEXT(Table1[[#This Row],[Date ]],"yyyy-mm")</f>
        <v>2021-11</v>
      </c>
      <c r="P469" s="13">
        <f>1+Table1[[#This Row],[Daily Return]]</f>
        <v>1.0303069217927314</v>
      </c>
      <c r="Q469" s="161">
        <v>15625.75</v>
      </c>
      <c r="R469">
        <v>15664.450194999999</v>
      </c>
      <c r="S469">
        <v>15558.049805000001</v>
      </c>
      <c r="T469">
        <v>15592.599609000001</v>
      </c>
      <c r="U469">
        <v>15592.579102</v>
      </c>
      <c r="V469">
        <v>13277500</v>
      </c>
      <c r="W469" s="172">
        <f>(Table1[[#This Row],[Close]]-T470)/T470</f>
        <v>8.7294492586178715E-4</v>
      </c>
    </row>
    <row r="470" spans="1:23" ht="14.4" x14ac:dyDescent="0.3">
      <c r="A470" s="164">
        <v>44512</v>
      </c>
      <c r="B470">
        <v>395.3</v>
      </c>
      <c r="C470">
        <v>396.4</v>
      </c>
      <c r="D470">
        <v>385</v>
      </c>
      <c r="E470">
        <v>384.85</v>
      </c>
      <c r="F470">
        <v>389</v>
      </c>
      <c r="G470">
        <v>389.35</v>
      </c>
      <c r="H470">
        <v>389.84</v>
      </c>
      <c r="I470">
        <v>494.8</v>
      </c>
      <c r="J470">
        <v>226.35</v>
      </c>
      <c r="K470" t="s">
        <v>918</v>
      </c>
      <c r="L470" t="s">
        <v>919</v>
      </c>
      <c r="M470" s="165">
        <v>14272</v>
      </c>
      <c r="N470" s="162">
        <f>(Table1[[#This Row],[close ]]-G471)/G471</f>
        <v>1.1692867350915941E-2</v>
      </c>
      <c r="O470" s="163" t="str">
        <f>TEXT(Table1[[#This Row],[Date ]],"yyyy-mm")</f>
        <v>2021-11</v>
      </c>
      <c r="P470" s="13">
        <f>1+Table1[[#This Row],[Daily Return]]</f>
        <v>1.011692867350916</v>
      </c>
      <c r="Q470" s="161">
        <v>15504.349609000001</v>
      </c>
      <c r="R470">
        <v>15591.450194999999</v>
      </c>
      <c r="S470">
        <v>15429.599609000001</v>
      </c>
      <c r="T470">
        <v>15579</v>
      </c>
      <c r="U470">
        <v>15578.979492</v>
      </c>
      <c r="V470">
        <v>15403600</v>
      </c>
      <c r="W470" s="172">
        <f>(Table1[[#This Row],[Close]]-T471)/T471</f>
        <v>1.0894770344742063E-2</v>
      </c>
    </row>
    <row r="471" spans="1:23" ht="14.4" x14ac:dyDescent="0.3">
      <c r="A471" s="164">
        <v>44511</v>
      </c>
      <c r="B471">
        <v>387.9</v>
      </c>
      <c r="C471">
        <v>389.9</v>
      </c>
      <c r="D471">
        <v>382.35</v>
      </c>
      <c r="E471">
        <v>386.55</v>
      </c>
      <c r="F471">
        <v>385.5</v>
      </c>
      <c r="G471">
        <v>384.85</v>
      </c>
      <c r="H471">
        <v>387.21</v>
      </c>
      <c r="I471">
        <v>494.8</v>
      </c>
      <c r="J471">
        <v>226.35</v>
      </c>
      <c r="K471" t="s">
        <v>920</v>
      </c>
      <c r="L471" t="s">
        <v>921</v>
      </c>
      <c r="M471" s="165">
        <v>6109</v>
      </c>
      <c r="N471" s="162">
        <f>(Table1[[#This Row],[close ]]-G472)/G472</f>
        <v>-4.3978786702884194E-3</v>
      </c>
      <c r="O471" s="163" t="str">
        <f>TEXT(Table1[[#This Row],[Date ]],"yyyy-mm")</f>
        <v>2021-11</v>
      </c>
      <c r="P471" s="13">
        <f>1+Table1[[#This Row],[Daily Return]]</f>
        <v>0.9956021213297116</v>
      </c>
      <c r="Q471" s="161">
        <v>15497.25</v>
      </c>
      <c r="R471">
        <v>15499.900390999999</v>
      </c>
      <c r="S471">
        <v>15351.200194999999</v>
      </c>
      <c r="T471">
        <v>15411.099609000001</v>
      </c>
      <c r="U471">
        <v>15411.079102</v>
      </c>
      <c r="V471">
        <v>15128100</v>
      </c>
      <c r="W471" s="172">
        <f>(Table1[[#This Row],[Close]]-T472)/T472</f>
        <v>-7.0871267352872252E-3</v>
      </c>
    </row>
    <row r="472" spans="1:23" ht="14.4" x14ac:dyDescent="0.3">
      <c r="A472" s="164">
        <v>44510</v>
      </c>
      <c r="B472">
        <v>383.85</v>
      </c>
      <c r="C472">
        <v>388.45</v>
      </c>
      <c r="D472">
        <v>382.05</v>
      </c>
      <c r="E472">
        <v>384.5</v>
      </c>
      <c r="F472">
        <v>386.9</v>
      </c>
      <c r="G472">
        <v>386.55</v>
      </c>
      <c r="H472">
        <v>385.85</v>
      </c>
      <c r="I472">
        <v>494.8</v>
      </c>
      <c r="J472">
        <v>226.35</v>
      </c>
      <c r="K472" t="s">
        <v>922</v>
      </c>
      <c r="L472" t="s">
        <v>923</v>
      </c>
      <c r="M472" s="165">
        <v>7720</v>
      </c>
      <c r="N472" s="162">
        <f>(Table1[[#This Row],[close ]]-G473)/G473</f>
        <v>5.3315994798439825E-3</v>
      </c>
      <c r="O472" s="163" t="str">
        <f>TEXT(Table1[[#This Row],[Date ]],"yyyy-mm")</f>
        <v>2021-11</v>
      </c>
      <c r="P472" s="13">
        <f>1+Table1[[#This Row],[Daily Return]]</f>
        <v>1.005331599479844</v>
      </c>
      <c r="Q472" s="161">
        <v>15492.049805000001</v>
      </c>
      <c r="R472">
        <v>15562.450194999999</v>
      </c>
      <c r="S472">
        <v>15458.5</v>
      </c>
      <c r="T472">
        <v>15521.099609000001</v>
      </c>
      <c r="U472">
        <v>15521.079102</v>
      </c>
      <c r="V472">
        <v>18928100</v>
      </c>
      <c r="W472" s="172">
        <f>(Table1[[#This Row],[Close]]-T473)/T473</f>
        <v>-1.3415681905033063E-3</v>
      </c>
    </row>
    <row r="473" spans="1:23" ht="14.4" x14ac:dyDescent="0.3">
      <c r="A473" s="164">
        <v>44509</v>
      </c>
      <c r="B473">
        <v>389.2</v>
      </c>
      <c r="C473">
        <v>389.75</v>
      </c>
      <c r="D473">
        <v>382.05</v>
      </c>
      <c r="E473">
        <v>387</v>
      </c>
      <c r="F473">
        <v>384.75</v>
      </c>
      <c r="G473">
        <v>384.5</v>
      </c>
      <c r="H473">
        <v>386.7</v>
      </c>
      <c r="I473">
        <v>494.8</v>
      </c>
      <c r="J473">
        <v>226.35</v>
      </c>
      <c r="K473" t="s">
        <v>924</v>
      </c>
      <c r="L473" t="s">
        <v>925</v>
      </c>
      <c r="M473" s="165">
        <v>11128</v>
      </c>
      <c r="N473" s="162">
        <f>(Table1[[#This Row],[close ]]-G474)/G474</f>
        <v>-6.4599483204134363E-3</v>
      </c>
      <c r="O473" s="163" t="str">
        <f>TEXT(Table1[[#This Row],[Date ]],"yyyy-mm")</f>
        <v>2021-11</v>
      </c>
      <c r="P473" s="13">
        <f>1+Table1[[#This Row],[Daily Return]]</f>
        <v>0.99354005167958659</v>
      </c>
      <c r="Q473" s="161">
        <v>15542.049805000001</v>
      </c>
      <c r="R473">
        <v>15579.5</v>
      </c>
      <c r="S473">
        <v>15487.700194999999</v>
      </c>
      <c r="T473">
        <v>15541.950194999999</v>
      </c>
      <c r="U473">
        <v>15541.929688</v>
      </c>
      <c r="V473">
        <v>20442100</v>
      </c>
      <c r="W473" s="172">
        <f>(Table1[[#This Row],[Close]]-T474)/T474</f>
        <v>1.4046129354933145E-3</v>
      </c>
    </row>
    <row r="474" spans="1:23" ht="14.4" x14ac:dyDescent="0.3">
      <c r="A474" s="164">
        <v>44508</v>
      </c>
      <c r="B474">
        <v>388.9</v>
      </c>
      <c r="C474">
        <v>389.4</v>
      </c>
      <c r="D474">
        <v>375</v>
      </c>
      <c r="E474">
        <v>387.8</v>
      </c>
      <c r="F474">
        <v>387</v>
      </c>
      <c r="G474">
        <v>387</v>
      </c>
      <c r="H474">
        <v>381.87</v>
      </c>
      <c r="I474">
        <v>494.8</v>
      </c>
      <c r="J474">
        <v>226.35</v>
      </c>
      <c r="K474" t="s">
        <v>926</v>
      </c>
      <c r="L474" t="s">
        <v>927</v>
      </c>
      <c r="M474" s="165">
        <v>13870</v>
      </c>
      <c r="N474" s="162">
        <f>(Table1[[#This Row],[close ]]-G475)/G475</f>
        <v>-2.0629190304280848E-3</v>
      </c>
      <c r="O474" s="163" t="str">
        <f>TEXT(Table1[[#This Row],[Date ]],"yyyy-mm")</f>
        <v>2021-11</v>
      </c>
      <c r="P474" s="13">
        <f>1+Table1[[#This Row],[Daily Return]]</f>
        <v>0.9979370809695719</v>
      </c>
      <c r="Q474" s="161">
        <v>15474.25</v>
      </c>
      <c r="R474">
        <v>15535.049805000001</v>
      </c>
      <c r="S474">
        <v>15313.200194999999</v>
      </c>
      <c r="T474">
        <v>15520.150390999999</v>
      </c>
      <c r="U474">
        <v>15520.129883</v>
      </c>
      <c r="V474">
        <v>17639800</v>
      </c>
      <c r="W474" s="172">
        <f>(Table1[[#This Row],[Close]]-T475)/T475</f>
        <v>9.3159216979673814E-3</v>
      </c>
    </row>
    <row r="475" spans="1:23" ht="14.4" x14ac:dyDescent="0.3">
      <c r="A475" s="164">
        <v>44504</v>
      </c>
      <c r="B475">
        <v>384.7</v>
      </c>
      <c r="C475">
        <v>389.7</v>
      </c>
      <c r="D475">
        <v>384.3</v>
      </c>
      <c r="E475">
        <v>382.3</v>
      </c>
      <c r="F475">
        <v>387.5</v>
      </c>
      <c r="G475">
        <v>387.8</v>
      </c>
      <c r="H475">
        <v>387.21</v>
      </c>
      <c r="I475">
        <v>494.8</v>
      </c>
      <c r="J475">
        <v>226.35</v>
      </c>
      <c r="K475" s="165">
        <v>38447</v>
      </c>
      <c r="L475" t="s">
        <v>928</v>
      </c>
      <c r="M475" s="165">
        <v>1621</v>
      </c>
      <c r="N475" s="162">
        <f>(Table1[[#This Row],[close ]]-G476)/G476</f>
        <v>1.4386607376405963E-2</v>
      </c>
      <c r="O475" s="163" t="str">
        <f>TEXT(Table1[[#This Row],[Date ]],"yyyy-mm")</f>
        <v>2021-11</v>
      </c>
      <c r="P475" s="13">
        <f>1+Table1[[#This Row],[Daily Return]]</f>
        <v>1.0143866073764061</v>
      </c>
      <c r="Q475" s="161">
        <v>15380.950194999999</v>
      </c>
      <c r="R475">
        <v>15396.849609000001</v>
      </c>
      <c r="S475">
        <v>15363.349609000001</v>
      </c>
      <c r="T475">
        <v>15376.900390999999</v>
      </c>
      <c r="U475">
        <v>15376.879883</v>
      </c>
      <c r="V475">
        <v>3711800</v>
      </c>
      <c r="W475" s="172">
        <f>(Table1[[#This Row],[Close]]-T476)/T476</f>
        <v>6.1605660630448854E-3</v>
      </c>
    </row>
    <row r="476" spans="1:23" ht="14.4" x14ac:dyDescent="0.3">
      <c r="A476" s="164">
        <v>44503</v>
      </c>
      <c r="B476">
        <v>389.75</v>
      </c>
      <c r="C476">
        <v>390.35</v>
      </c>
      <c r="D476">
        <v>374.6</v>
      </c>
      <c r="E476">
        <v>388.5</v>
      </c>
      <c r="F476">
        <v>383</v>
      </c>
      <c r="G476">
        <v>382.3</v>
      </c>
      <c r="H476">
        <v>383.45</v>
      </c>
      <c r="I476">
        <v>494.8</v>
      </c>
      <c r="J476">
        <v>226.35</v>
      </c>
      <c r="K476" t="s">
        <v>929</v>
      </c>
      <c r="L476" t="s">
        <v>930</v>
      </c>
      <c r="M476" s="165">
        <v>8513</v>
      </c>
      <c r="N476" s="162">
        <f>(Table1[[#This Row],[close ]]-G477)/G477</f>
        <v>-1.5958815958815931E-2</v>
      </c>
      <c r="O476" s="163" t="str">
        <f>TEXT(Table1[[#This Row],[Date ]],"yyyy-mm")</f>
        <v>2021-11</v>
      </c>
      <c r="P476" s="13">
        <f>1+Table1[[#This Row],[Daily Return]]</f>
        <v>0.98404118404118401</v>
      </c>
      <c r="Q476" s="161">
        <v>15367.700194999999</v>
      </c>
      <c r="R476">
        <v>15397.299805000001</v>
      </c>
      <c r="S476">
        <v>15212.150390999999</v>
      </c>
      <c r="T476">
        <v>15282.75</v>
      </c>
      <c r="U476">
        <v>15282.729492</v>
      </c>
      <c r="V476">
        <v>16168200</v>
      </c>
      <c r="W476" s="172">
        <f>(Table1[[#This Row],[Close]]-T477)/T477</f>
        <v>-2.0829983176596837E-3</v>
      </c>
    </row>
    <row r="477" spans="1:23" ht="14.4" x14ac:dyDescent="0.3">
      <c r="A477" s="164">
        <v>44502</v>
      </c>
      <c r="B477">
        <v>389</v>
      </c>
      <c r="C477">
        <v>393.75</v>
      </c>
      <c r="D477">
        <v>382.65</v>
      </c>
      <c r="E477">
        <v>385.05</v>
      </c>
      <c r="F477">
        <v>389.45</v>
      </c>
      <c r="G477">
        <v>388.5</v>
      </c>
      <c r="H477">
        <v>389.06</v>
      </c>
      <c r="I477">
        <v>494.8</v>
      </c>
      <c r="J477">
        <v>226.35</v>
      </c>
      <c r="K477" t="s">
        <v>931</v>
      </c>
      <c r="L477" t="s">
        <v>932</v>
      </c>
      <c r="M477" s="165">
        <v>12305</v>
      </c>
      <c r="N477" s="162">
        <f>(Table1[[#This Row],[close ]]-G478)/G478</f>
        <v>8.9598753408647938E-3</v>
      </c>
      <c r="O477" s="163" t="str">
        <f>TEXT(Table1[[#This Row],[Date ]],"yyyy-mm")</f>
        <v>2021-11</v>
      </c>
      <c r="P477" s="13">
        <f>1+Table1[[#This Row],[Daily Return]]</f>
        <v>1.0089598753408648</v>
      </c>
      <c r="Q477" s="161">
        <v>15344.349609000001</v>
      </c>
      <c r="R477">
        <v>15373.700194999999</v>
      </c>
      <c r="S477">
        <v>15278.700194999999</v>
      </c>
      <c r="T477">
        <v>15314.650390999999</v>
      </c>
      <c r="U477">
        <v>15314.629883</v>
      </c>
      <c r="V477">
        <v>17088900</v>
      </c>
      <c r="W477" s="172">
        <f>(Table1[[#This Row],[Close]]-T478)/T478</f>
        <v>7.809207425957664E-4</v>
      </c>
    </row>
    <row r="478" spans="1:23" ht="14.4" x14ac:dyDescent="0.3">
      <c r="A478" s="164">
        <v>44501</v>
      </c>
      <c r="B478">
        <v>380.5</v>
      </c>
      <c r="C478">
        <v>386.4</v>
      </c>
      <c r="D478">
        <v>377.05</v>
      </c>
      <c r="E478">
        <v>380.5</v>
      </c>
      <c r="F478">
        <v>385</v>
      </c>
      <c r="G478">
        <v>385.05</v>
      </c>
      <c r="H478">
        <v>381.25</v>
      </c>
      <c r="I478">
        <v>494.8</v>
      </c>
      <c r="J478">
        <v>226.35</v>
      </c>
      <c r="K478" t="s">
        <v>933</v>
      </c>
      <c r="L478" t="s">
        <v>934</v>
      </c>
      <c r="M478" s="165">
        <v>10186</v>
      </c>
      <c r="N478" s="162">
        <f>(Table1[[#This Row],[close ]]-G479)/G479</f>
        <v>1.1957950065703053E-2</v>
      </c>
      <c r="O478" s="163" t="str">
        <f>TEXT(Table1[[#This Row],[Date ]],"yyyy-mm")</f>
        <v>2021-11</v>
      </c>
      <c r="P478" s="13">
        <f>1+Table1[[#This Row],[Daily Return]]</f>
        <v>1.011957950065703</v>
      </c>
      <c r="Q478" s="161">
        <v>15179.400390999999</v>
      </c>
      <c r="R478">
        <v>15318.150390999999</v>
      </c>
      <c r="S478">
        <v>15111.299805000001</v>
      </c>
      <c r="T478">
        <v>15302.700194999999</v>
      </c>
      <c r="U478">
        <v>15302.679688</v>
      </c>
      <c r="V478">
        <v>18625900</v>
      </c>
      <c r="W478" s="172">
        <f>(Table1[[#This Row],[Close]]-T479)/T479</f>
        <v>1.4303786623310267E-2</v>
      </c>
    </row>
    <row r="479" spans="1:23" ht="14.4" x14ac:dyDescent="0.3">
      <c r="A479" s="164">
        <v>44498</v>
      </c>
      <c r="B479">
        <v>365</v>
      </c>
      <c r="C479">
        <v>385.45</v>
      </c>
      <c r="D479">
        <v>355.55</v>
      </c>
      <c r="E479">
        <v>366.3</v>
      </c>
      <c r="F479">
        <v>383</v>
      </c>
      <c r="G479">
        <v>380.5</v>
      </c>
      <c r="H479">
        <v>375.09</v>
      </c>
      <c r="I479">
        <v>494.8</v>
      </c>
      <c r="J479">
        <v>226.35</v>
      </c>
      <c r="K479" t="s">
        <v>935</v>
      </c>
      <c r="L479" t="s">
        <v>936</v>
      </c>
      <c r="M479" s="165">
        <v>24280</v>
      </c>
      <c r="N479" s="162">
        <f>(Table1[[#This Row],[close ]]-G480)/G480</f>
        <v>3.8766038766038735E-2</v>
      </c>
      <c r="O479" s="163" t="str">
        <f>TEXT(Table1[[#This Row],[Date ]],"yyyy-mm")</f>
        <v>2021-10</v>
      </c>
      <c r="P479" s="13">
        <f>1+Table1[[#This Row],[Daily Return]]</f>
        <v>1.0387660387660387</v>
      </c>
      <c r="Q479" s="161">
        <v>15163.5</v>
      </c>
      <c r="R479">
        <v>15266.400390999999</v>
      </c>
      <c r="S479">
        <v>14961.5</v>
      </c>
      <c r="T479">
        <v>15086.900390999999</v>
      </c>
      <c r="U479">
        <v>15086.880859000001</v>
      </c>
      <c r="V479">
        <v>23416500</v>
      </c>
      <c r="W479" s="172">
        <f>(Table1[[#This Row],[Close]]-T480)/T480</f>
        <v>-6.842883754073611E-3</v>
      </c>
    </row>
    <row r="480" spans="1:23" ht="14.4" x14ac:dyDescent="0.3">
      <c r="A480" s="164">
        <v>44497</v>
      </c>
      <c r="B480">
        <v>368.8</v>
      </c>
      <c r="C480">
        <v>371.15</v>
      </c>
      <c r="D480">
        <v>360.55</v>
      </c>
      <c r="E480">
        <v>367.8</v>
      </c>
      <c r="F480">
        <v>369.75</v>
      </c>
      <c r="G480">
        <v>366.3</v>
      </c>
      <c r="H480">
        <v>365.17</v>
      </c>
      <c r="I480">
        <v>494.8</v>
      </c>
      <c r="J480">
        <v>226.35</v>
      </c>
      <c r="K480" t="s">
        <v>937</v>
      </c>
      <c r="L480" t="s">
        <v>938</v>
      </c>
      <c r="M480" s="165">
        <v>8157</v>
      </c>
      <c r="N480" s="162">
        <f>(Table1[[#This Row],[close ]]-G481)/G481</f>
        <v>-4.0783034257748773E-3</v>
      </c>
      <c r="O480" s="163" t="str">
        <f>TEXT(Table1[[#This Row],[Date ]],"yyyy-mm")</f>
        <v>2021-10</v>
      </c>
      <c r="P480" s="13">
        <f>1+Table1[[#This Row],[Daily Return]]</f>
        <v>0.99592169657422513</v>
      </c>
      <c r="Q480" s="161">
        <v>15475.400390999999</v>
      </c>
      <c r="R480">
        <v>15475.450194999999</v>
      </c>
      <c r="S480">
        <v>15148.200194999999</v>
      </c>
      <c r="T480">
        <v>15190.849609000001</v>
      </c>
      <c r="U480">
        <v>15190.830078000001</v>
      </c>
      <c r="V480">
        <v>23872900</v>
      </c>
      <c r="W480" s="172">
        <f>(Table1[[#This Row],[Close]]-T481)/T481</f>
        <v>-1.8954622403346433E-2</v>
      </c>
    </row>
    <row r="481" spans="1:23" ht="14.4" x14ac:dyDescent="0.3">
      <c r="A481" s="164">
        <v>44496</v>
      </c>
      <c r="B481">
        <v>364.7</v>
      </c>
      <c r="C481">
        <v>374.45</v>
      </c>
      <c r="D481">
        <v>361</v>
      </c>
      <c r="E481">
        <v>358.9</v>
      </c>
      <c r="F481">
        <v>368.05</v>
      </c>
      <c r="G481">
        <v>367.8</v>
      </c>
      <c r="H481">
        <v>368.77</v>
      </c>
      <c r="I481">
        <v>494.8</v>
      </c>
      <c r="J481">
        <v>226.35</v>
      </c>
      <c r="K481" t="s">
        <v>939</v>
      </c>
      <c r="L481" t="s">
        <v>940</v>
      </c>
      <c r="M481" s="165">
        <v>10181</v>
      </c>
      <c r="N481" s="162">
        <f>(Table1[[#This Row],[close ]]-G482)/G482</f>
        <v>2.4797993870158914E-2</v>
      </c>
      <c r="O481" s="163" t="str">
        <f>TEXT(Table1[[#This Row],[Date ]],"yyyy-mm")</f>
        <v>2021-10</v>
      </c>
      <c r="P481" s="13">
        <f>1+Table1[[#This Row],[Daily Return]]</f>
        <v>1.024797993870159</v>
      </c>
      <c r="Q481" s="161">
        <v>15541.75</v>
      </c>
      <c r="R481">
        <v>15583.200194999999</v>
      </c>
      <c r="S481">
        <v>15454.099609000001</v>
      </c>
      <c r="T481">
        <v>15484.349609000001</v>
      </c>
      <c r="U481">
        <v>15484.329102</v>
      </c>
      <c r="V481">
        <v>19087300</v>
      </c>
      <c r="W481" s="172">
        <f>(Table1[[#This Row],[Close]]-T482)/T482</f>
        <v>-9.8716949182821312E-4</v>
      </c>
    </row>
    <row r="482" spans="1:23" ht="14.4" x14ac:dyDescent="0.3">
      <c r="A482" s="164">
        <v>44495</v>
      </c>
      <c r="B482">
        <v>354.25</v>
      </c>
      <c r="C482">
        <v>363.75</v>
      </c>
      <c r="D482">
        <v>352.3</v>
      </c>
      <c r="E482">
        <v>357.25</v>
      </c>
      <c r="F482">
        <v>358.1</v>
      </c>
      <c r="G482">
        <v>358.9</v>
      </c>
      <c r="H482">
        <v>358.21</v>
      </c>
      <c r="I482">
        <v>494.8</v>
      </c>
      <c r="J482">
        <v>226.35</v>
      </c>
      <c r="K482" t="s">
        <v>941</v>
      </c>
      <c r="L482" t="s">
        <v>942</v>
      </c>
      <c r="M482" s="165">
        <v>18059</v>
      </c>
      <c r="N482" s="162">
        <f>(Table1[[#This Row],[close ]]-G483)/G483</f>
        <v>4.6186144156752339E-3</v>
      </c>
      <c r="O482" s="163" t="str">
        <f>TEXT(Table1[[#This Row],[Date ]],"yyyy-mm")</f>
        <v>2021-10</v>
      </c>
      <c r="P482" s="13">
        <f>1+Table1[[#This Row],[Daily Return]]</f>
        <v>1.0046186144156752</v>
      </c>
      <c r="Q482" s="161">
        <v>15360.349609000001</v>
      </c>
      <c r="R482">
        <v>15528.900390999999</v>
      </c>
      <c r="S482">
        <v>15356.5</v>
      </c>
      <c r="T482">
        <v>15499.650390999999</v>
      </c>
      <c r="U482">
        <v>15499.629883</v>
      </c>
      <c r="V482">
        <v>23773200</v>
      </c>
      <c r="W482" s="172">
        <f>(Table1[[#This Row],[Close]]-T483)/T483</f>
        <v>1.0779771311786219E-2</v>
      </c>
    </row>
    <row r="483" spans="1:23" ht="14.4" x14ac:dyDescent="0.3">
      <c r="A483" s="164">
        <v>44494</v>
      </c>
      <c r="B483">
        <v>367.65</v>
      </c>
      <c r="C483">
        <v>368.85</v>
      </c>
      <c r="D483">
        <v>350.8</v>
      </c>
      <c r="E483">
        <v>365.95</v>
      </c>
      <c r="F483">
        <v>356.55</v>
      </c>
      <c r="G483">
        <v>357.25</v>
      </c>
      <c r="H483">
        <v>356.18</v>
      </c>
      <c r="I483">
        <v>494.8</v>
      </c>
      <c r="J483">
        <v>226.35</v>
      </c>
      <c r="K483" t="s">
        <v>943</v>
      </c>
      <c r="L483" t="s">
        <v>944</v>
      </c>
      <c r="M483" s="165">
        <v>13985</v>
      </c>
      <c r="N483" s="162">
        <f>(Table1[[#This Row],[close ]]-G484)/G484</f>
        <v>-2.3773739581910067E-2</v>
      </c>
      <c r="O483" s="163" t="str">
        <f>TEXT(Table1[[#This Row],[Date ]],"yyyy-mm")</f>
        <v>2021-10</v>
      </c>
      <c r="P483" s="13">
        <f>1+Table1[[#This Row],[Daily Return]]</f>
        <v>0.97622626041808991</v>
      </c>
      <c r="Q483" s="161">
        <v>15492</v>
      </c>
      <c r="R483">
        <v>15498.400390999999</v>
      </c>
      <c r="S483">
        <v>15181.599609000001</v>
      </c>
      <c r="T483">
        <v>15334.349609000001</v>
      </c>
      <c r="U483">
        <v>15334.329102</v>
      </c>
      <c r="V483">
        <v>24239700</v>
      </c>
      <c r="W483" s="172">
        <f>(Table1[[#This Row],[Close]]-T484)/T484</f>
        <v>-4.2436271597817727E-3</v>
      </c>
    </row>
    <row r="484" spans="1:23" ht="14.4" x14ac:dyDescent="0.3">
      <c r="A484" s="164">
        <v>44491</v>
      </c>
      <c r="B484">
        <v>377.9</v>
      </c>
      <c r="C484">
        <v>382.7</v>
      </c>
      <c r="D484">
        <v>360</v>
      </c>
      <c r="E484">
        <v>376.1</v>
      </c>
      <c r="F484">
        <v>364.85</v>
      </c>
      <c r="G484">
        <v>365.95</v>
      </c>
      <c r="H484">
        <v>370.68</v>
      </c>
      <c r="I484">
        <v>494.8</v>
      </c>
      <c r="J484">
        <v>226.35</v>
      </c>
      <c r="K484" t="s">
        <v>945</v>
      </c>
      <c r="L484" t="s">
        <v>946</v>
      </c>
      <c r="M484" s="165">
        <v>17631</v>
      </c>
      <c r="N484" s="162">
        <f>(Table1[[#This Row],[close ]]-G485)/G485</f>
        <v>-2.6987503323584242E-2</v>
      </c>
      <c r="O484" s="163" t="str">
        <f>TEXT(Table1[[#This Row],[Date ]],"yyyy-mm")</f>
        <v>2021-10</v>
      </c>
      <c r="P484" s="13">
        <f>1+Table1[[#This Row],[Daily Return]]</f>
        <v>0.97301249667641576</v>
      </c>
      <c r="Q484" s="161">
        <v>15537.049805000001</v>
      </c>
      <c r="R484">
        <v>15600.450194999999</v>
      </c>
      <c r="S484">
        <v>15328.900390999999</v>
      </c>
      <c r="T484">
        <v>15399.700194999999</v>
      </c>
      <c r="U484">
        <v>15399.679688</v>
      </c>
      <c r="V484">
        <v>26580900</v>
      </c>
      <c r="W484" s="172">
        <f>(Table1[[#This Row],[Close]]-T485)/T485</f>
        <v>-5.678730716384737E-3</v>
      </c>
    </row>
    <row r="485" spans="1:23" ht="14.4" x14ac:dyDescent="0.3">
      <c r="A485" s="164">
        <v>44490</v>
      </c>
      <c r="B485">
        <v>392.9</v>
      </c>
      <c r="C485">
        <v>395.55</v>
      </c>
      <c r="D485">
        <v>372.1</v>
      </c>
      <c r="E485">
        <v>391.25</v>
      </c>
      <c r="F485">
        <v>374</v>
      </c>
      <c r="G485">
        <v>376.1</v>
      </c>
      <c r="H485">
        <v>383.17</v>
      </c>
      <c r="I485">
        <v>494.8</v>
      </c>
      <c r="J485">
        <v>226.35</v>
      </c>
      <c r="K485" t="s">
        <v>947</v>
      </c>
      <c r="L485" t="s">
        <v>948</v>
      </c>
      <c r="M485" s="165">
        <v>11804</v>
      </c>
      <c r="N485" s="162">
        <f>(Table1[[#This Row],[close ]]-G486)/G486</f>
        <v>-3.8722044728434449E-2</v>
      </c>
      <c r="O485" s="163" t="str">
        <f>TEXT(Table1[[#This Row],[Date ]],"yyyy-mm")</f>
        <v>2021-10</v>
      </c>
      <c r="P485" s="13">
        <f>1+Table1[[#This Row],[Daily Return]]</f>
        <v>0.96127795527156557</v>
      </c>
      <c r="Q485" s="161">
        <v>15666.599609000001</v>
      </c>
      <c r="R485">
        <v>15667</v>
      </c>
      <c r="S485">
        <v>15373.450194999999</v>
      </c>
      <c r="T485">
        <v>15487.650390999999</v>
      </c>
      <c r="U485">
        <v>15487.629883</v>
      </c>
      <c r="V485">
        <v>25219900</v>
      </c>
      <c r="W485" s="172">
        <f>(Table1[[#This Row],[Close]]-T486)/T486</f>
        <v>-5.2027631147029208E-3</v>
      </c>
    </row>
    <row r="486" spans="1:23" ht="14.4" x14ac:dyDescent="0.3">
      <c r="A486" s="164">
        <v>44489</v>
      </c>
      <c r="B486">
        <v>404</v>
      </c>
      <c r="C486">
        <v>404</v>
      </c>
      <c r="D486">
        <v>390.1</v>
      </c>
      <c r="E486">
        <v>403.55</v>
      </c>
      <c r="F486">
        <v>391.5</v>
      </c>
      <c r="G486">
        <v>391.25</v>
      </c>
      <c r="H486">
        <v>396</v>
      </c>
      <c r="I486">
        <v>494.8</v>
      </c>
      <c r="J486">
        <v>226.35</v>
      </c>
      <c r="K486" t="s">
        <v>949</v>
      </c>
      <c r="L486" t="s">
        <v>950</v>
      </c>
      <c r="M486" s="165">
        <v>8206</v>
      </c>
      <c r="N486" s="162">
        <f>(Table1[[#This Row],[close ]]-G487)/G487</f>
        <v>-3.0479494486432935E-2</v>
      </c>
      <c r="O486" s="163" t="str">
        <f>TEXT(Table1[[#This Row],[Date ]],"yyyy-mm")</f>
        <v>2021-10</v>
      </c>
      <c r="P486" s="13">
        <f>1+Table1[[#This Row],[Daily Return]]</f>
        <v>0.96952050551356705</v>
      </c>
      <c r="Q486" s="161">
        <v>15768</v>
      </c>
      <c r="R486">
        <v>15776.349609000001</v>
      </c>
      <c r="S486">
        <v>15497</v>
      </c>
      <c r="T486">
        <v>15568.650390999999</v>
      </c>
      <c r="U486">
        <v>15568.629883</v>
      </c>
      <c r="V486">
        <v>26118900</v>
      </c>
      <c r="W486" s="172">
        <f>(Table1[[#This Row],[Close]]-T487)/T487</f>
        <v>-1.2006664785780261E-2</v>
      </c>
    </row>
    <row r="487" spans="1:23" ht="14.4" x14ac:dyDescent="0.3">
      <c r="A487" s="164">
        <v>44488</v>
      </c>
      <c r="B487">
        <v>421</v>
      </c>
      <c r="C487">
        <v>421</v>
      </c>
      <c r="D487">
        <v>400</v>
      </c>
      <c r="E487">
        <v>406.9</v>
      </c>
      <c r="F487">
        <v>404.2</v>
      </c>
      <c r="G487">
        <v>403.55</v>
      </c>
      <c r="H487">
        <v>413.6</v>
      </c>
      <c r="I487">
        <v>494.8</v>
      </c>
      <c r="J487">
        <v>226.35</v>
      </c>
      <c r="K487" t="s">
        <v>951</v>
      </c>
      <c r="L487" t="s">
        <v>952</v>
      </c>
      <c r="M487" s="165">
        <v>14654</v>
      </c>
      <c r="N487" s="162">
        <f>(Table1[[#This Row],[close ]]-G488)/G488</f>
        <v>-8.2329810764314726E-3</v>
      </c>
      <c r="O487" s="163" t="str">
        <f>TEXT(Table1[[#This Row],[Date ]],"yyyy-mm")</f>
        <v>2021-10</v>
      </c>
      <c r="P487" s="13">
        <f>1+Table1[[#This Row],[Daily Return]]</f>
        <v>0.99176701892356856</v>
      </c>
      <c r="Q487" s="161">
        <v>16003.950194999999</v>
      </c>
      <c r="R487">
        <v>16004.450194999999</v>
      </c>
      <c r="S487">
        <v>15716.700194999999</v>
      </c>
      <c r="T487">
        <v>15757.849609000001</v>
      </c>
      <c r="U487">
        <v>15757.829102</v>
      </c>
      <c r="V487">
        <v>29624900</v>
      </c>
      <c r="W487" s="172">
        <f>(Table1[[#This Row],[Close]]-T488)/T488</f>
        <v>-8.076266360457272E-3</v>
      </c>
    </row>
    <row r="488" spans="1:23" ht="14.4" x14ac:dyDescent="0.3">
      <c r="A488" s="164">
        <v>44487</v>
      </c>
      <c r="B488">
        <v>413.9</v>
      </c>
      <c r="C488">
        <v>414.4</v>
      </c>
      <c r="D488">
        <v>404.5</v>
      </c>
      <c r="E488">
        <v>411.05</v>
      </c>
      <c r="F488">
        <v>408.15</v>
      </c>
      <c r="G488">
        <v>406.9</v>
      </c>
      <c r="H488">
        <v>408.99</v>
      </c>
      <c r="I488">
        <v>494.8</v>
      </c>
      <c r="J488">
        <v>226.35</v>
      </c>
      <c r="K488" t="s">
        <v>953</v>
      </c>
      <c r="L488" t="s">
        <v>954</v>
      </c>
      <c r="M488" s="165">
        <v>9360</v>
      </c>
      <c r="N488" s="162">
        <f>(Table1[[#This Row],[close ]]-G489)/G489</f>
        <v>-1.0096095365527391E-2</v>
      </c>
      <c r="O488" s="163" t="str">
        <f>TEXT(Table1[[#This Row],[Date ]],"yyyy-mm")</f>
        <v>2021-10</v>
      </c>
      <c r="P488" s="13">
        <f>1+Table1[[#This Row],[Daily Return]]</f>
        <v>0.98990390463447264</v>
      </c>
      <c r="Q488" s="161">
        <v>15924.099609000001</v>
      </c>
      <c r="R488">
        <v>15949.200194999999</v>
      </c>
      <c r="S488">
        <v>15871.400390999999</v>
      </c>
      <c r="T488">
        <v>15886.150390999999</v>
      </c>
      <c r="U488">
        <v>15886.129883</v>
      </c>
      <c r="V488">
        <v>37294700</v>
      </c>
      <c r="W488" s="172">
        <f>(Table1[[#This Row],[Close]]-T489)/T489</f>
        <v>7.4131864863578936E-3</v>
      </c>
    </row>
    <row r="489" spans="1:23" ht="14.4" x14ac:dyDescent="0.3">
      <c r="A489" s="164">
        <v>44483</v>
      </c>
      <c r="B489">
        <v>422</v>
      </c>
      <c r="C489">
        <v>422.9</v>
      </c>
      <c r="D489">
        <v>410</v>
      </c>
      <c r="E489">
        <v>416.9</v>
      </c>
      <c r="F489">
        <v>412.7</v>
      </c>
      <c r="G489">
        <v>411.05</v>
      </c>
      <c r="H489">
        <v>415.4</v>
      </c>
      <c r="I489">
        <v>494.8</v>
      </c>
      <c r="J489">
        <v>226.35</v>
      </c>
      <c r="K489" t="s">
        <v>955</v>
      </c>
      <c r="L489" t="s">
        <v>956</v>
      </c>
      <c r="M489" s="165">
        <v>7721</v>
      </c>
      <c r="N489" s="162">
        <f>(Table1[[#This Row],[close ]]-G490)/G490</f>
        <v>-1.403214200047965E-2</v>
      </c>
      <c r="O489" s="163" t="str">
        <f>TEXT(Table1[[#This Row],[Date ]],"yyyy-mm")</f>
        <v>2021-10</v>
      </c>
      <c r="P489" s="13">
        <f>1+Table1[[#This Row],[Daily Return]]</f>
        <v>0.98596785799952036</v>
      </c>
      <c r="Q489" s="161">
        <v>15733.299805000001</v>
      </c>
      <c r="R489">
        <v>15781</v>
      </c>
      <c r="S489">
        <v>15710.099609000001</v>
      </c>
      <c r="T489">
        <v>15769.25</v>
      </c>
      <c r="U489">
        <v>15769.229492</v>
      </c>
      <c r="V489">
        <v>25796300</v>
      </c>
      <c r="W489" s="172">
        <f>(Table1[[#This Row],[Close]]-T490)/T490</f>
        <v>8.8187625901624041E-3</v>
      </c>
    </row>
    <row r="490" spans="1:23" ht="14.4" x14ac:dyDescent="0.3">
      <c r="A490" s="164">
        <v>44482</v>
      </c>
      <c r="B490">
        <v>422</v>
      </c>
      <c r="C490">
        <v>426.6</v>
      </c>
      <c r="D490">
        <v>415.5</v>
      </c>
      <c r="E490">
        <v>412.05</v>
      </c>
      <c r="F490">
        <v>416.7</v>
      </c>
      <c r="G490">
        <v>416.9</v>
      </c>
      <c r="H490">
        <v>420.68</v>
      </c>
      <c r="I490">
        <v>494.8</v>
      </c>
      <c r="J490">
        <v>226.35</v>
      </c>
      <c r="K490" t="s">
        <v>957</v>
      </c>
      <c r="L490" t="s">
        <v>958</v>
      </c>
      <c r="M490" s="165">
        <v>18839</v>
      </c>
      <c r="N490" s="162">
        <f>(Table1[[#This Row],[close ]]-G491)/G491</f>
        <v>1.177041621162472E-2</v>
      </c>
      <c r="O490" s="163" t="str">
        <f>TEXT(Table1[[#This Row],[Date ]],"yyyy-mm")</f>
        <v>2021-10</v>
      </c>
      <c r="P490" s="13">
        <f>1+Table1[[#This Row],[Daily Return]]</f>
        <v>1.0117704162116248</v>
      </c>
      <c r="Q490" s="161">
        <v>15573.599609000001</v>
      </c>
      <c r="R490">
        <v>15660.200194999999</v>
      </c>
      <c r="S490">
        <v>15546.849609000001</v>
      </c>
      <c r="T490">
        <v>15631.400390999999</v>
      </c>
      <c r="U490">
        <v>15631.379883</v>
      </c>
      <c r="V490">
        <v>30276800</v>
      </c>
      <c r="W490" s="172">
        <f>(Table1[[#This Row],[Close]]-T491)/T491</f>
        <v>9.6564372734827784E-3</v>
      </c>
    </row>
    <row r="491" spans="1:23" ht="14.4" x14ac:dyDescent="0.3">
      <c r="A491" s="164">
        <v>44481</v>
      </c>
      <c r="B491">
        <v>412.5</v>
      </c>
      <c r="C491">
        <v>424</v>
      </c>
      <c r="D491">
        <v>404.3</v>
      </c>
      <c r="E491">
        <v>410.2</v>
      </c>
      <c r="F491">
        <v>411.95</v>
      </c>
      <c r="G491">
        <v>412.05</v>
      </c>
      <c r="H491">
        <v>415.56</v>
      </c>
      <c r="I491">
        <v>494.8</v>
      </c>
      <c r="J491">
        <v>226.35</v>
      </c>
      <c r="K491" t="s">
        <v>959</v>
      </c>
      <c r="L491" t="s">
        <v>960</v>
      </c>
      <c r="M491" s="165">
        <v>21508</v>
      </c>
      <c r="N491" s="162">
        <f>(Table1[[#This Row],[close ]]-G492)/G492</f>
        <v>4.5099951243296509E-3</v>
      </c>
      <c r="O491" s="163" t="str">
        <f>TEXT(Table1[[#This Row],[Date ]],"yyyy-mm")</f>
        <v>2021-10</v>
      </c>
      <c r="P491" s="13">
        <f>1+Table1[[#This Row],[Daily Return]]</f>
        <v>1.0045099951243297</v>
      </c>
      <c r="Q491" s="161">
        <v>15426.599609000001</v>
      </c>
      <c r="R491">
        <v>15493.25</v>
      </c>
      <c r="S491">
        <v>15371.799805000001</v>
      </c>
      <c r="T491">
        <v>15481.900390999999</v>
      </c>
      <c r="U491">
        <v>15481.879883</v>
      </c>
      <c r="V491">
        <v>27763700</v>
      </c>
      <c r="W491" s="172">
        <f>(Table1[[#This Row],[Close]]-T492)/T492</f>
        <v>3.4936732564168536E-3</v>
      </c>
    </row>
    <row r="492" spans="1:23" ht="14.4" x14ac:dyDescent="0.3">
      <c r="A492" s="164">
        <v>44480</v>
      </c>
      <c r="B492">
        <v>415.9</v>
      </c>
      <c r="C492">
        <v>419.9</v>
      </c>
      <c r="D492">
        <v>408</v>
      </c>
      <c r="E492">
        <v>412.75</v>
      </c>
      <c r="F492">
        <v>410.6</v>
      </c>
      <c r="G492">
        <v>410.2</v>
      </c>
      <c r="H492">
        <v>411.73</v>
      </c>
      <c r="I492">
        <v>494.8</v>
      </c>
      <c r="J492">
        <v>226.35</v>
      </c>
      <c r="K492" t="s">
        <v>961</v>
      </c>
      <c r="L492" t="s">
        <v>962</v>
      </c>
      <c r="M492" s="165">
        <v>11785</v>
      </c>
      <c r="N492" s="162">
        <f>(Table1[[#This Row],[close ]]-G493)/G493</f>
        <v>-6.1780738946093554E-3</v>
      </c>
      <c r="O492" s="163" t="str">
        <f>TEXT(Table1[[#This Row],[Date ]],"yyyy-mm")</f>
        <v>2021-10</v>
      </c>
      <c r="P492" s="13">
        <f>1+Table1[[#This Row],[Daily Return]]</f>
        <v>0.99382192610539066</v>
      </c>
      <c r="Q492" s="161">
        <v>15374.5</v>
      </c>
      <c r="R492">
        <v>15497.799805000001</v>
      </c>
      <c r="S492">
        <v>15356.549805000001</v>
      </c>
      <c r="T492">
        <v>15428</v>
      </c>
      <c r="U492">
        <v>15427.979492</v>
      </c>
      <c r="V492">
        <v>21710600</v>
      </c>
      <c r="W492" s="172">
        <f>(Table1[[#This Row],[Close]]-T493)/T493</f>
        <v>4.0871452505016033E-3</v>
      </c>
    </row>
    <row r="493" spans="1:23" ht="14.4" x14ac:dyDescent="0.3">
      <c r="A493" s="164">
        <v>44477</v>
      </c>
      <c r="B493">
        <v>411.5</v>
      </c>
      <c r="C493">
        <v>420.85</v>
      </c>
      <c r="D493">
        <v>408.05</v>
      </c>
      <c r="E493">
        <v>408.7</v>
      </c>
      <c r="F493">
        <v>413.95</v>
      </c>
      <c r="G493">
        <v>412.75</v>
      </c>
      <c r="H493">
        <v>416.05</v>
      </c>
      <c r="I493">
        <v>494.8</v>
      </c>
      <c r="J493">
        <v>226.35</v>
      </c>
      <c r="K493" t="s">
        <v>963</v>
      </c>
      <c r="L493" t="s">
        <v>964</v>
      </c>
      <c r="M493" s="165">
        <v>29695</v>
      </c>
      <c r="N493" s="162">
        <f>(Table1[[#This Row],[close ]]-G494)/G494</f>
        <v>9.9094690482016429E-3</v>
      </c>
      <c r="O493" s="163" t="str">
        <f>TEXT(Table1[[#This Row],[Date ]],"yyyy-mm")</f>
        <v>2021-10</v>
      </c>
      <c r="P493" s="13">
        <f>1+Table1[[#This Row],[Daily Return]]</f>
        <v>1.0099094690482016</v>
      </c>
      <c r="Q493" s="161">
        <v>15375.299805000001</v>
      </c>
      <c r="R493">
        <v>15402.700194999999</v>
      </c>
      <c r="S493">
        <v>15317.400390999999</v>
      </c>
      <c r="T493">
        <v>15365.200194999999</v>
      </c>
      <c r="U493">
        <v>15365.179688</v>
      </c>
      <c r="V493">
        <v>18598500</v>
      </c>
      <c r="W493" s="172">
        <f>(Table1[[#This Row],[Close]]-T494)/T494</f>
        <v>4.908375789696327E-3</v>
      </c>
    </row>
    <row r="494" spans="1:23" ht="14.4" x14ac:dyDescent="0.3">
      <c r="A494" s="164">
        <v>44476</v>
      </c>
      <c r="B494">
        <v>408.65</v>
      </c>
      <c r="C494">
        <v>411.95</v>
      </c>
      <c r="D494">
        <v>404</v>
      </c>
      <c r="E494">
        <v>404.85</v>
      </c>
      <c r="F494">
        <v>407.7</v>
      </c>
      <c r="G494">
        <v>408.7</v>
      </c>
      <c r="H494">
        <v>408.25</v>
      </c>
      <c r="I494">
        <v>494.8</v>
      </c>
      <c r="J494">
        <v>226.35</v>
      </c>
      <c r="K494" t="s">
        <v>965</v>
      </c>
      <c r="L494" t="s">
        <v>966</v>
      </c>
      <c r="M494" s="165">
        <v>13116</v>
      </c>
      <c r="N494" s="162">
        <f>(Table1[[#This Row],[close ]]-G495)/G495</f>
        <v>9.5096949487463653E-3</v>
      </c>
      <c r="O494" s="163" t="str">
        <f>TEXT(Table1[[#This Row],[Date ]],"yyyy-mm")</f>
        <v>2021-10</v>
      </c>
      <c r="P494" s="13">
        <f>1+Table1[[#This Row],[Daily Return]]</f>
        <v>1.0095096949487463</v>
      </c>
      <c r="Q494" s="161">
        <v>15274.650390999999</v>
      </c>
      <c r="R494">
        <v>15335.950194999999</v>
      </c>
      <c r="S494">
        <v>15251</v>
      </c>
      <c r="T494">
        <v>15290.150390999999</v>
      </c>
      <c r="U494">
        <v>15290.129883</v>
      </c>
      <c r="V494">
        <v>21341200</v>
      </c>
      <c r="W494" s="172">
        <f>(Table1[[#This Row],[Close]]-T495)/T495</f>
        <v>1.0281150612659313E-2</v>
      </c>
    </row>
    <row r="495" spans="1:23" ht="14.4" x14ac:dyDescent="0.3">
      <c r="A495" s="164">
        <v>44475</v>
      </c>
      <c r="B495">
        <v>391.9</v>
      </c>
      <c r="C495">
        <v>416</v>
      </c>
      <c r="D495">
        <v>391.9</v>
      </c>
      <c r="E495">
        <v>389.05</v>
      </c>
      <c r="F495">
        <v>405.25</v>
      </c>
      <c r="G495">
        <v>404.85</v>
      </c>
      <c r="H495">
        <v>407.2</v>
      </c>
      <c r="I495">
        <v>494.8</v>
      </c>
      <c r="J495">
        <v>226.35</v>
      </c>
      <c r="K495" t="s">
        <v>967</v>
      </c>
      <c r="L495" t="s">
        <v>968</v>
      </c>
      <c r="M495" s="165">
        <v>36884</v>
      </c>
      <c r="N495" s="162">
        <f>(Table1[[#This Row],[close ]]-G496)/G496</f>
        <v>4.0611746562138569E-2</v>
      </c>
      <c r="O495" s="163" t="str">
        <f>TEXT(Table1[[#This Row],[Date ]],"yyyy-mm")</f>
        <v>2021-10</v>
      </c>
      <c r="P495" s="13">
        <f>1+Table1[[#This Row],[Daily Return]]</f>
        <v>1.0406117465621385</v>
      </c>
      <c r="Q495" s="161">
        <v>15328.950194999999</v>
      </c>
      <c r="R495">
        <v>15349.200194999999</v>
      </c>
      <c r="S495">
        <v>15109.099609000001</v>
      </c>
      <c r="T495">
        <v>15134.549805000001</v>
      </c>
      <c r="U495">
        <v>15134.530273</v>
      </c>
      <c r="V495">
        <v>25794100</v>
      </c>
      <c r="W495" s="172">
        <f>(Table1[[#This Row],[Close]]-T496)/T496</f>
        <v>-9.5254486374075197E-3</v>
      </c>
    </row>
    <row r="496" spans="1:23" ht="14.4" x14ac:dyDescent="0.3">
      <c r="A496" s="164">
        <v>44474</v>
      </c>
      <c r="B496">
        <v>390</v>
      </c>
      <c r="C496">
        <v>394</v>
      </c>
      <c r="D496">
        <v>388</v>
      </c>
      <c r="E496">
        <v>390.75</v>
      </c>
      <c r="F496">
        <v>390</v>
      </c>
      <c r="G496">
        <v>389.05</v>
      </c>
      <c r="H496">
        <v>390.8</v>
      </c>
      <c r="I496">
        <v>494.8</v>
      </c>
      <c r="J496">
        <v>226.35</v>
      </c>
      <c r="K496" t="s">
        <v>969</v>
      </c>
      <c r="L496" t="s">
        <v>970</v>
      </c>
      <c r="M496" s="165">
        <v>14434</v>
      </c>
      <c r="N496" s="162">
        <f>(Table1[[#This Row],[close ]]-G497)/G497</f>
        <v>-4.3506078055022103E-3</v>
      </c>
      <c r="O496" s="163" t="str">
        <f>TEXT(Table1[[#This Row],[Date ]],"yyyy-mm")</f>
        <v>2021-10</v>
      </c>
      <c r="P496" s="13">
        <f>1+Table1[[#This Row],[Daily Return]]</f>
        <v>0.99564939219449777</v>
      </c>
      <c r="Q496" s="161">
        <v>15171.25</v>
      </c>
      <c r="R496">
        <v>15287.700194999999</v>
      </c>
      <c r="S496">
        <v>15150.5</v>
      </c>
      <c r="T496">
        <v>15280.099609000001</v>
      </c>
      <c r="U496">
        <v>15280.079102</v>
      </c>
      <c r="V496">
        <v>25286700</v>
      </c>
      <c r="W496" s="172">
        <f>(Table1[[#This Row],[Close]]-T497)/T497</f>
        <v>6.5178998594640544E-3</v>
      </c>
    </row>
    <row r="497" spans="1:23" ht="14.4" x14ac:dyDescent="0.3">
      <c r="A497" s="164">
        <v>44473</v>
      </c>
      <c r="B497">
        <v>394</v>
      </c>
      <c r="C497">
        <v>399.25</v>
      </c>
      <c r="D497">
        <v>388.35</v>
      </c>
      <c r="E497">
        <v>383.4</v>
      </c>
      <c r="F497">
        <v>390.5</v>
      </c>
      <c r="G497">
        <v>390.75</v>
      </c>
      <c r="H497">
        <v>392.51</v>
      </c>
      <c r="I497">
        <v>494.8</v>
      </c>
      <c r="J497">
        <v>226.35</v>
      </c>
      <c r="K497" t="s">
        <v>971</v>
      </c>
      <c r="L497" t="s">
        <v>972</v>
      </c>
      <c r="M497" s="165">
        <v>13569</v>
      </c>
      <c r="N497" s="162">
        <f>(Table1[[#This Row],[close ]]-G498)/G498</f>
        <v>1.9170579029734021E-2</v>
      </c>
      <c r="O497" s="163" t="str">
        <f>TEXT(Table1[[#This Row],[Date ]],"yyyy-mm")</f>
        <v>2021-10</v>
      </c>
      <c r="P497" s="13">
        <f>1+Table1[[#This Row],[Daily Return]]</f>
        <v>1.0191705790297341</v>
      </c>
      <c r="Q497" s="161">
        <v>15094.400390999999</v>
      </c>
      <c r="R497">
        <v>15195.200194999999</v>
      </c>
      <c r="S497">
        <v>15075.25</v>
      </c>
      <c r="T497">
        <v>15181.150390999999</v>
      </c>
      <c r="U497">
        <v>15181.130859000001</v>
      </c>
      <c r="V497">
        <v>20508200</v>
      </c>
      <c r="W497" s="172">
        <f>(Table1[[#This Row],[Close]]-T498)/T498</f>
        <v>1.1136322808349357E-2</v>
      </c>
    </row>
    <row r="498" spans="1:23" ht="14.4" x14ac:dyDescent="0.3">
      <c r="A498" s="166">
        <v>44470</v>
      </c>
      <c r="B498" s="167">
        <v>383.45</v>
      </c>
      <c r="C498" s="167">
        <v>385.95</v>
      </c>
      <c r="D498" s="167">
        <v>381.7</v>
      </c>
      <c r="E498" s="167">
        <v>384.55</v>
      </c>
      <c r="F498" s="167">
        <v>384</v>
      </c>
      <c r="G498" s="167">
        <v>383.4</v>
      </c>
      <c r="H498" s="167">
        <v>384.01</v>
      </c>
      <c r="I498" s="167">
        <v>494.8</v>
      </c>
      <c r="J498" s="167">
        <v>226.35</v>
      </c>
      <c r="K498" s="167" t="s">
        <v>973</v>
      </c>
      <c r="L498" s="167" t="s">
        <v>974</v>
      </c>
      <c r="M498" s="168">
        <v>5170</v>
      </c>
      <c r="N498" s="169"/>
      <c r="O498" s="170" t="str">
        <f>TEXT(Table1[[#This Row],[Date ]],"yyyy-mm")</f>
        <v>2021-10</v>
      </c>
      <c r="P498" s="13">
        <f>1+Table1[[#This Row],[Daily Return]]</f>
        <v>1</v>
      </c>
      <c r="Q498" s="173">
        <v>14994.799805000001</v>
      </c>
      <c r="R498" s="167">
        <v>15031.549805000001</v>
      </c>
      <c r="S498" s="167">
        <v>14932.75</v>
      </c>
      <c r="T498" s="167">
        <v>15013.950194999999</v>
      </c>
      <c r="U498" s="167">
        <v>15013.930664</v>
      </c>
      <c r="V498" s="167">
        <v>25478800</v>
      </c>
      <c r="W498" s="174"/>
    </row>
  </sheetData>
  <mergeCells count="6">
    <mergeCell ref="Z49:Z62"/>
    <mergeCell ref="B1:O1"/>
    <mergeCell ref="Q1:V1"/>
    <mergeCell ref="AC16:AD16"/>
    <mergeCell ref="AF16:AG16"/>
    <mergeCell ref="Z37:Z46"/>
  </mergeCells>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95F5C-CE71-4986-9FAC-A53B2A4F113F}">
  <dimension ref="A1:N40"/>
  <sheetViews>
    <sheetView topLeftCell="F2" workbookViewId="0">
      <selection activeCell="F13" sqref="F13:M16"/>
    </sheetView>
  </sheetViews>
  <sheetFormatPr defaultRowHeight="14.4" x14ac:dyDescent="0.3"/>
  <cols>
    <col min="1" max="1" width="20" customWidth="1"/>
    <col min="2" max="2" width="16.6640625" customWidth="1"/>
    <col min="3" max="3" width="14.5546875" customWidth="1"/>
    <col min="4" max="4" width="13.44140625" customWidth="1"/>
    <col min="5" max="5" width="38.33203125" customWidth="1"/>
    <col min="6" max="6" width="19.33203125" customWidth="1"/>
    <col min="7" max="7" width="17.44140625" customWidth="1"/>
    <col min="8" max="8" width="34.88671875" customWidth="1"/>
    <col min="9" max="9" width="26.109375" customWidth="1"/>
    <col min="11" max="11" width="18.6640625" customWidth="1"/>
    <col min="12" max="12" width="20.6640625" customWidth="1"/>
    <col min="13" max="13" width="16.109375" customWidth="1"/>
    <col min="14" max="14" width="14.88671875" customWidth="1"/>
  </cols>
  <sheetData>
    <row r="1" spans="1:14" x14ac:dyDescent="0.3">
      <c r="A1" s="190" t="s">
        <v>979</v>
      </c>
      <c r="B1" s="190"/>
      <c r="C1" s="190"/>
      <c r="D1" s="190"/>
    </row>
    <row r="2" spans="1:14" x14ac:dyDescent="0.3">
      <c r="A2" s="8" t="s">
        <v>980</v>
      </c>
      <c r="B2" s="8" t="s">
        <v>981</v>
      </c>
      <c r="C2" s="8" t="s">
        <v>982</v>
      </c>
      <c r="D2" s="8" t="s">
        <v>983</v>
      </c>
      <c r="E2" s="8"/>
      <c r="F2" s="16"/>
      <c r="G2" s="8"/>
      <c r="H2" s="8"/>
      <c r="I2" s="16"/>
      <c r="K2" s="1"/>
      <c r="L2" s="1"/>
    </row>
    <row r="3" spans="1:14" ht="28.8" x14ac:dyDescent="0.3">
      <c r="A3" s="140" t="s">
        <v>984</v>
      </c>
      <c r="B3" s="15">
        <v>45238</v>
      </c>
      <c r="C3" s="9">
        <v>125</v>
      </c>
      <c r="D3" s="147">
        <v>2.5</v>
      </c>
      <c r="E3" s="8"/>
      <c r="F3" s="157" t="s">
        <v>985</v>
      </c>
      <c r="G3" s="158" t="s">
        <v>0</v>
      </c>
      <c r="H3" s="158" t="s">
        <v>986</v>
      </c>
      <c r="I3" s="158" t="s">
        <v>987</v>
      </c>
      <c r="J3" s="158" t="s">
        <v>988</v>
      </c>
      <c r="K3" s="158" t="s">
        <v>989</v>
      </c>
      <c r="L3" s="158" t="s">
        <v>990</v>
      </c>
      <c r="M3" s="158" t="s">
        <v>991</v>
      </c>
      <c r="N3" s="159" t="s">
        <v>992</v>
      </c>
    </row>
    <row r="4" spans="1:14" x14ac:dyDescent="0.3">
      <c r="A4" s="140" t="s">
        <v>993</v>
      </c>
      <c r="B4" s="15" t="s">
        <v>994</v>
      </c>
      <c r="C4" s="9">
        <v>150</v>
      </c>
      <c r="D4" s="148">
        <v>3</v>
      </c>
      <c r="F4" s="152">
        <v>1</v>
      </c>
      <c r="G4" s="9" t="s">
        <v>79</v>
      </c>
      <c r="H4" s="9">
        <v>628.85</v>
      </c>
      <c r="I4" s="9">
        <v>0.87</v>
      </c>
      <c r="J4" s="9">
        <v>27.22</v>
      </c>
      <c r="K4" s="9">
        <v>61.2</v>
      </c>
      <c r="L4" s="9">
        <v>29.66</v>
      </c>
      <c r="M4" s="9">
        <v>73.180000000000007</v>
      </c>
      <c r="N4" s="153">
        <v>27.22</v>
      </c>
    </row>
    <row r="5" spans="1:14" x14ac:dyDescent="0.3">
      <c r="A5" s="140" t="s">
        <v>995</v>
      </c>
      <c r="B5" s="15" t="s">
        <v>996</v>
      </c>
      <c r="C5" s="9">
        <v>100</v>
      </c>
      <c r="D5" s="147">
        <v>2</v>
      </c>
      <c r="F5" s="152">
        <v>2</v>
      </c>
      <c r="G5" s="9" t="s">
        <v>997</v>
      </c>
      <c r="H5" s="9">
        <v>274.05</v>
      </c>
      <c r="I5" s="9">
        <v>1.0900000000000001</v>
      </c>
      <c r="J5" s="9" t="s">
        <v>998</v>
      </c>
      <c r="K5" s="9">
        <v>35.49</v>
      </c>
      <c r="L5" s="9">
        <v>22.53</v>
      </c>
      <c r="M5" s="9">
        <v>56.04</v>
      </c>
      <c r="N5" s="153">
        <v>21.32</v>
      </c>
    </row>
    <row r="6" spans="1:14" x14ac:dyDescent="0.3">
      <c r="A6" s="140" t="s">
        <v>999</v>
      </c>
      <c r="B6" s="15" t="s">
        <v>1000</v>
      </c>
      <c r="C6" s="9">
        <v>150</v>
      </c>
      <c r="D6" s="148">
        <v>3</v>
      </c>
      <c r="F6" s="152">
        <v>3</v>
      </c>
      <c r="G6" s="9" t="s">
        <v>1001</v>
      </c>
      <c r="H6" s="9">
        <v>45.83</v>
      </c>
      <c r="I6" s="9" t="s">
        <v>1002</v>
      </c>
      <c r="J6" s="9">
        <v>9.0399999999999991</v>
      </c>
      <c r="K6" s="9"/>
      <c r="L6" s="9"/>
      <c r="M6" s="9">
        <v>0.35</v>
      </c>
      <c r="N6" s="153">
        <v>9.0399999999999991</v>
      </c>
    </row>
    <row r="7" spans="1:14" ht="15" customHeight="1" x14ac:dyDescent="0.3">
      <c r="A7" s="141">
        <v>44337</v>
      </c>
      <c r="B7" s="143">
        <v>44426</v>
      </c>
      <c r="C7" s="145">
        <v>100</v>
      </c>
      <c r="D7" s="147">
        <v>2</v>
      </c>
      <c r="F7" s="152">
        <v>4</v>
      </c>
      <c r="G7" s="9" t="s">
        <v>1003</v>
      </c>
      <c r="H7" s="9">
        <v>190.4</v>
      </c>
      <c r="I7" s="9">
        <v>0</v>
      </c>
      <c r="J7" s="9">
        <v>0</v>
      </c>
      <c r="K7" s="9">
        <v>4.32</v>
      </c>
      <c r="L7" s="9" t="s">
        <v>1004</v>
      </c>
      <c r="M7" s="9">
        <v>0</v>
      </c>
      <c r="N7" s="153">
        <v>0</v>
      </c>
    </row>
    <row r="8" spans="1:14" x14ac:dyDescent="0.3">
      <c r="A8" s="142">
        <v>44124</v>
      </c>
      <c r="B8" s="144">
        <v>44132</v>
      </c>
      <c r="C8" s="146">
        <v>100</v>
      </c>
      <c r="D8" s="148">
        <v>2</v>
      </c>
      <c r="F8" s="152">
        <v>5</v>
      </c>
      <c r="G8" s="9" t="s">
        <v>1005</v>
      </c>
      <c r="H8" s="9">
        <v>98.75</v>
      </c>
      <c r="I8" s="9">
        <v>0</v>
      </c>
      <c r="J8" s="9">
        <v>0</v>
      </c>
      <c r="K8" s="9" t="s">
        <v>1006</v>
      </c>
      <c r="L8" s="9">
        <v>0</v>
      </c>
      <c r="M8" s="9">
        <v>0</v>
      </c>
      <c r="N8" s="153">
        <v>0</v>
      </c>
    </row>
    <row r="9" spans="1:14" x14ac:dyDescent="0.3">
      <c r="A9" s="141">
        <v>43887</v>
      </c>
      <c r="B9" s="143">
        <v>43896</v>
      </c>
      <c r="C9" s="145">
        <v>75</v>
      </c>
      <c r="D9" s="147">
        <v>1.5</v>
      </c>
      <c r="F9" s="152">
        <v>6</v>
      </c>
      <c r="G9" s="9" t="s">
        <v>1007</v>
      </c>
      <c r="H9" s="9">
        <v>145.80000000000001</v>
      </c>
      <c r="I9" s="9">
        <v>0</v>
      </c>
      <c r="J9" s="9">
        <v>10.38</v>
      </c>
      <c r="K9" s="9">
        <v>0.37</v>
      </c>
      <c r="L9" s="9">
        <v>3.46</v>
      </c>
      <c r="M9" s="9">
        <v>1.84</v>
      </c>
      <c r="N9" s="153">
        <v>10.38</v>
      </c>
    </row>
    <row r="10" spans="1:14" x14ac:dyDescent="0.3">
      <c r="A10" s="142">
        <v>43888</v>
      </c>
      <c r="B10" s="144">
        <v>43896</v>
      </c>
      <c r="C10" s="146">
        <v>75</v>
      </c>
      <c r="D10" s="148">
        <v>1.5</v>
      </c>
      <c r="F10" s="154"/>
      <c r="G10" s="155" t="s">
        <v>1008</v>
      </c>
      <c r="H10" s="155">
        <v>267.02</v>
      </c>
      <c r="I10" s="155" t="s">
        <v>1009</v>
      </c>
      <c r="J10" s="155">
        <v>7.82</v>
      </c>
      <c r="K10" s="155">
        <v>1.45</v>
      </c>
      <c r="L10" s="155">
        <v>6.75</v>
      </c>
      <c r="M10" s="155">
        <v>0.85</v>
      </c>
      <c r="N10" s="156">
        <v>7.82</v>
      </c>
    </row>
    <row r="11" spans="1:14" x14ac:dyDescent="0.3">
      <c r="A11" s="141">
        <v>43857</v>
      </c>
      <c r="B11" s="143">
        <v>43867</v>
      </c>
      <c r="C11" s="145">
        <v>100</v>
      </c>
      <c r="D11" s="147">
        <v>2</v>
      </c>
    </row>
    <row r="12" spans="1:14" x14ac:dyDescent="0.3">
      <c r="A12" s="142">
        <v>43598</v>
      </c>
      <c r="B12" s="144">
        <v>43678</v>
      </c>
      <c r="C12" s="146">
        <v>87.5</v>
      </c>
      <c r="D12" s="148">
        <v>1.75</v>
      </c>
      <c r="F12" s="9"/>
    </row>
    <row r="13" spans="1:14" x14ac:dyDescent="0.3">
      <c r="A13" s="141">
        <v>43549</v>
      </c>
      <c r="B13" s="143">
        <v>43557</v>
      </c>
      <c r="C13" s="145">
        <v>87.5</v>
      </c>
      <c r="D13" s="147">
        <v>0</v>
      </c>
      <c r="F13" s="194" t="s">
        <v>1010</v>
      </c>
      <c r="G13" s="194"/>
      <c r="H13" s="194"/>
      <c r="I13" s="194"/>
      <c r="J13" s="194"/>
      <c r="K13" s="194"/>
      <c r="L13" s="194"/>
      <c r="M13" s="194"/>
    </row>
    <row r="14" spans="1:14" x14ac:dyDescent="0.3">
      <c r="A14" s="142">
        <v>43549</v>
      </c>
      <c r="B14" s="144">
        <v>43557</v>
      </c>
      <c r="C14" s="146">
        <v>87.5</v>
      </c>
      <c r="D14" s="148">
        <v>1.75</v>
      </c>
      <c r="F14" s="195" t="s">
        <v>1011</v>
      </c>
      <c r="G14" s="195"/>
      <c r="H14" s="195"/>
      <c r="I14" s="195"/>
      <c r="J14" s="195"/>
      <c r="K14" s="195"/>
      <c r="L14" s="195"/>
      <c r="M14" s="195"/>
    </row>
    <row r="15" spans="1:14" x14ac:dyDescent="0.3">
      <c r="A15" s="141">
        <v>43549</v>
      </c>
      <c r="B15" s="143">
        <v>43557</v>
      </c>
      <c r="C15" s="145">
        <v>87.5</v>
      </c>
      <c r="D15" s="147">
        <v>0</v>
      </c>
      <c r="F15" s="195" t="s">
        <v>1012</v>
      </c>
      <c r="G15" s="195"/>
      <c r="H15" s="195"/>
      <c r="I15" s="195"/>
      <c r="J15" s="195"/>
      <c r="K15" s="195"/>
      <c r="L15" s="195"/>
      <c r="M15" s="195"/>
    </row>
    <row r="16" spans="1:14" x14ac:dyDescent="0.3">
      <c r="A16" s="142">
        <v>43241</v>
      </c>
      <c r="B16" s="144">
        <v>43287</v>
      </c>
      <c r="C16" s="146">
        <v>125</v>
      </c>
      <c r="D16" s="148">
        <v>2.5</v>
      </c>
      <c r="F16" s="195" t="s">
        <v>1013</v>
      </c>
      <c r="G16" s="195"/>
      <c r="H16" s="195"/>
      <c r="I16" s="195"/>
      <c r="J16" s="195"/>
      <c r="K16" s="195"/>
      <c r="L16" s="195"/>
      <c r="M16" s="195"/>
    </row>
    <row r="17" spans="1:4" x14ac:dyDescent="0.3">
      <c r="A17" s="141">
        <v>42878</v>
      </c>
      <c r="B17" s="143">
        <v>42920</v>
      </c>
      <c r="C17" s="145">
        <v>125</v>
      </c>
      <c r="D17" s="147">
        <v>2.5</v>
      </c>
    </row>
    <row r="18" spans="1:4" x14ac:dyDescent="0.3">
      <c r="A18" s="142">
        <v>42584</v>
      </c>
      <c r="B18" s="144">
        <v>42629</v>
      </c>
      <c r="C18" s="146">
        <v>50</v>
      </c>
      <c r="D18" s="148">
        <v>1</v>
      </c>
    </row>
    <row r="19" spans="1:4" x14ac:dyDescent="0.3">
      <c r="A19" s="141">
        <v>42437</v>
      </c>
      <c r="B19" s="143">
        <v>42446</v>
      </c>
      <c r="C19" s="145">
        <v>75</v>
      </c>
      <c r="D19" s="147">
        <v>1.5</v>
      </c>
    </row>
    <row r="20" spans="1:4" x14ac:dyDescent="0.3">
      <c r="A20" s="142">
        <v>42150</v>
      </c>
      <c r="B20" s="144">
        <v>42195</v>
      </c>
      <c r="C20" s="146">
        <v>75</v>
      </c>
      <c r="D20" s="148">
        <v>1.5</v>
      </c>
    </row>
    <row r="21" spans="1:4" x14ac:dyDescent="0.3">
      <c r="A21" s="141">
        <v>41782</v>
      </c>
      <c r="B21" s="143">
        <v>41830</v>
      </c>
      <c r="C21" s="145">
        <v>60</v>
      </c>
      <c r="D21" s="147">
        <v>1.2</v>
      </c>
    </row>
    <row r="22" spans="1:4" x14ac:dyDescent="0.3">
      <c r="A22" s="142">
        <v>41418</v>
      </c>
      <c r="B22" s="144">
        <v>41467</v>
      </c>
      <c r="C22" s="146">
        <v>50</v>
      </c>
      <c r="D22" s="148">
        <v>5</v>
      </c>
    </row>
    <row r="23" spans="1:4" x14ac:dyDescent="0.3">
      <c r="A23" s="141">
        <v>41134</v>
      </c>
      <c r="B23" s="143">
        <v>41169</v>
      </c>
      <c r="C23" s="145">
        <v>50</v>
      </c>
      <c r="D23" s="147">
        <v>5</v>
      </c>
    </row>
    <row r="24" spans="1:4" x14ac:dyDescent="0.3">
      <c r="A24" s="142">
        <v>40693</v>
      </c>
      <c r="B24" s="144">
        <v>40759</v>
      </c>
      <c r="C24" s="146">
        <v>20</v>
      </c>
      <c r="D24" s="148">
        <v>2</v>
      </c>
    </row>
    <row r="25" spans="1:4" x14ac:dyDescent="0.3">
      <c r="A25" s="141">
        <v>40450</v>
      </c>
      <c r="B25" s="143">
        <v>40485</v>
      </c>
      <c r="C25" s="145">
        <v>15</v>
      </c>
      <c r="D25" s="147">
        <v>1.5</v>
      </c>
    </row>
    <row r="26" spans="1:4" x14ac:dyDescent="0.3">
      <c r="A26" s="142">
        <v>40011</v>
      </c>
      <c r="B26" s="144">
        <v>40052</v>
      </c>
      <c r="C26" s="146">
        <v>10</v>
      </c>
      <c r="D26" s="148">
        <v>1</v>
      </c>
    </row>
    <row r="27" spans="1:4" x14ac:dyDescent="0.3">
      <c r="A27" s="141">
        <v>39688</v>
      </c>
      <c r="B27" s="143">
        <v>39709</v>
      </c>
      <c r="C27" s="145">
        <v>50</v>
      </c>
      <c r="D27" s="147">
        <v>5</v>
      </c>
    </row>
    <row r="28" spans="1:4" x14ac:dyDescent="0.3">
      <c r="A28" s="142">
        <v>39282</v>
      </c>
      <c r="B28" s="144">
        <v>39343</v>
      </c>
      <c r="C28" s="146">
        <v>50</v>
      </c>
      <c r="D28" s="148">
        <v>5</v>
      </c>
    </row>
    <row r="29" spans="1:4" x14ac:dyDescent="0.3">
      <c r="A29" s="141">
        <v>38959</v>
      </c>
      <c r="B29" s="143">
        <v>38979</v>
      </c>
      <c r="C29" s="145">
        <v>20</v>
      </c>
      <c r="D29" s="147">
        <v>2</v>
      </c>
    </row>
    <row r="30" spans="1:4" x14ac:dyDescent="0.3">
      <c r="A30" s="142">
        <v>38742</v>
      </c>
      <c r="B30" s="144">
        <v>38755</v>
      </c>
      <c r="C30" s="146">
        <v>20</v>
      </c>
      <c r="D30" s="148">
        <v>2</v>
      </c>
    </row>
    <row r="31" spans="1:4" x14ac:dyDescent="0.3">
      <c r="A31" s="141">
        <v>38552</v>
      </c>
      <c r="B31" s="143">
        <v>38581</v>
      </c>
      <c r="C31" s="145">
        <v>30</v>
      </c>
      <c r="D31" s="147">
        <v>3</v>
      </c>
    </row>
    <row r="32" spans="1:4" x14ac:dyDescent="0.3">
      <c r="A32" s="142">
        <v>38084</v>
      </c>
      <c r="B32" s="144">
        <v>38107</v>
      </c>
      <c r="C32" s="146">
        <v>20</v>
      </c>
      <c r="D32" s="148">
        <v>2</v>
      </c>
    </row>
    <row r="33" spans="1:4" x14ac:dyDescent="0.3">
      <c r="A33" s="141">
        <v>37903</v>
      </c>
      <c r="B33" s="143">
        <v>37937</v>
      </c>
      <c r="C33" s="145">
        <v>12</v>
      </c>
      <c r="D33" s="147">
        <v>1.2</v>
      </c>
    </row>
    <row r="34" spans="1:4" x14ac:dyDescent="0.3">
      <c r="A34" s="142">
        <v>37364</v>
      </c>
      <c r="B34" s="144">
        <v>37391</v>
      </c>
      <c r="C34" s="146">
        <v>18</v>
      </c>
      <c r="D34" s="148">
        <v>1.8</v>
      </c>
    </row>
    <row r="35" spans="1:4" x14ac:dyDescent="0.3">
      <c r="A35" s="141">
        <v>37035</v>
      </c>
      <c r="B35" s="143">
        <v>37081</v>
      </c>
      <c r="C35" s="145">
        <v>10</v>
      </c>
      <c r="D35" s="147">
        <v>0</v>
      </c>
    </row>
    <row r="37" spans="1:4" ht="14.4" customHeight="1" x14ac:dyDescent="0.3"/>
    <row r="38" spans="1:4" ht="30.75" customHeight="1" x14ac:dyDescent="0.3"/>
    <row r="39" spans="1:4" ht="47.25" customHeight="1" x14ac:dyDescent="0.3"/>
    <row r="40" spans="1:4" ht="39" customHeight="1" x14ac:dyDescent="0.3"/>
  </sheetData>
  <mergeCells count="5">
    <mergeCell ref="A1:D1"/>
    <mergeCell ref="F13:M13"/>
    <mergeCell ref="F14:M14"/>
    <mergeCell ref="F15:M15"/>
    <mergeCell ref="F16:M1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E303C-B4C0-444D-835C-211A2057A78E}">
  <dimension ref="A1:AH513"/>
  <sheetViews>
    <sheetView topLeftCell="T7" workbookViewId="0">
      <selection activeCell="AE17" sqref="AE17"/>
    </sheetView>
  </sheetViews>
  <sheetFormatPr defaultRowHeight="14.4" x14ac:dyDescent="0.3"/>
  <cols>
    <col min="1" max="1" width="16.109375" customWidth="1"/>
    <col min="3" max="3" width="16.109375" customWidth="1"/>
    <col min="4" max="4" width="10.88671875" style="21" customWidth="1"/>
    <col min="6" max="6" width="11.44140625" customWidth="1"/>
    <col min="7" max="7" width="13" customWidth="1"/>
    <col min="8" max="8" width="10.88671875" bestFit="1" customWidth="1"/>
    <col min="9" max="9" width="10.33203125" style="21" customWidth="1"/>
    <col min="11" max="11" width="13.88671875" customWidth="1"/>
    <col min="12" max="12" width="10" bestFit="1" customWidth="1"/>
    <col min="13" max="13" width="10.33203125" bestFit="1" customWidth="1"/>
    <col min="14" max="14" width="13.88671875" style="21" customWidth="1"/>
    <col min="15" max="15" width="18.6640625" customWidth="1"/>
    <col min="16" max="16" width="11.44140625" bestFit="1" customWidth="1"/>
    <col min="18" max="18" width="10.33203125" bestFit="1" customWidth="1"/>
    <col min="19" max="19" width="10.33203125" style="21" customWidth="1"/>
    <col min="21" max="21" width="11.44140625" bestFit="1" customWidth="1"/>
    <col min="23" max="23" width="10.33203125" bestFit="1" customWidth="1"/>
    <col min="24" max="24" width="9.6640625" style="21" bestFit="1" customWidth="1"/>
    <col min="26" max="26" width="11.44140625" customWidth="1"/>
    <col min="27" max="27" width="17.109375" style="21" customWidth="1"/>
    <col min="28" max="28" width="21.109375" customWidth="1"/>
    <col min="29" max="29" width="9.5546875" bestFit="1" customWidth="1"/>
    <col min="34" max="34" width="28.88671875" customWidth="1"/>
  </cols>
  <sheetData>
    <row r="1" spans="1:34" x14ac:dyDescent="0.3">
      <c r="A1" t="s">
        <v>1014</v>
      </c>
      <c r="F1" s="135" t="s">
        <v>1015</v>
      </c>
      <c r="G1" s="196" t="s">
        <v>1016</v>
      </c>
      <c r="H1" s="196"/>
      <c r="I1" s="196"/>
      <c r="J1" s="196"/>
      <c r="K1" s="196"/>
      <c r="L1" s="196"/>
      <c r="M1" s="196"/>
    </row>
    <row r="2" spans="1:34" ht="15" customHeight="1" x14ac:dyDescent="0.3">
      <c r="A2" s="1" t="s">
        <v>0</v>
      </c>
      <c r="B2" s="1"/>
      <c r="C2" s="1" t="s">
        <v>1017</v>
      </c>
      <c r="D2" s="25" t="s">
        <v>1018</v>
      </c>
      <c r="P2" s="1" t="s">
        <v>1019</v>
      </c>
      <c r="Q2" s="48"/>
      <c r="R2" s="48"/>
      <c r="S2" s="48"/>
      <c r="T2" s="48"/>
      <c r="U2" s="48"/>
      <c r="V2" s="48"/>
      <c r="W2" s="48"/>
      <c r="X2" s="48"/>
      <c r="Y2" s="48"/>
      <c r="Z2" s="48"/>
      <c r="AA2" s="48"/>
      <c r="AB2" s="48"/>
      <c r="AC2" s="48"/>
      <c r="AD2" s="48"/>
      <c r="AE2" s="48"/>
      <c r="AF2" s="48"/>
      <c r="AG2" s="48"/>
      <c r="AH2" s="48"/>
    </row>
    <row r="3" spans="1:34" ht="15.75" customHeight="1" x14ac:dyDescent="0.3">
      <c r="A3" t="s">
        <v>997</v>
      </c>
      <c r="C3" s="21">
        <f>AVERAGE(D18:D513)</f>
        <v>6.3516796536904584E-4</v>
      </c>
      <c r="D3" s="24">
        <v>0.2</v>
      </c>
      <c r="F3" s="190" t="s">
        <v>1020</v>
      </c>
      <c r="G3" s="190"/>
      <c r="H3" s="14">
        <f>SUMPRODUCT(C3:C7,D3:D7)</f>
        <v>1.2239088041149336E-3</v>
      </c>
      <c r="K3" t="s">
        <v>1021</v>
      </c>
      <c r="N3" s="21">
        <f>CORREL(Table1[Daily Return2],Table8[Return Portfolio])</f>
        <v>0.62552714303659773</v>
      </c>
      <c r="P3" s="186" t="s">
        <v>1022</v>
      </c>
      <c r="Q3" s="186"/>
      <c r="R3" s="186"/>
      <c r="S3" s="186"/>
      <c r="T3" s="186"/>
      <c r="U3" s="186"/>
      <c r="V3" s="186"/>
      <c r="W3" s="186"/>
      <c r="X3" s="186"/>
      <c r="Y3" s="186"/>
      <c r="Z3" s="186"/>
      <c r="AA3" s="186"/>
      <c r="AB3" s="186"/>
      <c r="AC3" s="186"/>
      <c r="AD3" s="186"/>
      <c r="AE3" s="186"/>
      <c r="AF3" s="186"/>
      <c r="AG3" s="48"/>
      <c r="AH3" s="48"/>
    </row>
    <row r="4" spans="1:34" ht="15.75" customHeight="1" x14ac:dyDescent="0.3">
      <c r="A4" t="s">
        <v>1023</v>
      </c>
      <c r="C4" s="21">
        <f>AVERAGE(Table4[Return])</f>
        <v>4.4725366601545437E-4</v>
      </c>
      <c r="D4" s="24">
        <v>0.2</v>
      </c>
      <c r="F4" s="190" t="s">
        <v>1024</v>
      </c>
      <c r="G4" s="190"/>
      <c r="H4" s="14">
        <f>AVERAGE(Table1[Daily Return2])</f>
        <v>2.784438246332732E-4</v>
      </c>
      <c r="K4" t="s">
        <v>1025</v>
      </c>
      <c r="N4" s="21">
        <f>_xlfn.STDEV.S(Table8[Return Portfolio])</f>
        <v>1.5693949974408036E-2</v>
      </c>
      <c r="P4" s="186"/>
      <c r="Q4" s="186"/>
      <c r="R4" s="186"/>
      <c r="S4" s="186"/>
      <c r="T4" s="186"/>
      <c r="U4" s="186"/>
      <c r="V4" s="186"/>
      <c r="W4" s="186"/>
      <c r="X4" s="186"/>
      <c r="Y4" s="186"/>
      <c r="Z4" s="186"/>
      <c r="AA4" s="186"/>
      <c r="AB4" s="186"/>
      <c r="AC4" s="186"/>
      <c r="AD4" s="186"/>
      <c r="AE4" s="186"/>
      <c r="AF4" s="186"/>
      <c r="AG4" s="48"/>
      <c r="AH4" s="48"/>
    </row>
    <row r="5" spans="1:34" ht="15.75" customHeight="1" x14ac:dyDescent="0.3">
      <c r="A5" t="s">
        <v>1003</v>
      </c>
      <c r="C5" s="21">
        <f>AVERAGE(Table5[Return])</f>
        <v>-3.024891273423807E-4</v>
      </c>
      <c r="D5" s="24">
        <v>0.2</v>
      </c>
      <c r="F5" s="190" t="s">
        <v>1026</v>
      </c>
      <c r="G5" s="190"/>
      <c r="H5" s="14">
        <v>6.2440000000000002E-2</v>
      </c>
      <c r="P5" s="186"/>
      <c r="Q5" s="186"/>
      <c r="R5" s="186"/>
      <c r="S5" s="186"/>
      <c r="T5" s="186"/>
      <c r="U5" s="186"/>
      <c r="V5" s="186"/>
      <c r="W5" s="186"/>
      <c r="X5" s="186"/>
      <c r="Y5" s="186"/>
      <c r="Z5" s="186"/>
      <c r="AA5" s="186"/>
      <c r="AB5" s="186"/>
      <c r="AC5" s="186"/>
      <c r="AD5" s="186"/>
      <c r="AE5" s="186"/>
      <c r="AF5" s="186"/>
      <c r="AG5" s="48"/>
      <c r="AH5" s="48"/>
    </row>
    <row r="6" spans="1:34" ht="15.75" customHeight="1" x14ac:dyDescent="0.3">
      <c r="A6" t="s">
        <v>1005</v>
      </c>
      <c r="C6" s="21">
        <f>AVERAGE(S18:S82)</f>
        <v>2.7377991360334141E-3</v>
      </c>
      <c r="D6" s="24">
        <v>0.2</v>
      </c>
      <c r="F6" s="190" t="s">
        <v>1027</v>
      </c>
      <c r="G6" s="190"/>
      <c r="H6" s="14">
        <v>1.66E-4</v>
      </c>
      <c r="K6" s="1" t="s">
        <v>1028</v>
      </c>
      <c r="L6" t="s">
        <v>1029</v>
      </c>
      <c r="N6" s="25" t="s">
        <v>1030</v>
      </c>
      <c r="O6" t="s">
        <v>1031</v>
      </c>
      <c r="P6" s="186"/>
      <c r="Q6" s="186"/>
      <c r="R6" s="186"/>
      <c r="S6" s="186"/>
      <c r="T6" s="186"/>
      <c r="U6" s="186"/>
      <c r="V6" s="186"/>
      <c r="W6" s="186"/>
      <c r="X6" s="186"/>
      <c r="Y6" s="186"/>
      <c r="Z6" s="186"/>
      <c r="AA6" s="186"/>
      <c r="AB6" s="186"/>
      <c r="AC6" s="186"/>
      <c r="AD6" s="186"/>
      <c r="AE6" s="186"/>
      <c r="AF6" s="186"/>
      <c r="AG6" s="48"/>
      <c r="AH6" s="48"/>
    </row>
    <row r="7" spans="1:34" x14ac:dyDescent="0.3">
      <c r="A7" t="s">
        <v>1007</v>
      </c>
      <c r="C7" s="21">
        <f>AVERAGE(X18:X82)</f>
        <v>2.6018123804991342E-3</v>
      </c>
      <c r="D7" s="24">
        <v>0.2</v>
      </c>
      <c r="F7" s="190" t="s">
        <v>1032</v>
      </c>
      <c r="G7" s="190"/>
      <c r="H7" s="14">
        <f>N3*N4/'Raw Data'!AA28</f>
        <v>0.25151145962835741</v>
      </c>
      <c r="K7" s="6" t="s">
        <v>79</v>
      </c>
      <c r="L7" s="14">
        <f>(H9-H6)/'Raw Data'!AD7</f>
        <v>4.6507305167088385E-3</v>
      </c>
      <c r="N7" s="6" t="s">
        <v>79</v>
      </c>
      <c r="O7" s="151">
        <f>(H9-H6)/'Raw Data'!AA32</f>
        <v>1.1244382463327319E-4</v>
      </c>
      <c r="P7" s="186"/>
      <c r="Q7" s="186"/>
      <c r="R7" s="186"/>
      <c r="S7" s="186"/>
      <c r="T7" s="186"/>
      <c r="U7" s="186"/>
      <c r="V7" s="186"/>
      <c r="W7" s="186"/>
      <c r="X7" s="186"/>
      <c r="Y7" s="186"/>
      <c r="Z7" s="186"/>
      <c r="AA7" s="186"/>
      <c r="AB7" s="186"/>
      <c r="AC7" s="186"/>
      <c r="AD7" s="186"/>
      <c r="AE7" s="186"/>
      <c r="AF7" s="186"/>
      <c r="AG7" s="48"/>
      <c r="AH7" s="48"/>
    </row>
    <row r="8" spans="1:34" x14ac:dyDescent="0.3">
      <c r="F8" s="1" t="s">
        <v>1033</v>
      </c>
      <c r="G8" s="1"/>
      <c r="H8" s="14" t="s">
        <v>1034</v>
      </c>
      <c r="K8" s="6" t="s">
        <v>1035</v>
      </c>
      <c r="L8" s="21">
        <f>(H10-H6)/N4</f>
        <v>1.8020262907570746E-3</v>
      </c>
      <c r="N8" s="6" t="s">
        <v>1035</v>
      </c>
      <c r="O8" s="151">
        <f>(H10-H6)/H7</f>
        <v>1.1244382463327321E-4</v>
      </c>
      <c r="P8" s="186"/>
      <c r="Q8" s="186"/>
      <c r="R8" s="186"/>
      <c r="S8" s="186"/>
      <c r="T8" s="186"/>
      <c r="U8" s="186"/>
      <c r="V8" s="186"/>
      <c r="W8" s="186"/>
      <c r="X8" s="186"/>
      <c r="Y8" s="186"/>
      <c r="Z8" s="186"/>
      <c r="AA8" s="186"/>
      <c r="AB8" s="186"/>
      <c r="AC8" s="186"/>
      <c r="AD8" s="186"/>
      <c r="AE8" s="186"/>
      <c r="AF8" s="186"/>
      <c r="AG8" s="48"/>
      <c r="AH8" s="48"/>
    </row>
    <row r="9" spans="1:34" x14ac:dyDescent="0.3">
      <c r="F9" s="149" t="s">
        <v>79</v>
      </c>
      <c r="H9" s="150">
        <f>H6+'Raw Data'!AA32*('Portfolio Comparison'!H4-'Portfolio Comparison'!H6)</f>
        <v>2.6561808283174457E-4</v>
      </c>
      <c r="P9" s="186"/>
      <c r="Q9" s="186"/>
      <c r="R9" s="186"/>
      <c r="S9" s="186"/>
      <c r="T9" s="186"/>
      <c r="U9" s="186"/>
      <c r="V9" s="186"/>
      <c r="W9" s="186"/>
      <c r="X9" s="186"/>
      <c r="Y9" s="186"/>
      <c r="Z9" s="186"/>
      <c r="AA9" s="186"/>
      <c r="AB9" s="186"/>
      <c r="AC9" s="186"/>
      <c r="AD9" s="186"/>
      <c r="AE9" s="186"/>
      <c r="AF9" s="186"/>
      <c r="AG9" s="48"/>
      <c r="AH9" s="48"/>
    </row>
    <row r="10" spans="1:34" x14ac:dyDescent="0.3">
      <c r="F10" s="149" t="s">
        <v>1035</v>
      </c>
      <c r="H10" s="150">
        <f>H6+H7*(H4-H6)</f>
        <v>1.9428091045970959E-4</v>
      </c>
      <c r="P10" s="186"/>
      <c r="Q10" s="186"/>
      <c r="R10" s="186"/>
      <c r="S10" s="186"/>
      <c r="T10" s="186"/>
      <c r="U10" s="186"/>
      <c r="V10" s="186"/>
      <c r="W10" s="186"/>
      <c r="X10" s="186"/>
      <c r="Y10" s="186"/>
      <c r="Z10" s="186"/>
      <c r="AA10" s="186"/>
      <c r="AB10" s="186"/>
      <c r="AC10" s="186"/>
      <c r="AD10" s="186"/>
      <c r="AE10" s="186"/>
      <c r="AF10" s="186"/>
      <c r="AG10" s="48"/>
      <c r="AH10" s="48"/>
    </row>
    <row r="11" spans="1:34" x14ac:dyDescent="0.3">
      <c r="F11" s="149"/>
      <c r="H11" s="150"/>
      <c r="P11" s="186"/>
      <c r="Q11" s="186"/>
      <c r="R11" s="186"/>
      <c r="S11" s="186"/>
      <c r="T11" s="186"/>
      <c r="U11" s="186"/>
      <c r="V11" s="186"/>
      <c r="W11" s="186"/>
      <c r="X11" s="186"/>
      <c r="Y11" s="186"/>
      <c r="Z11" s="186"/>
      <c r="AA11" s="186"/>
      <c r="AB11" s="186"/>
      <c r="AC11" s="186"/>
      <c r="AD11" s="186"/>
      <c r="AE11" s="186"/>
      <c r="AF11" s="186"/>
      <c r="AG11" s="136"/>
      <c r="AH11" s="136"/>
    </row>
    <row r="12" spans="1:34" x14ac:dyDescent="0.3">
      <c r="F12" s="149"/>
      <c r="H12" s="150"/>
      <c r="P12" s="186"/>
      <c r="Q12" s="186"/>
      <c r="R12" s="186"/>
      <c r="S12" s="186"/>
      <c r="T12" s="186"/>
      <c r="U12" s="186"/>
      <c r="V12" s="186"/>
      <c r="W12" s="186"/>
      <c r="X12" s="186"/>
      <c r="Y12" s="186"/>
      <c r="Z12" s="186"/>
      <c r="AA12" s="186"/>
      <c r="AB12" s="186"/>
      <c r="AC12" s="186"/>
      <c r="AD12" s="186"/>
      <c r="AE12" s="186"/>
      <c r="AF12" s="186"/>
      <c r="AG12" s="136"/>
      <c r="AH12" s="136"/>
    </row>
    <row r="13" spans="1:34" x14ac:dyDescent="0.3">
      <c r="F13" s="149"/>
      <c r="H13" s="150"/>
      <c r="P13" s="186"/>
      <c r="Q13" s="186"/>
      <c r="R13" s="186"/>
      <c r="S13" s="186"/>
      <c r="T13" s="186"/>
      <c r="U13" s="186"/>
      <c r="V13" s="186"/>
      <c r="W13" s="186"/>
      <c r="X13" s="186"/>
      <c r="Y13" s="186"/>
      <c r="Z13" s="186"/>
      <c r="AA13" s="186"/>
      <c r="AB13" s="186"/>
      <c r="AC13" s="186"/>
      <c r="AD13" s="186"/>
      <c r="AE13" s="186"/>
      <c r="AF13" s="186"/>
      <c r="AG13" s="136"/>
      <c r="AH13" s="136"/>
    </row>
    <row r="14" spans="1:34" x14ac:dyDescent="0.3">
      <c r="F14" s="149"/>
      <c r="H14" s="150"/>
      <c r="P14" s="186"/>
      <c r="Q14" s="186"/>
      <c r="R14" s="186"/>
      <c r="S14" s="186"/>
      <c r="T14" s="186"/>
      <c r="U14" s="186"/>
      <c r="V14" s="186"/>
      <c r="W14" s="186"/>
      <c r="X14" s="186"/>
      <c r="Y14" s="186"/>
      <c r="Z14" s="186"/>
      <c r="AA14" s="186"/>
      <c r="AB14" s="186"/>
      <c r="AC14" s="186"/>
      <c r="AD14" s="186"/>
      <c r="AE14" s="186"/>
      <c r="AF14" s="186"/>
      <c r="AG14" s="136"/>
      <c r="AH14" s="136"/>
    </row>
    <row r="15" spans="1:34" x14ac:dyDescent="0.3">
      <c r="A15" s="1"/>
      <c r="B15" s="21"/>
      <c r="G15" s="21"/>
      <c r="L15" s="21"/>
    </row>
    <row r="16" spans="1:34" x14ac:dyDescent="0.3">
      <c r="A16" s="190" t="s">
        <v>997</v>
      </c>
      <c r="B16" s="190"/>
      <c r="C16" s="190"/>
      <c r="D16" s="22"/>
      <c r="F16" s="190" t="s">
        <v>1023</v>
      </c>
      <c r="G16" s="190"/>
      <c r="H16" s="190"/>
      <c r="I16" s="22"/>
      <c r="K16" s="190" t="s">
        <v>1036</v>
      </c>
      <c r="L16" s="190"/>
      <c r="M16" s="190"/>
      <c r="N16" s="22"/>
      <c r="P16" s="190" t="s">
        <v>1005</v>
      </c>
      <c r="Q16" s="190"/>
      <c r="R16" s="190"/>
      <c r="S16" s="22"/>
      <c r="U16" s="190" t="s">
        <v>1007</v>
      </c>
      <c r="V16" s="190"/>
      <c r="W16" s="190"/>
      <c r="Z16" s="190" t="s">
        <v>1035</v>
      </c>
      <c r="AA16" s="190"/>
      <c r="AB16" s="1" t="s">
        <v>1037</v>
      </c>
    </row>
    <row r="17" spans="1:28" x14ac:dyDescent="0.3">
      <c r="A17" t="s">
        <v>1038</v>
      </c>
      <c r="B17" t="s">
        <v>27</v>
      </c>
      <c r="C17" t="s">
        <v>29</v>
      </c>
      <c r="D17" s="21" t="s">
        <v>84</v>
      </c>
      <c r="F17" s="18" t="s">
        <v>1038</v>
      </c>
      <c r="G17" s="19" t="s">
        <v>27</v>
      </c>
      <c r="H17" s="20" t="s">
        <v>29</v>
      </c>
      <c r="I17" s="23" t="s">
        <v>84</v>
      </c>
      <c r="K17" t="s">
        <v>1038</v>
      </c>
      <c r="L17" t="s">
        <v>27</v>
      </c>
      <c r="M17" t="s">
        <v>29</v>
      </c>
      <c r="N17" s="21" t="s">
        <v>84</v>
      </c>
      <c r="P17" t="s">
        <v>1038</v>
      </c>
      <c r="Q17" t="s">
        <v>27</v>
      </c>
      <c r="R17" t="s">
        <v>29</v>
      </c>
      <c r="S17" s="21" t="s">
        <v>84</v>
      </c>
      <c r="U17" t="s">
        <v>1038</v>
      </c>
      <c r="V17" t="s">
        <v>27</v>
      </c>
      <c r="W17" t="s">
        <v>29</v>
      </c>
      <c r="X17" s="21" t="s">
        <v>84</v>
      </c>
      <c r="Z17" s="17" t="s">
        <v>1038</v>
      </c>
      <c r="AA17" s="21" t="s">
        <v>1039</v>
      </c>
      <c r="AB17" t="s">
        <v>1040</v>
      </c>
    </row>
    <row r="18" spans="1:28" x14ac:dyDescent="0.3">
      <c r="A18" s="7">
        <v>45198</v>
      </c>
      <c r="B18">
        <v>257.04998799999998</v>
      </c>
      <c r="C18">
        <v>253195</v>
      </c>
      <c r="D18" s="21">
        <f>(Table2[[#This Row],[Close]]-B19)/B19</f>
        <v>1.7536320712322089E-3</v>
      </c>
      <c r="F18" s="7">
        <v>45198</v>
      </c>
      <c r="G18">
        <v>1261.4499510000001</v>
      </c>
      <c r="H18">
        <v>416553</v>
      </c>
      <c r="I18" s="21">
        <f>(Table4[[#This Row],[Close]]-G19)/G19</f>
        <v>2.4985781444952702E-2</v>
      </c>
      <c r="K18" s="7">
        <v>45198</v>
      </c>
      <c r="L18">
        <v>198.550003</v>
      </c>
      <c r="M18">
        <v>8682</v>
      </c>
      <c r="N18" s="21">
        <f>(Table5[[#This Row],[Close]]-L19)/L19</f>
        <v>-1.2575452526527376E-3</v>
      </c>
      <c r="P18" s="7">
        <v>45198</v>
      </c>
      <c r="Q18">
        <v>108.5</v>
      </c>
      <c r="R18">
        <v>120870</v>
      </c>
      <c r="S18" s="21">
        <f>(Table6[[#This Row],[Close]]-Q19)/Q19</f>
        <v>0</v>
      </c>
      <c r="U18" s="7">
        <v>45198</v>
      </c>
      <c r="V18">
        <v>161.300003</v>
      </c>
      <c r="W18">
        <v>55006</v>
      </c>
      <c r="X18" s="21">
        <f>(Table7[[#This Row],[Close]]-V19)/V19</f>
        <v>1.638315090831418E-2</v>
      </c>
      <c r="Z18" s="26">
        <v>45198</v>
      </c>
      <c r="AA18" s="21">
        <f>Table2[[#This Row],[Return]]*$D$3+Table4[[#This Row],[Return]]*$D$4+Table5[[#This Row],[Return]]*$D$5+Table6[[#This Row],[Return]]*$D$6+Table7[[#This Row],[Return]]*$D$7</f>
        <v>8.373003834369272E-3</v>
      </c>
      <c r="AB18" s="13">
        <f>'Raw Data'!N3</f>
        <v>1.7571507367425878E-2</v>
      </c>
    </row>
    <row r="19" spans="1:28" x14ac:dyDescent="0.3">
      <c r="A19" s="7">
        <v>45197</v>
      </c>
      <c r="B19">
        <v>256.60000600000001</v>
      </c>
      <c r="C19">
        <v>384166</v>
      </c>
      <c r="D19" s="21">
        <f>(Table2[[#This Row],[Close]]-B20)/B20</f>
        <v>-2.0610664122137374E-2</v>
      </c>
      <c r="F19" s="7">
        <v>45197</v>
      </c>
      <c r="G19">
        <v>1230.6999510000001</v>
      </c>
      <c r="H19">
        <v>108549</v>
      </c>
      <c r="I19" s="21">
        <f>(Table4[[#This Row],[Close]]-G20)/G20</f>
        <v>1.383198535394675E-3</v>
      </c>
      <c r="K19" s="7">
        <v>45197</v>
      </c>
      <c r="L19">
        <v>198.800003</v>
      </c>
      <c r="M19">
        <v>4120</v>
      </c>
      <c r="N19" s="21">
        <f>(Table5[[#This Row],[Close]]-L20)/L20</f>
        <v>-6.4967664218860827E-3</v>
      </c>
      <c r="P19" s="7">
        <v>45197</v>
      </c>
      <c r="Q19">
        <v>108.5</v>
      </c>
      <c r="R19">
        <v>151346</v>
      </c>
      <c r="S19" s="21">
        <f>(Table6[[#This Row],[Close]]-Q20)/Q20</f>
        <v>-2.1641135768419559E-2</v>
      </c>
      <c r="U19" s="7">
        <v>45197</v>
      </c>
      <c r="V19">
        <v>158.699997</v>
      </c>
      <c r="W19">
        <v>43455</v>
      </c>
      <c r="X19" s="21">
        <f>(Table7[[#This Row],[Close]]-V20)/V20</f>
        <v>-1.1214971962616846E-2</v>
      </c>
      <c r="Z19" s="27">
        <v>45197</v>
      </c>
      <c r="AA19" s="21">
        <f>Table2[[#This Row],[Return]]*$D$3+Table4[[#This Row],[Return]]*$D$4+Table5[[#This Row],[Return]]*$D$5+Table6[[#This Row],[Return]]*$D$6+Table7[[#This Row],[Return]]*$D$7</f>
        <v>-1.1716067947933038E-2</v>
      </c>
      <c r="AB19" s="13">
        <f>'Raw Data'!N4</f>
        <v>3.3997469955723866E-3</v>
      </c>
    </row>
    <row r="20" spans="1:28" x14ac:dyDescent="0.3">
      <c r="A20" s="7">
        <v>45196</v>
      </c>
      <c r="B20">
        <v>262</v>
      </c>
      <c r="C20">
        <v>595530</v>
      </c>
      <c r="D20" s="21">
        <f>(Table2[[#This Row],[Close]]-B21)/B21</f>
        <v>-3.8022813688212928E-3</v>
      </c>
      <c r="F20" s="7">
        <v>45196</v>
      </c>
      <c r="G20">
        <v>1229</v>
      </c>
      <c r="H20">
        <v>132643</v>
      </c>
      <c r="I20" s="21">
        <f>(Table4[[#This Row],[Close]]-G21)/G21</f>
        <v>2.1909928469764008E-2</v>
      </c>
      <c r="K20" s="7">
        <v>45196</v>
      </c>
      <c r="L20">
        <v>200.10000600000001</v>
      </c>
      <c r="M20">
        <v>31493</v>
      </c>
      <c r="N20" s="21">
        <f>(Table5[[#This Row],[Close]]-L21)/L21</f>
        <v>-3.2378281444582434E-3</v>
      </c>
      <c r="P20" s="7">
        <v>45196</v>
      </c>
      <c r="Q20">
        <v>110.900002</v>
      </c>
      <c r="R20">
        <v>1086376</v>
      </c>
      <c r="S20" s="21">
        <f>(Table6[[#This Row],[Close]]-Q21)/Q21</f>
        <v>4.0825892797018475E-2</v>
      </c>
      <c r="U20" s="7">
        <v>45196</v>
      </c>
      <c r="V20">
        <v>160.5</v>
      </c>
      <c r="W20">
        <v>306402</v>
      </c>
      <c r="X20" s="21">
        <f>(Table7[[#This Row],[Close]]-V21)/V21</f>
        <v>3.849884752185994E-2</v>
      </c>
      <c r="Z20" s="26">
        <v>45196</v>
      </c>
      <c r="AA20" s="21">
        <f>Table2[[#This Row],[Return]]*$D$3+Table4[[#This Row],[Return]]*$D$4+Table5[[#This Row],[Return]]*$D$5+Table6[[#This Row],[Return]]*$D$6+Table7[[#This Row],[Return]]*$D$7</f>
        <v>1.8838911855072579E-2</v>
      </c>
      <c r="AB20" s="13">
        <f>'Raw Data'!N5</f>
        <v>-1.7936175168879676E-2</v>
      </c>
    </row>
    <row r="21" spans="1:28" x14ac:dyDescent="0.3">
      <c r="A21" s="7">
        <v>45195</v>
      </c>
      <c r="B21">
        <v>263</v>
      </c>
      <c r="C21">
        <v>728539</v>
      </c>
      <c r="D21" s="21">
        <f>(Table2[[#This Row],[Close]]-B22)/B22</f>
        <v>-1.8975332068311196E-3</v>
      </c>
      <c r="F21" s="7">
        <v>45195</v>
      </c>
      <c r="G21">
        <v>1202.650024</v>
      </c>
      <c r="H21">
        <v>39094</v>
      </c>
      <c r="I21" s="21">
        <f>(Table4[[#This Row],[Close]]-G22)/G22</f>
        <v>1.8743751707889003E-3</v>
      </c>
      <c r="K21" s="7">
        <v>45195</v>
      </c>
      <c r="L21">
        <v>200.75</v>
      </c>
      <c r="M21">
        <v>13991</v>
      </c>
      <c r="N21" s="21">
        <f>(Table5[[#This Row],[Close]]-L22)/L22</f>
        <v>-3.7220843672456576E-3</v>
      </c>
      <c r="P21" s="7">
        <v>45195</v>
      </c>
      <c r="Q21">
        <v>106.550003</v>
      </c>
      <c r="R21">
        <v>151726</v>
      </c>
      <c r="S21" s="21">
        <f>(Table6[[#This Row],[Close]]-Q22)/Q22</f>
        <v>-1.0218290567240275E-2</v>
      </c>
      <c r="U21" s="7">
        <v>45195</v>
      </c>
      <c r="V21">
        <v>154.550003</v>
      </c>
      <c r="W21">
        <v>21935</v>
      </c>
      <c r="X21" s="21">
        <f>(Table7[[#This Row],[Close]]-V22)/V22</f>
        <v>9.7156091858404726E-4</v>
      </c>
      <c r="Z21" s="27">
        <v>45195</v>
      </c>
      <c r="AA21" s="21">
        <f>Table2[[#This Row],[Return]]*$D$3+Table4[[#This Row],[Return]]*$D$4+Table5[[#This Row],[Return]]*$D$5+Table6[[#This Row],[Return]]*$D$6+Table7[[#This Row],[Return]]*$D$7</f>
        <v>-2.598394410388821E-3</v>
      </c>
      <c r="AB21" s="13">
        <f>'Raw Data'!N6</f>
        <v>1.2738853503184749E-2</v>
      </c>
    </row>
    <row r="22" spans="1:28" x14ac:dyDescent="0.3">
      <c r="A22" s="7">
        <v>45194</v>
      </c>
      <c r="B22">
        <v>263.5</v>
      </c>
      <c r="C22">
        <v>976732</v>
      </c>
      <c r="D22" s="21">
        <f>(Table2[[#This Row],[Close]]-B23)/B23</f>
        <v>2.5291828793774319E-2</v>
      </c>
      <c r="F22" s="7">
        <v>45194</v>
      </c>
      <c r="G22">
        <v>1200.400024</v>
      </c>
      <c r="H22">
        <v>37661</v>
      </c>
      <c r="I22" s="21">
        <f>(Table4[[#This Row],[Close]]-G23)/G23</f>
        <v>-2.161243557772211E-3</v>
      </c>
      <c r="K22" s="7">
        <v>45194</v>
      </c>
      <c r="L22">
        <v>201.5</v>
      </c>
      <c r="M22">
        <v>5875</v>
      </c>
      <c r="N22" s="21">
        <f>(Table5[[#This Row],[Close]]-L23)/L23</f>
        <v>5.2382290631812975E-3</v>
      </c>
      <c r="P22" s="7">
        <v>45194</v>
      </c>
      <c r="Q22">
        <v>107.650002</v>
      </c>
      <c r="R22">
        <v>167597</v>
      </c>
      <c r="S22" s="21">
        <f>(Table6[[#This Row],[Close]]-Q23)/Q23</f>
        <v>7.4871690685478654E-3</v>
      </c>
      <c r="U22" s="7">
        <v>45194</v>
      </c>
      <c r="V22">
        <v>154.39999399999999</v>
      </c>
      <c r="W22">
        <v>30816</v>
      </c>
      <c r="X22" s="21">
        <f>(Table7[[#This Row],[Close]]-V23)/V23</f>
        <v>-1.5933716351831093E-2</v>
      </c>
      <c r="Z22" s="26">
        <v>45194</v>
      </c>
      <c r="AA22" s="21">
        <f>Table2[[#This Row],[Return]]*$D$3+Table4[[#This Row],[Return]]*$D$4+Table5[[#This Row],[Return]]*$D$5+Table6[[#This Row],[Return]]*$D$6+Table7[[#This Row],[Return]]*$D$7</f>
        <v>3.9844534031800351E-3</v>
      </c>
      <c r="AB22" s="13">
        <f>'Raw Data'!N7</f>
        <v>2.6392251815980667E-2</v>
      </c>
    </row>
    <row r="23" spans="1:28" x14ac:dyDescent="0.3">
      <c r="A23" s="7">
        <v>45191</v>
      </c>
      <c r="B23">
        <v>257</v>
      </c>
      <c r="C23">
        <v>851575</v>
      </c>
      <c r="D23" s="21">
        <f>(Table2[[#This Row],[Close]]-B24)/B24</f>
        <v>5.4772846914565108E-3</v>
      </c>
      <c r="F23" s="7">
        <v>45191</v>
      </c>
      <c r="G23">
        <v>1203</v>
      </c>
      <c r="H23">
        <v>59379</v>
      </c>
      <c r="I23" s="21">
        <f>(Table4[[#This Row],[Close]]-G24)/G24</f>
        <v>1.1651331790639369E-3</v>
      </c>
      <c r="K23" s="7">
        <v>45191</v>
      </c>
      <c r="L23">
        <v>200.449997</v>
      </c>
      <c r="M23">
        <v>3350</v>
      </c>
      <c r="N23" s="21">
        <f>(Table5[[#This Row],[Close]]-L24)/L24</f>
        <v>-7.1817585096114276E-3</v>
      </c>
      <c r="P23" s="7">
        <v>45191</v>
      </c>
      <c r="Q23">
        <v>106.849998</v>
      </c>
      <c r="R23">
        <v>256430</v>
      </c>
      <c r="S23" s="21">
        <f>(Table6[[#This Row],[Close]]-Q24)/Q24</f>
        <v>-1.4018878504672956E-3</v>
      </c>
      <c r="U23" s="7">
        <v>45191</v>
      </c>
      <c r="V23">
        <v>156.89999399999999</v>
      </c>
      <c r="W23">
        <v>47928</v>
      </c>
      <c r="X23" s="21">
        <f>(Table7[[#This Row],[Close]]-V24)/V24</f>
        <v>-1.7532893253592259E-2</v>
      </c>
      <c r="Z23" s="27">
        <v>45191</v>
      </c>
      <c r="AA23" s="21">
        <f>Table2[[#This Row],[Return]]*$D$3+Table4[[#This Row],[Return]]*$D$4+Table5[[#This Row],[Return]]*$D$5+Table6[[#This Row],[Return]]*$D$6+Table7[[#This Row],[Return]]*$D$7</f>
        <v>-3.8948243486301073E-3</v>
      </c>
      <c r="AB23" s="13">
        <f>'Raw Data'!N8</f>
        <v>8.071676487199051E-5</v>
      </c>
    </row>
    <row r="24" spans="1:28" x14ac:dyDescent="0.3">
      <c r="A24" s="7">
        <v>45190</v>
      </c>
      <c r="B24">
        <v>255.60000600000001</v>
      </c>
      <c r="C24">
        <v>671577</v>
      </c>
      <c r="D24" s="21">
        <f>(Table2[[#This Row],[Close]]-B25)/B25</f>
        <v>-1.7573990278803577E-3</v>
      </c>
      <c r="F24" s="7">
        <v>45190</v>
      </c>
      <c r="G24">
        <v>1201.599976</v>
      </c>
      <c r="H24">
        <v>130439</v>
      </c>
      <c r="I24" s="21">
        <f>(Table4[[#This Row],[Close]]-G25)/G25</f>
        <v>2.2812330509189505E-2</v>
      </c>
      <c r="K24" s="7">
        <v>45190</v>
      </c>
      <c r="L24">
        <v>201.89999399999999</v>
      </c>
      <c r="M24">
        <v>16858</v>
      </c>
      <c r="N24" s="21">
        <f>(Table5[[#This Row],[Close]]-L25)/L25</f>
        <v>-3.8800327939057501E-2</v>
      </c>
      <c r="P24" s="7">
        <v>45190</v>
      </c>
      <c r="Q24">
        <v>107</v>
      </c>
      <c r="R24">
        <v>835827</v>
      </c>
      <c r="S24" s="21">
        <f>(Table6[[#This Row],[Close]]-Q25)/Q25</f>
        <v>-1.834862385321101E-2</v>
      </c>
      <c r="U24" s="7">
        <v>45190</v>
      </c>
      <c r="V24">
        <v>159.699997</v>
      </c>
      <c r="W24">
        <v>143014</v>
      </c>
      <c r="X24" s="21">
        <f>(Table7[[#This Row],[Close]]-V25)/V25</f>
        <v>-1.0839269324978681E-2</v>
      </c>
      <c r="Z24" s="26">
        <v>45190</v>
      </c>
      <c r="AA24" s="21">
        <f>Table2[[#This Row],[Return]]*$D$3+Table4[[#This Row],[Return]]*$D$4+Table5[[#This Row],[Return]]*$D$5+Table6[[#This Row],[Return]]*$D$6+Table7[[#This Row],[Return]]*$D$7</f>
        <v>-9.3866579271876111E-3</v>
      </c>
      <c r="AB24" s="13">
        <f>'Raw Data'!N9</f>
        <v>-1.1016204997205998E-2</v>
      </c>
    </row>
    <row r="25" spans="1:28" x14ac:dyDescent="0.3">
      <c r="A25" s="7">
        <v>45189</v>
      </c>
      <c r="B25">
        <v>256.04998799999998</v>
      </c>
      <c r="C25">
        <v>1444581</v>
      </c>
      <c r="D25" s="21">
        <f>(Table2[[#This Row],[Close]]-B26)/B26</f>
        <v>-1.1390007722007781E-2</v>
      </c>
      <c r="F25" s="7">
        <v>45189</v>
      </c>
      <c r="G25">
        <v>1174.8000489999999</v>
      </c>
      <c r="H25">
        <v>50049</v>
      </c>
      <c r="I25" s="21">
        <f>(Table4[[#This Row],[Close]]-G26)/G26</f>
        <v>-4.954876450330793E-3</v>
      </c>
      <c r="K25" s="7">
        <v>45189</v>
      </c>
      <c r="L25">
        <v>210.050003</v>
      </c>
      <c r="M25">
        <v>48930</v>
      </c>
      <c r="N25" s="21">
        <f>(Table5[[#This Row],[Close]]-L26)/L26</f>
        <v>4.5545093445846556E-2</v>
      </c>
      <c r="P25" s="7">
        <v>45189</v>
      </c>
      <c r="Q25">
        <v>109</v>
      </c>
      <c r="R25">
        <v>2715648</v>
      </c>
      <c r="S25" s="21">
        <f>(Table6[[#This Row],[Close]]-Q26)/Q26</f>
        <v>9.9899114024200084E-2</v>
      </c>
      <c r="U25" s="7">
        <v>45189</v>
      </c>
      <c r="V25">
        <v>161.449997</v>
      </c>
      <c r="W25">
        <v>588806</v>
      </c>
      <c r="X25" s="21">
        <f>(Table7[[#This Row],[Close]]-V26)/V26</f>
        <v>4.1949016623730559E-2</v>
      </c>
      <c r="Z25" s="27">
        <v>45189</v>
      </c>
      <c r="AA25" s="21">
        <f>Table2[[#This Row],[Return]]*$D$3+Table4[[#This Row],[Return]]*$D$4+Table5[[#This Row],[Return]]*$D$5+Table6[[#This Row],[Return]]*$D$6+Table7[[#This Row],[Return]]*$D$7</f>
        <v>3.4209667984287727E-2</v>
      </c>
      <c r="AB25" s="13">
        <f>'Raw Data'!N10</f>
        <v>-4.4324076899603229E-2</v>
      </c>
    </row>
    <row r="26" spans="1:28" x14ac:dyDescent="0.3">
      <c r="A26" s="7">
        <v>45187</v>
      </c>
      <c r="B26">
        <v>259</v>
      </c>
      <c r="C26">
        <v>991861</v>
      </c>
      <c r="D26" s="21">
        <f>(Table2[[#This Row],[Close]]-B27)/B27</f>
        <v>2.1280246642046384E-3</v>
      </c>
      <c r="F26" s="7">
        <v>45187</v>
      </c>
      <c r="G26">
        <v>1180.650024</v>
      </c>
      <c r="H26">
        <v>152250</v>
      </c>
      <c r="I26" s="21">
        <f>(Table4[[#This Row],[Close]]-G27)/G27</f>
        <v>-2.8990870387547586E-2</v>
      </c>
      <c r="K26" s="7">
        <v>45187</v>
      </c>
      <c r="L26">
        <v>200.89999399999999</v>
      </c>
      <c r="M26">
        <v>9237</v>
      </c>
      <c r="N26" s="21">
        <f>(Table5[[#This Row],[Close]]-L27)/L27</f>
        <v>-3.0639353437876996E-2</v>
      </c>
      <c r="P26" s="7">
        <v>45187</v>
      </c>
      <c r="Q26">
        <v>99.099997999999999</v>
      </c>
      <c r="R26">
        <v>106985</v>
      </c>
      <c r="S26" s="21">
        <f>(Table6[[#This Row],[Close]]-Q27)/Q27</f>
        <v>-2.0141489824527441E-3</v>
      </c>
      <c r="U26" s="7">
        <v>45187</v>
      </c>
      <c r="V26">
        <v>154.949997</v>
      </c>
      <c r="W26">
        <v>80781</v>
      </c>
      <c r="X26" s="21">
        <f>(Table7[[#This Row],[Close]]-V27)/V27</f>
        <v>-1.8682692286866056E-2</v>
      </c>
      <c r="Z26" s="26">
        <v>45187</v>
      </c>
      <c r="AA26" s="21">
        <f>Table2[[#This Row],[Return]]*$D$3+Table4[[#This Row],[Return]]*$D$4+Table5[[#This Row],[Return]]*$D$5+Table6[[#This Row],[Return]]*$D$6+Table7[[#This Row],[Return]]*$D$7</f>
        <v>-1.5639808086107751E-2</v>
      </c>
      <c r="AB26" s="13">
        <f>'Raw Data'!N11</f>
        <v>-2.7307806470762804E-2</v>
      </c>
    </row>
    <row r="27" spans="1:28" x14ac:dyDescent="0.3">
      <c r="A27" s="7">
        <v>45184</v>
      </c>
      <c r="B27">
        <v>258.45001200000002</v>
      </c>
      <c r="C27">
        <v>1404560</v>
      </c>
      <c r="D27" s="21">
        <f>(Table2[[#This Row],[Close]]-B28)/B28</f>
        <v>-9.3905023240436619E-3</v>
      </c>
      <c r="F27" s="7">
        <v>45184</v>
      </c>
      <c r="G27">
        <v>1215.900024</v>
      </c>
      <c r="H27">
        <v>149637</v>
      </c>
      <c r="I27" s="21">
        <f>(Table4[[#This Row],[Close]]-G28)/G28</f>
        <v>-4.0899211989745589E-2</v>
      </c>
      <c r="K27" s="7">
        <v>45184</v>
      </c>
      <c r="L27">
        <v>207.25</v>
      </c>
      <c r="M27">
        <v>3547</v>
      </c>
      <c r="N27" s="21">
        <f>(Table5[[#This Row],[Close]]-L28)/L28</f>
        <v>-1.6859633424095737E-3</v>
      </c>
      <c r="P27" s="7">
        <v>45184</v>
      </c>
      <c r="Q27">
        <v>99.300003000000004</v>
      </c>
      <c r="R27">
        <v>86089</v>
      </c>
      <c r="S27" s="21">
        <f>(Table6[[#This Row],[Close]]-Q28)/Q28</f>
        <v>1.512869359296666E-3</v>
      </c>
      <c r="U27" s="7">
        <v>45184</v>
      </c>
      <c r="V27">
        <v>157.89999399999999</v>
      </c>
      <c r="W27">
        <v>150448</v>
      </c>
      <c r="X27" s="21">
        <f>(Table7[[#This Row],[Close]]-V28)/V28</f>
        <v>1.1855116721785571E-2</v>
      </c>
      <c r="Z27" s="27">
        <v>45184</v>
      </c>
      <c r="AA27" s="21">
        <f>Table2[[#This Row],[Return]]*$D$3+Table4[[#This Row],[Return]]*$D$4+Table5[[#This Row],[Return]]*$D$5+Table6[[#This Row],[Return]]*$D$6+Table7[[#This Row],[Return]]*$D$7</f>
        <v>-7.7215383150233165E-3</v>
      </c>
      <c r="AB27" s="13">
        <f>'Raw Data'!N12</f>
        <v>6.7986552110570857E-3</v>
      </c>
    </row>
    <row r="28" spans="1:28" x14ac:dyDescent="0.3">
      <c r="A28" s="7">
        <v>45183</v>
      </c>
      <c r="B28">
        <v>260.89999399999999</v>
      </c>
      <c r="C28">
        <v>2865806</v>
      </c>
      <c r="D28" s="21">
        <f>(Table2[[#This Row],[Close]]-B29)/B29</f>
        <v>-7.0409362511893725E-3</v>
      </c>
      <c r="F28" s="7">
        <v>45183</v>
      </c>
      <c r="G28">
        <v>1267.75</v>
      </c>
      <c r="H28">
        <v>1097639</v>
      </c>
      <c r="I28" s="21">
        <f>(Table4[[#This Row],[Close]]-G29)/G29</f>
        <v>5.050542635501671E-2</v>
      </c>
      <c r="K28" s="7">
        <v>45183</v>
      </c>
      <c r="L28">
        <v>207.60000600000001</v>
      </c>
      <c r="M28">
        <v>30190</v>
      </c>
      <c r="N28" s="21">
        <f>(Table5[[#This Row],[Close]]-L29)/L29</f>
        <v>1.2682956097561012E-2</v>
      </c>
      <c r="P28" s="7">
        <v>45183</v>
      </c>
      <c r="Q28">
        <v>99.150002000000001</v>
      </c>
      <c r="R28">
        <v>517751</v>
      </c>
      <c r="S28" s="21">
        <f>(Table6[[#This Row],[Close]]-Q29)/Q29</f>
        <v>1.484140270751497E-2</v>
      </c>
      <c r="U28" s="7">
        <v>45183</v>
      </c>
      <c r="V28">
        <v>156.050003</v>
      </c>
      <c r="W28">
        <v>832174</v>
      </c>
      <c r="X28" s="21">
        <f>(Table7[[#This Row],[Close]]-V29)/V29</f>
        <v>7.4354581755593827E-2</v>
      </c>
      <c r="Z28" s="26">
        <v>45183</v>
      </c>
      <c r="AA28" s="21">
        <f>Table2[[#This Row],[Return]]*$D$3+Table4[[#This Row],[Return]]*$D$4+Table5[[#This Row],[Return]]*$D$5+Table6[[#This Row],[Return]]*$D$6+Table7[[#This Row],[Return]]*$D$7</f>
        <v>2.9068686132899431E-2</v>
      </c>
      <c r="AB28" s="13">
        <f>'Raw Data'!N13</f>
        <v>4.729019666716675E-3</v>
      </c>
    </row>
    <row r="29" spans="1:28" x14ac:dyDescent="0.3">
      <c r="A29" s="7">
        <v>45182</v>
      </c>
      <c r="B29">
        <v>262.75</v>
      </c>
      <c r="C29">
        <v>2405858</v>
      </c>
      <c r="D29" s="21">
        <f>(Table2[[#This Row],[Close]]-B30)/B30</f>
        <v>4.1006363890801076E-2</v>
      </c>
      <c r="F29" s="7">
        <v>45182</v>
      </c>
      <c r="G29">
        <v>1206.8000489999999</v>
      </c>
      <c r="H29">
        <v>120438</v>
      </c>
      <c r="I29" s="21">
        <f>(Table4[[#This Row],[Close]]-G30)/G30</f>
        <v>3.2291175242917254E-2</v>
      </c>
      <c r="K29" s="7">
        <v>45182</v>
      </c>
      <c r="L29">
        <v>205</v>
      </c>
      <c r="M29">
        <v>14405</v>
      </c>
      <c r="N29" s="21">
        <f>(Table5[[#This Row],[Close]]-L30)/L30</f>
        <v>3.3787175484813262E-2</v>
      </c>
      <c r="P29" s="7">
        <v>45182</v>
      </c>
      <c r="Q29">
        <v>97.699996999999996</v>
      </c>
      <c r="R29">
        <v>60447</v>
      </c>
      <c r="S29" s="21">
        <f>(Table6[[#This Row],[Close]]-Q30)/Q30</f>
        <v>2.8962612816090982E-2</v>
      </c>
      <c r="U29" s="7">
        <v>45182</v>
      </c>
      <c r="V29">
        <v>145.25</v>
      </c>
      <c r="W29">
        <v>58118</v>
      </c>
      <c r="X29" s="21">
        <f>(Table7[[#This Row],[Close]]-V30)/V30</f>
        <v>5.0253050247583843E-2</v>
      </c>
      <c r="Z29" s="27">
        <v>45182</v>
      </c>
      <c r="AA29" s="21">
        <f>Table2[[#This Row],[Return]]*$D$3+Table4[[#This Row],[Return]]*$D$4+Table5[[#This Row],[Return]]*$D$5+Table6[[#This Row],[Return]]*$D$6+Table7[[#This Row],[Return]]*$D$7</f>
        <v>3.7260075536441284E-2</v>
      </c>
      <c r="AB29" s="13">
        <f>'Raw Data'!N14</f>
        <v>-2.0226234174844896E-3</v>
      </c>
    </row>
    <row r="30" spans="1:28" x14ac:dyDescent="0.3">
      <c r="A30" s="7">
        <v>45181</v>
      </c>
      <c r="B30">
        <v>252.39999399999999</v>
      </c>
      <c r="C30">
        <v>1110262</v>
      </c>
      <c r="D30" s="21">
        <f>(Table2[[#This Row],[Close]]-B31)/B31</f>
        <v>-3.7498005822033222E-3</v>
      </c>
      <c r="F30" s="7">
        <v>45181</v>
      </c>
      <c r="G30">
        <v>1169.0500489999999</v>
      </c>
      <c r="H30">
        <v>163746</v>
      </c>
      <c r="I30" s="21">
        <f>(Table4[[#This Row],[Close]]-G31)/G31</f>
        <v>-5.998470113003438E-2</v>
      </c>
      <c r="K30" s="7">
        <v>45181</v>
      </c>
      <c r="L30">
        <v>198.300003</v>
      </c>
      <c r="M30">
        <v>10429</v>
      </c>
      <c r="N30" s="21">
        <f>(Table5[[#This Row],[Close]]-L31)/L31</f>
        <v>-2.4354228782287803E-2</v>
      </c>
      <c r="P30" s="7">
        <v>45181</v>
      </c>
      <c r="Q30">
        <v>94.949996999999996</v>
      </c>
      <c r="R30">
        <v>114368</v>
      </c>
      <c r="S30" s="21">
        <f>(Table6[[#This Row],[Close]]-Q31)/Q31</f>
        <v>-4.6686757965597583E-2</v>
      </c>
      <c r="U30" s="7">
        <v>45181</v>
      </c>
      <c r="V30">
        <v>138.300003</v>
      </c>
      <c r="W30">
        <v>65105</v>
      </c>
      <c r="X30" s="21">
        <f>(Table7[[#This Row],[Close]]-V31)/V31</f>
        <v>-6.0142652809078531E-2</v>
      </c>
      <c r="Z30" s="26">
        <v>45181</v>
      </c>
      <c r="AA30" s="21">
        <f>Table2[[#This Row],[Return]]*$D$3+Table4[[#This Row],[Return]]*$D$4+Table5[[#This Row],[Return]]*$D$5+Table6[[#This Row],[Return]]*$D$6+Table7[[#This Row],[Return]]*$D$7</f>
        <v>-3.898362825384033E-2</v>
      </c>
      <c r="AB30" s="13">
        <f>'Raw Data'!N15</f>
        <v>-2.6473162193698916E-2</v>
      </c>
    </row>
    <row r="31" spans="1:28" x14ac:dyDescent="0.3">
      <c r="A31" s="7">
        <v>45180</v>
      </c>
      <c r="B31">
        <v>253.35000600000001</v>
      </c>
      <c r="C31">
        <v>478244</v>
      </c>
      <c r="D31" s="21">
        <f>(Table2[[#This Row],[Close]]-B32)/B32</f>
        <v>8.1575924215170174E-3</v>
      </c>
      <c r="F31" s="7">
        <v>45180</v>
      </c>
      <c r="G31">
        <v>1243.650024</v>
      </c>
      <c r="H31">
        <v>348237</v>
      </c>
      <c r="I31" s="21">
        <f>(Table4[[#This Row],[Close]]-G32)/G32</f>
        <v>-2.5886996372258827E-2</v>
      </c>
      <c r="K31" s="7">
        <v>45180</v>
      </c>
      <c r="L31">
        <v>203.25</v>
      </c>
      <c r="M31">
        <v>13839</v>
      </c>
      <c r="N31" s="21">
        <f>(Table5[[#This Row],[Close]]-L32)/L32</f>
        <v>7.9345700352463563E-3</v>
      </c>
      <c r="P31" s="7">
        <v>45180</v>
      </c>
      <c r="Q31">
        <v>99.599997999999999</v>
      </c>
      <c r="R31">
        <v>71763</v>
      </c>
      <c r="S31" s="21">
        <f>(Table6[[#This Row],[Close]]-Q32)/Q32</f>
        <v>-8.9552437810945344E-3</v>
      </c>
      <c r="U31" s="7">
        <v>45180</v>
      </c>
      <c r="V31">
        <v>147.14999399999999</v>
      </c>
      <c r="W31">
        <v>50294</v>
      </c>
      <c r="X31" s="21">
        <f>(Table7[[#This Row],[Close]]-V32)/V32</f>
        <v>-3.7237847743490735E-3</v>
      </c>
      <c r="Z31" s="27">
        <v>45180</v>
      </c>
      <c r="AA31" s="21">
        <f>Table2[[#This Row],[Return]]*$D$3+Table4[[#This Row],[Return]]*$D$4+Table5[[#This Row],[Return]]*$D$5+Table6[[#This Row],[Return]]*$D$6+Table7[[#This Row],[Return]]*$D$7</f>
        <v>-4.4947724941878132E-3</v>
      </c>
      <c r="AB31" s="13">
        <f>'Raw Data'!N16</f>
        <v>1.7965850037119559E-2</v>
      </c>
    </row>
    <row r="32" spans="1:28" x14ac:dyDescent="0.3">
      <c r="A32" s="7">
        <v>45177</v>
      </c>
      <c r="B32">
        <v>251.300003</v>
      </c>
      <c r="C32">
        <v>460193</v>
      </c>
      <c r="D32" s="21">
        <f>(Table2[[#This Row],[Close]]-B33)/B33</f>
        <v>-8.6784891518737525E-3</v>
      </c>
      <c r="F32" s="7">
        <v>45177</v>
      </c>
      <c r="G32">
        <v>1276.6999510000001</v>
      </c>
      <c r="H32">
        <v>1910825</v>
      </c>
      <c r="I32" s="21">
        <f>(Table4[[#This Row],[Close]]-G33)/G33</f>
        <v>0.15314087822302211</v>
      </c>
      <c r="K32" s="7">
        <v>45177</v>
      </c>
      <c r="L32">
        <v>201.64999399999999</v>
      </c>
      <c r="M32">
        <v>7058</v>
      </c>
      <c r="N32" s="21">
        <f>(Table5[[#This Row],[Close]]-L33)/L33</f>
        <v>-1.1034821315394449E-2</v>
      </c>
      <c r="P32" s="7">
        <v>45177</v>
      </c>
      <c r="Q32">
        <v>100.5</v>
      </c>
      <c r="R32">
        <v>94427</v>
      </c>
      <c r="S32" s="21">
        <f>(Table6[[#This Row],[Close]]-Q33)/Q33</f>
        <v>-1.986067586476653E-3</v>
      </c>
      <c r="U32" s="7">
        <v>45177</v>
      </c>
      <c r="V32">
        <v>147.699997</v>
      </c>
      <c r="W32">
        <v>48898</v>
      </c>
      <c r="X32" s="21">
        <f>(Table7[[#This Row],[Close]]-V33)/V33</f>
        <v>-1.8604671096345539E-2</v>
      </c>
      <c r="Z32" s="26">
        <v>45177</v>
      </c>
      <c r="AA32" s="21">
        <f>Table2[[#This Row],[Return]]*$D$3+Table4[[#This Row],[Return]]*$D$4+Table5[[#This Row],[Return]]*$D$5+Table6[[#This Row],[Return]]*$D$6+Table7[[#This Row],[Return]]*$D$7</f>
        <v>2.2567365814586342E-2</v>
      </c>
      <c r="AB32" s="13">
        <f>'Raw Data'!N17</f>
        <v>2.0299954552340519E-2</v>
      </c>
    </row>
    <row r="33" spans="1:28" x14ac:dyDescent="0.3">
      <c r="A33" s="7">
        <v>45176</v>
      </c>
      <c r="B33">
        <v>253.5</v>
      </c>
      <c r="C33">
        <v>1336001</v>
      </c>
      <c r="D33" s="21">
        <f>(Table2[[#This Row],[Close]]-B34)/B34</f>
        <v>-2.1613299383713667E-2</v>
      </c>
      <c r="F33" s="7">
        <v>45176</v>
      </c>
      <c r="G33">
        <v>1107.150024</v>
      </c>
      <c r="H33">
        <v>134652</v>
      </c>
      <c r="I33" s="21">
        <f>(Table4[[#This Row],[Close]]-G34)/G34</f>
        <v>9.4365194544225317E-3</v>
      </c>
      <c r="K33" s="7">
        <v>45176</v>
      </c>
      <c r="L33">
        <v>203.89999399999999</v>
      </c>
      <c r="M33">
        <v>6087</v>
      </c>
      <c r="N33" s="21">
        <f>(Table5[[#This Row],[Close]]-L34)/L34</f>
        <v>3.9388871312981879E-3</v>
      </c>
      <c r="P33" s="7">
        <v>45176</v>
      </c>
      <c r="Q33">
        <v>100.699997</v>
      </c>
      <c r="R33">
        <v>125005</v>
      </c>
      <c r="S33" s="21">
        <f>(Table6[[#This Row],[Close]]-Q34)/Q34</f>
        <v>2.4888004725375952E-3</v>
      </c>
      <c r="U33" s="7">
        <v>45176</v>
      </c>
      <c r="V33">
        <v>150.5</v>
      </c>
      <c r="W33">
        <v>96285</v>
      </c>
      <c r="X33" s="21">
        <f>(Table7[[#This Row],[Close]]-V34)/V34</f>
        <v>1.44927125921383E-2</v>
      </c>
      <c r="Z33" s="27">
        <v>45176</v>
      </c>
      <c r="AA33" s="21">
        <f>Table2[[#This Row],[Return]]*$D$3+Table4[[#This Row],[Return]]*$D$4+Table5[[#This Row],[Return]]*$D$5+Table6[[#This Row],[Return]]*$D$6+Table7[[#This Row],[Return]]*$D$7</f>
        <v>1.7487240533365902E-3</v>
      </c>
      <c r="AB33" s="13">
        <f>'Raw Data'!N18</f>
        <v>2.8753993610223714E-2</v>
      </c>
    </row>
    <row r="34" spans="1:28" x14ac:dyDescent="0.3">
      <c r="A34" s="7">
        <v>45175</v>
      </c>
      <c r="B34">
        <v>259.10000600000001</v>
      </c>
      <c r="C34">
        <v>2507375</v>
      </c>
      <c r="D34" s="21">
        <f>(Table2[[#This Row],[Close]]-B35)/B35</f>
        <v>3.4951067666441356E-2</v>
      </c>
      <c r="F34" s="7">
        <v>45175</v>
      </c>
      <c r="G34">
        <v>1096.8000489999999</v>
      </c>
      <c r="H34">
        <v>165644</v>
      </c>
      <c r="I34" s="21">
        <f>(Table4[[#This Row],[Close]]-G35)/G35</f>
        <v>4.625645981222757E-3</v>
      </c>
      <c r="K34" s="7">
        <v>45175</v>
      </c>
      <c r="L34">
        <v>203.10000600000001</v>
      </c>
      <c r="M34">
        <v>22643</v>
      </c>
      <c r="N34" s="21">
        <f>(Table5[[#This Row],[Close]]-L35)/L35</f>
        <v>3.3850898964381308E-2</v>
      </c>
      <c r="P34" s="7">
        <v>45175</v>
      </c>
      <c r="Q34">
        <v>100.449997</v>
      </c>
      <c r="R34">
        <v>188283</v>
      </c>
      <c r="S34" s="21">
        <f>(Table6[[#This Row],[Close]]-Q35)/Q35</f>
        <v>-1.1805262925622022E-2</v>
      </c>
      <c r="U34" s="7">
        <v>45175</v>
      </c>
      <c r="V34">
        <v>148.35000600000001</v>
      </c>
      <c r="W34">
        <v>80455</v>
      </c>
      <c r="X34" s="21">
        <f>(Table7[[#This Row],[Close]]-V35)/V35</f>
        <v>2.169427730773308E-2</v>
      </c>
      <c r="Z34" s="26">
        <v>45175</v>
      </c>
      <c r="AA34" s="21">
        <f>Table2[[#This Row],[Return]]*$D$3+Table4[[#This Row],[Return]]*$D$4+Table5[[#This Row],[Return]]*$D$5+Table6[[#This Row],[Return]]*$D$6+Table7[[#This Row],[Return]]*$D$7</f>
        <v>1.6663325398831298E-2</v>
      </c>
      <c r="AB34" s="13">
        <f>'Raw Data'!N19</f>
        <v>2.0435750636132354E-2</v>
      </c>
    </row>
    <row r="35" spans="1:28" x14ac:dyDescent="0.3">
      <c r="A35" s="7">
        <v>45174</v>
      </c>
      <c r="B35">
        <v>250.35000600000001</v>
      </c>
      <c r="C35">
        <v>698965</v>
      </c>
      <c r="D35" s="21">
        <f>(Table2[[#This Row],[Close]]-B36)/B36</f>
        <v>-3.9924536313725177E-4</v>
      </c>
      <c r="F35" s="7">
        <v>45174</v>
      </c>
      <c r="G35">
        <v>1091.75</v>
      </c>
      <c r="H35">
        <v>441316</v>
      </c>
      <c r="I35" s="21">
        <f>(Table4[[#This Row],[Close]]-G36)/G36</f>
        <v>3.0390212364569534E-2</v>
      </c>
      <c r="K35" s="7">
        <v>45174</v>
      </c>
      <c r="L35">
        <v>196.449997</v>
      </c>
      <c r="M35">
        <v>4555</v>
      </c>
      <c r="N35" s="21">
        <f>(Table5[[#This Row],[Close]]-L36)/L36</f>
        <v>5.0924877486374317E-4</v>
      </c>
      <c r="P35" s="7">
        <v>45174</v>
      </c>
      <c r="Q35">
        <v>101.650002</v>
      </c>
      <c r="R35">
        <v>354849</v>
      </c>
      <c r="S35" s="21">
        <f>(Table6[[#This Row],[Close]]-Q36)/Q36</f>
        <v>-4.894762508178903E-3</v>
      </c>
      <c r="U35" s="7">
        <v>45174</v>
      </c>
      <c r="V35">
        <v>145.199997</v>
      </c>
      <c r="W35">
        <v>137994</v>
      </c>
      <c r="X35" s="21">
        <f>(Table7[[#This Row],[Close]]-V36)/V36</f>
        <v>1.7247327021331364E-3</v>
      </c>
      <c r="Z35" s="27">
        <v>45174</v>
      </c>
      <c r="AA35" s="21">
        <f>Table2[[#This Row],[Return]]*$D$3+Table4[[#This Row],[Return]]*$D$4+Table5[[#This Row],[Return]]*$D$5+Table6[[#This Row],[Return]]*$D$6+Table7[[#This Row],[Return]]*$D$7</f>
        <v>5.4660371940500529E-3</v>
      </c>
      <c r="AB35" s="13">
        <f>'Raw Data'!N20</f>
        <v>2.185747948322082E-2</v>
      </c>
    </row>
    <row r="36" spans="1:28" x14ac:dyDescent="0.3">
      <c r="A36" s="7">
        <v>45173</v>
      </c>
      <c r="B36">
        <v>250.449997</v>
      </c>
      <c r="C36">
        <v>647572</v>
      </c>
      <c r="D36" s="21">
        <f>(Table2[[#This Row],[Close]]-B37)/B37</f>
        <v>-3.1840915422885721E-3</v>
      </c>
      <c r="F36" s="7">
        <v>45173</v>
      </c>
      <c r="G36">
        <v>1059.5500489999999</v>
      </c>
      <c r="H36">
        <v>439401</v>
      </c>
      <c r="I36" s="21">
        <f>(Table4[[#This Row],[Close]]-G37)/G37</f>
        <v>8.1725420112302133E-2</v>
      </c>
      <c r="K36" s="7">
        <v>45173</v>
      </c>
      <c r="L36">
        <v>196.35000600000001</v>
      </c>
      <c r="M36">
        <v>8258</v>
      </c>
      <c r="N36" s="21">
        <f>(Table5[[#This Row],[Close]]-L37)/L37</f>
        <v>3.8343557106025852E-3</v>
      </c>
      <c r="P36" s="7">
        <v>45173</v>
      </c>
      <c r="Q36">
        <v>102.150002</v>
      </c>
      <c r="R36">
        <v>376577</v>
      </c>
      <c r="S36" s="21">
        <f>(Table6[[#This Row],[Close]]-Q37)/Q37</f>
        <v>5.4723842121297737E-2</v>
      </c>
      <c r="U36" s="7">
        <v>45173</v>
      </c>
      <c r="V36">
        <v>144.949997</v>
      </c>
      <c r="W36">
        <v>169371</v>
      </c>
      <c r="X36" s="21">
        <f>(Table7[[#This Row],[Close]]-V37)/V37</f>
        <v>5.3033078955310411E-2</v>
      </c>
      <c r="Z36" s="26">
        <v>45173</v>
      </c>
      <c r="AA36" s="21">
        <f>Table2[[#This Row],[Return]]*$D$3+Table4[[#This Row],[Return]]*$D$4+Table5[[#This Row],[Return]]*$D$5+Table6[[#This Row],[Return]]*$D$6+Table7[[#This Row],[Return]]*$D$7</f>
        <v>3.8026521071444858E-2</v>
      </c>
      <c r="AB36" s="13">
        <f>'Raw Data'!N21</f>
        <v>1.8369880016549479E-2</v>
      </c>
    </row>
    <row r="37" spans="1:28" x14ac:dyDescent="0.3">
      <c r="A37" s="7">
        <v>45170</v>
      </c>
      <c r="B37">
        <v>251.25</v>
      </c>
      <c r="C37">
        <v>1400878</v>
      </c>
      <c r="D37" s="21">
        <f>(Table2[[#This Row],[Close]]-B38)/B38</f>
        <v>2.2588535074341103E-2</v>
      </c>
      <c r="F37" s="7">
        <v>45170</v>
      </c>
      <c r="G37">
        <v>979.5</v>
      </c>
      <c r="H37">
        <v>49450</v>
      </c>
      <c r="I37" s="21">
        <f>(Table4[[#This Row],[Close]]-G38)/G38</f>
        <v>-1.8389513896225188E-2</v>
      </c>
      <c r="K37" s="7">
        <v>45170</v>
      </c>
      <c r="L37">
        <v>195.60000600000001</v>
      </c>
      <c r="M37">
        <v>6336</v>
      </c>
      <c r="N37" s="21">
        <f>(Table5[[#This Row],[Close]]-L38)/L38</f>
        <v>2.3059800862715641E-3</v>
      </c>
      <c r="P37" s="7">
        <v>45170</v>
      </c>
      <c r="Q37">
        <v>96.849997999999999</v>
      </c>
      <c r="R37">
        <v>47633</v>
      </c>
      <c r="S37" s="21">
        <f>(Table6[[#This Row],[Close]]-Q38)/Q38</f>
        <v>1.0335710594315179E-3</v>
      </c>
      <c r="U37" s="7">
        <v>45170</v>
      </c>
      <c r="V37">
        <v>137.64999399999999</v>
      </c>
      <c r="W37">
        <v>23186</v>
      </c>
      <c r="X37" s="21">
        <f>(Table7[[#This Row],[Close]]-V38)/V38</f>
        <v>-3.6192545907747201E-3</v>
      </c>
      <c r="Z37" s="27">
        <v>45170</v>
      </c>
      <c r="AA37" s="21">
        <f>Table2[[#This Row],[Return]]*$D$3+Table4[[#This Row],[Return]]*$D$4+Table5[[#This Row],[Return]]*$D$5+Table6[[#This Row],[Return]]*$D$6+Table7[[#This Row],[Return]]*$D$7</f>
        <v>7.8386354660885528E-4</v>
      </c>
      <c r="AB37" s="13">
        <f>'Raw Data'!N22</f>
        <v>-2.8877887788778876E-3</v>
      </c>
    </row>
    <row r="38" spans="1:28" x14ac:dyDescent="0.3">
      <c r="A38" s="7">
        <v>45169</v>
      </c>
      <c r="B38">
        <v>245.699997</v>
      </c>
      <c r="C38">
        <v>177952</v>
      </c>
      <c r="D38" s="21">
        <f>(Table2[[#This Row],[Close]]-B39)/B39</f>
        <v>-1.1665361745807887E-2</v>
      </c>
      <c r="F38" s="7">
        <v>45169</v>
      </c>
      <c r="G38">
        <v>997.84997599999997</v>
      </c>
      <c r="H38">
        <v>98337</v>
      </c>
      <c r="I38" s="21">
        <f>(Table4[[#This Row],[Close]]-G39)/G39</f>
        <v>2.4907560186710604E-2</v>
      </c>
      <c r="K38" s="7">
        <v>45169</v>
      </c>
      <c r="L38">
        <v>195.14999399999999</v>
      </c>
      <c r="M38">
        <v>8893</v>
      </c>
      <c r="N38" s="21">
        <f>(Table5[[#This Row],[Close]]-L39)/L39</f>
        <v>-1.3895907445050251E-2</v>
      </c>
      <c r="P38" s="7">
        <v>45169</v>
      </c>
      <c r="Q38">
        <v>96.75</v>
      </c>
      <c r="R38">
        <v>68331</v>
      </c>
      <c r="S38" s="21">
        <f>(Table6[[#This Row],[Close]]-Q39)/Q39</f>
        <v>-5.1655990134632319E-4</v>
      </c>
      <c r="U38" s="7">
        <v>45169</v>
      </c>
      <c r="V38">
        <v>138.14999399999999</v>
      </c>
      <c r="W38">
        <v>48274</v>
      </c>
      <c r="X38" s="21">
        <f>(Table7[[#This Row],[Close]]-V39)/V39</f>
        <v>-2.5271191335740619E-3</v>
      </c>
      <c r="Z38" s="26">
        <v>45169</v>
      </c>
      <c r="AA38" s="21">
        <f>Table2[[#This Row],[Return]]*$D$3+Table4[[#This Row],[Return]]*$D$4+Table5[[#This Row],[Return]]*$D$5+Table6[[#This Row],[Return]]*$D$6+Table7[[#This Row],[Return]]*$D$7</f>
        <v>-7.3947760781358375E-4</v>
      </c>
      <c r="AB38" s="13">
        <f>'Raw Data'!N23</f>
        <v>-2.4746349913384023E-4</v>
      </c>
    </row>
    <row r="39" spans="1:28" x14ac:dyDescent="0.3">
      <c r="A39" s="7">
        <v>45168</v>
      </c>
      <c r="B39">
        <v>248.60000600000001</v>
      </c>
      <c r="C39">
        <v>401960</v>
      </c>
      <c r="D39" s="21">
        <f>(Table2[[#This Row],[Close]]-B40)/B40</f>
        <v>1.3452926863600584E-2</v>
      </c>
      <c r="F39" s="7">
        <v>45168</v>
      </c>
      <c r="G39">
        <v>973.59997599999997</v>
      </c>
      <c r="H39">
        <v>54805</v>
      </c>
      <c r="I39" s="21">
        <f>(Table4[[#This Row],[Close]]-G40)/G40</f>
        <v>-4.7534106823409463E-3</v>
      </c>
      <c r="K39" s="7">
        <v>45168</v>
      </c>
      <c r="L39">
        <v>197.89999399999999</v>
      </c>
      <c r="M39">
        <v>9318</v>
      </c>
      <c r="N39" s="21">
        <f>(Table5[[#This Row],[Close]]-L40)/L40</f>
        <v>2.2790428302715861E-3</v>
      </c>
      <c r="P39" s="7">
        <v>45168</v>
      </c>
      <c r="Q39">
        <v>96.800003000000004</v>
      </c>
      <c r="R39">
        <v>173394</v>
      </c>
      <c r="S39" s="21">
        <f>(Table6[[#This Row],[Close]]-Q40)/Q40</f>
        <v>2.0704451774419749E-3</v>
      </c>
      <c r="U39" s="7">
        <v>45168</v>
      </c>
      <c r="V39">
        <v>138.5</v>
      </c>
      <c r="W39">
        <v>43441</v>
      </c>
      <c r="X39" s="21">
        <f>(Table7[[#This Row],[Close]]-V40)/V40</f>
        <v>1.502384056483346E-2</v>
      </c>
      <c r="Z39" s="27">
        <v>45168</v>
      </c>
      <c r="AA39" s="21">
        <f>Table2[[#This Row],[Return]]*$D$3+Table4[[#This Row],[Return]]*$D$4+Table5[[#This Row],[Return]]*$D$5+Table6[[#This Row],[Return]]*$D$6+Table7[[#This Row],[Return]]*$D$7</f>
        <v>5.6145689507613328E-3</v>
      </c>
      <c r="AB39" s="13">
        <f>'Raw Data'!N24</f>
        <v>-8.4246687387534401E-3</v>
      </c>
    </row>
    <row r="40" spans="1:28" x14ac:dyDescent="0.3">
      <c r="A40" s="7">
        <v>45167</v>
      </c>
      <c r="B40">
        <v>245.300003</v>
      </c>
      <c r="C40">
        <v>233838</v>
      </c>
      <c r="D40" s="21">
        <f>(Table2[[#This Row],[Close]]-B41)/B41</f>
        <v>-4.6662366159411738E-3</v>
      </c>
      <c r="F40" s="7">
        <v>45167</v>
      </c>
      <c r="G40">
        <v>978.25</v>
      </c>
      <c r="H40">
        <v>35955</v>
      </c>
      <c r="I40" s="21">
        <f>(Table4[[#This Row],[Close]]-G41)/G41</f>
        <v>-7.2559608543301905E-3</v>
      </c>
      <c r="K40" s="7">
        <v>45167</v>
      </c>
      <c r="L40">
        <v>197.449997</v>
      </c>
      <c r="M40">
        <v>6601</v>
      </c>
      <c r="N40" s="21">
        <f>(Table5[[#This Row],[Close]]-L41)/L41</f>
        <v>-1.2645422548994778E-3</v>
      </c>
      <c r="P40" s="7">
        <v>45167</v>
      </c>
      <c r="Q40">
        <v>96.599997999999999</v>
      </c>
      <c r="R40">
        <v>59976</v>
      </c>
      <c r="S40" s="21">
        <f>(Table6[[#This Row],[Close]]-Q41)/Q41</f>
        <v>-1.4285734693877557E-2</v>
      </c>
      <c r="U40" s="7">
        <v>45167</v>
      </c>
      <c r="V40">
        <v>136.449997</v>
      </c>
      <c r="W40">
        <v>11701</v>
      </c>
      <c r="X40" s="21">
        <f>(Table7[[#This Row],[Close]]-V41)/V41</f>
        <v>7.333406351297748E-4</v>
      </c>
      <c r="Z40" s="26">
        <v>45167</v>
      </c>
      <c r="AA40" s="21">
        <f>Table2[[#This Row],[Return]]*$D$3+Table4[[#This Row],[Return]]*$D$4+Table5[[#This Row],[Return]]*$D$5+Table6[[#This Row],[Return]]*$D$6+Table7[[#This Row],[Return]]*$D$7</f>
        <v>-5.3478267567837251E-3</v>
      </c>
      <c r="AB40" s="13">
        <f>'Raw Data'!N25</f>
        <v>2.6790963298899691E-2</v>
      </c>
    </row>
    <row r="41" spans="1:28" x14ac:dyDescent="0.3">
      <c r="A41" s="7">
        <v>45166</v>
      </c>
      <c r="B41">
        <v>246.449997</v>
      </c>
      <c r="C41">
        <v>304416</v>
      </c>
      <c r="D41" s="21">
        <f>(Table2[[#This Row],[Close]]-B42)/B42</f>
        <v>7.7693476863297866E-3</v>
      </c>
      <c r="F41" s="7">
        <v>45166</v>
      </c>
      <c r="G41">
        <v>985.40002400000003</v>
      </c>
      <c r="H41">
        <v>31808</v>
      </c>
      <c r="I41" s="21">
        <f>(Table4[[#This Row],[Close]]-G42)/G42</f>
        <v>-6.853444787098012E-3</v>
      </c>
      <c r="K41" s="7">
        <v>45166</v>
      </c>
      <c r="L41">
        <v>197.699997</v>
      </c>
      <c r="M41">
        <v>15721</v>
      </c>
      <c r="N41" s="21">
        <f>(Table5[[#This Row],[Close]]-L42)/L42</f>
        <v>-1.519304109589043E-2</v>
      </c>
      <c r="P41" s="7">
        <v>45166</v>
      </c>
      <c r="Q41">
        <v>98</v>
      </c>
      <c r="R41">
        <v>64230</v>
      </c>
      <c r="S41" s="21">
        <f>(Table6[[#This Row],[Close]]-Q42)/Q42</f>
        <v>2.6178010471204188E-2</v>
      </c>
      <c r="U41" s="7">
        <v>45166</v>
      </c>
      <c r="V41">
        <v>136.35000600000001</v>
      </c>
      <c r="W41">
        <v>17746</v>
      </c>
      <c r="X41" s="21">
        <f>(Table7[[#This Row],[Close]]-V42)/V42</f>
        <v>-1.830160973785023E-3</v>
      </c>
      <c r="Z41" s="27">
        <v>45166</v>
      </c>
      <c r="AA41" s="21">
        <f>Table2[[#This Row],[Return]]*$D$3+Table4[[#This Row],[Return]]*$D$4+Table5[[#This Row],[Return]]*$D$5+Table6[[#This Row],[Return]]*$D$6+Table7[[#This Row],[Return]]*$D$7</f>
        <v>2.0141422601521021E-3</v>
      </c>
      <c r="AB41" s="13">
        <f>'Raw Data'!N26</f>
        <v>-1.9192751235584806E-2</v>
      </c>
    </row>
    <row r="42" spans="1:28" x14ac:dyDescent="0.3">
      <c r="A42" s="7">
        <v>45163</v>
      </c>
      <c r="B42">
        <v>244.550003</v>
      </c>
      <c r="C42">
        <v>153626</v>
      </c>
      <c r="D42" s="21">
        <f>(Table2[[#This Row],[Close]]-B43)/B43</f>
        <v>-8.9158946301924873E-3</v>
      </c>
      <c r="F42" s="7">
        <v>45163</v>
      </c>
      <c r="G42">
        <v>992.20001200000002</v>
      </c>
      <c r="H42">
        <v>48324</v>
      </c>
      <c r="I42" s="21">
        <f>(Table4[[#This Row],[Close]]-G43)/G43</f>
        <v>-3.2047251772776543E-2</v>
      </c>
      <c r="K42" s="7">
        <v>45163</v>
      </c>
      <c r="L42">
        <v>200.75</v>
      </c>
      <c r="M42">
        <v>16157</v>
      </c>
      <c r="N42" s="21">
        <f>(Table5[[#This Row],[Close]]-L43)/L43</f>
        <v>-3.8553653660627601E-2</v>
      </c>
      <c r="P42" s="7">
        <v>45163</v>
      </c>
      <c r="Q42">
        <v>95.5</v>
      </c>
      <c r="R42">
        <v>80606</v>
      </c>
      <c r="S42" s="21">
        <f>(Table6[[#This Row],[Close]]-Q43)/Q43</f>
        <v>-2.3017902813299233E-2</v>
      </c>
      <c r="U42" s="7">
        <v>45163</v>
      </c>
      <c r="V42">
        <v>136.60000600000001</v>
      </c>
      <c r="W42">
        <v>34831</v>
      </c>
      <c r="X42" s="21">
        <f>(Table7[[#This Row],[Close]]-V43)/V43</f>
        <v>-1.1219602369291344E-2</v>
      </c>
      <c r="Z42" s="26">
        <v>45163</v>
      </c>
      <c r="AA42" s="21">
        <f>Table2[[#This Row],[Return]]*$D$3+Table4[[#This Row],[Return]]*$D$4+Table5[[#This Row],[Return]]*$D$5+Table6[[#This Row],[Return]]*$D$6+Table7[[#This Row],[Return]]*$D$7</f>
        <v>-2.2750861049237445E-2</v>
      </c>
      <c r="AB42" s="13">
        <f>'Raw Data'!N27</f>
        <v>-5.6515685150299701E-3</v>
      </c>
    </row>
    <row r="43" spans="1:28" x14ac:dyDescent="0.3">
      <c r="A43" s="7">
        <v>45162</v>
      </c>
      <c r="B43">
        <v>246.75</v>
      </c>
      <c r="C43">
        <v>281551</v>
      </c>
      <c r="D43" s="21">
        <f>(Table2[[#This Row],[Close]]-B44)/B44</f>
        <v>4.2735165356961877E-3</v>
      </c>
      <c r="F43" s="7">
        <v>45162</v>
      </c>
      <c r="G43">
        <v>1025.0500489999999</v>
      </c>
      <c r="H43">
        <v>88667</v>
      </c>
      <c r="I43" s="21">
        <f>(Table4[[#This Row],[Close]]-G44)/G44</f>
        <v>2.7722101799347774E-2</v>
      </c>
      <c r="K43" s="7">
        <v>45162</v>
      </c>
      <c r="L43">
        <v>208.800003</v>
      </c>
      <c r="M43">
        <v>65624</v>
      </c>
      <c r="N43" s="21">
        <f>(Table5[[#This Row],[Close]]-L44)/L44</f>
        <v>4.4000015000000017E-2</v>
      </c>
      <c r="P43" s="7">
        <v>45162</v>
      </c>
      <c r="Q43">
        <v>97.75</v>
      </c>
      <c r="R43">
        <v>67981</v>
      </c>
      <c r="S43" s="21">
        <f>(Table6[[#This Row],[Close]]-Q44)/Q44</f>
        <v>7.7319587628865982E-3</v>
      </c>
      <c r="U43" s="7">
        <v>45162</v>
      </c>
      <c r="V43">
        <v>138.14999399999999</v>
      </c>
      <c r="W43">
        <v>41372</v>
      </c>
      <c r="X43" s="21">
        <f>(Table7[[#This Row],[Close]]-V44)/V44</f>
        <v>3.9970056396653412E-3</v>
      </c>
      <c r="Z43" s="27">
        <v>45162</v>
      </c>
      <c r="AA43" s="21">
        <f>Table2[[#This Row],[Return]]*$D$3+Table4[[#This Row],[Return]]*$D$4+Table5[[#This Row],[Return]]*$D$5+Table6[[#This Row],[Return]]*$D$6+Table7[[#This Row],[Return]]*$D$7</f>
        <v>1.7544919547519185E-2</v>
      </c>
      <c r="AB43" s="13">
        <f>'Raw Data'!N28</f>
        <v>1.6384041943151098E-4</v>
      </c>
    </row>
    <row r="44" spans="1:28" x14ac:dyDescent="0.3">
      <c r="A44" s="7">
        <v>45161</v>
      </c>
      <c r="B44">
        <v>245.699997</v>
      </c>
      <c r="C44">
        <v>179160</v>
      </c>
      <c r="D44" s="21">
        <f>(Table2[[#This Row],[Close]]-B45)/B45</f>
        <v>-8.2744823410696427E-3</v>
      </c>
      <c r="F44" s="7">
        <v>45161</v>
      </c>
      <c r="G44">
        <v>997.40002400000003</v>
      </c>
      <c r="H44">
        <v>37250</v>
      </c>
      <c r="I44" s="21">
        <f>(Table4[[#This Row],[Close]]-G45)/G45</f>
        <v>1.3051380697955773E-3</v>
      </c>
      <c r="K44" s="7">
        <v>45161</v>
      </c>
      <c r="L44">
        <v>200</v>
      </c>
      <c r="M44">
        <v>8002</v>
      </c>
      <c r="N44" s="21">
        <f>(Table5[[#This Row],[Close]]-L45)/L45</f>
        <v>-3.7359900373599006E-3</v>
      </c>
      <c r="P44" s="7">
        <v>45161</v>
      </c>
      <c r="Q44">
        <v>97</v>
      </c>
      <c r="R44">
        <v>115615</v>
      </c>
      <c r="S44" s="21">
        <f>(Table6[[#This Row],[Close]]-Q45)/Q45</f>
        <v>-8.1799895241312388E-3</v>
      </c>
      <c r="U44" s="7">
        <v>45161</v>
      </c>
      <c r="V44">
        <v>137.60000600000001</v>
      </c>
      <c r="W44">
        <v>13960</v>
      </c>
      <c r="X44" s="21">
        <f>(Table7[[#This Row],[Close]]-V45)/V45</f>
        <v>1.2881854418173525E-2</v>
      </c>
      <c r="Z44" s="26">
        <v>45161</v>
      </c>
      <c r="AA44" s="21">
        <f>Table2[[#This Row],[Return]]*$D$3+Table4[[#This Row],[Return]]*$D$4+Table5[[#This Row],[Return]]*$D$5+Table6[[#This Row],[Return]]*$D$6+Table7[[#This Row],[Return]]*$D$7</f>
        <v>-1.2006938829183362E-3</v>
      </c>
      <c r="AB44" s="13">
        <f>'Raw Data'!N29</f>
        <v>-2.2069641981363785E-3</v>
      </c>
    </row>
    <row r="45" spans="1:28" x14ac:dyDescent="0.3">
      <c r="A45" s="7">
        <v>45160</v>
      </c>
      <c r="B45">
        <v>247.75</v>
      </c>
      <c r="C45">
        <v>290292</v>
      </c>
      <c r="D45" s="21">
        <f>(Table2[[#This Row],[Close]]-B46)/B46</f>
        <v>3.0364372469635628E-3</v>
      </c>
      <c r="F45" s="7">
        <v>45160</v>
      </c>
      <c r="G45">
        <v>996.09997599999997</v>
      </c>
      <c r="H45">
        <v>27429</v>
      </c>
      <c r="I45" s="21">
        <f>(Table4[[#This Row],[Close]]-G46)/G46</f>
        <v>9.8336899472743107E-3</v>
      </c>
      <c r="K45" s="7">
        <v>45160</v>
      </c>
      <c r="L45">
        <v>200.75</v>
      </c>
      <c r="M45">
        <v>97935</v>
      </c>
      <c r="N45" s="21">
        <f>(Table5[[#This Row],[Close]]-L46)/L46</f>
        <v>7.2955604287901474E-2</v>
      </c>
      <c r="P45" s="7">
        <v>45160</v>
      </c>
      <c r="Q45">
        <v>97.800003000000004</v>
      </c>
      <c r="R45">
        <v>130170</v>
      </c>
      <c r="S45" s="21">
        <f>(Table6[[#This Row],[Close]]-Q46)/Q46</f>
        <v>-1.0121457182546846E-2</v>
      </c>
      <c r="U45" s="7">
        <v>45160</v>
      </c>
      <c r="V45">
        <v>135.85000600000001</v>
      </c>
      <c r="W45">
        <v>22860</v>
      </c>
      <c r="X45" s="21">
        <f>(Table7[[#This Row],[Close]]-V46)/V46</f>
        <v>-1.0200320582877904E-2</v>
      </c>
      <c r="Z45" s="27">
        <v>45160</v>
      </c>
      <c r="AA45" s="21">
        <f>Table2[[#This Row],[Return]]*$D$3+Table4[[#This Row],[Return]]*$D$4+Table5[[#This Row],[Return]]*$D$5+Table6[[#This Row],[Return]]*$D$6+Table7[[#This Row],[Return]]*$D$7</f>
        <v>1.310079074334292E-2</v>
      </c>
      <c r="AB45" s="13">
        <f>'Raw Data'!N30</f>
        <v>5.3414413674089892E-3</v>
      </c>
    </row>
    <row r="46" spans="1:28" x14ac:dyDescent="0.3">
      <c r="A46" s="7">
        <v>45159</v>
      </c>
      <c r="B46">
        <v>247</v>
      </c>
      <c r="C46">
        <v>229581</v>
      </c>
      <c r="D46" s="21">
        <f>(Table2[[#This Row],[Close]]-B47)/B47</f>
        <v>6.9302771268208918E-3</v>
      </c>
      <c r="F46" s="7">
        <v>45159</v>
      </c>
      <c r="G46">
        <v>986.40002400000003</v>
      </c>
      <c r="H46">
        <v>49021</v>
      </c>
      <c r="I46" s="21">
        <f>(Table4[[#This Row],[Close]]-G47)/G47</f>
        <v>-4.6919570720987229E-3</v>
      </c>
      <c r="K46" s="7">
        <v>45159</v>
      </c>
      <c r="L46">
        <v>187.10000600000001</v>
      </c>
      <c r="M46">
        <v>13862</v>
      </c>
      <c r="N46" s="21">
        <f>(Table5[[#This Row],[Close]]-L47)/L47</f>
        <v>1.1624812299942949E-2</v>
      </c>
      <c r="P46" s="7">
        <v>45159</v>
      </c>
      <c r="Q46">
        <v>98.800003000000004</v>
      </c>
      <c r="R46">
        <v>380125</v>
      </c>
      <c r="S46" s="21">
        <f>(Table6[[#This Row],[Close]]-Q47)/Q47</f>
        <v>4.494976060444969E-2</v>
      </c>
      <c r="U46" s="7">
        <v>45159</v>
      </c>
      <c r="V46">
        <v>137.25</v>
      </c>
      <c r="W46">
        <v>69556</v>
      </c>
      <c r="X46" s="21">
        <f>(Table7[[#This Row],[Close]]-V47)/V47</f>
        <v>2.7704956322614206E-2</v>
      </c>
      <c r="Z46" s="26">
        <v>45159</v>
      </c>
      <c r="AA46" s="21">
        <f>Table2[[#This Row],[Return]]*$D$3+Table4[[#This Row],[Return]]*$D$4+Table5[[#This Row],[Return]]*$D$5+Table6[[#This Row],[Return]]*$D$6+Table7[[#This Row],[Return]]*$D$7</f>
        <v>1.7303569856345805E-2</v>
      </c>
      <c r="AB46" s="13">
        <f>'Raw Data'!N31</f>
        <v>3.9600693012129219E-3</v>
      </c>
    </row>
    <row r="47" spans="1:28" x14ac:dyDescent="0.3">
      <c r="A47" s="7">
        <v>45156</v>
      </c>
      <c r="B47">
        <v>245.300003</v>
      </c>
      <c r="C47">
        <v>209885</v>
      </c>
      <c r="D47" s="21">
        <f>(Table2[[#This Row],[Close]]-B48)/B48</f>
        <v>-4.6662366159411738E-3</v>
      </c>
      <c r="F47" s="7">
        <v>45156</v>
      </c>
      <c r="G47">
        <v>991.04998799999998</v>
      </c>
      <c r="H47">
        <v>59324</v>
      </c>
      <c r="I47" s="21">
        <f>(Table4[[#This Row],[Close]]-G48)/G48</f>
        <v>-2.2199201091599244E-2</v>
      </c>
      <c r="K47" s="7">
        <v>45156</v>
      </c>
      <c r="L47">
        <v>184.949997</v>
      </c>
      <c r="M47">
        <v>8641</v>
      </c>
      <c r="N47" s="21">
        <f>(Table5[[#This Row],[Close]]-L48)/L48</f>
        <v>-2.7028648648650701E-4</v>
      </c>
      <c r="P47" s="7">
        <v>45156</v>
      </c>
      <c r="Q47">
        <v>94.550003000000004</v>
      </c>
      <c r="R47">
        <v>144195</v>
      </c>
      <c r="S47" s="21">
        <f>(Table6[[#This Row],[Close]]-Q48)/Q48</f>
        <v>-1.1500250674328232E-2</v>
      </c>
      <c r="U47" s="7">
        <v>45156</v>
      </c>
      <c r="V47">
        <v>133.550003</v>
      </c>
      <c r="W47">
        <v>23951</v>
      </c>
      <c r="X47" s="21">
        <f>(Table7[[#This Row],[Close]]-V48)/V48</f>
        <v>-1.6568482697308925E-2</v>
      </c>
      <c r="Z47" s="27">
        <v>45156</v>
      </c>
      <c r="AA47" s="21">
        <f>Table2[[#This Row],[Return]]*$D$3+Table4[[#This Row],[Return]]*$D$4+Table5[[#This Row],[Return]]*$D$5+Table6[[#This Row],[Return]]*$D$6+Table7[[#This Row],[Return]]*$D$7</f>
        <v>-1.1040891513132816E-2</v>
      </c>
      <c r="AB47" s="13">
        <f>'Raw Data'!N32</f>
        <v>-1.5593275399983795E-2</v>
      </c>
    </row>
    <row r="48" spans="1:28" x14ac:dyDescent="0.3">
      <c r="A48" s="7">
        <v>45155</v>
      </c>
      <c r="B48">
        <v>246.449997</v>
      </c>
      <c r="C48">
        <v>310278</v>
      </c>
      <c r="D48" s="21">
        <f>(Table2[[#This Row],[Close]]-B49)/B49</f>
        <v>4.8929541284403518E-3</v>
      </c>
      <c r="F48" s="7">
        <v>45155</v>
      </c>
      <c r="G48">
        <v>1013.549988</v>
      </c>
      <c r="H48">
        <v>76929</v>
      </c>
      <c r="I48" s="21">
        <f>(Table4[[#This Row],[Close]]-G49)/G49</f>
        <v>1.7365107151819308E-2</v>
      </c>
      <c r="K48" s="7">
        <v>45155</v>
      </c>
      <c r="L48">
        <v>185</v>
      </c>
      <c r="M48">
        <v>14536</v>
      </c>
      <c r="N48" s="21">
        <f>(Table5[[#This Row],[Close]]-L49)/L49</f>
        <v>2.2099447513812154E-2</v>
      </c>
      <c r="P48" s="7">
        <v>45155</v>
      </c>
      <c r="Q48">
        <v>95.650002000000001</v>
      </c>
      <c r="R48">
        <v>593786</v>
      </c>
      <c r="S48" s="21">
        <f>(Table6[[#This Row],[Close]]-Q49)/Q49</f>
        <v>6.6332276465962473E-2</v>
      </c>
      <c r="U48" s="7">
        <v>45155</v>
      </c>
      <c r="V48">
        <v>135.800003</v>
      </c>
      <c r="W48">
        <v>69682</v>
      </c>
      <c r="X48" s="21">
        <f>(Table7[[#This Row],[Close]]-V49)/V49</f>
        <v>3.0740060721062647E-2</v>
      </c>
      <c r="Z48" s="26">
        <v>45155</v>
      </c>
      <c r="AA48" s="21">
        <f>Table2[[#This Row],[Return]]*$D$3+Table4[[#This Row],[Return]]*$D$4+Table5[[#This Row],[Return]]*$D$5+Table6[[#This Row],[Return]]*$D$6+Table7[[#This Row],[Return]]*$D$7</f>
        <v>2.8285969196219386E-2</v>
      </c>
      <c r="AB48" s="13">
        <f>'Raw Data'!N33</f>
        <v>1.7519213288158041E-2</v>
      </c>
    </row>
    <row r="49" spans="1:28" x14ac:dyDescent="0.3">
      <c r="A49" s="7">
        <v>45154</v>
      </c>
      <c r="B49">
        <v>245.25</v>
      </c>
      <c r="C49">
        <v>163506</v>
      </c>
      <c r="D49" s="21">
        <f>(Table2[[#This Row],[Close]]-B50)/B50</f>
        <v>-6.6828434187810974E-3</v>
      </c>
      <c r="F49" s="7">
        <v>45154</v>
      </c>
      <c r="G49">
        <v>996.25</v>
      </c>
      <c r="H49">
        <v>37465</v>
      </c>
      <c r="I49" s="21">
        <f>(Table4[[#This Row],[Close]]-G50)/G50</f>
        <v>-6.8783570103369005E-3</v>
      </c>
      <c r="K49" s="7">
        <v>45154</v>
      </c>
      <c r="L49">
        <v>181</v>
      </c>
      <c r="M49">
        <v>7008</v>
      </c>
      <c r="N49" s="21">
        <f>(Table5[[#This Row],[Close]]-L50)/L50</f>
        <v>6.3941838289401686E-3</v>
      </c>
      <c r="P49" s="7">
        <v>45154</v>
      </c>
      <c r="Q49">
        <v>89.699996999999996</v>
      </c>
      <c r="R49">
        <v>127562</v>
      </c>
      <c r="S49" s="21">
        <f>(Table6[[#This Row],[Close]]-Q50)/Q50</f>
        <v>3.4602077321871191E-2</v>
      </c>
      <c r="U49" s="7">
        <v>45154</v>
      </c>
      <c r="V49">
        <v>131.75</v>
      </c>
      <c r="W49">
        <v>32570</v>
      </c>
      <c r="X49" s="21">
        <f>(Table7[[#This Row],[Close]]-V50)/V50</f>
        <v>-1.19985446419853E-2</v>
      </c>
      <c r="Z49" s="27">
        <v>45154</v>
      </c>
      <c r="AA49" s="21">
        <f>Table2[[#This Row],[Return]]*$D$3+Table4[[#This Row],[Return]]*$D$4+Table5[[#This Row],[Return]]*$D$5+Table6[[#This Row],[Return]]*$D$6+Table7[[#This Row],[Return]]*$D$7</f>
        <v>3.0873032159416123E-3</v>
      </c>
      <c r="AB49" s="13">
        <f>'Raw Data'!N34</f>
        <v>5.5675585840118148E-3</v>
      </c>
    </row>
    <row r="50" spans="1:28" x14ac:dyDescent="0.3">
      <c r="A50" s="7">
        <v>45152</v>
      </c>
      <c r="B50">
        <v>246.89999399999999</v>
      </c>
      <c r="C50">
        <v>378849</v>
      </c>
      <c r="D50" s="21">
        <f>(Table2[[#This Row],[Close]]-B51)/B51</f>
        <v>1.4796510298440023E-2</v>
      </c>
      <c r="F50" s="7">
        <v>45152</v>
      </c>
      <c r="G50">
        <v>1003.150024</v>
      </c>
      <c r="H50">
        <v>67862</v>
      </c>
      <c r="I50" s="21">
        <f>(Table4[[#This Row],[Close]]-G51)/G51</f>
        <v>1.4717831633853956E-2</v>
      </c>
      <c r="K50" s="7">
        <v>45152</v>
      </c>
      <c r="L50">
        <v>179.85000600000001</v>
      </c>
      <c r="M50">
        <v>7582</v>
      </c>
      <c r="N50" s="21">
        <f>(Table5[[#This Row],[Close]]-L51)/L51</f>
        <v>-8.8178067040694894E-3</v>
      </c>
      <c r="P50" s="7">
        <v>45152</v>
      </c>
      <c r="Q50">
        <v>86.699996999999996</v>
      </c>
      <c r="R50">
        <v>18432</v>
      </c>
      <c r="S50" s="21">
        <f>(Table6[[#This Row],[Close]]-Q51)/Q51</f>
        <v>-5.7339451513971958E-3</v>
      </c>
      <c r="U50" s="7">
        <v>45152</v>
      </c>
      <c r="V50">
        <v>133.35000600000001</v>
      </c>
      <c r="W50">
        <v>61389</v>
      </c>
      <c r="X50" s="21">
        <f>(Table7[[#This Row],[Close]]-V51)/V51</f>
        <v>-8.5501412639404639E-3</v>
      </c>
      <c r="Z50" s="26">
        <v>45152</v>
      </c>
      <c r="AA50" s="21">
        <f>Table2[[#This Row],[Return]]*$D$3+Table4[[#This Row],[Return]]*$D$4+Table5[[#This Row],[Return]]*$D$5+Table6[[#This Row],[Return]]*$D$6+Table7[[#This Row],[Return]]*$D$7</f>
        <v>1.2824897625773656E-3</v>
      </c>
      <c r="AB50" s="13">
        <f>'Raw Data'!N35</f>
        <v>-5.3723448218861063E-3</v>
      </c>
    </row>
    <row r="51" spans="1:28" x14ac:dyDescent="0.3">
      <c r="A51" s="7">
        <v>45149</v>
      </c>
      <c r="B51">
        <v>243.300003</v>
      </c>
      <c r="C51">
        <v>494293</v>
      </c>
      <c r="D51" s="21">
        <f>(Table2[[#This Row],[Close]]-B52)/B52</f>
        <v>-2.4067388398707722E-2</v>
      </c>
      <c r="F51" s="7">
        <v>45149</v>
      </c>
      <c r="G51">
        <v>988.59997599999997</v>
      </c>
      <c r="H51">
        <v>69299</v>
      </c>
      <c r="I51" s="21">
        <f>(Table4[[#This Row],[Close]]-G52)/G52</f>
        <v>-2.3074297863637998E-2</v>
      </c>
      <c r="K51" s="7">
        <v>45149</v>
      </c>
      <c r="L51">
        <v>181.449997</v>
      </c>
      <c r="M51">
        <v>20511</v>
      </c>
      <c r="N51" s="21">
        <f>(Table5[[#This Row],[Close]]-L52)/L52</f>
        <v>-6.841817298989885E-3</v>
      </c>
      <c r="P51" s="7">
        <v>45149</v>
      </c>
      <c r="Q51">
        <v>87.199996999999996</v>
      </c>
      <c r="R51">
        <v>15443</v>
      </c>
      <c r="S51" s="21">
        <f>(Table6[[#This Row],[Close]]-Q52)/Q52</f>
        <v>-3.9977839863695672E-3</v>
      </c>
      <c r="U51" s="7">
        <v>45149</v>
      </c>
      <c r="V51">
        <v>134.5</v>
      </c>
      <c r="W51">
        <v>46329</v>
      </c>
      <c r="X51" s="21">
        <f>(Table7[[#This Row],[Close]]-V52)/V52</f>
        <v>-8.4776561066415707E-3</v>
      </c>
      <c r="Z51" s="27">
        <v>45149</v>
      </c>
      <c r="AA51" s="21">
        <f>Table2[[#This Row],[Return]]*$D$3+Table4[[#This Row],[Return]]*$D$4+Table5[[#This Row],[Return]]*$D$5+Table6[[#This Row],[Return]]*$D$6+Table7[[#This Row],[Return]]*$D$7</f>
        <v>-1.329178873086935E-2</v>
      </c>
      <c r="AB51" s="13">
        <f>'Raw Data'!N36</f>
        <v>-1.1358065043307618E-2</v>
      </c>
    </row>
    <row r="52" spans="1:28" x14ac:dyDescent="0.3">
      <c r="A52" s="7">
        <v>45148</v>
      </c>
      <c r="B52">
        <v>249.300003</v>
      </c>
      <c r="C52">
        <v>374124</v>
      </c>
      <c r="D52" s="21">
        <f>(Table2[[#This Row],[Close]]-B53)/B53</f>
        <v>-9.1415061412995508E-3</v>
      </c>
      <c r="F52" s="7">
        <v>45148</v>
      </c>
      <c r="G52">
        <v>1011.950012</v>
      </c>
      <c r="H52">
        <v>34659</v>
      </c>
      <c r="I52" s="21">
        <f>(Table4[[#This Row],[Close]]-G53)/G53</f>
        <v>-6.8698168875432524E-3</v>
      </c>
      <c r="K52" s="7">
        <v>45148</v>
      </c>
      <c r="L52">
        <v>182.699997</v>
      </c>
      <c r="M52">
        <v>2065</v>
      </c>
      <c r="N52" s="21">
        <f>(Table5[[#This Row],[Close]]-L53)/L53</f>
        <v>-2.729257686614482E-3</v>
      </c>
      <c r="P52" s="7">
        <v>45148</v>
      </c>
      <c r="Q52">
        <v>87.550003000000004</v>
      </c>
      <c r="R52">
        <v>33932</v>
      </c>
      <c r="S52" s="21">
        <f>(Table6[[#This Row],[Close]]-Q53)/Q53</f>
        <v>-5.6785915157776881E-3</v>
      </c>
      <c r="U52" s="7">
        <v>45148</v>
      </c>
      <c r="V52">
        <v>135.64999399999999</v>
      </c>
      <c r="W52">
        <v>57933</v>
      </c>
      <c r="X52" s="21">
        <f>(Table7[[#This Row],[Close]]-V53)/V53</f>
        <v>-2.9338146690518839E-2</v>
      </c>
      <c r="Z52" s="26">
        <v>45148</v>
      </c>
      <c r="AA52" s="21">
        <f>Table2[[#This Row],[Return]]*$D$3+Table4[[#This Row],[Return]]*$D$4+Table5[[#This Row],[Return]]*$D$5+Table6[[#This Row],[Return]]*$D$6+Table7[[#This Row],[Return]]*$D$7</f>
        <v>-1.0751463784350764E-2</v>
      </c>
      <c r="AB52" s="13">
        <f>'Raw Data'!N37</f>
        <v>1.1452879581150715E-3</v>
      </c>
    </row>
    <row r="53" spans="1:28" x14ac:dyDescent="0.3">
      <c r="A53" s="7">
        <v>45147</v>
      </c>
      <c r="B53">
        <v>251.60000600000001</v>
      </c>
      <c r="C53">
        <v>382854</v>
      </c>
      <c r="D53" s="21">
        <f>(Table2[[#This Row],[Close]]-B54)/B54</f>
        <v>1.0238919772267594E-2</v>
      </c>
      <c r="F53" s="7">
        <v>45147</v>
      </c>
      <c r="G53">
        <v>1018.950012</v>
      </c>
      <c r="H53">
        <v>48364</v>
      </c>
      <c r="I53" s="21">
        <f>(Table4[[#This Row],[Close]]-G54)/G54</f>
        <v>-4.8344680964672142E-3</v>
      </c>
      <c r="K53" s="7">
        <v>45147</v>
      </c>
      <c r="L53">
        <v>183.199997</v>
      </c>
      <c r="M53">
        <v>9554</v>
      </c>
      <c r="N53" s="21">
        <f>(Table5[[#This Row],[Close]]-L54)/L54</f>
        <v>8.2553661241942678E-3</v>
      </c>
      <c r="P53" s="7">
        <v>45147</v>
      </c>
      <c r="Q53">
        <v>88.050003000000004</v>
      </c>
      <c r="R53">
        <v>18334</v>
      </c>
      <c r="S53" s="21">
        <f>(Table6[[#This Row],[Close]]-Q54)/Q54</f>
        <v>6.8611323108451064E-3</v>
      </c>
      <c r="U53" s="7">
        <v>45147</v>
      </c>
      <c r="V53">
        <v>139.75</v>
      </c>
      <c r="W53">
        <v>19655</v>
      </c>
      <c r="X53" s="21">
        <f>(Table7[[#This Row],[Close]]-V54)/V54</f>
        <v>2.1513302721691977E-3</v>
      </c>
      <c r="Z53" s="27">
        <v>45147</v>
      </c>
      <c r="AA53" s="21">
        <f>Table2[[#This Row],[Return]]*$D$3+Table4[[#This Row],[Return]]*$D$4+Table5[[#This Row],[Return]]*$D$5+Table6[[#This Row],[Return]]*$D$6+Table7[[#This Row],[Return]]*$D$7</f>
        <v>4.534456076601791E-3</v>
      </c>
      <c r="AB53" s="13">
        <f>'Raw Data'!N38</f>
        <v>1.4608233731739821E-2</v>
      </c>
    </row>
    <row r="54" spans="1:28" x14ac:dyDescent="0.3">
      <c r="A54" s="7">
        <v>45146</v>
      </c>
      <c r="B54">
        <v>249.050003</v>
      </c>
      <c r="C54">
        <v>438268</v>
      </c>
      <c r="D54" s="21">
        <f>(Table2[[#This Row],[Close]]-B55)/B55</f>
        <v>1.322213165310661E-2</v>
      </c>
      <c r="F54" s="7">
        <v>45146</v>
      </c>
      <c r="G54">
        <v>1023.900024</v>
      </c>
      <c r="H54">
        <v>32051</v>
      </c>
      <c r="I54" s="21">
        <f>(Table4[[#This Row],[Close]]-G55)/G55</f>
        <v>-1.6662642016806693E-2</v>
      </c>
      <c r="K54" s="7">
        <v>45146</v>
      </c>
      <c r="L54">
        <v>181.699997</v>
      </c>
      <c r="M54">
        <v>5136</v>
      </c>
      <c r="N54" s="21">
        <f>(Table5[[#This Row],[Close]]-L55)/L55</f>
        <v>1.929919980261752E-3</v>
      </c>
      <c r="P54" s="7">
        <v>45146</v>
      </c>
      <c r="Q54">
        <v>87.449996999999996</v>
      </c>
      <c r="R54">
        <v>24238</v>
      </c>
      <c r="S54" s="21">
        <f>(Table6[[#This Row],[Close]]-Q55)/Q55</f>
        <v>0</v>
      </c>
      <c r="U54" s="7">
        <v>45146</v>
      </c>
      <c r="V54">
        <v>139.449997</v>
      </c>
      <c r="W54">
        <v>31234</v>
      </c>
      <c r="X54" s="21">
        <f>(Table7[[#This Row],[Close]]-V55)/V55</f>
        <v>-1.6225770723104084E-2</v>
      </c>
      <c r="Z54" s="26">
        <v>45146</v>
      </c>
      <c r="AA54" s="21">
        <f>Table2[[#This Row],[Return]]*$D$3+Table4[[#This Row],[Return]]*$D$4+Table5[[#This Row],[Return]]*$D$5+Table6[[#This Row],[Return]]*$D$6+Table7[[#This Row],[Return]]*$D$7</f>
        <v>-3.5472722213084834E-3</v>
      </c>
      <c r="AB54" s="13">
        <f>'Raw Data'!N39</f>
        <v>-1.6891064871481065E-2</v>
      </c>
    </row>
    <row r="55" spans="1:28" x14ac:dyDescent="0.3">
      <c r="A55" s="7">
        <v>45145</v>
      </c>
      <c r="B55">
        <v>245.800003</v>
      </c>
      <c r="C55">
        <v>286445</v>
      </c>
      <c r="D55" s="21">
        <f>(Table2[[#This Row],[Close]]-B56)/B56</f>
        <v>6.7581775160724007E-3</v>
      </c>
      <c r="F55" s="7">
        <v>45145</v>
      </c>
      <c r="G55">
        <v>1041.25</v>
      </c>
      <c r="H55">
        <v>35204</v>
      </c>
      <c r="I55" s="21">
        <f>(Table4[[#This Row],[Close]]-G56)/G56</f>
        <v>-1.3313795458754826E-2</v>
      </c>
      <c r="K55" s="7">
        <v>45145</v>
      </c>
      <c r="L55">
        <v>181.35000600000001</v>
      </c>
      <c r="M55">
        <v>5697</v>
      </c>
      <c r="N55" s="21">
        <f>(Table5[[#This Row],[Close]]-L56)/L56</f>
        <v>-1.4134226922547809E-2</v>
      </c>
      <c r="P55" s="7">
        <v>45145</v>
      </c>
      <c r="Q55">
        <v>87.449996999999996</v>
      </c>
      <c r="R55">
        <v>15294</v>
      </c>
      <c r="S55" s="21">
        <f>(Table6[[#This Row],[Close]]-Q56)/Q56</f>
        <v>-3.4188376068376501E-3</v>
      </c>
      <c r="U55" s="7">
        <v>45145</v>
      </c>
      <c r="V55">
        <v>141.75</v>
      </c>
      <c r="W55">
        <v>28605</v>
      </c>
      <c r="X55" s="21">
        <f>(Table7[[#This Row],[Close]]-V56)/V56</f>
        <v>-3.164535931741238E-3</v>
      </c>
      <c r="Z55" s="27">
        <v>45145</v>
      </c>
      <c r="AA55" s="21">
        <f>Table2[[#This Row],[Return]]*$D$3+Table4[[#This Row],[Return]]*$D$4+Table5[[#This Row],[Return]]*$D$5+Table6[[#This Row],[Return]]*$D$6+Table7[[#This Row],[Return]]*$D$7</f>
        <v>-5.4546436807618249E-3</v>
      </c>
      <c r="AB55" s="13">
        <f>'Raw Data'!N40</f>
        <v>-6.4856100526955816E-3</v>
      </c>
    </row>
    <row r="56" spans="1:28" x14ac:dyDescent="0.3">
      <c r="A56" s="7">
        <v>45142</v>
      </c>
      <c r="B56">
        <v>244.14999399999999</v>
      </c>
      <c r="C56">
        <v>244741</v>
      </c>
      <c r="D56" s="21">
        <f>(Table2[[#This Row],[Close]]-B57)/B57</f>
        <v>-5.7015230417244642E-3</v>
      </c>
      <c r="F56" s="7">
        <v>45142</v>
      </c>
      <c r="G56">
        <v>1055.3000489999999</v>
      </c>
      <c r="H56">
        <v>56544</v>
      </c>
      <c r="I56" s="21">
        <f>(Table4[[#This Row],[Close]]-G57)/G57</f>
        <v>1.9367349915479299E-2</v>
      </c>
      <c r="K56" s="7">
        <v>45142</v>
      </c>
      <c r="L56">
        <v>183.949997</v>
      </c>
      <c r="M56">
        <v>5689</v>
      </c>
      <c r="N56" s="21">
        <f>(Table5[[#This Row],[Close]]-L57)/L57</f>
        <v>8.7742854255787005E-3</v>
      </c>
      <c r="P56" s="7">
        <v>45142</v>
      </c>
      <c r="Q56">
        <v>87.75</v>
      </c>
      <c r="R56">
        <v>51949</v>
      </c>
      <c r="S56" s="21">
        <f>(Table6[[#This Row],[Close]]-Q57)/Q57</f>
        <v>8.0413208027114731E-3</v>
      </c>
      <c r="U56" s="7">
        <v>45142</v>
      </c>
      <c r="V56">
        <v>142.199997</v>
      </c>
      <c r="W56">
        <v>52638</v>
      </c>
      <c r="X56" s="21">
        <f>(Table7[[#This Row],[Close]]-V57)/V57</f>
        <v>1.753128443649371E-2</v>
      </c>
      <c r="Z56" s="26">
        <v>45142</v>
      </c>
      <c r="AA56" s="21">
        <f>Table2[[#This Row],[Return]]*$D$3+Table4[[#This Row],[Return]]*$D$4+Table5[[#This Row],[Return]]*$D$5+Table6[[#This Row],[Return]]*$D$6+Table7[[#This Row],[Return]]*$D$7</f>
        <v>9.6025435077077455E-3</v>
      </c>
      <c r="AB56" s="13">
        <f>'Raw Data'!N41</f>
        <v>-5.0814647523793792E-3</v>
      </c>
    </row>
    <row r="57" spans="1:28" x14ac:dyDescent="0.3">
      <c r="A57" s="7">
        <v>45141</v>
      </c>
      <c r="B57">
        <v>245.550003</v>
      </c>
      <c r="C57">
        <v>224541</v>
      </c>
      <c r="D57" s="21">
        <f>(Table2[[#This Row],[Close]]-B58)/B58</f>
        <v>-4.8632097264437535E-3</v>
      </c>
      <c r="F57" s="7">
        <v>45141</v>
      </c>
      <c r="G57">
        <v>1035.25</v>
      </c>
      <c r="H57">
        <v>88843</v>
      </c>
      <c r="I57" s="21">
        <f>(Table4[[#This Row],[Close]]-G58)/G58</f>
        <v>-3.3605600933488917E-2</v>
      </c>
      <c r="K57" s="7">
        <v>45141</v>
      </c>
      <c r="L57">
        <v>182.35000600000001</v>
      </c>
      <c r="M57">
        <v>5537</v>
      </c>
      <c r="N57" s="21">
        <f>(Table5[[#This Row],[Close]]-L58)/L58</f>
        <v>-5.1827440504733447E-3</v>
      </c>
      <c r="P57" s="7">
        <v>45141</v>
      </c>
      <c r="Q57">
        <v>87.050003000000004</v>
      </c>
      <c r="R57">
        <v>60643</v>
      </c>
      <c r="S57" s="21">
        <f>(Table6[[#This Row],[Close]]-Q58)/Q58</f>
        <v>-1.2478717811033026E-2</v>
      </c>
      <c r="U57" s="7">
        <v>45141</v>
      </c>
      <c r="V57">
        <v>139.75</v>
      </c>
      <c r="W57">
        <v>20589</v>
      </c>
      <c r="X57" s="21">
        <f>(Table7[[#This Row],[Close]]-V58)/V58</f>
        <v>-7.104795737122558E-3</v>
      </c>
      <c r="Z57" s="27">
        <v>45141</v>
      </c>
      <c r="AA57" s="21">
        <f>Table2[[#This Row],[Return]]*$D$3+Table4[[#This Row],[Return]]*$D$4+Table5[[#This Row],[Return]]*$D$5+Table6[[#This Row],[Return]]*$D$6+Table7[[#This Row],[Return]]*$D$7</f>
        <v>-1.264701365171232E-2</v>
      </c>
      <c r="AB57" s="13">
        <f>'Raw Data'!N42</f>
        <v>5.2704127138571318E-3</v>
      </c>
    </row>
    <row r="58" spans="1:28" x14ac:dyDescent="0.3">
      <c r="A58" s="7">
        <v>45140</v>
      </c>
      <c r="B58">
        <v>246.75</v>
      </c>
      <c r="C58">
        <v>578664</v>
      </c>
      <c r="D58" s="21">
        <f>(Table2[[#This Row],[Close]]-B59)/B59</f>
        <v>-2.0639004016340577E-2</v>
      </c>
      <c r="F58" s="7">
        <v>45140</v>
      </c>
      <c r="G58">
        <v>1071.25</v>
      </c>
      <c r="H58">
        <v>136358</v>
      </c>
      <c r="I58" s="21">
        <f>(Table4[[#This Row],[Close]]-G59)/G59</f>
        <v>-4.3910886832641806E-2</v>
      </c>
      <c r="K58" s="7">
        <v>45140</v>
      </c>
      <c r="L58">
        <v>183.300003</v>
      </c>
      <c r="M58">
        <v>11055</v>
      </c>
      <c r="N58" s="21">
        <f>(Table5[[#This Row],[Close]]-L59)/L59</f>
        <v>1.6357066270349867E-2</v>
      </c>
      <c r="P58" s="7">
        <v>45140</v>
      </c>
      <c r="Q58">
        <v>88.150002000000001</v>
      </c>
      <c r="R58">
        <v>116570</v>
      </c>
      <c r="S58" s="21">
        <f>(Table6[[#This Row],[Close]]-Q59)/Q59</f>
        <v>-1.6987655141982628E-3</v>
      </c>
      <c r="U58" s="7">
        <v>45140</v>
      </c>
      <c r="V58">
        <v>140.75</v>
      </c>
      <c r="W58">
        <v>84941</v>
      </c>
      <c r="X58" s="21">
        <f>(Table7[[#This Row],[Close]]-V59)/V59</f>
        <v>-1.2973393563531881E-2</v>
      </c>
      <c r="Z58" s="26">
        <v>45140</v>
      </c>
      <c r="AA58" s="21">
        <f>Table2[[#This Row],[Return]]*$D$3+Table4[[#This Row],[Return]]*$D$4+Table5[[#This Row],[Return]]*$D$5+Table6[[#This Row],[Return]]*$D$6+Table7[[#This Row],[Return]]*$D$7</f>
        <v>-1.2572996731272533E-2</v>
      </c>
      <c r="AB58" s="13">
        <f>'Raw Data'!N43</f>
        <v>4.8673643222187801E-4</v>
      </c>
    </row>
    <row r="59" spans="1:28" x14ac:dyDescent="0.3">
      <c r="A59" s="7">
        <v>45139</v>
      </c>
      <c r="B59">
        <v>251.949997</v>
      </c>
      <c r="C59">
        <v>451335</v>
      </c>
      <c r="D59" s="21">
        <f>(Table2[[#This Row],[Close]]-B60)/B60</f>
        <v>4.9860391502118762E-3</v>
      </c>
      <c r="F59" s="7">
        <v>45139</v>
      </c>
      <c r="G59">
        <v>1120.4499510000001</v>
      </c>
      <c r="H59">
        <v>121005</v>
      </c>
      <c r="I59" s="21">
        <f>(Table4[[#This Row],[Close]]-G60)/G60</f>
        <v>-9.7220385137477463E-3</v>
      </c>
      <c r="K59" s="7">
        <v>45139</v>
      </c>
      <c r="L59">
        <v>180.35000600000001</v>
      </c>
      <c r="M59">
        <v>5880</v>
      </c>
      <c r="N59" s="21">
        <f>(Table5[[#This Row],[Close]]-L60)/L60</f>
        <v>-6.8832596844737989E-3</v>
      </c>
      <c r="P59" s="7">
        <v>45139</v>
      </c>
      <c r="Q59">
        <v>88.300003000000004</v>
      </c>
      <c r="R59">
        <v>58026</v>
      </c>
      <c r="S59" s="21">
        <f>(Table6[[#This Row],[Close]]-Q60)/Q60</f>
        <v>0</v>
      </c>
      <c r="U59" s="7">
        <v>45139</v>
      </c>
      <c r="V59">
        <v>142.60000600000001</v>
      </c>
      <c r="W59">
        <v>83223</v>
      </c>
      <c r="X59" s="21">
        <f>(Table7[[#This Row],[Close]]-V60)/V60</f>
        <v>4.0875956204379615E-2</v>
      </c>
      <c r="Z59" s="27">
        <v>45139</v>
      </c>
      <c r="AA59" s="21">
        <f>Table2[[#This Row],[Return]]*$D$3+Table4[[#This Row],[Return]]*$D$4+Table5[[#This Row],[Return]]*$D$5+Table6[[#This Row],[Return]]*$D$6+Table7[[#This Row],[Return]]*$D$7</f>
        <v>5.8513394312739893E-3</v>
      </c>
      <c r="AB59" s="13">
        <f>'Raw Data'!N44</f>
        <v>2.2766078542970601E-3</v>
      </c>
    </row>
    <row r="60" spans="1:28" x14ac:dyDescent="0.3">
      <c r="A60" s="7">
        <v>45138</v>
      </c>
      <c r="B60">
        <v>250.699997</v>
      </c>
      <c r="C60">
        <v>262380</v>
      </c>
      <c r="D60" s="21">
        <f>(Table2[[#This Row],[Close]]-B61)/B61</f>
        <v>-9.9621439724504159E-4</v>
      </c>
      <c r="F60" s="7">
        <v>45138</v>
      </c>
      <c r="G60">
        <v>1131.4499510000001</v>
      </c>
      <c r="H60">
        <v>41873</v>
      </c>
      <c r="I60" s="21">
        <f>(Table4[[#This Row],[Close]]-G61)/G61</f>
        <v>5.5098431459676125E-3</v>
      </c>
      <c r="K60" s="7">
        <v>45138</v>
      </c>
      <c r="L60">
        <v>181.60000600000001</v>
      </c>
      <c r="M60">
        <v>6606</v>
      </c>
      <c r="N60" s="21">
        <f>(Table5[[#This Row],[Close]]-L61)/L61</f>
        <v>1.0854506346379368E-2</v>
      </c>
      <c r="P60" s="7">
        <v>45138</v>
      </c>
      <c r="Q60">
        <v>88.300003000000004</v>
      </c>
      <c r="R60">
        <v>33341</v>
      </c>
      <c r="S60" s="21">
        <f>(Table6[[#This Row],[Close]]-Q61)/Q61</f>
        <v>1.701656229117308E-3</v>
      </c>
      <c r="U60" s="7">
        <v>45138</v>
      </c>
      <c r="V60">
        <v>137</v>
      </c>
      <c r="W60">
        <v>43862</v>
      </c>
      <c r="X60" s="21">
        <f>(Table7[[#This Row],[Close]]-V61)/V61</f>
        <v>-5.4446460980036296E-3</v>
      </c>
      <c r="Z60" s="26">
        <v>45138</v>
      </c>
      <c r="AA60" s="21">
        <f>Table2[[#This Row],[Return]]*$D$3+Table4[[#This Row],[Return]]*$D$4+Table5[[#This Row],[Return]]*$D$5+Table6[[#This Row],[Return]]*$D$6+Table7[[#This Row],[Return]]*$D$7</f>
        <v>2.3250290452431236E-3</v>
      </c>
      <c r="AB60" s="13">
        <f>'Raw Data'!N45</f>
        <v>4.2459377806810198E-3</v>
      </c>
    </row>
    <row r="61" spans="1:28" x14ac:dyDescent="0.3">
      <c r="A61" s="7">
        <v>45135</v>
      </c>
      <c r="B61">
        <v>250.949997</v>
      </c>
      <c r="C61">
        <v>310839</v>
      </c>
      <c r="D61" s="21">
        <f>(Table2[[#This Row],[Close]]-B62)/B62</f>
        <v>7.4266999415487315E-3</v>
      </c>
      <c r="F61" s="7">
        <v>45135</v>
      </c>
      <c r="G61">
        <v>1125.25</v>
      </c>
      <c r="H61">
        <v>26336</v>
      </c>
      <c r="I61" s="21">
        <f>(Table4[[#This Row],[Close]]-G62)/G62</f>
        <v>3.2095358828253986E-3</v>
      </c>
      <c r="K61" s="7">
        <v>45135</v>
      </c>
      <c r="L61">
        <v>179.64999399999999</v>
      </c>
      <c r="M61">
        <v>7407</v>
      </c>
      <c r="N61" s="21">
        <f>(Table5[[#This Row],[Close]]-L62)/L62</f>
        <v>-3.8814082434797097E-3</v>
      </c>
      <c r="P61" s="7">
        <v>45135</v>
      </c>
      <c r="Q61">
        <v>88.150002000000001</v>
      </c>
      <c r="R61">
        <v>28895</v>
      </c>
      <c r="S61" s="21">
        <f>(Table6[[#This Row],[Close]]-Q62)/Q62</f>
        <v>-3.3916903355010355E-3</v>
      </c>
      <c r="U61" s="7">
        <v>45135</v>
      </c>
      <c r="V61">
        <v>137.75</v>
      </c>
      <c r="W61">
        <v>19167</v>
      </c>
      <c r="X61" s="21">
        <f>(Table7[[#This Row],[Close]]-V62)/V62</f>
        <v>5.1076029527704295E-3</v>
      </c>
      <c r="Z61" s="27">
        <v>45135</v>
      </c>
      <c r="AA61" s="21">
        <f>Table2[[#This Row],[Return]]*$D$3+Table4[[#This Row],[Return]]*$D$4+Table5[[#This Row],[Return]]*$D$5+Table6[[#This Row],[Return]]*$D$6+Table7[[#This Row],[Return]]*$D$7</f>
        <v>1.6941480396327631E-3</v>
      </c>
      <c r="AB61" s="13">
        <f>'Raw Data'!N46</f>
        <v>-8.4203708201763938E-3</v>
      </c>
    </row>
    <row r="62" spans="1:28" x14ac:dyDescent="0.3">
      <c r="A62" s="7">
        <v>45134</v>
      </c>
      <c r="B62">
        <v>249.10000600000001</v>
      </c>
      <c r="C62">
        <v>483018</v>
      </c>
      <c r="D62" s="21">
        <f>(Table2[[#This Row],[Close]]-B63)/B63</f>
        <v>-2.0255630285152378E-2</v>
      </c>
      <c r="F62" s="7">
        <v>45134</v>
      </c>
      <c r="G62">
        <v>1121.650024</v>
      </c>
      <c r="H62">
        <v>56402</v>
      </c>
      <c r="I62" s="21">
        <f>(Table4[[#This Row],[Close]]-G63)/G63</f>
        <v>-1.0367037013579593E-2</v>
      </c>
      <c r="K62" s="7">
        <v>45134</v>
      </c>
      <c r="L62">
        <v>180.35000600000001</v>
      </c>
      <c r="M62">
        <v>2563</v>
      </c>
      <c r="N62" s="21">
        <f>(Table5[[#This Row],[Close]]-L63)/L63</f>
        <v>7.260558381560059E-3</v>
      </c>
      <c r="P62" s="7">
        <v>45134</v>
      </c>
      <c r="Q62">
        <v>88.449996999999996</v>
      </c>
      <c r="R62">
        <v>28841</v>
      </c>
      <c r="S62" s="21">
        <f>(Table6[[#This Row],[Close]]-Q63)/Q63</f>
        <v>-5.6211356589478019E-3</v>
      </c>
      <c r="U62" s="7">
        <v>45134</v>
      </c>
      <c r="V62">
        <v>137.050003</v>
      </c>
      <c r="W62">
        <v>21281</v>
      </c>
      <c r="X62" s="21">
        <f>(Table7[[#This Row],[Close]]-V63)/V63</f>
        <v>-1.2608068891756436E-2</v>
      </c>
      <c r="Z62" s="26">
        <v>45134</v>
      </c>
      <c r="AA62" s="21">
        <f>Table2[[#This Row],[Return]]*$D$3+Table4[[#This Row],[Return]]*$D$4+Table5[[#This Row],[Return]]*$D$5+Table6[[#This Row],[Return]]*$D$6+Table7[[#This Row],[Return]]*$D$7</f>
        <v>-8.3182626935752284E-3</v>
      </c>
      <c r="AB62" s="13">
        <f>'Raw Data'!N47</f>
        <v>7.0118222584589556E-3</v>
      </c>
    </row>
    <row r="63" spans="1:28" x14ac:dyDescent="0.3">
      <c r="A63" s="7">
        <v>45133</v>
      </c>
      <c r="B63">
        <v>254.25</v>
      </c>
      <c r="C63">
        <v>1030327</v>
      </c>
      <c r="D63" s="21">
        <f>(Table2[[#This Row],[Close]]-B64)/B64</f>
        <v>5.9347181008902079E-3</v>
      </c>
      <c r="F63" s="7">
        <v>45133</v>
      </c>
      <c r="G63">
        <v>1133.400024</v>
      </c>
      <c r="H63">
        <v>100625</v>
      </c>
      <c r="I63" s="21">
        <f>(Table4[[#This Row],[Close]]-G64)/G64</f>
        <v>1.5864545825367678E-2</v>
      </c>
      <c r="K63" s="7">
        <v>45133</v>
      </c>
      <c r="L63">
        <v>179.050003</v>
      </c>
      <c r="M63">
        <v>19196</v>
      </c>
      <c r="N63" s="21">
        <f>(Table5[[#This Row],[Close]]-L64)/L64</f>
        <v>-9.6792033792167578E-3</v>
      </c>
      <c r="P63" s="7">
        <v>45133</v>
      </c>
      <c r="Q63">
        <v>88.949996999999996</v>
      </c>
      <c r="R63">
        <v>33446</v>
      </c>
      <c r="S63" s="21">
        <f>(Table6[[#This Row],[Close]]-Q64)/Q64</f>
        <v>3.384038276727795E-3</v>
      </c>
      <c r="U63" s="7">
        <v>45133</v>
      </c>
      <c r="V63">
        <v>138.800003</v>
      </c>
      <c r="W63">
        <v>18505</v>
      </c>
      <c r="X63" s="21">
        <f>(Table7[[#This Row],[Close]]-V64)/V64</f>
        <v>-3.9469176628525136E-3</v>
      </c>
      <c r="Z63" s="27">
        <v>45133</v>
      </c>
      <c r="AA63" s="21">
        <f>Table2[[#This Row],[Return]]*$D$3+Table4[[#This Row],[Return]]*$D$4+Table5[[#This Row],[Return]]*$D$5+Table6[[#This Row],[Return]]*$D$6+Table7[[#This Row],[Return]]*$D$7</f>
        <v>2.3114362321832822E-3</v>
      </c>
      <c r="AB63" s="13">
        <f>'Raw Data'!N48</f>
        <v>4.9983611930513837E-3</v>
      </c>
    </row>
    <row r="64" spans="1:28" x14ac:dyDescent="0.3">
      <c r="A64" s="7">
        <v>45132</v>
      </c>
      <c r="B64">
        <v>252.75</v>
      </c>
      <c r="C64">
        <v>374742</v>
      </c>
      <c r="D64" s="21">
        <f>(Table2[[#This Row],[Close]]-B65)/B65</f>
        <v>9.99000999000999E-3</v>
      </c>
      <c r="F64" s="7">
        <v>45132</v>
      </c>
      <c r="G64">
        <v>1115.6999510000001</v>
      </c>
      <c r="H64">
        <v>35101</v>
      </c>
      <c r="I64" s="21">
        <f>(Table4[[#This Row],[Close]]-G65)/G65</f>
        <v>-5.9250903392008576E-3</v>
      </c>
      <c r="K64" s="7">
        <v>45132</v>
      </c>
      <c r="L64">
        <v>180.800003</v>
      </c>
      <c r="M64">
        <v>7647</v>
      </c>
      <c r="N64" s="21">
        <f>(Table5[[#This Row],[Close]]-L65)/L65</f>
        <v>-9.5864145233676059E-3</v>
      </c>
      <c r="P64" s="7">
        <v>45132</v>
      </c>
      <c r="Q64">
        <v>88.650002000000001</v>
      </c>
      <c r="R64">
        <v>20631</v>
      </c>
      <c r="S64" s="21">
        <f>(Table6[[#This Row],[Close]]-Q65)/Q65</f>
        <v>-2.2509398368247427E-3</v>
      </c>
      <c r="U64" s="7">
        <v>45132</v>
      </c>
      <c r="V64">
        <v>139.35000600000001</v>
      </c>
      <c r="W64">
        <v>32537</v>
      </c>
      <c r="X64" s="21">
        <f>(Table7[[#This Row],[Close]]-V65)/V65</f>
        <v>-1.3101919541825406E-2</v>
      </c>
      <c r="Z64" s="26">
        <v>45132</v>
      </c>
      <c r="AA64" s="21">
        <f>Table2[[#This Row],[Return]]*$D$3+Table4[[#This Row],[Return]]*$D$4+Table5[[#This Row],[Return]]*$D$5+Table6[[#This Row],[Return]]*$D$6+Table7[[#This Row],[Return]]*$D$7</f>
        <v>-4.1748708502417249E-3</v>
      </c>
      <c r="AB64" s="13">
        <f>'Raw Data'!N49</f>
        <v>-1.9207586594872511E-2</v>
      </c>
    </row>
    <row r="65" spans="1:28" x14ac:dyDescent="0.3">
      <c r="A65" s="7">
        <v>45131</v>
      </c>
      <c r="B65">
        <v>250.25</v>
      </c>
      <c r="C65">
        <v>455412</v>
      </c>
      <c r="D65" s="21">
        <f>(Table2[[#This Row],[Close]]-B66)/B66</f>
        <v>9.4796533153607403E-3</v>
      </c>
      <c r="F65" s="7">
        <v>45131</v>
      </c>
      <c r="G65">
        <v>1122.349976</v>
      </c>
      <c r="H65">
        <v>70564</v>
      </c>
      <c r="I65" s="21">
        <f>(Table4[[#This Row],[Close]]-G66)/G66</f>
        <v>2.0828619783166386E-2</v>
      </c>
      <c r="K65" s="7">
        <v>45131</v>
      </c>
      <c r="L65">
        <v>182.550003</v>
      </c>
      <c r="M65">
        <v>2437</v>
      </c>
      <c r="N65" s="21">
        <f>(Table5[[#This Row],[Close]]-L66)/L66</f>
        <v>-1.9135648522765323E-3</v>
      </c>
      <c r="P65" s="7">
        <v>45131</v>
      </c>
      <c r="Q65">
        <v>88.849997999999999</v>
      </c>
      <c r="R65">
        <v>45614</v>
      </c>
      <c r="S65" s="21">
        <f>(Table6[[#This Row],[Close]]-Q66)/Q66</f>
        <v>1.6911049049979467E-3</v>
      </c>
      <c r="U65" s="7">
        <v>45131</v>
      </c>
      <c r="V65">
        <v>141.199997</v>
      </c>
      <c r="W65">
        <v>94201</v>
      </c>
      <c r="X65" s="21">
        <f>(Table7[[#This Row],[Close]]-V66)/V66</f>
        <v>-5.6338239436619988E-3</v>
      </c>
      <c r="Z65" s="27">
        <v>45131</v>
      </c>
      <c r="AA65" s="21">
        <f>Table2[[#This Row],[Return]]*$D$3+Table4[[#This Row],[Return]]*$D$4+Table5[[#This Row],[Return]]*$D$5+Table6[[#This Row],[Return]]*$D$6+Table7[[#This Row],[Return]]*$D$7</f>
        <v>4.8903978415173084E-3</v>
      </c>
      <c r="AB65" s="13">
        <f>'Raw Data'!N50</f>
        <v>-8.6048920404748278E-3</v>
      </c>
    </row>
    <row r="66" spans="1:28" x14ac:dyDescent="0.3">
      <c r="A66" s="7">
        <v>45128</v>
      </c>
      <c r="B66">
        <v>247.89999399999999</v>
      </c>
      <c r="C66">
        <v>801886</v>
      </c>
      <c r="D66" s="21">
        <f>(Table2[[#This Row],[Close]]-B67)/B67</f>
        <v>-1.8800712894535037E-2</v>
      </c>
      <c r="F66" s="7">
        <v>45128</v>
      </c>
      <c r="G66">
        <v>1099.4499510000001</v>
      </c>
      <c r="H66">
        <v>32574</v>
      </c>
      <c r="I66" s="21">
        <f>(Table4[[#This Row],[Close]]-G67)/G67</f>
        <v>-6.9099676324082173E-3</v>
      </c>
      <c r="K66" s="7">
        <v>45128</v>
      </c>
      <c r="L66">
        <v>182.89999399999999</v>
      </c>
      <c r="M66">
        <v>10007</v>
      </c>
      <c r="N66" s="21">
        <f>(Table5[[#This Row],[Close]]-L67)/L67</f>
        <v>-4.62588299319732E-3</v>
      </c>
      <c r="P66" s="7">
        <v>45128</v>
      </c>
      <c r="Q66">
        <v>88.699996999999996</v>
      </c>
      <c r="R66">
        <v>55345</v>
      </c>
      <c r="S66" s="21">
        <f>(Table6[[#This Row],[Close]]-Q67)/Q67</f>
        <v>1.1286569103533934E-3</v>
      </c>
      <c r="U66" s="7">
        <v>45128</v>
      </c>
      <c r="V66">
        <v>142</v>
      </c>
      <c r="W66">
        <v>180614</v>
      </c>
      <c r="X66" s="21">
        <f>(Table7[[#This Row],[Close]]-V67)/V67</f>
        <v>4.2967361423460713E-2</v>
      </c>
      <c r="Z66" s="26">
        <v>45128</v>
      </c>
      <c r="AA66" s="21">
        <f>Table2[[#This Row],[Return]]*$D$3+Table4[[#This Row],[Return]]*$D$4+Table5[[#This Row],[Return]]*$D$5+Table6[[#This Row],[Return]]*$D$6+Table7[[#This Row],[Return]]*$D$7</f>
        <v>2.7518909627347061E-3</v>
      </c>
      <c r="AB66" s="13">
        <f>'Raw Data'!N51</f>
        <v>2.5743707093821511E-2</v>
      </c>
    </row>
    <row r="67" spans="1:28" x14ac:dyDescent="0.3">
      <c r="A67" s="7">
        <v>45127</v>
      </c>
      <c r="B67">
        <v>252.64999399999999</v>
      </c>
      <c r="C67">
        <v>648743</v>
      </c>
      <c r="D67" s="21">
        <f>(Table2[[#This Row],[Close]]-B68)/B68</f>
        <v>7.5772442671983749E-3</v>
      </c>
      <c r="F67" s="7">
        <v>45127</v>
      </c>
      <c r="G67">
        <v>1107.099976</v>
      </c>
      <c r="H67">
        <v>35596</v>
      </c>
      <c r="I67" s="21">
        <f>(Table4[[#This Row],[Close]]-G68)/G68</f>
        <v>-1.8483054191414422E-3</v>
      </c>
      <c r="K67" s="7">
        <v>45127</v>
      </c>
      <c r="L67">
        <v>183.75</v>
      </c>
      <c r="M67">
        <v>9750</v>
      </c>
      <c r="N67" s="21">
        <f>(Table5[[#This Row],[Close]]-L68)/L68</f>
        <v>-2.1044203852597806E-2</v>
      </c>
      <c r="P67" s="7">
        <v>45127</v>
      </c>
      <c r="Q67">
        <v>88.599997999999999</v>
      </c>
      <c r="R67">
        <v>28951</v>
      </c>
      <c r="S67" s="21">
        <f>(Table6[[#This Row],[Close]]-Q68)/Q68</f>
        <v>7.3905744419752875E-3</v>
      </c>
      <c r="U67" s="7">
        <v>45127</v>
      </c>
      <c r="V67">
        <v>136.14999399999999</v>
      </c>
      <c r="W67">
        <v>35623</v>
      </c>
      <c r="X67" s="21">
        <f>(Table7[[#This Row],[Close]]-V68)/V68</f>
        <v>1.7183323846843793E-2</v>
      </c>
      <c r="Z67" s="27">
        <v>45127</v>
      </c>
      <c r="AA67" s="21">
        <f>Table2[[#This Row],[Return]]*$D$3+Table4[[#This Row],[Return]]*$D$4+Table5[[#This Row],[Return]]*$D$5+Table6[[#This Row],[Return]]*$D$6+Table7[[#This Row],[Return]]*$D$7</f>
        <v>1.8517266568556412E-3</v>
      </c>
      <c r="AB67" s="13">
        <f>'Raw Data'!N52</f>
        <v>-1.2588766946417152E-2</v>
      </c>
    </row>
    <row r="68" spans="1:28" x14ac:dyDescent="0.3">
      <c r="A68" s="7">
        <v>45126</v>
      </c>
      <c r="B68">
        <v>250.75</v>
      </c>
      <c r="C68">
        <v>2398354</v>
      </c>
      <c r="D68" s="21">
        <f>(Table2[[#This Row],[Close]]-B69)/B69</f>
        <v>1.0070493454179255E-2</v>
      </c>
      <c r="F68" s="7">
        <v>45126</v>
      </c>
      <c r="G68">
        <v>1109.150024</v>
      </c>
      <c r="H68">
        <v>33075</v>
      </c>
      <c r="I68" s="21">
        <f>(Table4[[#This Row],[Close]]-G69)/G69</f>
        <v>1.2321452748856964E-2</v>
      </c>
      <c r="K68" s="7">
        <v>45126</v>
      </c>
      <c r="L68">
        <v>187.699997</v>
      </c>
      <c r="M68">
        <v>4894</v>
      </c>
      <c r="N68" s="21">
        <f>(Table5[[#This Row],[Close]]-L69)/L69</f>
        <v>5.3300104905107848E-4</v>
      </c>
      <c r="P68" s="7">
        <v>45126</v>
      </c>
      <c r="Q68">
        <v>87.949996999999996</v>
      </c>
      <c r="R68">
        <v>53256</v>
      </c>
      <c r="S68" s="21">
        <f>(Table6[[#This Row],[Close]]-Q69)/Q69</f>
        <v>-1.068622023203109E-2</v>
      </c>
      <c r="U68" s="7">
        <v>45126</v>
      </c>
      <c r="V68">
        <v>133.85000600000001</v>
      </c>
      <c r="W68">
        <v>40053</v>
      </c>
      <c r="X68" s="21">
        <f>(Table7[[#This Row],[Close]]-V69)/V69</f>
        <v>3.0408099941867706E-2</v>
      </c>
      <c r="Z68" s="26">
        <v>45126</v>
      </c>
      <c r="AA68" s="21">
        <f>Table2[[#This Row],[Return]]*$D$3+Table4[[#This Row],[Return]]*$D$4+Table5[[#This Row],[Return]]*$D$5+Table6[[#This Row],[Return]]*$D$6+Table7[[#This Row],[Return]]*$D$7</f>
        <v>8.5293653923847815E-3</v>
      </c>
      <c r="AB68" s="13">
        <f>'Raw Data'!N53</f>
        <v>-1.5309000080572586E-3</v>
      </c>
    </row>
    <row r="69" spans="1:28" x14ac:dyDescent="0.3">
      <c r="A69" s="7">
        <v>45125</v>
      </c>
      <c r="B69">
        <v>248.25</v>
      </c>
      <c r="C69">
        <v>672909</v>
      </c>
      <c r="D69" s="21">
        <f>(Table2[[#This Row],[Close]]-B70)/B70</f>
        <v>5.2642357391889496E-3</v>
      </c>
      <c r="F69" s="7">
        <v>45125</v>
      </c>
      <c r="G69">
        <v>1095.650024</v>
      </c>
      <c r="H69">
        <v>54131</v>
      </c>
      <c r="I69" s="21">
        <f>(Table4[[#This Row],[Close]]-G70)/G70</f>
        <v>-2.7774016913728959E-2</v>
      </c>
      <c r="K69" s="7">
        <v>45125</v>
      </c>
      <c r="L69">
        <v>187.60000600000001</v>
      </c>
      <c r="M69">
        <v>10296</v>
      </c>
      <c r="N69" s="21">
        <f>(Table5[[#This Row],[Close]]-L70)/L70</f>
        <v>-1.5965301201658624E-3</v>
      </c>
      <c r="P69" s="7">
        <v>45125</v>
      </c>
      <c r="Q69">
        <v>88.900002000000001</v>
      </c>
      <c r="R69">
        <v>29093</v>
      </c>
      <c r="S69" s="21">
        <f>(Table6[[#This Row],[Close]]-Q70)/Q70</f>
        <v>-8.3658670749388268E-3</v>
      </c>
      <c r="U69" s="7">
        <v>45125</v>
      </c>
      <c r="V69">
        <v>129.89999399999999</v>
      </c>
      <c r="W69">
        <v>38381</v>
      </c>
      <c r="X69" s="21">
        <f>(Table7[[#This Row],[Close]]-V70)/V70</f>
        <v>-1.8511612307747196E-2</v>
      </c>
      <c r="Z69" s="27">
        <v>45125</v>
      </c>
      <c r="AA69" s="21">
        <f>Table2[[#This Row],[Return]]*$D$3+Table4[[#This Row],[Return]]*$D$4+Table5[[#This Row],[Return]]*$D$5+Table6[[#This Row],[Return]]*$D$6+Table7[[#This Row],[Return]]*$D$7</f>
        <v>-1.0196758135478379E-2</v>
      </c>
      <c r="AB69" s="13">
        <f>'Raw Data'!N54</f>
        <v>-8.5947856827220545E-2</v>
      </c>
    </row>
    <row r="70" spans="1:28" x14ac:dyDescent="0.3">
      <c r="A70" s="7">
        <v>45124</v>
      </c>
      <c r="B70">
        <v>246.949997</v>
      </c>
      <c r="C70">
        <v>606496</v>
      </c>
      <c r="D70" s="21">
        <f>(Table2[[#This Row],[Close]]-B71)/B71</f>
        <v>1.1675505653203419E-2</v>
      </c>
      <c r="F70" s="7">
        <v>45124</v>
      </c>
      <c r="G70">
        <v>1126.9499510000001</v>
      </c>
      <c r="H70">
        <v>48266</v>
      </c>
      <c r="I70" s="21">
        <f>(Table4[[#This Row],[Close]]-G71)/G71</f>
        <v>1.5361678197422964E-2</v>
      </c>
      <c r="K70" s="7">
        <v>45124</v>
      </c>
      <c r="L70">
        <v>187.89999399999999</v>
      </c>
      <c r="M70">
        <v>8716</v>
      </c>
      <c r="N70" s="21">
        <f>(Table5[[#This Row],[Close]]-L71)/L71</f>
        <v>1.3757690409786038E-2</v>
      </c>
      <c r="P70" s="7">
        <v>45124</v>
      </c>
      <c r="Q70">
        <v>89.650002000000001</v>
      </c>
      <c r="R70">
        <v>87465</v>
      </c>
      <c r="S70" s="21">
        <f>(Table6[[#This Row],[Close]]-Q71)/Q71</f>
        <v>7.8696461338835615E-3</v>
      </c>
      <c r="U70" s="7">
        <v>45124</v>
      </c>
      <c r="V70">
        <v>132.35000600000001</v>
      </c>
      <c r="W70">
        <v>31503</v>
      </c>
      <c r="X70" s="21">
        <f>(Table7[[#This Row],[Close]]-V71)/V71</f>
        <v>-4.512907209768411E-3</v>
      </c>
      <c r="Z70" s="26">
        <v>45124</v>
      </c>
      <c r="AA70" s="21">
        <f>Table2[[#This Row],[Return]]*$D$3+Table4[[#This Row],[Return]]*$D$4+Table5[[#This Row],[Return]]*$D$5+Table6[[#This Row],[Return]]*$D$6+Table7[[#This Row],[Return]]*$D$7</f>
        <v>8.8303226369055143E-3</v>
      </c>
      <c r="AB70" s="13">
        <f>'Raw Data'!N55</f>
        <v>-6.987258528565557E-2</v>
      </c>
    </row>
    <row r="71" spans="1:28" x14ac:dyDescent="0.3">
      <c r="A71" s="7">
        <v>45121</v>
      </c>
      <c r="B71">
        <v>244.10000600000001</v>
      </c>
      <c r="C71">
        <v>884747</v>
      </c>
      <c r="D71" s="21">
        <f>(Table2[[#This Row],[Close]]-B72)/B72</f>
        <v>1.3914874350986532E-2</v>
      </c>
      <c r="F71" s="7">
        <v>45121</v>
      </c>
      <c r="G71">
        <v>1109.900024</v>
      </c>
      <c r="H71">
        <v>43925</v>
      </c>
      <c r="I71" s="21">
        <f>(Table4[[#This Row],[Close]]-G72)/G72</f>
        <v>4.6161972970731524E-3</v>
      </c>
      <c r="K71" s="7">
        <v>45121</v>
      </c>
      <c r="L71">
        <v>185.35000600000001</v>
      </c>
      <c r="M71">
        <v>5790</v>
      </c>
      <c r="N71" s="21">
        <f>(Table5[[#This Row],[Close]]-L72)/L72</f>
        <v>9.5315901024534827E-3</v>
      </c>
      <c r="P71" s="7">
        <v>45121</v>
      </c>
      <c r="Q71">
        <v>88.949996999999996</v>
      </c>
      <c r="R71">
        <v>11791</v>
      </c>
      <c r="S71" s="21">
        <f>(Table6[[#This Row],[Close]]-Q72)/Q72</f>
        <v>5.0847118644067367E-3</v>
      </c>
      <c r="U71" s="7">
        <v>45121</v>
      </c>
      <c r="V71">
        <v>132.949997</v>
      </c>
      <c r="W71">
        <v>19537</v>
      </c>
      <c r="X71" s="21">
        <f>(Table7[[#This Row],[Close]]-V72)/V72</f>
        <v>1.1026593155893508E-2</v>
      </c>
      <c r="Z71" s="27">
        <v>45121</v>
      </c>
      <c r="AA71" s="21">
        <f>Table2[[#This Row],[Return]]*$D$3+Table4[[#This Row],[Return]]*$D$4+Table5[[#This Row],[Return]]*$D$5+Table6[[#This Row],[Return]]*$D$6+Table7[[#This Row],[Return]]*$D$7</f>
        <v>8.8347933541626823E-3</v>
      </c>
      <c r="AB71" s="13">
        <f>'Raw Data'!N56</f>
        <v>-1.3115197404002224E-2</v>
      </c>
    </row>
    <row r="72" spans="1:28" x14ac:dyDescent="0.3">
      <c r="A72" s="7">
        <v>45120</v>
      </c>
      <c r="B72">
        <v>240.75</v>
      </c>
      <c r="C72">
        <v>403229</v>
      </c>
      <c r="D72" s="21">
        <f>(Table2[[#This Row],[Close]]-B73)/B73</f>
        <v>-1.4329580348004094E-2</v>
      </c>
      <c r="F72" s="7">
        <v>45120</v>
      </c>
      <c r="G72">
        <v>1104.8000489999999</v>
      </c>
      <c r="H72">
        <v>81586</v>
      </c>
      <c r="I72" s="21">
        <f>(Table4[[#This Row],[Close]]-G73)/G73</f>
        <v>-3.1217094222018436E-2</v>
      </c>
      <c r="K72" s="7">
        <v>45120</v>
      </c>
      <c r="L72">
        <v>183.60000600000001</v>
      </c>
      <c r="M72">
        <v>9616</v>
      </c>
      <c r="N72" s="21">
        <f>(Table5[[#This Row],[Close]]-L73)/L73</f>
        <v>1.1291671529193E-2</v>
      </c>
      <c r="P72" s="7">
        <v>45120</v>
      </c>
      <c r="Q72">
        <v>88.5</v>
      </c>
      <c r="R72">
        <v>42518</v>
      </c>
      <c r="S72" s="21">
        <f>(Table6[[#This Row],[Close]]-Q73)/Q73</f>
        <v>-1.3377893424009772E-2</v>
      </c>
      <c r="U72" s="7">
        <v>45120</v>
      </c>
      <c r="V72">
        <v>131.5</v>
      </c>
      <c r="W72">
        <v>43215</v>
      </c>
      <c r="X72" s="21">
        <f>(Table7[[#This Row],[Close]]-V73)/V73</f>
        <v>-3.0593396119132837E-2</v>
      </c>
      <c r="Z72" s="26">
        <v>45120</v>
      </c>
      <c r="AA72" s="21">
        <f>Table2[[#This Row],[Return]]*$D$3+Table4[[#This Row],[Return]]*$D$4+Table5[[#This Row],[Return]]*$D$5+Table6[[#This Row],[Return]]*$D$6+Table7[[#This Row],[Return]]*$D$7</f>
        <v>-1.5645258516794429E-2</v>
      </c>
      <c r="AB72" s="13">
        <f>'Raw Data'!N57</f>
        <v>1.7681458548331645E-2</v>
      </c>
    </row>
    <row r="73" spans="1:28" x14ac:dyDescent="0.3">
      <c r="A73" s="7">
        <v>45119</v>
      </c>
      <c r="B73">
        <v>244.25</v>
      </c>
      <c r="C73">
        <v>305800</v>
      </c>
      <c r="D73" s="21">
        <f>(Table2[[#This Row],[Close]]-B74)/B74</f>
        <v>6.1791967044284241E-3</v>
      </c>
      <c r="F73" s="7">
        <v>45119</v>
      </c>
      <c r="G73">
        <v>1140.400024</v>
      </c>
      <c r="H73">
        <v>173826</v>
      </c>
      <c r="I73" s="21">
        <f>(Table4[[#This Row],[Close]]-G74)/G74</f>
        <v>-3.6259008538995874E-3</v>
      </c>
      <c r="K73" s="7">
        <v>45119</v>
      </c>
      <c r="L73">
        <v>181.550003</v>
      </c>
      <c r="M73">
        <v>4730</v>
      </c>
      <c r="N73" s="21">
        <f>(Table5[[#This Row],[Close]]-L74)/L74</f>
        <v>-7.9234808743169193E-3</v>
      </c>
      <c r="P73" s="7">
        <v>45119</v>
      </c>
      <c r="Q73">
        <v>89.699996999999996</v>
      </c>
      <c r="R73">
        <v>34986</v>
      </c>
      <c r="S73" s="21">
        <f>(Table6[[#This Row],[Close]]-Q74)/Q74</f>
        <v>-4.9917358848201067E-3</v>
      </c>
      <c r="U73" s="7">
        <v>45119</v>
      </c>
      <c r="V73">
        <v>135.64999399999999</v>
      </c>
      <c r="W73">
        <v>32506</v>
      </c>
      <c r="X73" s="21">
        <f>(Table7[[#This Row],[Close]]-V74)/V74</f>
        <v>5.9324283604405975E-3</v>
      </c>
      <c r="Z73" s="27">
        <v>45119</v>
      </c>
      <c r="AA73" s="21">
        <f>Table2[[#This Row],[Return]]*$D$3+Table4[[#This Row],[Return]]*$D$4+Table5[[#This Row],[Return]]*$D$5+Table6[[#This Row],[Return]]*$D$6+Table7[[#This Row],[Return]]*$D$7</f>
        <v>-8.8589850963351809E-4</v>
      </c>
      <c r="AB73" s="13">
        <f>'Raw Data'!N58</f>
        <v>-4.8136432402698766E-4</v>
      </c>
    </row>
    <row r="74" spans="1:28" x14ac:dyDescent="0.3">
      <c r="A74" s="7">
        <v>45118</v>
      </c>
      <c r="B74">
        <v>242.75</v>
      </c>
      <c r="C74">
        <v>344568</v>
      </c>
      <c r="D74" s="21">
        <f>(Table2[[#This Row],[Close]]-B75)/B75</f>
        <v>1.0195576235594122E-2</v>
      </c>
      <c r="F74" s="7">
        <v>45118</v>
      </c>
      <c r="G74">
        <v>1144.5500489999999</v>
      </c>
      <c r="H74">
        <v>99374</v>
      </c>
      <c r="I74" s="21">
        <f>(Table4[[#This Row],[Close]]-G75)/G75</f>
        <v>9.7931964178980223E-3</v>
      </c>
      <c r="K74" s="7">
        <v>45118</v>
      </c>
      <c r="L74">
        <v>183</v>
      </c>
      <c r="M74">
        <v>7765</v>
      </c>
      <c r="N74" s="21">
        <f>(Table5[[#This Row],[Close]]-L75)/L75</f>
        <v>4.11522633744856E-3</v>
      </c>
      <c r="P74" s="7">
        <v>45118</v>
      </c>
      <c r="Q74">
        <v>90.150002000000001</v>
      </c>
      <c r="R74">
        <v>61465</v>
      </c>
      <c r="S74" s="21">
        <f>(Table6[[#This Row],[Close]]-Q75)/Q75</f>
        <v>5.0167783171721223E-3</v>
      </c>
      <c r="U74" s="7">
        <v>45118</v>
      </c>
      <c r="V74">
        <v>134.85000600000001</v>
      </c>
      <c r="W74">
        <v>60525</v>
      </c>
      <c r="X74" s="21">
        <f>(Table7[[#This Row],[Close]]-V75)/V75</f>
        <v>3.7094212824315587E-4</v>
      </c>
      <c r="Z74" s="26">
        <v>45118</v>
      </c>
      <c r="AA74" s="21">
        <f>Table2[[#This Row],[Return]]*$D$3+Table4[[#This Row],[Return]]*$D$4+Table5[[#This Row],[Return]]*$D$5+Table6[[#This Row],[Return]]*$D$6+Table7[[#This Row],[Return]]*$D$7</f>
        <v>5.898343887271197E-3</v>
      </c>
      <c r="AB74" s="13">
        <f>'Raw Data'!N59</f>
        <v>6.3667820069204465E-3</v>
      </c>
    </row>
    <row r="75" spans="1:28" x14ac:dyDescent="0.3">
      <c r="A75" s="7">
        <v>45117</v>
      </c>
      <c r="B75">
        <v>240.300003</v>
      </c>
      <c r="C75">
        <v>611724</v>
      </c>
      <c r="D75" s="21">
        <f>(Table2[[#This Row],[Close]]-B76)/B76</f>
        <v>-2.0804243291761679E-4</v>
      </c>
      <c r="F75" s="7">
        <v>45117</v>
      </c>
      <c r="G75">
        <v>1133.4499510000001</v>
      </c>
      <c r="H75">
        <v>187571</v>
      </c>
      <c r="I75" s="21">
        <f>(Table4[[#This Row],[Close]]-G76)/G76</f>
        <v>1.8145026723557202E-2</v>
      </c>
      <c r="K75" s="7">
        <v>45117</v>
      </c>
      <c r="L75">
        <v>182.25</v>
      </c>
      <c r="M75">
        <v>6084</v>
      </c>
      <c r="N75" s="21">
        <f>(Table5[[#This Row],[Close]]-L76)/L76</f>
        <v>-2.0161290322580645E-2</v>
      </c>
      <c r="P75" s="7">
        <v>45117</v>
      </c>
      <c r="Q75">
        <v>89.699996999999996</v>
      </c>
      <c r="R75">
        <v>18363</v>
      </c>
      <c r="S75" s="21">
        <f>(Table6[[#This Row],[Close]]-Q76)/Q76</f>
        <v>-9.9337860912535915E-3</v>
      </c>
      <c r="U75" s="7">
        <v>45117</v>
      </c>
      <c r="V75">
        <v>134.800003</v>
      </c>
      <c r="W75">
        <v>31109</v>
      </c>
      <c r="X75" s="21">
        <f>(Table7[[#This Row],[Close]]-V76)/V76</f>
        <v>-8.4589483293625416E-3</v>
      </c>
      <c r="Z75" s="27">
        <v>45117</v>
      </c>
      <c r="AA75" s="21">
        <f>Table2[[#This Row],[Return]]*$D$3+Table4[[#This Row],[Return]]*$D$4+Table5[[#This Row],[Return]]*$D$5+Table6[[#This Row],[Return]]*$D$6+Table7[[#This Row],[Return]]*$D$7</f>
        <v>-4.123408090511438E-3</v>
      </c>
      <c r="AB75" s="13">
        <f>'Raw Data'!N60</f>
        <v>2.4096385542168676E-2</v>
      </c>
    </row>
    <row r="76" spans="1:28" x14ac:dyDescent="0.3">
      <c r="A76" s="7">
        <v>45114</v>
      </c>
      <c r="B76">
        <v>240.35000600000001</v>
      </c>
      <c r="C76">
        <v>352256</v>
      </c>
      <c r="D76" s="21">
        <f>(Table2[[#This Row],[Close]]-B77)/B77</f>
        <v>-1.3746372758469868E-2</v>
      </c>
      <c r="F76" s="7">
        <v>45114</v>
      </c>
      <c r="G76">
        <v>1113.25</v>
      </c>
      <c r="H76">
        <v>83455</v>
      </c>
      <c r="I76" s="21">
        <f>(Table4[[#This Row],[Close]]-G77)/G77</f>
        <v>-1.9724407631413064E-2</v>
      </c>
      <c r="K76" s="7">
        <v>45114</v>
      </c>
      <c r="L76">
        <v>186</v>
      </c>
      <c r="M76">
        <v>4100</v>
      </c>
      <c r="N76" s="21">
        <f>(Table5[[#This Row],[Close]]-L77)/L77</f>
        <v>-7.7353802251594397E-3</v>
      </c>
      <c r="P76" s="7">
        <v>45114</v>
      </c>
      <c r="Q76">
        <v>90.599997999999999</v>
      </c>
      <c r="R76">
        <v>20448</v>
      </c>
      <c r="S76" s="21">
        <f>(Table6[[#This Row],[Close]]-Q77)/Q77</f>
        <v>-4.3956263736263804E-3</v>
      </c>
      <c r="U76" s="7">
        <v>45114</v>
      </c>
      <c r="V76">
        <v>135.949997</v>
      </c>
      <c r="W76">
        <v>32541</v>
      </c>
      <c r="X76" s="21">
        <f>(Table7[[#This Row],[Close]]-V77)/V77</f>
        <v>-1.6636549728752288E-2</v>
      </c>
      <c r="Z76" s="26">
        <v>45114</v>
      </c>
      <c r="AA76" s="21">
        <f>Table2[[#This Row],[Return]]*$D$3+Table4[[#This Row],[Return]]*$D$4+Table5[[#This Row],[Return]]*$D$5+Table6[[#This Row],[Return]]*$D$6+Table7[[#This Row],[Return]]*$D$7</f>
        <v>-1.2447667343484209E-2</v>
      </c>
      <c r="AB76" s="13">
        <f>'Raw Data'!N61</f>
        <v>-2.8638303731240475E-2</v>
      </c>
    </row>
    <row r="77" spans="1:28" x14ac:dyDescent="0.3">
      <c r="A77" s="7">
        <v>45113</v>
      </c>
      <c r="B77">
        <v>243.699997</v>
      </c>
      <c r="C77">
        <v>258250</v>
      </c>
      <c r="D77" s="21">
        <f>(Table2[[#This Row],[Close]]-B78)/B78</f>
        <v>-2.2518034800409572E-3</v>
      </c>
      <c r="F77" s="7">
        <v>45113</v>
      </c>
      <c r="G77">
        <v>1135.650024</v>
      </c>
      <c r="H77">
        <v>793656</v>
      </c>
      <c r="I77" s="21">
        <f>(Table4[[#This Row],[Close]]-G78)/G78</f>
        <v>3.0488610776333341E-2</v>
      </c>
      <c r="K77" s="7">
        <v>45113</v>
      </c>
      <c r="L77">
        <v>187.449997</v>
      </c>
      <c r="M77">
        <v>2804</v>
      </c>
      <c r="N77" s="21">
        <f>(Table5[[#This Row],[Close]]-L78)/L78</f>
        <v>-6.6242714354680142E-3</v>
      </c>
      <c r="P77" s="7">
        <v>45113</v>
      </c>
      <c r="Q77">
        <v>91</v>
      </c>
      <c r="R77">
        <v>28659</v>
      </c>
      <c r="S77" s="21">
        <f>(Table6[[#This Row],[Close]]-Q78)/Q78</f>
        <v>-2.7397260273972603E-3</v>
      </c>
      <c r="U77" s="7">
        <v>45113</v>
      </c>
      <c r="V77">
        <v>138.25</v>
      </c>
      <c r="W77">
        <v>24646</v>
      </c>
      <c r="X77" s="21">
        <f>(Table7[[#This Row],[Close]]-V78)/V78</f>
        <v>-4.3212529641518888E-3</v>
      </c>
      <c r="Z77" s="27">
        <v>45113</v>
      </c>
      <c r="AA77" s="21">
        <f>Table2[[#This Row],[Return]]*$D$3+Table4[[#This Row],[Return]]*$D$4+Table5[[#This Row],[Return]]*$D$5+Table6[[#This Row],[Return]]*$D$6+Table7[[#This Row],[Return]]*$D$7</f>
        <v>2.9103113738550442E-3</v>
      </c>
      <c r="AB77" s="13">
        <f>'Raw Data'!N62</f>
        <v>4.949064373961419E-2</v>
      </c>
    </row>
    <row r="78" spans="1:28" x14ac:dyDescent="0.3">
      <c r="A78" s="7">
        <v>45112</v>
      </c>
      <c r="B78">
        <v>244.25</v>
      </c>
      <c r="C78">
        <v>617120</v>
      </c>
      <c r="D78" s="21">
        <f>(Table2[[#This Row],[Close]]-B79)/B79</f>
        <v>-1.1133603238866396E-2</v>
      </c>
      <c r="F78" s="7">
        <v>45112</v>
      </c>
      <c r="G78">
        <v>1102.0500489999999</v>
      </c>
      <c r="H78">
        <v>531570</v>
      </c>
      <c r="I78" s="21">
        <f>(Table4[[#This Row],[Close]]-G79)/G79</f>
        <v>8.8175807454949337E-2</v>
      </c>
      <c r="K78" s="7">
        <v>45112</v>
      </c>
      <c r="L78">
        <v>188.699997</v>
      </c>
      <c r="M78">
        <v>4310</v>
      </c>
      <c r="N78" s="21">
        <f>(Table5[[#This Row],[Close]]-L79)/L79</f>
        <v>1.2339072285592476E-2</v>
      </c>
      <c r="P78" s="7">
        <v>45112</v>
      </c>
      <c r="Q78">
        <v>91.25</v>
      </c>
      <c r="R78">
        <v>24966</v>
      </c>
      <c r="S78" s="21">
        <f>(Table6[[#This Row],[Close]]-Q79)/Q79</f>
        <v>9.4026325353399817E-3</v>
      </c>
      <c r="U78" s="7">
        <v>45112</v>
      </c>
      <c r="V78">
        <v>138.85000600000001</v>
      </c>
      <c r="W78">
        <v>57360</v>
      </c>
      <c r="X78" s="21">
        <f>(Table7[[#This Row],[Close]]-V79)/V79</f>
        <v>1.8037517256673133E-3</v>
      </c>
      <c r="Z78" s="26">
        <v>45112</v>
      </c>
      <c r="AA78" s="21">
        <f>Table2[[#This Row],[Return]]*$D$3+Table4[[#This Row],[Return]]*$D$4+Table5[[#This Row],[Return]]*$D$5+Table6[[#This Row],[Return]]*$D$6+Table7[[#This Row],[Return]]*$D$7</f>
        <v>2.0117532152536543E-2</v>
      </c>
      <c r="AB78" s="13">
        <f>'Raw Data'!N63</f>
        <v>2.3666888543746767E-2</v>
      </c>
    </row>
    <row r="79" spans="1:28" x14ac:dyDescent="0.3">
      <c r="A79" s="7">
        <v>45111</v>
      </c>
      <c r="B79">
        <v>247</v>
      </c>
      <c r="C79">
        <v>523004</v>
      </c>
      <c r="D79" s="21">
        <f>(Table2[[#This Row],[Close]]-B80)/B80</f>
        <v>-4.0322580645161289E-3</v>
      </c>
      <c r="F79" s="7">
        <v>45111</v>
      </c>
      <c r="G79">
        <v>1012.75</v>
      </c>
      <c r="H79">
        <v>38626</v>
      </c>
      <c r="I79" s="21">
        <f>(Table4[[#This Row],[Close]]-G80)/G80</f>
        <v>7.7114427860696519E-3</v>
      </c>
      <c r="K79" s="7">
        <v>45111</v>
      </c>
      <c r="L79">
        <v>186.39999399999999</v>
      </c>
      <c r="M79">
        <v>5594</v>
      </c>
      <c r="N79" s="21">
        <f>(Table5[[#This Row],[Close]]-L80)/L80</f>
        <v>-2.0236562417871262E-2</v>
      </c>
      <c r="P79" s="7">
        <v>45111</v>
      </c>
      <c r="Q79">
        <v>90.400002000000001</v>
      </c>
      <c r="R79">
        <v>33463</v>
      </c>
      <c r="S79" s="21">
        <f>(Table6[[#This Row],[Close]]-Q80)/Q80</f>
        <v>-1.6322088872206989E-2</v>
      </c>
      <c r="U79" s="7">
        <v>45111</v>
      </c>
      <c r="V79">
        <v>138.60000600000001</v>
      </c>
      <c r="W79">
        <v>75176</v>
      </c>
      <c r="X79" s="21">
        <f>(Table7[[#This Row],[Close]]-V80)/V80</f>
        <v>-3.4482737001405681E-2</v>
      </c>
      <c r="Z79" s="27">
        <v>45111</v>
      </c>
      <c r="AA79" s="21">
        <f>Table2[[#This Row],[Return]]*$D$3+Table4[[#This Row],[Return]]*$D$4+Table5[[#This Row],[Return]]*$D$5+Table6[[#This Row],[Return]]*$D$6+Table7[[#This Row],[Return]]*$D$7</f>
        <v>-1.3472440713986083E-2</v>
      </c>
      <c r="AB79" s="13">
        <f>'Raw Data'!N64</f>
        <v>1.5242528908244448E-2</v>
      </c>
    </row>
    <row r="80" spans="1:28" x14ac:dyDescent="0.3">
      <c r="A80" s="7">
        <v>45110</v>
      </c>
      <c r="B80">
        <v>248</v>
      </c>
      <c r="C80">
        <v>764891</v>
      </c>
      <c r="D80" s="21">
        <f>(Table2[[#This Row],[Close]]-B81)/B81</f>
        <v>2.0166566083888195E-4</v>
      </c>
      <c r="F80" s="7">
        <v>45110</v>
      </c>
      <c r="G80">
        <v>1005</v>
      </c>
      <c r="H80">
        <v>41652</v>
      </c>
      <c r="I80" s="21">
        <f>(Table4[[#This Row],[Close]]-G81)/G81</f>
        <v>-9.7058444429622467E-3</v>
      </c>
      <c r="K80" s="7">
        <v>45110</v>
      </c>
      <c r="L80">
        <v>190.25</v>
      </c>
      <c r="M80">
        <v>3934</v>
      </c>
      <c r="N80" s="21">
        <f>(Table5[[#This Row],[Close]]-L81)/L81</f>
        <v>5.0184732432360084E-3</v>
      </c>
      <c r="P80" s="7">
        <v>45110</v>
      </c>
      <c r="Q80">
        <v>91.900002000000001</v>
      </c>
      <c r="R80">
        <v>79000</v>
      </c>
      <c r="S80" s="21">
        <f>(Table6[[#This Row],[Close]]-Q81)/Q81</f>
        <v>2.2246940550679856E-2</v>
      </c>
      <c r="U80" s="7">
        <v>45110</v>
      </c>
      <c r="V80">
        <v>143.550003</v>
      </c>
      <c r="W80">
        <v>85678</v>
      </c>
      <c r="X80" s="21">
        <f>(Table7[[#This Row],[Close]]-V81)/V81</f>
        <v>2.1708206405693976E-2</v>
      </c>
      <c r="Z80" s="26">
        <v>45110</v>
      </c>
      <c r="AA80" s="21">
        <f>Table2[[#This Row],[Return]]*$D$3+Table4[[#This Row],[Return]]*$D$4+Table5[[#This Row],[Return]]*$D$5+Table6[[#This Row],[Return]]*$D$6+Table7[[#This Row],[Return]]*$D$7</f>
        <v>7.893888283497295E-3</v>
      </c>
      <c r="AB80" s="13">
        <f>'Raw Data'!N65</f>
        <v>2.1822560012039003E-3</v>
      </c>
    </row>
    <row r="81" spans="1:28" x14ac:dyDescent="0.3">
      <c r="A81" s="7">
        <v>45107</v>
      </c>
      <c r="B81">
        <v>247.949997</v>
      </c>
      <c r="C81">
        <v>404403</v>
      </c>
      <c r="D81" s="21">
        <f>(Table2[[#This Row],[Close]]-B82)/B82</f>
        <v>5.4744159251966466E-3</v>
      </c>
      <c r="F81" s="7">
        <v>45107</v>
      </c>
      <c r="G81">
        <v>1014.849976</v>
      </c>
      <c r="H81">
        <v>46565</v>
      </c>
      <c r="I81" s="21">
        <f>(Table4[[#This Row],[Close]]-G82)/G82</f>
        <v>-6.7531431367751707E-3</v>
      </c>
      <c r="K81" s="7">
        <v>45107</v>
      </c>
      <c r="L81">
        <v>189.300003</v>
      </c>
      <c r="M81">
        <v>8191</v>
      </c>
      <c r="P81" s="7">
        <v>45107</v>
      </c>
      <c r="Q81">
        <v>89.900002000000001</v>
      </c>
      <c r="R81">
        <v>59844</v>
      </c>
      <c r="S81" s="21">
        <f>(Table6[[#This Row],[Close]]-Q82)/Q82</f>
        <v>-2.7582423826363084E-2</v>
      </c>
      <c r="U81" s="7">
        <v>45107</v>
      </c>
      <c r="V81">
        <v>140.5</v>
      </c>
      <c r="W81">
        <v>115665</v>
      </c>
      <c r="X81" s="21">
        <f>(Table7[[#This Row],[Close]]-V82)/V82</f>
        <v>1.1883283606051787E-2</v>
      </c>
      <c r="Z81" s="27">
        <v>45107</v>
      </c>
      <c r="AA81" s="21">
        <f>Table2[[#This Row],[Return]]*$D$3+Table4[[#This Row],[Return]]*$D$4+Table5[[#This Row],[Return]]*$D$5+Table6[[#This Row],[Return]]*$D$6+Table7[[#This Row],[Return]]*$D$7</f>
        <v>-3.3955734863779646E-3</v>
      </c>
      <c r="AB81" s="13">
        <f>'Raw Data'!N66</f>
        <v>-1.502742505071756E-3</v>
      </c>
    </row>
    <row r="82" spans="1:28" x14ac:dyDescent="0.3">
      <c r="A82" s="7">
        <v>45105</v>
      </c>
      <c r="B82">
        <v>246.60000600000001</v>
      </c>
      <c r="C82">
        <v>0</v>
      </c>
      <c r="F82" s="7">
        <v>45105</v>
      </c>
      <c r="G82">
        <v>1021.75</v>
      </c>
      <c r="H82">
        <v>0</v>
      </c>
      <c r="K82" s="7">
        <v>45105</v>
      </c>
      <c r="P82" s="7">
        <v>45105</v>
      </c>
      <c r="Q82">
        <v>92.449996999999996</v>
      </c>
      <c r="U82" s="7">
        <v>45105</v>
      </c>
      <c r="V82">
        <v>138.85000600000001</v>
      </c>
      <c r="Z82" s="26">
        <v>45105</v>
      </c>
      <c r="AA82" s="21">
        <f>Table2[[#This Row],[Return]]*$D$3+Table4[[#This Row],[Return]]*$D$4+Table5[[#This Row],[Return]]*$D$5+Table6[[#This Row],[Return]]*$D$6+Table7[[#This Row],[Return]]*$D$7</f>
        <v>0</v>
      </c>
      <c r="AB82" s="13">
        <f>'Raw Data'!N67</f>
        <v>2.3375624759707874E-2</v>
      </c>
    </row>
    <row r="83" spans="1:28" x14ac:dyDescent="0.3">
      <c r="A83" s="7">
        <v>45104</v>
      </c>
      <c r="B83">
        <v>246.60000600000001</v>
      </c>
      <c r="C83">
        <v>385230</v>
      </c>
      <c r="D83" s="21">
        <f>(Table2[[#This Row],[Close]]-B84)/B84</f>
        <v>-9.8373698875241378E-3</v>
      </c>
      <c r="F83" s="7">
        <v>45104</v>
      </c>
      <c r="G83">
        <v>1021.75</v>
      </c>
      <c r="H83">
        <v>25734</v>
      </c>
      <c r="I83" s="21">
        <f>(Table4[[#This Row],[Close]]-G84)/G84</f>
        <v>-4.3848964677222898E-3</v>
      </c>
      <c r="K83" s="7">
        <v>45104</v>
      </c>
      <c r="L83">
        <v>187.050003</v>
      </c>
      <c r="M83">
        <v>8243</v>
      </c>
      <c r="N83" s="21">
        <f>(Table5[[#This Row],[Close]]-L84)/L84</f>
        <v>1.934606539509539E-2</v>
      </c>
      <c r="P83" s="7">
        <v>45104</v>
      </c>
      <c r="Q83">
        <v>92.449996999999996</v>
      </c>
      <c r="R83">
        <v>88604</v>
      </c>
      <c r="S83" s="21">
        <f>(Table6[[#This Row],[Close]]-Q84)/Q84</f>
        <v>3.0657749074395176E-2</v>
      </c>
      <c r="U83" s="7">
        <v>45104</v>
      </c>
      <c r="V83">
        <v>138.85000600000001</v>
      </c>
      <c r="W83">
        <v>265445</v>
      </c>
      <c r="X83" s="21">
        <f>(Table7[[#This Row],[Close]]-V84)/V84</f>
        <v>5.7904807619047677E-2</v>
      </c>
      <c r="Z83" s="27">
        <v>45104</v>
      </c>
      <c r="AA83" s="21">
        <f>Table2[[#This Row],[Return]]*$D$3+Table4[[#This Row],[Return]]*$D$4+Table5[[#This Row],[Return]]*$D$5+Table6[[#This Row],[Return]]*$D$6+Table7[[#This Row],[Return]]*$D$7</f>
        <v>1.8737271146658366E-2</v>
      </c>
      <c r="AB83" s="13">
        <f>'Raw Data'!N68</f>
        <v>6.1895551257253384E-3</v>
      </c>
    </row>
    <row r="84" spans="1:28" x14ac:dyDescent="0.3">
      <c r="A84" s="7">
        <v>45103</v>
      </c>
      <c r="B84">
        <v>249.050003</v>
      </c>
      <c r="C84">
        <v>893049</v>
      </c>
      <c r="D84" s="21">
        <f>(Table2[[#This Row],[Close]]-B85)/B85</f>
        <v>3.2117695415030727E-2</v>
      </c>
      <c r="F84" s="7">
        <v>45103</v>
      </c>
      <c r="G84">
        <v>1026.25</v>
      </c>
      <c r="H84">
        <v>156644</v>
      </c>
      <c r="I84" s="21">
        <f>(Table4[[#This Row],[Close]]-G85)/G85</f>
        <v>1.7852715100421523E-2</v>
      </c>
      <c r="K84" s="7">
        <v>45103</v>
      </c>
      <c r="L84">
        <v>183.5</v>
      </c>
      <c r="M84">
        <v>4700</v>
      </c>
      <c r="N84" s="21">
        <f>(Table5[[#This Row],[Close]]-L85)/L85</f>
        <v>-2.4463006650660406E-3</v>
      </c>
      <c r="P84" s="7">
        <v>45103</v>
      </c>
      <c r="Q84">
        <v>89.699996999999996</v>
      </c>
      <c r="R84">
        <v>17999</v>
      </c>
      <c r="S84" s="21">
        <f>(Table6[[#This Row],[Close]]-Q85)/Q85</f>
        <v>7.8651348314606323E-3</v>
      </c>
      <c r="U84" s="7">
        <v>45103</v>
      </c>
      <c r="V84">
        <v>131.25</v>
      </c>
      <c r="W84">
        <v>25998</v>
      </c>
      <c r="X84" s="21">
        <f>(Table7[[#This Row],[Close]]-V85)/V85</f>
        <v>-3.7950664136622392E-3</v>
      </c>
      <c r="Z84" s="26">
        <v>45103</v>
      </c>
      <c r="AA84" s="21">
        <f>Table2[[#This Row],[Return]]*$D$3+Table4[[#This Row],[Return]]*$D$4+Table5[[#This Row],[Return]]*$D$5+Table6[[#This Row],[Return]]*$D$6+Table7[[#This Row],[Return]]*$D$7</f>
        <v>1.0318835653636921E-2</v>
      </c>
      <c r="AB84" s="13">
        <f>'Raw Data'!N69</f>
        <v>1.2692940531223103E-2</v>
      </c>
    </row>
    <row r="85" spans="1:28" x14ac:dyDescent="0.3">
      <c r="A85" s="7">
        <v>45100</v>
      </c>
      <c r="B85">
        <v>241.300003</v>
      </c>
      <c r="C85">
        <v>621221</v>
      </c>
      <c r="D85" s="21">
        <f>(Table2[[#This Row],[Close]]-B86)/B86</f>
        <v>-2.2741492096551934E-3</v>
      </c>
      <c r="F85" s="7">
        <v>45100</v>
      </c>
      <c r="G85">
        <v>1008.25</v>
      </c>
      <c r="H85">
        <v>31702</v>
      </c>
      <c r="I85" s="21">
        <f>(Table4[[#This Row],[Close]]-G86)/G86</f>
        <v>-2.2397805340134094E-2</v>
      </c>
      <c r="K85" s="7">
        <v>45100</v>
      </c>
      <c r="L85">
        <v>183.949997</v>
      </c>
      <c r="M85">
        <v>819</v>
      </c>
      <c r="N85" s="21">
        <f>(Table5[[#This Row],[Close]]-L86)/L86</f>
        <v>-9.9569750814267072E-3</v>
      </c>
      <c r="P85" s="7">
        <v>45100</v>
      </c>
      <c r="Q85">
        <v>89</v>
      </c>
      <c r="R85">
        <v>27713</v>
      </c>
      <c r="S85" s="21">
        <f>(Table6[[#This Row],[Close]]-Q86)/Q86</f>
        <v>-2.1440319563726828E-2</v>
      </c>
      <c r="U85" s="7">
        <v>45100</v>
      </c>
      <c r="V85">
        <v>131.75</v>
      </c>
      <c r="W85">
        <v>48338</v>
      </c>
      <c r="X85" s="21">
        <f>(Table7[[#This Row],[Close]]-V86)/V86</f>
        <v>2.7290448343079921E-2</v>
      </c>
      <c r="Z85" s="27">
        <v>45100</v>
      </c>
      <c r="AA85" s="21">
        <f>Table2[[#This Row],[Return]]*$D$3+Table4[[#This Row],[Return]]*$D$4+Table5[[#This Row],[Return]]*$D$5+Table6[[#This Row],[Return]]*$D$6+Table7[[#This Row],[Return]]*$D$7</f>
        <v>-5.7557601703725793E-3</v>
      </c>
      <c r="AB85" s="13">
        <f>'Raw Data'!N70</f>
        <v>-2.5873912379789414E-2</v>
      </c>
    </row>
    <row r="86" spans="1:28" x14ac:dyDescent="0.3">
      <c r="A86" s="7">
        <v>45099</v>
      </c>
      <c r="B86">
        <v>241.85000600000001</v>
      </c>
      <c r="C86">
        <v>444529</v>
      </c>
      <c r="D86" s="21">
        <f>(Table2[[#This Row],[Close]]-B87)/B87</f>
        <v>-2.164235867688942E-2</v>
      </c>
      <c r="F86" s="7">
        <v>45099</v>
      </c>
      <c r="G86">
        <v>1031.349976</v>
      </c>
      <c r="H86">
        <v>45703</v>
      </c>
      <c r="I86" s="21">
        <f>(Table4[[#This Row],[Close]]-G87)/G87</f>
        <v>-1.4947491881566409E-2</v>
      </c>
      <c r="K86" s="7">
        <v>45099</v>
      </c>
      <c r="L86">
        <v>185.800003</v>
      </c>
      <c r="M86">
        <v>2115</v>
      </c>
      <c r="N86" s="21">
        <f>(Table5[[#This Row],[Close]]-L87)/L87</f>
        <v>-2.0558745712578964E-2</v>
      </c>
      <c r="P86" s="7">
        <v>45099</v>
      </c>
      <c r="Q86">
        <v>90.949996999999996</v>
      </c>
      <c r="R86">
        <v>27761</v>
      </c>
      <c r="S86" s="21">
        <f>(Table6[[#This Row],[Close]]-Q87)/Q87</f>
        <v>-6.0109617486339209E-3</v>
      </c>
      <c r="U86" s="7">
        <v>45099</v>
      </c>
      <c r="V86">
        <v>128.25</v>
      </c>
      <c r="W86">
        <v>23303</v>
      </c>
      <c r="X86" s="21">
        <f>(Table7[[#This Row],[Close]]-V87)/V87</f>
        <v>-2.0992366412213741E-2</v>
      </c>
      <c r="Z86" s="26">
        <v>45099</v>
      </c>
      <c r="AA86" s="21">
        <f>Table2[[#This Row],[Return]]*$D$3+Table4[[#This Row],[Return]]*$D$4+Table5[[#This Row],[Return]]*$D$5+Table6[[#This Row],[Return]]*$D$6+Table7[[#This Row],[Return]]*$D$7</f>
        <v>-1.683038488637649E-2</v>
      </c>
      <c r="AB86" s="13">
        <f>'Raw Data'!N71</f>
        <v>5.5257099002302724E-3</v>
      </c>
    </row>
    <row r="87" spans="1:28" x14ac:dyDescent="0.3">
      <c r="A87" s="7">
        <v>45098</v>
      </c>
      <c r="B87">
        <v>247.199997</v>
      </c>
      <c r="C87">
        <v>2487132</v>
      </c>
      <c r="D87" s="21">
        <f>(Table2[[#This Row],[Close]]-B88)/B88</f>
        <v>-6.4308922054153173E-3</v>
      </c>
      <c r="F87" s="7">
        <v>45098</v>
      </c>
      <c r="G87">
        <v>1047</v>
      </c>
      <c r="H87">
        <v>69260</v>
      </c>
      <c r="I87" s="21">
        <f>(Table4[[#This Row],[Close]]-G88)/G88</f>
        <v>-7.5358560777828362E-3</v>
      </c>
      <c r="K87" s="7">
        <v>45098</v>
      </c>
      <c r="L87">
        <v>189.699997</v>
      </c>
      <c r="M87">
        <v>3683</v>
      </c>
      <c r="N87" s="21">
        <f>(Table5[[#This Row],[Close]]-L88)/L88</f>
        <v>-9.9165393554320209E-3</v>
      </c>
      <c r="P87" s="7">
        <v>45098</v>
      </c>
      <c r="Q87">
        <v>91.5</v>
      </c>
      <c r="R87">
        <v>19643</v>
      </c>
      <c r="S87" s="21">
        <f>(Table6[[#This Row],[Close]]-Q88)/Q88</f>
        <v>-5.46182396083633E-4</v>
      </c>
      <c r="U87" s="7">
        <v>45098</v>
      </c>
      <c r="V87">
        <v>131</v>
      </c>
      <c r="W87">
        <v>18363</v>
      </c>
      <c r="X87" s="21">
        <f>(Table7[[#This Row],[Close]]-V88)/V88</f>
        <v>4.2161978738872938E-3</v>
      </c>
      <c r="Z87" s="27">
        <v>45098</v>
      </c>
      <c r="AA87" s="21">
        <f>Table2[[#This Row],[Return]]*$D$3+Table4[[#This Row],[Return]]*$D$4+Table5[[#This Row],[Return]]*$D$5+Table6[[#This Row],[Return]]*$D$6+Table7[[#This Row],[Return]]*$D$7</f>
        <v>-4.0426544321653024E-3</v>
      </c>
      <c r="AB87" s="13">
        <f>'Raw Data'!N72</f>
        <v>-3.06044376434583E-3</v>
      </c>
    </row>
    <row r="88" spans="1:28" x14ac:dyDescent="0.3">
      <c r="A88" s="7">
        <v>45097</v>
      </c>
      <c r="B88">
        <v>248.800003</v>
      </c>
      <c r="C88">
        <v>564897</v>
      </c>
      <c r="D88" s="21">
        <f>(Table2[[#This Row],[Close]]-B89)/B89</f>
        <v>1.4087583184797044E-3</v>
      </c>
      <c r="F88" s="7">
        <v>45097</v>
      </c>
      <c r="G88">
        <v>1054.9499510000001</v>
      </c>
      <c r="H88">
        <v>88230</v>
      </c>
      <c r="I88" s="21">
        <f>(Table4[[#This Row],[Close]]-G89)/G89</f>
        <v>1.1360344427809753E-2</v>
      </c>
      <c r="K88" s="7">
        <v>45097</v>
      </c>
      <c r="L88">
        <v>191.60000600000001</v>
      </c>
      <c r="M88">
        <v>8069</v>
      </c>
      <c r="N88" s="21">
        <f>(Table5[[#This Row],[Close]]-L89)/L89</f>
        <v>3.0107559139784988E-2</v>
      </c>
      <c r="P88" s="7">
        <v>45097</v>
      </c>
      <c r="Q88">
        <v>91.550003000000004</v>
      </c>
      <c r="R88">
        <v>14778</v>
      </c>
      <c r="S88" s="21">
        <f>(Table6[[#This Row],[Close]]-Q89)/Q89</f>
        <v>-7.049826693595147E-3</v>
      </c>
      <c r="U88" s="7">
        <v>45097</v>
      </c>
      <c r="V88">
        <v>130.449997</v>
      </c>
      <c r="W88">
        <v>18508</v>
      </c>
      <c r="X88" s="21">
        <f>(Table7[[#This Row],[Close]]-V89)/V89</f>
        <v>-3.8316475095788346E-4</v>
      </c>
      <c r="Z88" s="26">
        <v>45097</v>
      </c>
      <c r="AA88" s="21">
        <f>Table2[[#This Row],[Return]]*$D$3+Table4[[#This Row],[Return]]*$D$4+Table5[[#This Row],[Return]]*$D$5+Table6[[#This Row],[Return]]*$D$6+Table7[[#This Row],[Return]]*$D$7</f>
        <v>7.0887340883042833E-3</v>
      </c>
      <c r="AB88" s="13">
        <f>'Raw Data'!N73</f>
        <v>-9.6233992574070205E-3</v>
      </c>
    </row>
    <row r="89" spans="1:28" x14ac:dyDescent="0.3">
      <c r="A89" s="7">
        <v>45096</v>
      </c>
      <c r="B89">
        <v>248.449997</v>
      </c>
      <c r="C89">
        <v>1175383</v>
      </c>
      <c r="D89" s="21">
        <f>(Table2[[#This Row],[Close]]-B90)/B90</f>
        <v>-1.2060422110552916E-3</v>
      </c>
      <c r="F89" s="7">
        <v>45096</v>
      </c>
      <c r="G89">
        <v>1043.099976</v>
      </c>
      <c r="H89">
        <v>99555</v>
      </c>
      <c r="I89" s="21">
        <f>(Table4[[#This Row],[Close]]-G90)/G90</f>
        <v>-1.254319146214474E-2</v>
      </c>
      <c r="K89" s="7">
        <v>45096</v>
      </c>
      <c r="L89">
        <v>186</v>
      </c>
      <c r="M89">
        <v>4047</v>
      </c>
      <c r="N89" s="21">
        <f>(Table5[[#This Row],[Close]]-L90)/L90</f>
        <v>-1.665341845054456E-2</v>
      </c>
      <c r="P89" s="7">
        <v>45096</v>
      </c>
      <c r="Q89">
        <v>92.199996999999996</v>
      </c>
      <c r="R89">
        <v>18212</v>
      </c>
      <c r="S89" s="21">
        <f>(Table6[[#This Row],[Close]]-Q90)/Q90</f>
        <v>-5.9299514824798253E-3</v>
      </c>
      <c r="U89" s="7">
        <v>45096</v>
      </c>
      <c r="V89">
        <v>130.5</v>
      </c>
      <c r="W89">
        <v>41278</v>
      </c>
      <c r="X89" s="21">
        <f>(Table7[[#This Row],[Close]]-V90)/V90</f>
        <v>-2.1372372491681835E-2</v>
      </c>
      <c r="Z89" s="27">
        <v>45096</v>
      </c>
      <c r="AA89" s="21">
        <f>Table2[[#This Row],[Return]]*$D$3+Table4[[#This Row],[Return]]*$D$4+Table5[[#This Row],[Return]]*$D$5+Table6[[#This Row],[Return]]*$D$6+Table7[[#This Row],[Return]]*$D$7</f>
        <v>-1.1540995219581251E-2</v>
      </c>
      <c r="AB89" s="13">
        <f>'Raw Data'!N74</f>
        <v>1.5544440169295917E-2</v>
      </c>
    </row>
    <row r="90" spans="1:28" x14ac:dyDescent="0.3">
      <c r="A90" s="7">
        <v>45093</v>
      </c>
      <c r="B90">
        <v>248.75</v>
      </c>
      <c r="C90">
        <v>896242</v>
      </c>
      <c r="D90" s="21">
        <f>(Table2[[#This Row],[Close]]-B91)/B91</f>
        <v>-4.004004004004004E-3</v>
      </c>
      <c r="F90" s="7">
        <v>45093</v>
      </c>
      <c r="G90">
        <v>1056.349976</v>
      </c>
      <c r="H90">
        <v>254776</v>
      </c>
      <c r="I90" s="21">
        <f>(Table4[[#This Row],[Close]]-G91)/G91</f>
        <v>1.3744923376738298E-3</v>
      </c>
      <c r="K90" s="7">
        <v>45093</v>
      </c>
      <c r="L90">
        <v>189.14999399999999</v>
      </c>
      <c r="M90">
        <v>5889</v>
      </c>
      <c r="N90" s="21">
        <f>(Table5[[#This Row],[Close]]-L91)/L91</f>
        <v>8.7999679999999601E-3</v>
      </c>
      <c r="P90" s="7">
        <v>45093</v>
      </c>
      <c r="Q90">
        <v>92.75</v>
      </c>
      <c r="R90">
        <v>30357</v>
      </c>
      <c r="S90" s="21">
        <f>(Table6[[#This Row],[Close]]-Q91)/Q91</f>
        <v>2.1609615723080658E-3</v>
      </c>
      <c r="U90" s="7">
        <v>45093</v>
      </c>
      <c r="V90">
        <v>133.35000600000001</v>
      </c>
      <c r="W90">
        <v>47245</v>
      </c>
      <c r="X90" s="21">
        <f>(Table7[[#This Row],[Close]]-V91)/V91</f>
        <v>-3.3632062026186667E-3</v>
      </c>
      <c r="Z90" s="26">
        <v>45093</v>
      </c>
      <c r="AA90" s="21">
        <f>Table2[[#This Row],[Return]]*$D$3+Table4[[#This Row],[Return]]*$D$4+Table5[[#This Row],[Return]]*$D$5+Table6[[#This Row],[Return]]*$D$6+Table7[[#This Row],[Return]]*$D$7</f>
        <v>9.9364234067183675E-4</v>
      </c>
      <c r="AB90" s="13">
        <f>'Raw Data'!N75</f>
        <v>1.8097774992165392E-2</v>
      </c>
    </row>
    <row r="91" spans="1:28" x14ac:dyDescent="0.3">
      <c r="A91" s="7">
        <v>45092</v>
      </c>
      <c r="B91">
        <v>249.75</v>
      </c>
      <c r="C91">
        <v>2574619</v>
      </c>
      <c r="D91" s="21">
        <f>(Table2[[#This Row],[Close]]-B92)/B92</f>
        <v>-5.3763678524165687E-3</v>
      </c>
      <c r="F91" s="7">
        <v>45092</v>
      </c>
      <c r="G91">
        <v>1054.900024</v>
      </c>
      <c r="H91">
        <v>267607</v>
      </c>
      <c r="I91" s="21">
        <f>(Table4[[#This Row],[Close]]-G92)/G92</f>
        <v>4.268320175586739E-4</v>
      </c>
      <c r="K91" s="7">
        <v>45092</v>
      </c>
      <c r="L91">
        <v>187.5</v>
      </c>
      <c r="M91">
        <v>14824</v>
      </c>
      <c r="N91" s="21">
        <f>(Table5[[#This Row],[Close]]-L92)/L92</f>
        <v>4.253541142500708E-2</v>
      </c>
      <c r="P91" s="7">
        <v>45092</v>
      </c>
      <c r="Q91">
        <v>92.550003000000004</v>
      </c>
      <c r="R91">
        <v>51957</v>
      </c>
      <c r="S91" s="21">
        <f>(Table6[[#This Row],[Close]]-Q92)/Q92</f>
        <v>-1.907784884107783E-2</v>
      </c>
      <c r="U91" s="7">
        <v>45092</v>
      </c>
      <c r="V91">
        <v>133.800003</v>
      </c>
      <c r="W91">
        <v>81729</v>
      </c>
      <c r="X91" s="21">
        <f>(Table7[[#This Row],[Close]]-V92)/V92</f>
        <v>4.5045496510034274E-3</v>
      </c>
      <c r="Z91" s="27">
        <v>45092</v>
      </c>
      <c r="AA91" s="21">
        <f>Table2[[#This Row],[Return]]*$D$3+Table4[[#This Row],[Return]]*$D$4+Table5[[#This Row],[Return]]*$D$5+Table6[[#This Row],[Return]]*$D$6+Table7[[#This Row],[Return]]*$D$7</f>
        <v>4.6025152800149563E-3</v>
      </c>
      <c r="AB91" s="13">
        <f>'Raw Data'!N76</f>
        <v>-4.8339310774986894E-3</v>
      </c>
    </row>
    <row r="92" spans="1:28" x14ac:dyDescent="0.3">
      <c r="A92" s="7">
        <v>45091</v>
      </c>
      <c r="B92">
        <v>251.10000600000001</v>
      </c>
      <c r="C92">
        <v>4909983</v>
      </c>
      <c r="D92" s="21">
        <f>(Table2[[#This Row],[Close]]-B93)/B93</f>
        <v>5.92702080666078E-2</v>
      </c>
      <c r="F92" s="7">
        <v>45091</v>
      </c>
      <c r="G92">
        <v>1054.4499510000001</v>
      </c>
      <c r="H92">
        <v>379166</v>
      </c>
      <c r="I92" s="21">
        <f>(Table4[[#This Row],[Close]]-G93)/G93</f>
        <v>-6.1607905865397746E-4</v>
      </c>
      <c r="K92" s="7">
        <v>45091</v>
      </c>
      <c r="L92">
        <v>179.85000600000001</v>
      </c>
      <c r="M92">
        <v>15386</v>
      </c>
      <c r="N92" s="21">
        <f>(Table5[[#This Row],[Close]]-L93)/L93</f>
        <v>9.8259401518492918E-3</v>
      </c>
      <c r="P92" s="7">
        <v>45091</v>
      </c>
      <c r="Q92">
        <v>94.349997999999999</v>
      </c>
      <c r="R92">
        <v>288051</v>
      </c>
      <c r="S92" s="21">
        <f>(Table6[[#This Row],[Close]]-Q93)/Q93</f>
        <v>5.3601282403083733E-2</v>
      </c>
      <c r="U92" s="7">
        <v>45091</v>
      </c>
      <c r="V92">
        <v>133.199997</v>
      </c>
      <c r="W92">
        <v>329400</v>
      </c>
      <c r="X92" s="21">
        <f>(Table7[[#This Row],[Close]]-V93)/V93</f>
        <v>7.0309362884114823E-2</v>
      </c>
      <c r="Z92" s="26">
        <v>45091</v>
      </c>
      <c r="AA92" s="21">
        <f>Table2[[#This Row],[Return]]*$D$3+Table4[[#This Row],[Return]]*$D$4+Table5[[#This Row],[Return]]*$D$5+Table6[[#This Row],[Return]]*$D$6+Table7[[#This Row],[Return]]*$D$7</f>
        <v>3.8478142889400338E-2</v>
      </c>
      <c r="AB92" s="13">
        <f>'Raw Data'!N77</f>
        <v>1.4835636761145181E-3</v>
      </c>
    </row>
    <row r="93" spans="1:28" x14ac:dyDescent="0.3">
      <c r="A93" s="7">
        <v>45090</v>
      </c>
      <c r="B93">
        <v>237.050003</v>
      </c>
      <c r="C93">
        <v>405155</v>
      </c>
      <c r="D93" s="21">
        <f>(Table2[[#This Row],[Close]]-B94)/B94</f>
        <v>1.5420886897676882E-2</v>
      </c>
      <c r="F93" s="7">
        <v>45090</v>
      </c>
      <c r="G93">
        <v>1055.099976</v>
      </c>
      <c r="H93">
        <v>2251188</v>
      </c>
      <c r="I93" s="21">
        <f>(Table4[[#This Row],[Close]]-G94)/G94</f>
        <v>0.11004731825355073</v>
      </c>
      <c r="K93" s="7">
        <v>45090</v>
      </c>
      <c r="L93">
        <v>178.10000600000001</v>
      </c>
      <c r="M93">
        <v>5789</v>
      </c>
      <c r="N93" s="21">
        <f>(Table5[[#This Row],[Close]]-L94)/L94</f>
        <v>-1.8462337037128684E-2</v>
      </c>
      <c r="P93" s="7">
        <v>45090</v>
      </c>
      <c r="Q93">
        <v>89.550003000000004</v>
      </c>
      <c r="R93">
        <v>38629</v>
      </c>
      <c r="S93" s="21">
        <f>(Table6[[#This Row],[Close]]-Q94)/Q94</f>
        <v>-1.4309246324914565E-2</v>
      </c>
      <c r="U93" s="7">
        <v>45090</v>
      </c>
      <c r="V93">
        <v>124.449997</v>
      </c>
      <c r="W93">
        <v>21902</v>
      </c>
      <c r="X93" s="21">
        <f>(Table7[[#This Row],[Close]]-V94)/V94</f>
        <v>2.4163914230141983E-3</v>
      </c>
      <c r="Z93" s="27">
        <v>45090</v>
      </c>
      <c r="AA93" s="21">
        <f>Table2[[#This Row],[Return]]*$D$3+Table4[[#This Row],[Return]]*$D$4+Table5[[#This Row],[Return]]*$D$5+Table6[[#This Row],[Return]]*$D$6+Table7[[#This Row],[Return]]*$D$7</f>
        <v>1.9022602642439709E-2</v>
      </c>
      <c r="AB93" s="13">
        <f>'Raw Data'!N78</f>
        <v>-3.2687368666822671E-3</v>
      </c>
    </row>
    <row r="94" spans="1:28" x14ac:dyDescent="0.3">
      <c r="A94" s="7">
        <v>45089</v>
      </c>
      <c r="B94">
        <v>233.449997</v>
      </c>
      <c r="C94">
        <v>327956</v>
      </c>
      <c r="D94" s="21">
        <f>(Table2[[#This Row],[Close]]-B95)/B95</f>
        <v>-3.8404479494658574E-3</v>
      </c>
      <c r="F94" s="7">
        <v>45089</v>
      </c>
      <c r="G94">
        <v>950.5</v>
      </c>
      <c r="H94">
        <v>19095</v>
      </c>
      <c r="I94" s="21">
        <f>(Table4[[#This Row],[Close]]-G95)/G95</f>
        <v>-1.785351794345509E-3</v>
      </c>
      <c r="K94" s="7">
        <v>45089</v>
      </c>
      <c r="L94">
        <v>181.449997</v>
      </c>
      <c r="M94">
        <v>7260</v>
      </c>
      <c r="N94" s="21">
        <f>(Table5[[#This Row],[Close]]-L95)/L95</f>
        <v>3.1845270451682492E-2</v>
      </c>
      <c r="P94" s="7">
        <v>45089</v>
      </c>
      <c r="Q94">
        <v>90.849997999999999</v>
      </c>
      <c r="R94">
        <v>16997</v>
      </c>
      <c r="S94" s="21">
        <f>(Table6[[#This Row],[Close]]-Q95)/Q95</f>
        <v>6.6481772853185525E-3</v>
      </c>
      <c r="U94" s="7">
        <v>45089</v>
      </c>
      <c r="V94">
        <v>124.150002</v>
      </c>
      <c r="W94">
        <v>11356</v>
      </c>
      <c r="X94" s="21">
        <f>(Table7[[#This Row],[Close]]-V95)/V95</f>
        <v>-1.2723642147117291E-2</v>
      </c>
      <c r="Z94" s="26">
        <v>45089</v>
      </c>
      <c r="AA94" s="21">
        <f>Table2[[#This Row],[Return]]*$D$3+Table4[[#This Row],[Return]]*$D$4+Table5[[#This Row],[Return]]*$D$5+Table6[[#This Row],[Return]]*$D$6+Table7[[#This Row],[Return]]*$D$7</f>
        <v>4.0288011692144778E-3</v>
      </c>
      <c r="AB94" s="13">
        <f>'Raw Data'!N79</f>
        <v>8.7140838436176298E-3</v>
      </c>
    </row>
    <row r="95" spans="1:28" x14ac:dyDescent="0.3">
      <c r="A95" s="7">
        <v>45086</v>
      </c>
      <c r="B95">
        <v>234.35000600000001</v>
      </c>
      <c r="C95">
        <v>932372</v>
      </c>
      <c r="D95" s="21">
        <f>(Table2[[#This Row],[Close]]-B96)/B96</f>
        <v>-4.0373862638667119E-3</v>
      </c>
      <c r="F95" s="7">
        <v>45086</v>
      </c>
      <c r="G95">
        <v>952.20001200000002</v>
      </c>
      <c r="H95">
        <v>29072</v>
      </c>
      <c r="I95" s="21">
        <f>(Table4[[#This Row],[Close]]-G96)/G96</f>
        <v>-1.2701539579637643E-2</v>
      </c>
      <c r="K95" s="7">
        <v>45086</v>
      </c>
      <c r="L95">
        <v>175.85000600000001</v>
      </c>
      <c r="M95">
        <v>3296</v>
      </c>
      <c r="N95" s="21">
        <f>(Table5[[#This Row],[Close]]-L96)/L96</f>
        <v>1.2377714663979017E-2</v>
      </c>
      <c r="P95" s="7">
        <v>45086</v>
      </c>
      <c r="Q95">
        <v>90.25</v>
      </c>
      <c r="R95">
        <v>79492</v>
      </c>
      <c r="S95" s="21">
        <f>(Table6[[#This Row],[Close]]-Q96)/Q96</f>
        <v>-8.7864137687068914E-3</v>
      </c>
      <c r="U95" s="7">
        <v>45086</v>
      </c>
      <c r="V95">
        <v>125.75</v>
      </c>
      <c r="W95">
        <v>59757</v>
      </c>
      <c r="X95" s="21">
        <f>(Table7[[#This Row],[Close]]-V96)/V96</f>
        <v>1.7806531336142468E-2</v>
      </c>
      <c r="Z95" s="27">
        <v>45086</v>
      </c>
      <c r="AA95" s="21">
        <f>Table2[[#This Row],[Return]]*$D$3+Table4[[#This Row],[Return]]*$D$4+Table5[[#This Row],[Return]]*$D$5+Table6[[#This Row],[Return]]*$D$6+Table7[[#This Row],[Return]]*$D$7</f>
        <v>9.3178127758204807E-4</v>
      </c>
      <c r="AB95" s="13">
        <f>'Raw Data'!N80</f>
        <v>5.5257341332491322E-3</v>
      </c>
    </row>
    <row r="96" spans="1:28" x14ac:dyDescent="0.3">
      <c r="A96" s="7">
        <v>45085</v>
      </c>
      <c r="B96">
        <v>235.300003</v>
      </c>
      <c r="C96">
        <v>457251</v>
      </c>
      <c r="D96" s="21">
        <f>(Table2[[#This Row],[Close]]-B97)/B97</f>
        <v>-1.7126111540336917E-2</v>
      </c>
      <c r="F96" s="7">
        <v>45085</v>
      </c>
      <c r="G96">
        <v>964.45001200000002</v>
      </c>
      <c r="H96">
        <v>37782</v>
      </c>
      <c r="I96" s="21">
        <f>(Table4[[#This Row],[Close]]-G97)/G97</f>
        <v>-1.1909320925666163E-3</v>
      </c>
      <c r="K96" s="7">
        <v>45085</v>
      </c>
      <c r="L96">
        <v>173.699997</v>
      </c>
      <c r="M96">
        <v>2451</v>
      </c>
      <c r="N96" s="21">
        <f>(Table5[[#This Row],[Close]]-L97)/L97</f>
        <v>-1.1664312944523492E-2</v>
      </c>
      <c r="P96" s="7">
        <v>45085</v>
      </c>
      <c r="Q96">
        <v>91.050003000000004</v>
      </c>
      <c r="R96">
        <v>14993</v>
      </c>
      <c r="S96" s="21">
        <f>(Table6[[#This Row],[Close]]-Q97)/Q97</f>
        <v>2.7533038737895194E-3</v>
      </c>
      <c r="U96" s="7">
        <v>45085</v>
      </c>
      <c r="V96">
        <v>123.550003</v>
      </c>
      <c r="W96">
        <v>20849</v>
      </c>
      <c r="X96" s="21">
        <f>(Table7[[#This Row],[Close]]-V97)/V97</f>
        <v>-7.2317719702314851E-3</v>
      </c>
      <c r="Z96" s="26">
        <v>45085</v>
      </c>
      <c r="AA96" s="21">
        <f>Table2[[#This Row],[Return]]*$D$3+Table4[[#This Row],[Return]]*$D$4+Table5[[#This Row],[Return]]*$D$5+Table6[[#This Row],[Return]]*$D$6+Table7[[#This Row],[Return]]*$D$7</f>
        <v>-6.8919649347737987E-3</v>
      </c>
      <c r="AB96" s="13">
        <f>'Raw Data'!N81</f>
        <v>-1.4546868922598245E-2</v>
      </c>
    </row>
    <row r="97" spans="1:28" x14ac:dyDescent="0.3">
      <c r="A97" s="7">
        <v>45084</v>
      </c>
      <c r="B97">
        <v>239.39999399999999</v>
      </c>
      <c r="C97">
        <v>1627120</v>
      </c>
      <c r="D97" s="21">
        <f>(Table2[[#This Row],[Close]]-B98)/B98</f>
        <v>4.291000161738176E-2</v>
      </c>
      <c r="F97" s="7">
        <v>45084</v>
      </c>
      <c r="G97">
        <v>965.59997599999997</v>
      </c>
      <c r="H97">
        <v>165340</v>
      </c>
      <c r="I97" s="21">
        <f>(Table4[[#This Row],[Close]]-G98)/G98</f>
        <v>2.925966135241493E-2</v>
      </c>
      <c r="K97" s="7">
        <v>45084</v>
      </c>
      <c r="L97">
        <v>175.75</v>
      </c>
      <c r="M97">
        <v>5197</v>
      </c>
      <c r="N97" s="21">
        <f>(Table5[[#This Row],[Close]]-L98)/L98</f>
        <v>1.6483551757671015E-2</v>
      </c>
      <c r="P97" s="7">
        <v>45084</v>
      </c>
      <c r="Q97">
        <v>90.800003000000004</v>
      </c>
      <c r="R97">
        <v>111035</v>
      </c>
      <c r="S97" s="21">
        <f>(Table6[[#This Row],[Close]]-Q98)/Q98</f>
        <v>2.540937237461189E-2</v>
      </c>
      <c r="U97" s="7">
        <v>45084</v>
      </c>
      <c r="V97">
        <v>124.449997</v>
      </c>
      <c r="W97">
        <v>29205</v>
      </c>
      <c r="X97" s="21">
        <f>(Table7[[#This Row],[Close]]-V98)/V98</f>
        <v>5.6565414141413837E-3</v>
      </c>
      <c r="Z97" s="27">
        <v>45084</v>
      </c>
      <c r="AA97" s="21">
        <f>Table2[[#This Row],[Return]]*$D$3+Table4[[#This Row],[Return]]*$D$4+Table5[[#This Row],[Return]]*$D$5+Table6[[#This Row],[Return]]*$D$6+Table7[[#This Row],[Return]]*$D$7</f>
        <v>2.3943825703244197E-2</v>
      </c>
      <c r="AB97" s="13">
        <f>'Raw Data'!N82</f>
        <v>1.0533763068941193E-2</v>
      </c>
    </row>
    <row r="98" spans="1:28" x14ac:dyDescent="0.3">
      <c r="A98" s="7">
        <v>45083</v>
      </c>
      <c r="B98">
        <v>229.550003</v>
      </c>
      <c r="C98">
        <v>589985</v>
      </c>
      <c r="D98" s="21">
        <f>(Table2[[#This Row],[Close]]-B99)/B99</f>
        <v>-3.6891971446839041E-3</v>
      </c>
      <c r="F98" s="7">
        <v>45083</v>
      </c>
      <c r="G98">
        <v>938.15002400000003</v>
      </c>
      <c r="H98">
        <v>19604</v>
      </c>
      <c r="I98" s="21">
        <f>(Table4[[#This Row],[Close]]-G99)/G99</f>
        <v>-4.2615098302036788E-4</v>
      </c>
      <c r="K98" s="7">
        <v>45083</v>
      </c>
      <c r="L98">
        <v>172.89999399999999</v>
      </c>
      <c r="M98">
        <v>4317</v>
      </c>
      <c r="N98" s="21">
        <f>(Table5[[#This Row],[Close]]-L99)/L99</f>
        <v>5.8173358633159698E-3</v>
      </c>
      <c r="P98" s="7">
        <v>45083</v>
      </c>
      <c r="Q98">
        <v>88.550003000000004</v>
      </c>
      <c r="R98">
        <v>19253</v>
      </c>
      <c r="S98" s="21">
        <f>(Table6[[#This Row],[Close]]-Q99)/Q99</f>
        <v>5.6500564971755703E-4</v>
      </c>
      <c r="U98" s="7">
        <v>45083</v>
      </c>
      <c r="V98">
        <v>123.75</v>
      </c>
      <c r="W98">
        <v>30263</v>
      </c>
      <c r="X98" s="21">
        <f>(Table7[[#This Row],[Close]]-V99)/V99</f>
        <v>2.5269288117712247E-2</v>
      </c>
      <c r="Z98" s="26">
        <v>45083</v>
      </c>
      <c r="AA98" s="21">
        <f>Table2[[#This Row],[Return]]*$D$3+Table4[[#This Row],[Return]]*$D$4+Table5[[#This Row],[Return]]*$D$5+Table6[[#This Row],[Return]]*$D$6+Table7[[#This Row],[Return]]*$D$7</f>
        <v>5.5072563006083007E-3</v>
      </c>
      <c r="AB98" s="13">
        <f>'Raw Data'!N83</f>
        <v>-1.9613996547936611E-3</v>
      </c>
    </row>
    <row r="99" spans="1:28" x14ac:dyDescent="0.3">
      <c r="A99" s="7">
        <v>45082</v>
      </c>
      <c r="B99">
        <v>230.39999399999999</v>
      </c>
      <c r="C99">
        <v>654567</v>
      </c>
      <c r="D99" s="21">
        <f>(Table2[[#This Row],[Close]]-B100)/B100</f>
        <v>-8.6735470423194682E-4</v>
      </c>
      <c r="F99" s="7">
        <v>45082</v>
      </c>
      <c r="G99">
        <v>938.54998799999998</v>
      </c>
      <c r="H99">
        <v>26998</v>
      </c>
      <c r="I99" s="21">
        <f>(Table4[[#This Row],[Close]]-G100)/G100</f>
        <v>-1.0125017937034873E-2</v>
      </c>
      <c r="K99" s="7">
        <v>45082</v>
      </c>
      <c r="L99">
        <v>171.89999399999999</v>
      </c>
      <c r="M99">
        <v>9198</v>
      </c>
      <c r="N99" s="21">
        <f>(Table5[[#This Row],[Close]]-L100)/L100</f>
        <v>-2.1349274853946196E-2</v>
      </c>
      <c r="P99" s="7">
        <v>45082</v>
      </c>
      <c r="Q99">
        <v>88.5</v>
      </c>
      <c r="R99">
        <v>9280</v>
      </c>
      <c r="S99" s="21">
        <f>(Table6[[#This Row],[Close]]-Q100)/Q100</f>
        <v>2.8328611898016999E-3</v>
      </c>
      <c r="U99" s="7">
        <v>45082</v>
      </c>
      <c r="V99">
        <v>120.699997</v>
      </c>
      <c r="W99">
        <v>23697</v>
      </c>
      <c r="X99" s="21">
        <f>(Table7[[#This Row],[Close]]-V100)/V100</f>
        <v>1.0041815899581558E-2</v>
      </c>
      <c r="Z99" s="27">
        <v>45082</v>
      </c>
      <c r="AA99" s="21">
        <f>Table2[[#This Row],[Return]]*$D$3+Table4[[#This Row],[Return]]*$D$4+Table5[[#This Row],[Return]]*$D$5+Table6[[#This Row],[Return]]*$D$6+Table7[[#This Row],[Return]]*$D$7</f>
        <v>-3.8933940811659525E-3</v>
      </c>
      <c r="AB99" s="13">
        <f>'Raw Data'!N84</f>
        <v>1.3355330348022766E-3</v>
      </c>
    </row>
    <row r="100" spans="1:28" x14ac:dyDescent="0.3">
      <c r="A100" s="7">
        <v>45079</v>
      </c>
      <c r="B100">
        <v>230.60000600000001</v>
      </c>
      <c r="C100">
        <v>549455</v>
      </c>
      <c r="D100" s="21">
        <f>(Table2[[#This Row],[Close]]-B101)/B101</f>
        <v>1.5201129207383609E-3</v>
      </c>
      <c r="F100" s="7">
        <v>45079</v>
      </c>
      <c r="G100">
        <v>948.15002400000003</v>
      </c>
      <c r="H100">
        <v>13490</v>
      </c>
      <c r="I100" s="21">
        <f>(Table4[[#This Row],[Close]]-G101)/G101</f>
        <v>-9.3511150605231439E-3</v>
      </c>
      <c r="K100" s="7">
        <v>45079</v>
      </c>
      <c r="L100">
        <v>175.64999399999999</v>
      </c>
      <c r="M100">
        <v>6961</v>
      </c>
      <c r="N100" s="21">
        <f>(Table5[[#This Row],[Close]]-L101)/L101</f>
        <v>2.2824194008558766E-3</v>
      </c>
      <c r="P100" s="7">
        <v>45079</v>
      </c>
      <c r="Q100">
        <v>88.25</v>
      </c>
      <c r="R100">
        <v>12525</v>
      </c>
      <c r="S100" s="21">
        <f>(Table6[[#This Row],[Close]]-Q101)/Q101</f>
        <v>2.840909090909091E-3</v>
      </c>
      <c r="U100" s="7">
        <v>45079</v>
      </c>
      <c r="V100">
        <v>119.5</v>
      </c>
      <c r="W100">
        <v>11733</v>
      </c>
      <c r="X100" s="21">
        <f>(Table7[[#This Row],[Close]]-V101)/V101</f>
        <v>5.8922304909369084E-3</v>
      </c>
      <c r="Z100" s="26">
        <v>45079</v>
      </c>
      <c r="AA100" s="21">
        <f>Table2[[#This Row],[Return]]*$D$3+Table4[[#This Row],[Return]]*$D$4+Table5[[#This Row],[Return]]*$D$5+Table6[[#This Row],[Return]]*$D$6+Table7[[#This Row],[Return]]*$D$7</f>
        <v>6.3691136858341866E-4</v>
      </c>
      <c r="AB100" s="13">
        <f>'Raw Data'!N85</f>
        <v>1.5714622456199063E-4</v>
      </c>
    </row>
    <row r="101" spans="1:28" x14ac:dyDescent="0.3">
      <c r="A101" s="7">
        <v>45078</v>
      </c>
      <c r="B101">
        <v>230.25</v>
      </c>
      <c r="C101">
        <v>168684</v>
      </c>
      <c r="D101" s="21">
        <f>(Table2[[#This Row],[Close]]-B102)/B102</f>
        <v>-4.9697235515053315E-3</v>
      </c>
      <c r="F101" s="7">
        <v>45078</v>
      </c>
      <c r="G101">
        <v>957.09997599999997</v>
      </c>
      <c r="H101">
        <v>38669</v>
      </c>
      <c r="I101" s="21">
        <f>(Table4[[#This Row],[Close]]-G102)/G102</f>
        <v>-1.356477428468909E-3</v>
      </c>
      <c r="K101" s="7">
        <v>45078</v>
      </c>
      <c r="L101">
        <v>175.25</v>
      </c>
      <c r="M101">
        <v>6552</v>
      </c>
      <c r="N101" s="21">
        <f>(Table5[[#This Row],[Close]]-L102)/L102</f>
        <v>2.8540525602865045E-4</v>
      </c>
      <c r="P101" s="7">
        <v>45078</v>
      </c>
      <c r="Q101">
        <v>88</v>
      </c>
      <c r="R101">
        <v>12801</v>
      </c>
      <c r="S101" s="21">
        <f>(Table6[[#This Row],[Close]]-Q102)/Q102</f>
        <v>5.6853896197408399E-4</v>
      </c>
      <c r="U101" s="7">
        <v>45078</v>
      </c>
      <c r="V101">
        <v>118.800003</v>
      </c>
      <c r="W101">
        <v>19433</v>
      </c>
      <c r="X101" s="21">
        <f>(Table7[[#This Row],[Close]]-V102)/V102</f>
        <v>-1.2609836383601794E-3</v>
      </c>
      <c r="Z101" s="27">
        <v>45078</v>
      </c>
      <c r="AA101" s="21">
        <f>Table2[[#This Row],[Return]]*$D$3+Table4[[#This Row],[Return]]*$D$4+Table5[[#This Row],[Return]]*$D$5+Table6[[#This Row],[Return]]*$D$6+Table7[[#This Row],[Return]]*$D$7</f>
        <v>-1.346648080066337E-3</v>
      </c>
      <c r="AB101" s="13">
        <f>'Raw Data'!N86</f>
        <v>2.9156816390859303E-3</v>
      </c>
    </row>
    <row r="102" spans="1:28" x14ac:dyDescent="0.3">
      <c r="A102" s="7">
        <v>45077</v>
      </c>
      <c r="B102">
        <v>231.39999399999999</v>
      </c>
      <c r="C102">
        <v>199333</v>
      </c>
      <c r="D102" s="21">
        <f>(Table2[[#This Row],[Close]]-B103)/B103</f>
        <v>6.5245760728467007E-3</v>
      </c>
      <c r="F102" s="7">
        <v>45077</v>
      </c>
      <c r="G102">
        <v>958.40002400000003</v>
      </c>
      <c r="H102">
        <v>60438</v>
      </c>
      <c r="I102" s="21">
        <f>(Table4[[#This Row],[Close]]-G103)/G103</f>
        <v>2.8050441405202499E-2</v>
      </c>
      <c r="K102" s="7">
        <v>45077</v>
      </c>
      <c r="L102">
        <v>175.199997</v>
      </c>
      <c r="M102">
        <v>10193</v>
      </c>
      <c r="N102" s="21">
        <f>(Table5[[#This Row],[Close]]-L103)/L103</f>
        <v>-2.1502406788566249E-2</v>
      </c>
      <c r="P102" s="7">
        <v>45077</v>
      </c>
      <c r="Q102">
        <v>87.949996999999996</v>
      </c>
      <c r="R102">
        <v>9219</v>
      </c>
      <c r="S102" s="21">
        <f>(Table6[[#This Row],[Close]]-Q103)/Q103</f>
        <v>5.687713181166432E-4</v>
      </c>
      <c r="U102" s="7">
        <v>45077</v>
      </c>
      <c r="V102">
        <v>118.949997</v>
      </c>
      <c r="W102">
        <v>20712</v>
      </c>
      <c r="X102" s="21">
        <f>(Table7[[#This Row],[Close]]-V103)/V103</f>
        <v>-6.6806096033403236E-3</v>
      </c>
      <c r="Z102" s="26">
        <v>45077</v>
      </c>
      <c r="AA102" s="21">
        <f>Table2[[#This Row],[Return]]*$D$3+Table4[[#This Row],[Return]]*$D$4+Table5[[#This Row],[Return]]*$D$5+Table6[[#This Row],[Return]]*$D$6+Table7[[#This Row],[Return]]*$D$7</f>
        <v>1.392154480851854E-3</v>
      </c>
      <c r="AB102" s="13">
        <f>'Raw Data'!N87</f>
        <v>2.2974607013301087E-2</v>
      </c>
    </row>
    <row r="103" spans="1:28" x14ac:dyDescent="0.3">
      <c r="A103" s="7">
        <v>45076</v>
      </c>
      <c r="B103">
        <v>229.89999399999999</v>
      </c>
      <c r="C103">
        <v>167237</v>
      </c>
      <c r="D103" s="21">
        <f>(Table2[[#This Row],[Close]]-B104)/B104</f>
        <v>-3.8995190134378439E-3</v>
      </c>
      <c r="F103" s="7">
        <v>45076</v>
      </c>
      <c r="G103">
        <v>932.25</v>
      </c>
      <c r="H103">
        <v>36020</v>
      </c>
      <c r="I103" s="21">
        <f>(Table4[[#This Row],[Close]]-G104)/G104</f>
        <v>-6.8183282760988133E-3</v>
      </c>
      <c r="K103" s="7">
        <v>45076</v>
      </c>
      <c r="L103">
        <v>179.050003</v>
      </c>
      <c r="M103">
        <v>2731</v>
      </c>
      <c r="N103" s="21">
        <f>(Table5[[#This Row],[Close]]-L104)/L104</f>
        <v>7.0303710849768655E-3</v>
      </c>
      <c r="P103" s="7">
        <v>45076</v>
      </c>
      <c r="Q103">
        <v>87.900002000000001</v>
      </c>
      <c r="R103">
        <v>8578</v>
      </c>
      <c r="S103" s="21">
        <f>(Table6[[#This Row],[Close]]-Q104)/Q104</f>
        <v>-8.4602366957645409E-3</v>
      </c>
      <c r="U103" s="7">
        <v>45076</v>
      </c>
      <c r="V103">
        <v>119.75</v>
      </c>
      <c r="W103">
        <v>15655</v>
      </c>
      <c r="X103" s="21">
        <f>(Table7[[#This Row],[Close]]-V104)/V104</f>
        <v>-3.329188458939856E-3</v>
      </c>
      <c r="Z103" s="27">
        <v>45076</v>
      </c>
      <c r="AA103" s="21">
        <f>Table2[[#This Row],[Return]]*$D$3+Table4[[#This Row],[Return]]*$D$4+Table5[[#This Row],[Return]]*$D$5+Table6[[#This Row],[Return]]*$D$6+Table7[[#This Row],[Return]]*$D$7</f>
        <v>-3.095380271852838E-3</v>
      </c>
      <c r="AB103" s="13">
        <f>'Raw Data'!N88</f>
        <v>-3.1340405014465529E-3</v>
      </c>
    </row>
    <row r="104" spans="1:28" x14ac:dyDescent="0.3">
      <c r="A104" s="7">
        <v>45075</v>
      </c>
      <c r="B104">
        <v>230.800003</v>
      </c>
      <c r="C104">
        <v>421495</v>
      </c>
      <c r="D104" s="21">
        <f>(Table2[[#This Row],[Close]]-B105)/B105</f>
        <v>8.5208518631194451E-3</v>
      </c>
      <c r="F104" s="7">
        <v>45075</v>
      </c>
      <c r="G104">
        <v>938.65002400000003</v>
      </c>
      <c r="H104">
        <v>23391</v>
      </c>
      <c r="I104" s="21">
        <f>(Table4[[#This Row],[Close]]-G105)/G105</f>
        <v>-9.3403440633245058E-3</v>
      </c>
      <c r="K104" s="7">
        <v>45075</v>
      </c>
      <c r="L104">
        <v>177.800003</v>
      </c>
      <c r="M104">
        <v>3083</v>
      </c>
      <c r="N104" s="21">
        <f>(Table5[[#This Row],[Close]]-L105)/L105</f>
        <v>-1.2770699185873452E-2</v>
      </c>
      <c r="P104" s="7">
        <v>45075</v>
      </c>
      <c r="Q104">
        <v>88.650002000000001</v>
      </c>
      <c r="R104">
        <v>6023</v>
      </c>
      <c r="S104" s="21">
        <f>(Table6[[#This Row],[Close]]-Q105)/Q105</f>
        <v>1.1292941458172152E-3</v>
      </c>
      <c r="U104" s="7">
        <v>45075</v>
      </c>
      <c r="V104">
        <v>120.150002</v>
      </c>
      <c r="W104">
        <v>66140</v>
      </c>
      <c r="X104" s="21">
        <f>(Table7[[#This Row],[Close]]-V105)/V105</f>
        <v>-3.9952056892496098E-2</v>
      </c>
      <c r="Z104" s="26">
        <v>45075</v>
      </c>
      <c r="AA104" s="21">
        <f>Table2[[#This Row],[Return]]*$D$3+Table4[[#This Row],[Return]]*$D$4+Table5[[#This Row],[Return]]*$D$5+Table6[[#This Row],[Return]]*$D$6+Table7[[#This Row],[Return]]*$D$7</f>
        <v>-1.0482590826551478E-2</v>
      </c>
      <c r="AB104" s="13">
        <f>'Raw Data'!N89</f>
        <v>7.8561593909452047E-3</v>
      </c>
    </row>
    <row r="105" spans="1:28" x14ac:dyDescent="0.3">
      <c r="A105" s="7">
        <v>45072</v>
      </c>
      <c r="B105">
        <v>228.85000600000001</v>
      </c>
      <c r="C105">
        <v>290617</v>
      </c>
      <c r="D105" s="21">
        <f>(Table2[[#This Row],[Close]]-B106)/B106</f>
        <v>7.9277823220288788E-3</v>
      </c>
      <c r="F105" s="7">
        <v>45072</v>
      </c>
      <c r="G105">
        <v>947.5</v>
      </c>
      <c r="H105">
        <v>17292</v>
      </c>
      <c r="I105" s="21">
        <f>(Table4[[#This Row],[Close]]-G106)/G106</f>
        <v>3.1671030004166089E-4</v>
      </c>
      <c r="K105" s="7">
        <v>45072</v>
      </c>
      <c r="L105">
        <v>180.10000600000001</v>
      </c>
      <c r="M105">
        <v>8214</v>
      </c>
      <c r="N105" s="21">
        <f>(Table5[[#This Row],[Close]]-L106)/L106</f>
        <v>-2.3848205962059579E-2</v>
      </c>
      <c r="P105" s="7">
        <v>45072</v>
      </c>
      <c r="Q105">
        <v>88.550003000000004</v>
      </c>
      <c r="R105">
        <v>10237</v>
      </c>
      <c r="S105" s="21">
        <f>(Table6[[#This Row],[Close]]-Q106)/Q106</f>
        <v>5.6500564971755703E-4</v>
      </c>
      <c r="U105" s="7">
        <v>45072</v>
      </c>
      <c r="V105">
        <v>125.150002</v>
      </c>
      <c r="W105">
        <v>24362</v>
      </c>
      <c r="X105" s="21">
        <f>(Table7[[#This Row],[Close]]-V106)/V106</f>
        <v>-1.5342218966832704E-2</v>
      </c>
      <c r="Z105" s="27">
        <v>45072</v>
      </c>
      <c r="AA105" s="21">
        <f>Table2[[#This Row],[Return]]*$D$3+Table4[[#This Row],[Return]]*$D$4+Table5[[#This Row],[Return]]*$D$5+Table6[[#This Row],[Return]]*$D$6+Table7[[#This Row],[Return]]*$D$7</f>
        <v>-6.0761853314208383E-3</v>
      </c>
      <c r="AB105" s="13">
        <f>'Raw Data'!N90</f>
        <v>5.2922976713890247E-3</v>
      </c>
    </row>
    <row r="106" spans="1:28" x14ac:dyDescent="0.3">
      <c r="A106" s="7">
        <v>45071</v>
      </c>
      <c r="B106">
        <v>227.050003</v>
      </c>
      <c r="C106">
        <v>588678</v>
      </c>
      <c r="D106" s="21">
        <f>(Table2[[#This Row],[Close]]-B107)/B107</f>
        <v>2.343924660520404E-2</v>
      </c>
      <c r="F106" s="7">
        <v>45071</v>
      </c>
      <c r="G106">
        <v>947.20001200000002</v>
      </c>
      <c r="H106">
        <v>53519</v>
      </c>
      <c r="I106" s="21">
        <f>(Table4[[#This Row],[Close]]-G107)/G107</f>
        <v>8.0348936382296995E-3</v>
      </c>
      <c r="K106" s="7">
        <v>45071</v>
      </c>
      <c r="L106">
        <v>184.5</v>
      </c>
      <c r="M106">
        <v>742</v>
      </c>
      <c r="N106" s="21">
        <f>(Table5[[#This Row],[Close]]-L107)/L107</f>
        <v>-9.9275875526400985E-3</v>
      </c>
      <c r="P106" s="7">
        <v>45071</v>
      </c>
      <c r="Q106">
        <v>88.5</v>
      </c>
      <c r="R106">
        <v>10517</v>
      </c>
      <c r="S106" s="21">
        <f>(Table6[[#This Row],[Close]]-Q107)/Q107</f>
        <v>-2.2547576861811644E-3</v>
      </c>
      <c r="U106" s="7">
        <v>45071</v>
      </c>
      <c r="V106">
        <v>127.099998</v>
      </c>
      <c r="W106">
        <v>17331</v>
      </c>
      <c r="X106" s="21">
        <f>(Table7[[#This Row],[Close]]-V107)/V107</f>
        <v>-1.3198796276425586E-2</v>
      </c>
      <c r="Z106" s="26">
        <v>45071</v>
      </c>
      <c r="AA106" s="21">
        <f>Table2[[#This Row],[Return]]*$D$3+Table4[[#This Row],[Return]]*$D$4+Table5[[#This Row],[Return]]*$D$5+Table6[[#This Row],[Return]]*$D$6+Table7[[#This Row],[Return]]*$D$7</f>
        <v>1.2185997456373794E-3</v>
      </c>
      <c r="AB106" s="13">
        <f>'Raw Data'!N91</f>
        <v>4.9091801669121256E-3</v>
      </c>
    </row>
    <row r="107" spans="1:28" x14ac:dyDescent="0.3">
      <c r="A107" s="7">
        <v>45070</v>
      </c>
      <c r="B107">
        <v>221.85000600000001</v>
      </c>
      <c r="C107">
        <v>194815</v>
      </c>
      <c r="D107" s="21">
        <f>(Table2[[#This Row],[Close]]-B108)/B108</f>
        <v>2.2544183644579929E-4</v>
      </c>
      <c r="F107" s="7">
        <v>45070</v>
      </c>
      <c r="G107">
        <v>939.65002400000003</v>
      </c>
      <c r="H107">
        <v>25219</v>
      </c>
      <c r="I107" s="21">
        <f>(Table4[[#This Row],[Close]]-G108)/G108</f>
        <v>-2.6535052128810431E-3</v>
      </c>
      <c r="K107" s="7">
        <v>45070</v>
      </c>
      <c r="L107">
        <v>186.35000600000001</v>
      </c>
      <c r="M107">
        <v>3697</v>
      </c>
      <c r="N107" s="21">
        <f>(Table5[[#This Row],[Close]]-L108)/L108</f>
        <v>-8.2490050531879473E-3</v>
      </c>
      <c r="P107" s="7">
        <v>45070</v>
      </c>
      <c r="Q107">
        <v>88.699996999999996</v>
      </c>
      <c r="R107">
        <v>36616</v>
      </c>
      <c r="S107" s="21">
        <f>(Table6[[#This Row],[Close]]-Q108)/Q108</f>
        <v>-5.0477284341508416E-3</v>
      </c>
      <c r="U107" s="7">
        <v>45070</v>
      </c>
      <c r="V107">
        <v>128.800003</v>
      </c>
      <c r="W107">
        <v>44012</v>
      </c>
      <c r="X107" s="21">
        <f>(Table7[[#This Row],[Close]]-V108)/V108</f>
        <v>2.0198043564356467E-2</v>
      </c>
      <c r="Z107" s="27">
        <v>45070</v>
      </c>
      <c r="AA107" s="21">
        <f>Table2[[#This Row],[Return]]*$D$3+Table4[[#This Row],[Return]]*$D$4+Table5[[#This Row],[Return]]*$D$5+Table6[[#This Row],[Return]]*$D$6+Table7[[#This Row],[Return]]*$D$7</f>
        <v>8.9464934011648659E-4</v>
      </c>
      <c r="AB107" s="13">
        <f>'Raw Data'!N92</f>
        <v>1.4021405459221847E-2</v>
      </c>
    </row>
    <row r="108" spans="1:28" x14ac:dyDescent="0.3">
      <c r="A108" s="7">
        <v>45069</v>
      </c>
      <c r="B108">
        <v>221.800003</v>
      </c>
      <c r="C108">
        <v>112934</v>
      </c>
      <c r="D108" s="21">
        <f>(Table2[[#This Row],[Close]]-B109)/B109</f>
        <v>3.3928974884474441E-3</v>
      </c>
      <c r="F108" s="7">
        <v>45069</v>
      </c>
      <c r="G108">
        <v>942.15002400000003</v>
      </c>
      <c r="H108">
        <v>52265</v>
      </c>
      <c r="I108" s="21">
        <f>(Table4[[#This Row],[Close]]-G109)/G109</f>
        <v>-2.0888517537022571E-2</v>
      </c>
      <c r="K108" s="7">
        <v>45069</v>
      </c>
      <c r="L108">
        <v>187.89999399999999</v>
      </c>
      <c r="M108">
        <v>2916</v>
      </c>
      <c r="N108" s="21">
        <f>(Table5[[#This Row],[Close]]-L109)/L109</f>
        <v>2.537513778990446E-2</v>
      </c>
      <c r="P108" s="7">
        <v>45069</v>
      </c>
      <c r="Q108">
        <v>89.150002000000001</v>
      </c>
      <c r="R108">
        <v>34277</v>
      </c>
      <c r="S108" s="21">
        <f>(Table6[[#This Row],[Close]]-Q109)/Q109</f>
        <v>1.3068204545454553E-2</v>
      </c>
      <c r="U108" s="7">
        <v>45069</v>
      </c>
      <c r="V108">
        <v>126.25</v>
      </c>
      <c r="W108">
        <v>15810</v>
      </c>
      <c r="X108" s="21">
        <f>(Table7[[#This Row],[Close]]-V109)/V109</f>
        <v>-1.5816291399358136E-3</v>
      </c>
      <c r="Z108" s="26">
        <v>45069</v>
      </c>
      <c r="AA108" s="21">
        <f>Table2[[#This Row],[Return]]*$D$3+Table4[[#This Row],[Return]]*$D$4+Table5[[#This Row],[Return]]*$D$5+Table6[[#This Row],[Return]]*$D$6+Table7[[#This Row],[Return]]*$D$7</f>
        <v>3.8732186293696145E-3</v>
      </c>
      <c r="AB108" s="13">
        <f>'Raw Data'!N93</f>
        <v>7.3547847889677848E-3</v>
      </c>
    </row>
    <row r="109" spans="1:28" x14ac:dyDescent="0.3">
      <c r="A109" s="7">
        <v>45068</v>
      </c>
      <c r="B109">
        <v>221.050003</v>
      </c>
      <c r="C109">
        <v>196783</v>
      </c>
      <c r="D109" s="21">
        <f>(Table2[[#This Row],[Close]]-B110)/B110</f>
        <v>2.2670595928307468E-3</v>
      </c>
      <c r="F109" s="7">
        <v>45068</v>
      </c>
      <c r="G109">
        <v>962.25</v>
      </c>
      <c r="H109">
        <v>39978</v>
      </c>
      <c r="I109" s="21">
        <f>(Table4[[#This Row],[Close]]-G110)/G110</f>
        <v>1.8146253767336917E-2</v>
      </c>
      <c r="K109" s="7">
        <v>45068</v>
      </c>
      <c r="L109">
        <v>183.25</v>
      </c>
      <c r="M109">
        <v>2428</v>
      </c>
      <c r="N109" s="21">
        <f>(Table5[[#This Row],[Close]]-L110)/L110</f>
        <v>-8.9237104031490259E-3</v>
      </c>
      <c r="P109" s="7">
        <v>45068</v>
      </c>
      <c r="Q109">
        <v>88</v>
      </c>
      <c r="R109">
        <v>12749</v>
      </c>
      <c r="S109" s="21">
        <f>(Table6[[#This Row],[Close]]-Q110)/Q110</f>
        <v>-5.0875863794545544E-3</v>
      </c>
      <c r="U109" s="7">
        <v>45068</v>
      </c>
      <c r="V109">
        <v>126.449997</v>
      </c>
      <c r="W109">
        <v>25789</v>
      </c>
      <c r="X109" s="21">
        <f>(Table7[[#This Row],[Close]]-V110)/V110</f>
        <v>2.3780816111282784E-3</v>
      </c>
      <c r="Z109" s="27">
        <v>45068</v>
      </c>
      <c r="AA109" s="21">
        <f>Table2[[#This Row],[Return]]*$D$3+Table4[[#This Row],[Return]]*$D$4+Table5[[#This Row],[Return]]*$D$5+Table6[[#This Row],[Return]]*$D$6+Table7[[#This Row],[Return]]*$D$7</f>
        <v>1.7560196377384722E-3</v>
      </c>
      <c r="AB109" s="13">
        <f>'Raw Data'!N94</f>
        <v>2.3456479852558888E-3</v>
      </c>
    </row>
    <row r="110" spans="1:28" x14ac:dyDescent="0.3">
      <c r="A110" s="7">
        <v>45065</v>
      </c>
      <c r="B110">
        <v>220.550003</v>
      </c>
      <c r="C110">
        <v>257433</v>
      </c>
      <c r="D110" s="21">
        <f>(Table2[[#This Row],[Close]]-B111)/B111</f>
        <v>-8.7640314606741397E-3</v>
      </c>
      <c r="F110" s="7">
        <v>45065</v>
      </c>
      <c r="G110">
        <v>945.09997599999997</v>
      </c>
      <c r="H110">
        <v>20386</v>
      </c>
      <c r="I110" s="21">
        <f>(Table4[[#This Row],[Close]]-G111)/G111</f>
        <v>7.7304474975003895E-3</v>
      </c>
      <c r="K110" s="7">
        <v>45065</v>
      </c>
      <c r="L110">
        <v>184.89999399999999</v>
      </c>
      <c r="M110">
        <v>2839</v>
      </c>
      <c r="N110" s="21">
        <f>(Table5[[#This Row],[Close]]-L111)/L111</f>
        <v>7.3548950037336074E-3</v>
      </c>
      <c r="P110" s="7">
        <v>45065</v>
      </c>
      <c r="Q110">
        <v>88.449996999999996</v>
      </c>
      <c r="R110">
        <v>10319</v>
      </c>
      <c r="S110" s="21">
        <f>(Table6[[#This Row],[Close]]-Q111)/Q111</f>
        <v>3.4032330481398691E-3</v>
      </c>
      <c r="U110" s="7">
        <v>45065</v>
      </c>
      <c r="V110">
        <v>126.150002</v>
      </c>
      <c r="W110">
        <v>63750</v>
      </c>
      <c r="X110" s="21">
        <f>(Table7[[#This Row],[Close]]-V111)/V111</f>
        <v>2.8955987421794258E-2</v>
      </c>
      <c r="Z110" s="26">
        <v>45065</v>
      </c>
      <c r="AA110" s="21">
        <f>Table2[[#This Row],[Return]]*$D$3+Table4[[#This Row],[Return]]*$D$4+Table5[[#This Row],[Return]]*$D$5+Table6[[#This Row],[Return]]*$D$6+Table7[[#This Row],[Return]]*$D$7</f>
        <v>7.7361063020987978E-3</v>
      </c>
      <c r="AB110" s="13">
        <f>'Raw Data'!N95</f>
        <v>-2.0674378538026124E-2</v>
      </c>
    </row>
    <row r="111" spans="1:28" x14ac:dyDescent="0.3">
      <c r="A111" s="7">
        <v>45064</v>
      </c>
      <c r="B111">
        <v>222.5</v>
      </c>
      <c r="C111">
        <v>177390</v>
      </c>
      <c r="D111" s="21">
        <f>(Table2[[#This Row],[Close]]-B112)/B112</f>
        <v>-5.1419361987552412E-3</v>
      </c>
      <c r="F111" s="7">
        <v>45064</v>
      </c>
      <c r="G111">
        <v>937.84997599999997</v>
      </c>
      <c r="H111">
        <v>18783</v>
      </c>
      <c r="I111" s="21">
        <f>(Table4[[#This Row],[Close]]-G112)/G112</f>
        <v>-4.7752959246639805E-3</v>
      </c>
      <c r="K111" s="7">
        <v>45064</v>
      </c>
      <c r="L111">
        <v>183.550003</v>
      </c>
      <c r="M111">
        <v>924</v>
      </c>
      <c r="N111" s="21">
        <f>(Table5[[#This Row],[Close]]-L112)/L112</f>
        <v>-2.9875229879134484E-3</v>
      </c>
      <c r="P111" s="7">
        <v>45064</v>
      </c>
      <c r="Q111">
        <v>88.150002000000001</v>
      </c>
      <c r="R111">
        <v>9829</v>
      </c>
      <c r="S111" s="21">
        <f>(Table6[[#This Row],[Close]]-Q112)/Q112</f>
        <v>-1.6987655141982628E-3</v>
      </c>
      <c r="U111" s="7">
        <v>45064</v>
      </c>
      <c r="V111">
        <v>122.599998</v>
      </c>
      <c r="W111">
        <v>15457</v>
      </c>
      <c r="X111" s="21">
        <f>(Table7[[#This Row],[Close]]-V112)/V112</f>
        <v>-1.6446080762999117E-2</v>
      </c>
      <c r="Z111" s="27">
        <v>45064</v>
      </c>
      <c r="AA111" s="21">
        <f>Table2[[#This Row],[Return]]*$D$3+Table4[[#This Row],[Return]]*$D$4+Table5[[#This Row],[Return]]*$D$5+Table6[[#This Row],[Return]]*$D$6+Table7[[#This Row],[Return]]*$D$7</f>
        <v>-6.2099202777060099E-3</v>
      </c>
      <c r="AB111" s="13">
        <f>'Raw Data'!N96</f>
        <v>3.1273146243109063E-3</v>
      </c>
    </row>
    <row r="112" spans="1:28" x14ac:dyDescent="0.3">
      <c r="A112" s="7">
        <v>45063</v>
      </c>
      <c r="B112">
        <v>223.64999399999999</v>
      </c>
      <c r="C112">
        <v>257643</v>
      </c>
      <c r="D112" s="21">
        <f>(Table2[[#This Row],[Close]]-B113)/B113</f>
        <v>-1.2364773844532238E-2</v>
      </c>
      <c r="F112" s="7">
        <v>45063</v>
      </c>
      <c r="G112">
        <v>942.34997599999997</v>
      </c>
      <c r="H112">
        <v>19477</v>
      </c>
      <c r="I112" s="21">
        <f>(Table4[[#This Row],[Close]]-G113)/G113</f>
        <v>-1.5771095943126947E-2</v>
      </c>
      <c r="K112" s="7">
        <v>45063</v>
      </c>
      <c r="L112">
        <v>184.10000600000001</v>
      </c>
      <c r="M112">
        <v>3942</v>
      </c>
      <c r="N112" s="21">
        <f>(Table5[[#This Row],[Close]]-L113)/L113</f>
        <v>-1.2074053810333657E-2</v>
      </c>
      <c r="P112" s="7">
        <v>45063</v>
      </c>
      <c r="Q112">
        <v>88.300003000000004</v>
      </c>
      <c r="R112">
        <v>6661</v>
      </c>
      <c r="S112" s="21">
        <f>(Table6[[#This Row],[Close]]-Q113)/Q113</f>
        <v>-1.1312103816467883E-3</v>
      </c>
      <c r="U112" s="7">
        <v>45063</v>
      </c>
      <c r="V112">
        <v>124.650002</v>
      </c>
      <c r="W112">
        <v>27049</v>
      </c>
      <c r="X112" s="21">
        <f>(Table7[[#This Row],[Close]]-V113)/V113</f>
        <v>-8.0158717434869226E-4</v>
      </c>
      <c r="Z112" s="26">
        <v>45063</v>
      </c>
      <c r="AA112" s="21">
        <f>Table2[[#This Row],[Return]]*$D$3+Table4[[#This Row],[Return]]*$D$4+Table5[[#This Row],[Return]]*$D$5+Table6[[#This Row],[Return]]*$D$6+Table7[[#This Row],[Return]]*$D$7</f>
        <v>-8.4285442307976671E-3</v>
      </c>
      <c r="AB112" s="13">
        <f>'Raw Data'!N97</f>
        <v>2.557393652937201E-2</v>
      </c>
    </row>
    <row r="113" spans="1:28" x14ac:dyDescent="0.3">
      <c r="A113" s="7">
        <v>45062</v>
      </c>
      <c r="B113">
        <v>226.449997</v>
      </c>
      <c r="C113">
        <v>359952</v>
      </c>
      <c r="D113" s="21">
        <f>(Table2[[#This Row],[Close]]-B114)/B114</f>
        <v>0</v>
      </c>
      <c r="F113" s="7">
        <v>45062</v>
      </c>
      <c r="G113">
        <v>957.45001200000002</v>
      </c>
      <c r="H113">
        <v>16753</v>
      </c>
      <c r="I113" s="21">
        <f>(Table4[[#This Row],[Close]]-G114)/G114</f>
        <v>5.2212240178494939E-5</v>
      </c>
      <c r="K113" s="7">
        <v>45062</v>
      </c>
      <c r="L113">
        <v>186.35000600000001</v>
      </c>
      <c r="M113">
        <v>4732</v>
      </c>
      <c r="N113" s="21">
        <f>(Table5[[#This Row],[Close]]-L114)/L114</f>
        <v>1.0027132791327954E-2</v>
      </c>
      <c r="P113" s="7">
        <v>45062</v>
      </c>
      <c r="Q113">
        <v>88.400002000000001</v>
      </c>
      <c r="R113">
        <v>14394</v>
      </c>
      <c r="S113" s="21">
        <f>(Table6[[#This Row],[Close]]-Q114)/Q114</f>
        <v>0</v>
      </c>
      <c r="U113" s="7">
        <v>45062</v>
      </c>
      <c r="V113">
        <v>124.75</v>
      </c>
      <c r="W113">
        <v>17253</v>
      </c>
      <c r="X113" s="21">
        <f>(Table7[[#This Row],[Close]]-V114)/V114</f>
        <v>1.9199329751644935E-2</v>
      </c>
      <c r="Z113" s="27">
        <v>45062</v>
      </c>
      <c r="AA113" s="21">
        <f>Table2[[#This Row],[Return]]*$D$3+Table4[[#This Row],[Return]]*$D$4+Table5[[#This Row],[Return]]*$D$5+Table6[[#This Row],[Return]]*$D$6+Table7[[#This Row],[Return]]*$D$7</f>
        <v>5.8557349566302763E-3</v>
      </c>
      <c r="AB113" s="13">
        <f>'Raw Data'!N98</f>
        <v>-2.3248145094806303E-2</v>
      </c>
    </row>
    <row r="114" spans="1:28" x14ac:dyDescent="0.3">
      <c r="A114" s="7">
        <v>45061</v>
      </c>
      <c r="B114">
        <v>226.449997</v>
      </c>
      <c r="C114">
        <v>285435</v>
      </c>
      <c r="D114" s="21">
        <f>(Table2[[#This Row],[Close]]-B115)/B115</f>
        <v>-1.1998254956347142E-2</v>
      </c>
      <c r="F114" s="7">
        <v>45061</v>
      </c>
      <c r="G114">
        <v>957.40002400000003</v>
      </c>
      <c r="H114">
        <v>27609</v>
      </c>
      <c r="I114" s="21">
        <f>(Table4[[#This Row],[Close]]-G115)/G115</f>
        <v>1.4120977113594667E-3</v>
      </c>
      <c r="K114" s="7">
        <v>45061</v>
      </c>
      <c r="L114">
        <v>184.5</v>
      </c>
      <c r="M114">
        <v>3236</v>
      </c>
      <c r="N114" s="21">
        <f>(Table5[[#This Row],[Close]]-L115)/L115</f>
        <v>-5.6588681380943104E-3</v>
      </c>
      <c r="P114" s="7">
        <v>45061</v>
      </c>
      <c r="Q114">
        <v>88.400002000000001</v>
      </c>
      <c r="R114">
        <v>9651</v>
      </c>
      <c r="S114" s="21">
        <f>(Table6[[#This Row],[Close]]-Q115)/Q115</f>
        <v>3.4052668196428481E-3</v>
      </c>
      <c r="U114" s="7">
        <v>45061</v>
      </c>
      <c r="V114">
        <v>122.400002</v>
      </c>
      <c r="W114">
        <v>12492</v>
      </c>
      <c r="X114" s="21">
        <f>(Table7[[#This Row],[Close]]-V115)/V115</f>
        <v>-2.4449470850434951E-3</v>
      </c>
      <c r="Z114" s="26">
        <v>45061</v>
      </c>
      <c r="AA114" s="21">
        <f>Table2[[#This Row],[Return]]*$D$3+Table4[[#This Row],[Return]]*$D$4+Table5[[#This Row],[Return]]*$D$5+Table6[[#This Row],[Return]]*$D$6+Table7[[#This Row],[Return]]*$D$7</f>
        <v>-3.0569411296965266E-3</v>
      </c>
      <c r="AB114" s="13">
        <f>'Raw Data'!N99</f>
        <v>1.9242080497437267E-2</v>
      </c>
    </row>
    <row r="115" spans="1:28" x14ac:dyDescent="0.3">
      <c r="A115" s="7">
        <v>45058</v>
      </c>
      <c r="B115">
        <v>229.199997</v>
      </c>
      <c r="C115">
        <v>355458</v>
      </c>
      <c r="D115" s="21">
        <f>(Table2[[#This Row],[Close]]-B116)/B116</f>
        <v>-1.3072026143791016E-3</v>
      </c>
      <c r="F115" s="7">
        <v>45058</v>
      </c>
      <c r="G115">
        <v>956.04998799999998</v>
      </c>
      <c r="H115">
        <v>27077</v>
      </c>
      <c r="I115" s="21">
        <f>(Table4[[#This Row],[Close]]-G116)/G116</f>
        <v>-1.0914533687097862E-2</v>
      </c>
      <c r="K115" s="7">
        <v>45058</v>
      </c>
      <c r="L115">
        <v>185.550003</v>
      </c>
      <c r="M115">
        <v>4468</v>
      </c>
      <c r="N115" s="21">
        <f>(Table5[[#This Row],[Close]]-L116)/L116</f>
        <v>-5.0938176943699526E-3</v>
      </c>
      <c r="P115" s="7">
        <v>45058</v>
      </c>
      <c r="Q115">
        <v>88.099997999999999</v>
      </c>
      <c r="R115">
        <v>15715</v>
      </c>
      <c r="S115" s="21">
        <f>(Table6[[#This Row],[Close]]-Q116)/Q116</f>
        <v>-5.6433409851769974E-3</v>
      </c>
      <c r="U115" s="7">
        <v>45058</v>
      </c>
      <c r="V115">
        <v>122.699997</v>
      </c>
      <c r="W115">
        <v>25245</v>
      </c>
      <c r="X115" s="21">
        <f>(Table7[[#This Row],[Close]]-V116)/V116</f>
        <v>-2.502980572157024E-2</v>
      </c>
      <c r="Z115" s="27">
        <v>45058</v>
      </c>
      <c r="AA115" s="21">
        <f>Table2[[#This Row],[Return]]*$D$3+Table4[[#This Row],[Return]]*$D$4+Table5[[#This Row],[Return]]*$D$5+Table6[[#This Row],[Return]]*$D$6+Table7[[#This Row],[Return]]*$D$7</f>
        <v>-9.5977401405188314E-3</v>
      </c>
      <c r="AB115" s="13">
        <f>'Raw Data'!N100</f>
        <v>-1.146274607525557E-2</v>
      </c>
    </row>
    <row r="116" spans="1:28" x14ac:dyDescent="0.3">
      <c r="A116" s="7">
        <v>45057</v>
      </c>
      <c r="B116">
        <v>229.5</v>
      </c>
      <c r="C116">
        <v>248497</v>
      </c>
      <c r="D116" s="21">
        <f>(Table2[[#This Row],[Close]]-B117)/B117</f>
        <v>-6.531417544909338E-4</v>
      </c>
      <c r="F116" s="7">
        <v>45057</v>
      </c>
      <c r="G116">
        <v>966.59997599999997</v>
      </c>
      <c r="H116">
        <v>36926</v>
      </c>
      <c r="I116" s="21">
        <f>(Table4[[#This Row],[Close]]-G117)/G117</f>
        <v>2.6970705394190556E-3</v>
      </c>
      <c r="K116" s="7">
        <v>45057</v>
      </c>
      <c r="L116">
        <v>186.5</v>
      </c>
      <c r="M116">
        <v>4499</v>
      </c>
      <c r="N116" s="21">
        <f>(Table5[[#This Row],[Close]]-L117)/L117</f>
        <v>-2.0225930541867214E-2</v>
      </c>
      <c r="P116" s="7">
        <v>45057</v>
      </c>
      <c r="Q116">
        <v>88.599997999999999</v>
      </c>
      <c r="R116">
        <v>39334</v>
      </c>
      <c r="S116" s="21">
        <f>(Table6[[#This Row],[Close]]-Q117)/Q117</f>
        <v>-8.3939565393163183E-3</v>
      </c>
      <c r="U116" s="7">
        <v>45057</v>
      </c>
      <c r="V116">
        <v>125.849998</v>
      </c>
      <c r="W116">
        <v>51548</v>
      </c>
      <c r="X116" s="21">
        <f>(Table7[[#This Row],[Close]]-V117)/V117</f>
        <v>-9.4451394857503809E-3</v>
      </c>
      <c r="Z116" s="26">
        <v>45057</v>
      </c>
      <c r="AA116" s="21">
        <f>Table2[[#This Row],[Return]]*$D$3+Table4[[#This Row],[Return]]*$D$4+Table5[[#This Row],[Return]]*$D$5+Table6[[#This Row],[Return]]*$D$6+Table7[[#This Row],[Return]]*$D$7</f>
        <v>-7.2042195564011591E-3</v>
      </c>
      <c r="AB116" s="13">
        <f>'Raw Data'!N101</f>
        <v>4.2542542542543683E-3</v>
      </c>
    </row>
    <row r="117" spans="1:28" x14ac:dyDescent="0.3">
      <c r="A117" s="7">
        <v>45056</v>
      </c>
      <c r="B117">
        <v>229.64999399999999</v>
      </c>
      <c r="C117">
        <v>438782</v>
      </c>
      <c r="D117" s="21">
        <f>(Table2[[#This Row],[Close]]-B118)/B118</f>
        <v>4.5931232390255703E-3</v>
      </c>
      <c r="F117" s="7">
        <v>45056</v>
      </c>
      <c r="G117">
        <v>964</v>
      </c>
      <c r="H117">
        <v>117385</v>
      </c>
      <c r="I117" s="21">
        <f>(Table4[[#This Row],[Close]]-G118)/G118</f>
        <v>8.157276617980198E-3</v>
      </c>
      <c r="K117" s="7">
        <v>45056</v>
      </c>
      <c r="L117">
        <v>190.35000600000001</v>
      </c>
      <c r="M117">
        <v>7699</v>
      </c>
      <c r="N117" s="21">
        <f>(Table5[[#This Row],[Close]]-L118)/L118</f>
        <v>1.4658848145239397E-2</v>
      </c>
      <c r="P117" s="7">
        <v>45056</v>
      </c>
      <c r="Q117">
        <v>89.349997999999999</v>
      </c>
      <c r="R117">
        <v>54947</v>
      </c>
      <c r="S117" s="21">
        <f>(Table6[[#This Row],[Close]]-Q118)/Q118</f>
        <v>2.2311166537501894E-2</v>
      </c>
      <c r="U117" s="7">
        <v>45056</v>
      </c>
      <c r="V117">
        <v>127.050003</v>
      </c>
      <c r="W117">
        <v>100994</v>
      </c>
      <c r="X117" s="21">
        <f>(Table7[[#This Row],[Close]]-V118)/V118</f>
        <v>4.6971611816590257E-2</v>
      </c>
      <c r="Z117" s="27">
        <v>45056</v>
      </c>
      <c r="AA117" s="21">
        <f>Table2[[#This Row],[Return]]*$D$3+Table4[[#This Row],[Return]]*$D$4+Table5[[#This Row],[Return]]*$D$5+Table6[[#This Row],[Return]]*$D$6+Table7[[#This Row],[Return]]*$D$7</f>
        <v>1.9338405271267463E-2</v>
      </c>
      <c r="AB117" s="13">
        <f>'Raw Data'!N102</f>
        <v>-3.3355570380261084E-4</v>
      </c>
    </row>
    <row r="118" spans="1:28" x14ac:dyDescent="0.3">
      <c r="A118" s="7">
        <v>45055</v>
      </c>
      <c r="B118">
        <v>228.60000600000001</v>
      </c>
      <c r="C118">
        <v>434633</v>
      </c>
      <c r="D118" s="21">
        <f>(Table2[[#This Row],[Close]]-B119)/B119</f>
        <v>4.173125521804385E-3</v>
      </c>
      <c r="F118" s="7">
        <v>45055</v>
      </c>
      <c r="G118">
        <v>956.20001200000002</v>
      </c>
      <c r="H118">
        <v>58262</v>
      </c>
      <c r="I118" s="21">
        <f>(Table4[[#This Row],[Close]]-G119)/G119</f>
        <v>-3.7507564544791072E-3</v>
      </c>
      <c r="K118" s="7">
        <v>45055</v>
      </c>
      <c r="L118">
        <v>187.60000600000001</v>
      </c>
      <c r="M118">
        <v>3636</v>
      </c>
      <c r="N118" s="21">
        <f>(Table5[[#This Row],[Close]]-L119)/L119</f>
        <v>-1.2631547368421012E-2</v>
      </c>
      <c r="P118" s="7">
        <v>45055</v>
      </c>
      <c r="Q118">
        <v>87.400002000000001</v>
      </c>
      <c r="R118">
        <v>19460</v>
      </c>
      <c r="S118" s="21">
        <f>(Table6[[#This Row],[Close]]-Q119)/Q119</f>
        <v>-1.1871057497039775E-2</v>
      </c>
      <c r="U118" s="7">
        <v>45055</v>
      </c>
      <c r="V118">
        <v>121.349998</v>
      </c>
      <c r="W118">
        <v>54943</v>
      </c>
      <c r="X118" s="21">
        <f>(Table7[[#This Row],[Close]]-V119)/V119</f>
        <v>2.9262052090550422E-2</v>
      </c>
      <c r="Z118" s="26">
        <v>45055</v>
      </c>
      <c r="AA118" s="21">
        <f>Table2[[#This Row],[Return]]*$D$3+Table4[[#This Row],[Return]]*$D$4+Table5[[#This Row],[Return]]*$D$5+Table6[[#This Row],[Return]]*$D$6+Table7[[#This Row],[Return]]*$D$7</f>
        <v>1.0363632584829826E-3</v>
      </c>
      <c r="AB118" s="13">
        <f>'Raw Data'!N103</f>
        <v>2.8032576082297509E-2</v>
      </c>
    </row>
    <row r="119" spans="1:28" x14ac:dyDescent="0.3">
      <c r="A119" s="7">
        <v>45054</v>
      </c>
      <c r="B119">
        <v>227.64999399999999</v>
      </c>
      <c r="C119">
        <v>654063</v>
      </c>
      <c r="D119" s="21">
        <f>(Table2[[#This Row],[Close]]-B120)/B120</f>
        <v>1.6521531813193085E-2</v>
      </c>
      <c r="F119" s="7">
        <v>45054</v>
      </c>
      <c r="G119">
        <v>959.79998799999998</v>
      </c>
      <c r="H119">
        <v>124413</v>
      </c>
      <c r="I119" s="21">
        <f>(Table4[[#This Row],[Close]]-G120)/G120</f>
        <v>2.1335448789571679E-2</v>
      </c>
      <c r="K119" s="7">
        <v>45054</v>
      </c>
      <c r="L119">
        <v>190</v>
      </c>
      <c r="M119">
        <v>2747</v>
      </c>
      <c r="N119" s="21">
        <f>(Table5[[#This Row],[Close]]-L120)/L120</f>
        <v>1.4144616573964734E-2</v>
      </c>
      <c r="P119" s="7">
        <v>45054</v>
      </c>
      <c r="Q119">
        <v>88.449996999999996</v>
      </c>
      <c r="R119">
        <v>15127</v>
      </c>
      <c r="S119" s="21">
        <f>(Table6[[#This Row],[Close]]-Q120)/Q120</f>
        <v>-4.5019809679680937E-3</v>
      </c>
      <c r="U119" s="7">
        <v>45054</v>
      </c>
      <c r="V119">
        <v>117.900002</v>
      </c>
      <c r="W119">
        <v>15368</v>
      </c>
      <c r="X119" s="21">
        <f>(Table7[[#This Row],[Close]]-V120)/V120</f>
        <v>1.2886597716725125E-2</v>
      </c>
      <c r="Z119" s="27">
        <v>45054</v>
      </c>
      <c r="AA119" s="21">
        <f>Table2[[#This Row],[Return]]*$D$3+Table4[[#This Row],[Return]]*$D$4+Table5[[#This Row],[Return]]*$D$5+Table6[[#This Row],[Return]]*$D$6+Table7[[#This Row],[Return]]*$D$7</f>
        <v>1.2077242785097307E-2</v>
      </c>
      <c r="AB119" s="13">
        <f>'Raw Data'!N104</f>
        <v>1.9311429570080311E-2</v>
      </c>
    </row>
    <row r="120" spans="1:28" x14ac:dyDescent="0.3">
      <c r="A120" s="7">
        <v>45051</v>
      </c>
      <c r="B120">
        <v>223.949997</v>
      </c>
      <c r="C120">
        <v>354538</v>
      </c>
      <c r="D120" s="21">
        <f>(Table2[[#This Row],[Close]]-B121)/B121</f>
        <v>1.5652548774975821E-3</v>
      </c>
      <c r="F120" s="7">
        <v>45051</v>
      </c>
      <c r="G120">
        <v>939.75</v>
      </c>
      <c r="H120">
        <v>100292</v>
      </c>
      <c r="I120" s="21">
        <f>(Table4[[#This Row],[Close]]-G121)/G121</f>
        <v>-1.8332798725575649E-2</v>
      </c>
      <c r="K120" s="7">
        <v>45051</v>
      </c>
      <c r="L120">
        <v>187.35000600000001</v>
      </c>
      <c r="M120">
        <v>2433</v>
      </c>
      <c r="N120" s="21">
        <f>(Table5[[#This Row],[Close]]-L121)/L121</f>
        <v>-1.2127540589323641E-2</v>
      </c>
      <c r="P120" s="7">
        <v>45051</v>
      </c>
      <c r="Q120">
        <v>88.849997999999999</v>
      </c>
      <c r="R120">
        <v>10556</v>
      </c>
      <c r="S120" s="21">
        <f>(Table6[[#This Row],[Close]]-Q121)/Q121</f>
        <v>-1.5512487534626045E-2</v>
      </c>
      <c r="U120" s="7">
        <v>45051</v>
      </c>
      <c r="V120">
        <v>116.400002</v>
      </c>
      <c r="W120">
        <v>16900</v>
      </c>
      <c r="X120" s="21">
        <f>(Table7[[#This Row],[Close]]-V121)/V121</f>
        <v>-1.4394547237841603E-2</v>
      </c>
      <c r="Z120" s="26">
        <v>45051</v>
      </c>
      <c r="AA120" s="21">
        <f>Table2[[#This Row],[Return]]*$D$3+Table4[[#This Row],[Return]]*$D$4+Table5[[#This Row],[Return]]*$D$5+Table6[[#This Row],[Return]]*$D$6+Table7[[#This Row],[Return]]*$D$7</f>
        <v>-1.1760423841973872E-2</v>
      </c>
      <c r="AB120" s="13">
        <f>'Raw Data'!N105</f>
        <v>-3.494060097832491E-4</v>
      </c>
    </row>
    <row r="121" spans="1:28" x14ac:dyDescent="0.3">
      <c r="A121" s="7">
        <v>45050</v>
      </c>
      <c r="B121">
        <v>223.60000600000001</v>
      </c>
      <c r="C121">
        <v>270505</v>
      </c>
      <c r="D121" s="21">
        <f>(Table2[[#This Row],[Close]]-B122)/B122</f>
        <v>-1.0181443386846593E-2</v>
      </c>
      <c r="F121" s="7">
        <v>45050</v>
      </c>
      <c r="G121">
        <v>957.29998799999998</v>
      </c>
      <c r="H121">
        <v>141501</v>
      </c>
      <c r="I121" s="21">
        <f>(Table4[[#This Row],[Close]]-G122)/G122</f>
        <v>-2.2564871817891689E-2</v>
      </c>
      <c r="K121" s="7">
        <v>45050</v>
      </c>
      <c r="L121">
        <v>189.64999399999999</v>
      </c>
      <c r="M121">
        <v>1523</v>
      </c>
      <c r="N121" s="21">
        <f>(Table5[[#This Row],[Close]]-L122)/L122</f>
        <v>1.0388902670041045E-2</v>
      </c>
      <c r="P121" s="7">
        <v>45050</v>
      </c>
      <c r="Q121">
        <v>90.25</v>
      </c>
      <c r="R121">
        <v>11947</v>
      </c>
      <c r="S121" s="21">
        <f>(Table6[[#This Row],[Close]]-Q122)/Q122</f>
        <v>6.1315832596962501E-3</v>
      </c>
      <c r="U121" s="7">
        <v>45050</v>
      </c>
      <c r="V121">
        <v>118.099998</v>
      </c>
      <c r="W121">
        <v>17064</v>
      </c>
      <c r="X121" s="21">
        <f>(Table7[[#This Row],[Close]]-V122)/V122</f>
        <v>9.4016923076923019E-3</v>
      </c>
      <c r="Z121" s="27">
        <v>45050</v>
      </c>
      <c r="AA121" s="21">
        <f>Table2[[#This Row],[Return]]*$D$3+Table4[[#This Row],[Return]]*$D$4+Table5[[#This Row],[Return]]*$D$5+Table6[[#This Row],[Return]]*$D$6+Table7[[#This Row],[Return]]*$D$7</f>
        <v>-1.3648273934617372E-3</v>
      </c>
      <c r="AB121" s="13">
        <f>'Raw Data'!N106</f>
        <v>1.4893617021276555E-2</v>
      </c>
    </row>
    <row r="122" spans="1:28" x14ac:dyDescent="0.3">
      <c r="A122" s="7">
        <v>45049</v>
      </c>
      <c r="B122">
        <v>225.89999399999999</v>
      </c>
      <c r="C122">
        <v>447380</v>
      </c>
      <c r="D122" s="21">
        <f>(Table2[[#This Row],[Close]]-B123)/B123</f>
        <v>-2.2130117576413952E-4</v>
      </c>
      <c r="F122" s="7">
        <v>45049</v>
      </c>
      <c r="G122">
        <v>979.40002400000003</v>
      </c>
      <c r="H122">
        <v>952502</v>
      </c>
      <c r="I122" s="21">
        <f>(Table4[[#This Row],[Close]]-G123)/G123</f>
        <v>-5.8359728295965217E-2</v>
      </c>
      <c r="K122" s="7">
        <v>45049</v>
      </c>
      <c r="L122">
        <v>187.699997</v>
      </c>
      <c r="M122">
        <v>729</v>
      </c>
      <c r="N122" s="21">
        <f>(Table5[[#This Row],[Close]]-L123)/L123</f>
        <v>1.6008698484803784E-3</v>
      </c>
      <c r="P122" s="7">
        <v>45049</v>
      </c>
      <c r="Q122">
        <v>89.699996999999996</v>
      </c>
      <c r="R122">
        <v>59976</v>
      </c>
      <c r="S122" s="21">
        <f>(Table6[[#This Row],[Close]]-Q123)/Q123</f>
        <v>8.4317034884217028E-3</v>
      </c>
      <c r="U122" s="7">
        <v>45049</v>
      </c>
      <c r="V122">
        <v>117</v>
      </c>
      <c r="W122">
        <v>32826</v>
      </c>
      <c r="X122" s="21">
        <f>(Table7[[#This Row],[Close]]-V123)/V123</f>
        <v>3.8609780215964145E-3</v>
      </c>
      <c r="Z122" s="26">
        <v>45049</v>
      </c>
      <c r="AA122" s="21">
        <f>Table2[[#This Row],[Return]]*$D$3+Table4[[#This Row],[Return]]*$D$4+Table5[[#This Row],[Return]]*$D$5+Table6[[#This Row],[Return]]*$D$6+Table7[[#This Row],[Return]]*$D$7</f>
        <v>-8.9374956226461726E-3</v>
      </c>
      <c r="AB122" s="13">
        <f>'Raw Data'!N107</f>
        <v>-2.691511387163565E-2</v>
      </c>
    </row>
    <row r="123" spans="1:28" x14ac:dyDescent="0.3">
      <c r="A123" s="7">
        <v>45048</v>
      </c>
      <c r="B123">
        <v>225.949997</v>
      </c>
      <c r="C123">
        <v>739638</v>
      </c>
      <c r="D123" s="21">
        <f>(Table2[[#This Row],[Close]]-B124)/B124</f>
        <v>2.3092555406133829E-2</v>
      </c>
      <c r="F123" s="7">
        <v>45048</v>
      </c>
      <c r="G123">
        <v>1040.099976</v>
      </c>
      <c r="H123">
        <v>214449</v>
      </c>
      <c r="I123" s="21">
        <f>(Table4[[#This Row],[Close]]-G124)/G124</f>
        <v>2.940964134702071E-3</v>
      </c>
      <c r="K123" s="7">
        <v>45048</v>
      </c>
      <c r="L123">
        <v>187.39999399999999</v>
      </c>
      <c r="M123">
        <v>2090</v>
      </c>
      <c r="N123" s="21">
        <f>(Table5[[#This Row],[Close]]-L124)/L124</f>
        <v>7.5268494623655507E-3</v>
      </c>
      <c r="P123" s="7">
        <v>45048</v>
      </c>
      <c r="Q123">
        <v>88.949996999999996</v>
      </c>
      <c r="R123">
        <v>27460</v>
      </c>
      <c r="S123" s="21">
        <f>(Table6[[#This Row],[Close]]-Q124)/Q124</f>
        <v>1.7734496161681958E-2</v>
      </c>
      <c r="U123" s="7">
        <v>45048</v>
      </c>
      <c r="V123">
        <v>116.550003</v>
      </c>
      <c r="W123">
        <v>20906</v>
      </c>
      <c r="X123" s="21">
        <f>(Table7[[#This Row],[Close]]-V124)/V124</f>
        <v>-2.9940033705046203E-3</v>
      </c>
      <c r="Z123" s="27">
        <v>45048</v>
      </c>
      <c r="AA123" s="21">
        <f>Table2[[#This Row],[Return]]*$D$3+Table4[[#This Row],[Return]]*$D$4+Table5[[#This Row],[Return]]*$D$5+Table6[[#This Row],[Return]]*$D$6+Table7[[#This Row],[Return]]*$D$7</f>
        <v>9.6601723588757588E-3</v>
      </c>
      <c r="AB123" s="13">
        <f>'Raw Data'!N108</f>
        <v>-3.7608966376089625E-2</v>
      </c>
    </row>
    <row r="124" spans="1:28" x14ac:dyDescent="0.3">
      <c r="A124" s="7">
        <v>45044</v>
      </c>
      <c r="B124">
        <v>220.85000600000001</v>
      </c>
      <c r="C124">
        <v>545209</v>
      </c>
      <c r="D124" s="21">
        <f>(Table2[[#This Row],[Close]]-B125)/B125</f>
        <v>8.4475159817351941E-3</v>
      </c>
      <c r="F124" s="7">
        <v>45044</v>
      </c>
      <c r="G124">
        <v>1037.0500489999999</v>
      </c>
      <c r="H124">
        <v>116017</v>
      </c>
      <c r="I124" s="21">
        <f>(Table4[[#This Row],[Close]]-G125)/G125</f>
        <v>4.4555167013610409E-3</v>
      </c>
      <c r="K124" s="7">
        <v>45044</v>
      </c>
      <c r="L124">
        <v>186</v>
      </c>
      <c r="M124">
        <v>6459</v>
      </c>
      <c r="N124" s="21">
        <f>(Table5[[#This Row],[Close]]-L125)/L125</f>
        <v>-1.8987372816855329E-2</v>
      </c>
      <c r="P124" s="7">
        <v>45044</v>
      </c>
      <c r="Q124">
        <v>87.400002000000001</v>
      </c>
      <c r="R124">
        <v>18159</v>
      </c>
      <c r="S124" s="21">
        <f>(Table6[[#This Row],[Close]]-Q125)/Q125</f>
        <v>1.7192206303725001E-3</v>
      </c>
      <c r="U124" s="7">
        <v>45044</v>
      </c>
      <c r="V124">
        <v>116.900002</v>
      </c>
      <c r="W124">
        <v>18867</v>
      </c>
      <c r="X124" s="21">
        <f>(Table7[[#This Row],[Close]]-V125)/V125</f>
        <v>7.7586379310344879E-3</v>
      </c>
      <c r="Z124" s="26">
        <v>45044</v>
      </c>
      <c r="AA124" s="21">
        <f>Table2[[#This Row],[Return]]*$D$3+Table4[[#This Row],[Return]]*$D$4+Table5[[#This Row],[Return]]*$D$5+Table6[[#This Row],[Return]]*$D$6+Table7[[#This Row],[Return]]*$D$7</f>
        <v>6.7870368552957919E-4</v>
      </c>
      <c r="AB124" s="13">
        <f>'Raw Data'!N109</f>
        <v>3.9173195532589142E-3</v>
      </c>
    </row>
    <row r="125" spans="1:28" x14ac:dyDescent="0.3">
      <c r="A125" s="7">
        <v>45043</v>
      </c>
      <c r="B125">
        <v>219</v>
      </c>
      <c r="C125">
        <v>385977</v>
      </c>
      <c r="D125" s="21">
        <f>(Table2[[#This Row],[Close]]-B126)/B126</f>
        <v>9.9146596288311479E-3</v>
      </c>
      <c r="F125" s="7">
        <v>45043</v>
      </c>
      <c r="G125">
        <v>1032.4499510000001</v>
      </c>
      <c r="H125">
        <v>196705</v>
      </c>
      <c r="I125" s="21">
        <f>(Table4[[#This Row],[Close]]-G126)/G126</f>
        <v>2.3443659081407595E-2</v>
      </c>
      <c r="K125" s="7">
        <v>45043</v>
      </c>
      <c r="L125">
        <v>189.60000600000001</v>
      </c>
      <c r="M125">
        <v>7316</v>
      </c>
      <c r="N125" s="21">
        <f>(Table5[[#This Row],[Close]]-L126)/L126</f>
        <v>3.8619572085134411E-2</v>
      </c>
      <c r="P125" s="7">
        <v>45043</v>
      </c>
      <c r="Q125">
        <v>87.25</v>
      </c>
      <c r="R125">
        <v>30479</v>
      </c>
      <c r="S125" s="21">
        <f>(Table6[[#This Row],[Close]]-Q126)/Q126</f>
        <v>9.2539390140175919E-3</v>
      </c>
      <c r="U125" s="7">
        <v>45043</v>
      </c>
      <c r="V125">
        <v>116</v>
      </c>
      <c r="W125">
        <v>14792</v>
      </c>
      <c r="X125" s="21">
        <f>(Table7[[#This Row],[Close]]-V126)/V126</f>
        <v>5.1992893379672507E-3</v>
      </c>
      <c r="Z125" s="27">
        <v>45043</v>
      </c>
      <c r="AA125" s="21">
        <f>Table2[[#This Row],[Return]]*$D$3+Table4[[#This Row],[Return]]*$D$4+Table5[[#This Row],[Return]]*$D$5+Table6[[#This Row],[Return]]*$D$6+Table7[[#This Row],[Return]]*$D$7</f>
        <v>1.7286223829471599E-2</v>
      </c>
      <c r="AB125" s="13">
        <f>'Raw Data'!N110</f>
        <v>1.6521223417775142E-2</v>
      </c>
    </row>
    <row r="126" spans="1:28" x14ac:dyDescent="0.3">
      <c r="A126" s="7">
        <v>45042</v>
      </c>
      <c r="B126">
        <v>216.85000600000001</v>
      </c>
      <c r="C126">
        <v>742934</v>
      </c>
      <c r="D126" s="21">
        <f>(Table2[[#This Row],[Close]]-B127)/B127</f>
        <v>6.2645290023202209E-3</v>
      </c>
      <c r="F126" s="7">
        <v>45042</v>
      </c>
      <c r="G126">
        <v>1008.799988</v>
      </c>
      <c r="H126">
        <v>245876</v>
      </c>
      <c r="I126" s="21">
        <f>(Table4[[#This Row],[Close]]-G127)/G127</f>
        <v>5.4127469174503638E-2</v>
      </c>
      <c r="K126" s="7">
        <v>45042</v>
      </c>
      <c r="L126">
        <v>182.550003</v>
      </c>
      <c r="M126">
        <v>11183</v>
      </c>
      <c r="N126" s="21">
        <f>(Table5[[#This Row],[Close]]-L127)/L127</f>
        <v>6.1028769642044123E-2</v>
      </c>
      <c r="P126" s="7">
        <v>45042</v>
      </c>
      <c r="Q126">
        <v>86.449996999999996</v>
      </c>
      <c r="R126">
        <v>24857</v>
      </c>
      <c r="S126" s="21">
        <f>(Table6[[#This Row],[Close]]-Q127)/Q127</f>
        <v>4.6483903085975768E-3</v>
      </c>
      <c r="U126" s="7">
        <v>45042</v>
      </c>
      <c r="V126">
        <v>115.400002</v>
      </c>
      <c r="W126">
        <v>27335</v>
      </c>
      <c r="X126" s="21">
        <f>(Table7[[#This Row],[Close]]-V127)/V127</f>
        <v>0</v>
      </c>
      <c r="Z126" s="26">
        <v>45042</v>
      </c>
      <c r="AA126" s="21">
        <f>Table2[[#This Row],[Return]]*$D$3+Table4[[#This Row],[Return]]*$D$4+Table5[[#This Row],[Return]]*$D$5+Table6[[#This Row],[Return]]*$D$6+Table7[[#This Row],[Return]]*$D$7</f>
        <v>2.5213831625493115E-2</v>
      </c>
      <c r="AB126" s="13">
        <f>'Raw Data'!N111</f>
        <v>3.2543084594523708E-2</v>
      </c>
    </row>
    <row r="127" spans="1:28" x14ac:dyDescent="0.3">
      <c r="A127" s="7">
        <v>45041</v>
      </c>
      <c r="B127">
        <v>215.5</v>
      </c>
      <c r="C127">
        <v>987405</v>
      </c>
      <c r="D127" s="21">
        <f>(Table2[[#This Row],[Close]]-B128)/B128</f>
        <v>9.1313367951579762E-3</v>
      </c>
      <c r="F127" s="7">
        <v>45041</v>
      </c>
      <c r="G127">
        <v>957</v>
      </c>
      <c r="H127">
        <v>120987</v>
      </c>
      <c r="I127" s="21">
        <f>(Table4[[#This Row],[Close]]-G128)/G128</f>
        <v>-2.1322264674269391E-2</v>
      </c>
      <c r="K127" s="7">
        <v>45041</v>
      </c>
      <c r="L127">
        <v>172.050003</v>
      </c>
      <c r="M127">
        <v>2928</v>
      </c>
      <c r="N127" s="21">
        <f>(Table5[[#This Row],[Close]]-L128)/L128</f>
        <v>5.5522908631575156E-3</v>
      </c>
      <c r="P127" s="7">
        <v>45041</v>
      </c>
      <c r="Q127">
        <v>86.050003000000004</v>
      </c>
      <c r="R127">
        <v>16035</v>
      </c>
      <c r="S127" s="21">
        <f>(Table6[[#This Row],[Close]]-Q128)/Q128</f>
        <v>-1.7400696661276267E-3</v>
      </c>
      <c r="U127" s="7">
        <v>45041</v>
      </c>
      <c r="V127">
        <v>115.400002</v>
      </c>
      <c r="W127">
        <v>24596</v>
      </c>
      <c r="X127" s="21">
        <f>(Table7[[#This Row],[Close]]-V128)/V128</f>
        <v>9.6237880238725527E-3</v>
      </c>
      <c r="Z127" s="27">
        <v>45041</v>
      </c>
      <c r="AA127" s="21">
        <f>Table2[[#This Row],[Return]]*$D$3+Table4[[#This Row],[Return]]*$D$4+Table5[[#This Row],[Return]]*$D$5+Table6[[#This Row],[Return]]*$D$6+Table7[[#This Row],[Return]]*$D$7</f>
        <v>2.4901626835820557E-4</v>
      </c>
      <c r="AB127" s="13">
        <f>'Raw Data'!N112</f>
        <v>5.1881814984170447E-3</v>
      </c>
    </row>
    <row r="128" spans="1:28" x14ac:dyDescent="0.3">
      <c r="A128" s="7">
        <v>45040</v>
      </c>
      <c r="B128">
        <v>213.550003</v>
      </c>
      <c r="C128">
        <v>1451457</v>
      </c>
      <c r="D128" s="21">
        <f>(Table2[[#This Row],[Close]]-B129)/B129</f>
        <v>4.0692037631949902E-2</v>
      </c>
      <c r="F128" s="7">
        <v>45040</v>
      </c>
      <c r="G128">
        <v>977.84997599999997</v>
      </c>
      <c r="H128">
        <v>286675</v>
      </c>
      <c r="I128" s="21">
        <f>(Table4[[#This Row],[Close]]-G129)/G129</f>
        <v>5.7192241000803355E-2</v>
      </c>
      <c r="K128" s="7">
        <v>45040</v>
      </c>
      <c r="L128">
        <v>171.10000600000001</v>
      </c>
      <c r="M128">
        <v>20730</v>
      </c>
      <c r="N128" s="21">
        <f>(Table5[[#This Row],[Close]]-L129)/L129</f>
        <v>-4.1456549019607804E-2</v>
      </c>
      <c r="P128" s="7">
        <v>45040</v>
      </c>
      <c r="Q128">
        <v>86.199996999999996</v>
      </c>
      <c r="R128">
        <v>20145</v>
      </c>
      <c r="S128" s="21">
        <f>(Table6[[#This Row],[Close]]-Q129)/Q129</f>
        <v>-2.8918450974613685E-3</v>
      </c>
      <c r="U128" s="7">
        <v>45040</v>
      </c>
      <c r="V128">
        <v>114.300003</v>
      </c>
      <c r="W128">
        <v>60960</v>
      </c>
      <c r="X128" s="21">
        <f>(Table7[[#This Row],[Close]]-V129)/V129</f>
        <v>-2.7647808737189056E-2</v>
      </c>
      <c r="Z128" s="26">
        <v>45040</v>
      </c>
      <c r="AA128" s="21">
        <f>Table2[[#This Row],[Return]]*$D$3+Table4[[#This Row],[Return]]*$D$4+Table5[[#This Row],[Return]]*$D$5+Table6[[#This Row],[Return]]*$D$6+Table7[[#This Row],[Return]]*$D$7</f>
        <v>5.1776151556990023E-3</v>
      </c>
      <c r="AB128" s="13">
        <f>'Raw Data'!N113</f>
        <v>1.790189760114572E-2</v>
      </c>
    </row>
    <row r="129" spans="1:28" x14ac:dyDescent="0.3">
      <c r="A129" s="7">
        <v>45037</v>
      </c>
      <c r="B129">
        <v>205.199997</v>
      </c>
      <c r="C129">
        <v>556485</v>
      </c>
      <c r="D129" s="21">
        <f>(Table2[[#This Row],[Close]]-B130)/B130</f>
        <v>-2.9154810070629957E-3</v>
      </c>
      <c r="F129" s="7">
        <v>45037</v>
      </c>
      <c r="G129">
        <v>924.95001200000002</v>
      </c>
      <c r="H129">
        <v>57258</v>
      </c>
      <c r="I129" s="21">
        <f>(Table4[[#This Row],[Close]]-G130)/G130</f>
        <v>1.2035669189312292E-2</v>
      </c>
      <c r="K129" s="7">
        <v>45037</v>
      </c>
      <c r="L129">
        <v>178.5</v>
      </c>
      <c r="M129">
        <v>1269</v>
      </c>
      <c r="N129" s="21">
        <f>(Table5[[#This Row],[Close]]-L130)/L130</f>
        <v>-2.4056829657413726E-2</v>
      </c>
      <c r="P129" s="7">
        <v>45037</v>
      </c>
      <c r="Q129">
        <v>86.449996999999996</v>
      </c>
      <c r="R129">
        <v>37282</v>
      </c>
      <c r="S129" s="21">
        <f>(Table6[[#This Row],[Close]]-Q130)/Q130</f>
        <v>-2.2611645764103305E-2</v>
      </c>
      <c r="U129" s="7">
        <v>45037</v>
      </c>
      <c r="V129">
        <v>117.550003</v>
      </c>
      <c r="W129">
        <v>13298</v>
      </c>
      <c r="X129" s="21">
        <f>(Table7[[#This Row],[Close]]-V130)/V130</f>
        <v>-1.7551182322587816E-2</v>
      </c>
      <c r="Z129" s="27">
        <v>45037</v>
      </c>
      <c r="AA129" s="21">
        <f>Table2[[#This Row],[Return]]*$D$3+Table4[[#This Row],[Return]]*$D$4+Table5[[#This Row],[Return]]*$D$5+Table6[[#This Row],[Return]]*$D$6+Table7[[#This Row],[Return]]*$D$7</f>
        <v>-1.101989391237111E-2</v>
      </c>
      <c r="AB129" s="13">
        <f>'Raw Data'!N114</f>
        <v>4.5859185325061924E-3</v>
      </c>
    </row>
    <row r="130" spans="1:28" x14ac:dyDescent="0.3">
      <c r="A130" s="7">
        <v>45036</v>
      </c>
      <c r="B130">
        <v>205.800003</v>
      </c>
      <c r="C130">
        <v>411563</v>
      </c>
      <c r="D130" s="21">
        <f>(Table2[[#This Row],[Close]]-B131)/B131</f>
        <v>1.947463542769195E-3</v>
      </c>
      <c r="F130" s="7">
        <v>45036</v>
      </c>
      <c r="G130">
        <v>913.95001200000002</v>
      </c>
      <c r="H130">
        <v>53201</v>
      </c>
      <c r="I130" s="21">
        <f>(Table4[[#This Row],[Close]]-G131)/G131</f>
        <v>-1.0233930858117473E-2</v>
      </c>
      <c r="K130" s="7">
        <v>45036</v>
      </c>
      <c r="L130">
        <v>182.89999399999999</v>
      </c>
      <c r="M130">
        <v>3464</v>
      </c>
      <c r="N130" s="21">
        <f>(Table5[[#This Row],[Close]]-L131)/L131</f>
        <v>1.6111077777777736E-2</v>
      </c>
      <c r="P130" s="7">
        <v>45036</v>
      </c>
      <c r="Q130">
        <v>88.449996999999996</v>
      </c>
      <c r="R130">
        <v>93359</v>
      </c>
      <c r="S130" s="21">
        <f>(Table6[[#This Row],[Close]]-Q131)/Q131</f>
        <v>2.3134760779690948E-2</v>
      </c>
      <c r="U130" s="7">
        <v>45036</v>
      </c>
      <c r="V130">
        <v>119.650002</v>
      </c>
      <c r="W130">
        <v>37368</v>
      </c>
      <c r="X130" s="21">
        <f>(Table7[[#This Row],[Close]]-V131)/V131</f>
        <v>2.3086832571701601E-2</v>
      </c>
      <c r="Z130" s="26">
        <v>45036</v>
      </c>
      <c r="AA130" s="21">
        <f>Table2[[#This Row],[Return]]*$D$3+Table4[[#This Row],[Return]]*$D$4+Table5[[#This Row],[Return]]*$D$5+Table6[[#This Row],[Return]]*$D$6+Table7[[#This Row],[Return]]*$D$7</f>
        <v>1.0809240762764401E-2</v>
      </c>
      <c r="AB130" s="13">
        <f>'Raw Data'!N115</f>
        <v>-5.2772808586762886E-3</v>
      </c>
    </row>
    <row r="131" spans="1:28" x14ac:dyDescent="0.3">
      <c r="A131" s="7">
        <v>45035</v>
      </c>
      <c r="B131">
        <v>205.39999399999999</v>
      </c>
      <c r="C131">
        <v>1660562</v>
      </c>
      <c r="D131" s="21">
        <f>(Table2[[#This Row],[Close]]-B132)/B132</f>
        <v>-1.1311701564380302E-2</v>
      </c>
      <c r="F131" s="7">
        <v>45035</v>
      </c>
      <c r="G131">
        <v>923.40002400000003</v>
      </c>
      <c r="H131">
        <v>82723</v>
      </c>
      <c r="I131" s="21">
        <f>(Table4[[#This Row],[Close]]-G132)/G132</f>
        <v>2.1064906845311909E-2</v>
      </c>
      <c r="K131" s="7">
        <v>45035</v>
      </c>
      <c r="L131">
        <v>180</v>
      </c>
      <c r="M131">
        <v>2172</v>
      </c>
      <c r="N131" s="21">
        <f>(Table5[[#This Row],[Close]]-L132)/L132</f>
        <v>2.1856407216227371E-2</v>
      </c>
      <c r="P131" s="7">
        <v>45035</v>
      </c>
      <c r="Q131">
        <v>86.449996999999996</v>
      </c>
      <c r="R131">
        <v>30257</v>
      </c>
      <c r="S131" s="21">
        <f>(Table6[[#This Row],[Close]]-Q132)/Q132</f>
        <v>2.7942913863089471E-2</v>
      </c>
      <c r="U131" s="7">
        <v>45035</v>
      </c>
      <c r="V131">
        <v>116.949997</v>
      </c>
      <c r="W131">
        <v>9238</v>
      </c>
      <c r="X131" s="21">
        <f>(Table7[[#This Row],[Close]]-V132)/V132</f>
        <v>-7.6368350892971858E-3</v>
      </c>
      <c r="Z131" s="27">
        <v>45035</v>
      </c>
      <c r="AA131" s="21">
        <f>Table2[[#This Row],[Return]]*$D$3+Table4[[#This Row],[Return]]*$D$4+Table5[[#This Row],[Return]]*$D$5+Table6[[#This Row],[Return]]*$D$6+Table7[[#This Row],[Return]]*$D$7</f>
        <v>1.0383138254190252E-2</v>
      </c>
      <c r="AB131" s="13">
        <f>'Raw Data'!N116</f>
        <v>-3.5765379113026729E-4</v>
      </c>
    </row>
    <row r="132" spans="1:28" x14ac:dyDescent="0.3">
      <c r="A132" s="7">
        <v>45034</v>
      </c>
      <c r="B132">
        <v>207.75</v>
      </c>
      <c r="C132">
        <v>1016633</v>
      </c>
      <c r="D132" s="21">
        <f>(Table2[[#This Row],[Close]]-B133)/B133</f>
        <v>4.5937958714632908E-3</v>
      </c>
      <c r="F132" s="7">
        <v>45034</v>
      </c>
      <c r="G132">
        <v>904.34997599999997</v>
      </c>
      <c r="H132">
        <v>26405</v>
      </c>
      <c r="I132" s="21">
        <f>(Table4[[#This Row],[Close]]-G133)/G133</f>
        <v>-1.0882655726339148E-2</v>
      </c>
      <c r="K132" s="7">
        <v>45034</v>
      </c>
      <c r="L132">
        <v>176.14999399999999</v>
      </c>
      <c r="M132">
        <v>1303</v>
      </c>
      <c r="N132" s="21">
        <f>(Table5[[#This Row],[Close]]-L133)/L133</f>
        <v>3.9897236361879007E-3</v>
      </c>
      <c r="P132" s="7">
        <v>45034</v>
      </c>
      <c r="Q132">
        <v>84.099997999999999</v>
      </c>
      <c r="R132">
        <v>9736</v>
      </c>
      <c r="S132" s="21">
        <f>(Table6[[#This Row],[Close]]-Q133)/Q133</f>
        <v>-1.7804391691394735E-3</v>
      </c>
      <c r="U132" s="7">
        <v>45034</v>
      </c>
      <c r="V132">
        <v>117.849998</v>
      </c>
      <c r="W132">
        <v>15090</v>
      </c>
      <c r="X132" s="21">
        <f>(Table7[[#This Row],[Close]]-V133)/V133</f>
        <v>5.5460837597120687E-3</v>
      </c>
      <c r="Z132" s="26">
        <v>45034</v>
      </c>
      <c r="AA132" s="21">
        <f>Table2[[#This Row],[Return]]*$D$3+Table4[[#This Row],[Return]]*$D$4+Table5[[#This Row],[Return]]*$D$5+Table6[[#This Row],[Return]]*$D$6+Table7[[#This Row],[Return]]*$D$7</f>
        <v>2.9330167437692793E-4</v>
      </c>
      <c r="AB132" s="13">
        <f>'Raw Data'!N117</f>
        <v>1.3318836640391451E-2</v>
      </c>
    </row>
    <row r="133" spans="1:28" x14ac:dyDescent="0.3">
      <c r="A133" s="7">
        <v>45033</v>
      </c>
      <c r="B133">
        <v>206.800003</v>
      </c>
      <c r="C133">
        <v>322433</v>
      </c>
      <c r="D133" s="21">
        <f>(Table2[[#This Row],[Close]]-B134)/B134</f>
        <v>-1.0999535791500665E-2</v>
      </c>
      <c r="F133" s="7">
        <v>45033</v>
      </c>
      <c r="G133">
        <v>914.29998799999998</v>
      </c>
      <c r="H133">
        <v>272755</v>
      </c>
      <c r="I133" s="21">
        <f>(Table4[[#This Row],[Close]]-G134)/G134</f>
        <v>4.116604567786239E-2</v>
      </c>
      <c r="K133" s="7">
        <v>45033</v>
      </c>
      <c r="L133">
        <v>175.449997</v>
      </c>
      <c r="M133">
        <v>3389</v>
      </c>
      <c r="N133" s="21">
        <f>(Table5[[#This Row],[Close]]-L134)/L134</f>
        <v>-3.0127126482933971E-2</v>
      </c>
      <c r="P133" s="7">
        <v>45033</v>
      </c>
      <c r="Q133">
        <v>84.25</v>
      </c>
      <c r="R133">
        <v>10402</v>
      </c>
      <c r="S133" s="21">
        <f>(Table6[[#This Row],[Close]]-Q134)/Q134</f>
        <v>-1.1150199923129061E-2</v>
      </c>
      <c r="U133" s="7">
        <v>45033</v>
      </c>
      <c r="V133">
        <v>117.199997</v>
      </c>
      <c r="W133">
        <v>20831</v>
      </c>
      <c r="X133" s="21">
        <f>(Table7[[#This Row],[Close]]-V134)/V134</f>
        <v>-7.6206690536946764E-3</v>
      </c>
      <c r="Z133" s="27">
        <v>45033</v>
      </c>
      <c r="AA133" s="21">
        <f>Table2[[#This Row],[Return]]*$D$3+Table4[[#This Row],[Return]]*$D$4+Table5[[#This Row],[Return]]*$D$5+Table6[[#This Row],[Return]]*$D$6+Table7[[#This Row],[Return]]*$D$7</f>
        <v>-3.7462971146791958E-3</v>
      </c>
      <c r="AB133" s="13">
        <f>'Raw Data'!N118</f>
        <v>-1.5432649420160531E-2</v>
      </c>
    </row>
    <row r="134" spans="1:28" x14ac:dyDescent="0.3">
      <c r="A134" s="7">
        <v>45029</v>
      </c>
      <c r="B134">
        <v>209.10000600000001</v>
      </c>
      <c r="C134">
        <v>311981</v>
      </c>
      <c r="D134" s="21">
        <f>(Table2[[#This Row],[Close]]-B135)/B135</f>
        <v>-7.16817204301039E-4</v>
      </c>
      <c r="F134" s="7">
        <v>45029</v>
      </c>
      <c r="G134">
        <v>878.15002400000003</v>
      </c>
      <c r="H134">
        <v>31520</v>
      </c>
      <c r="I134" s="21">
        <f>(Table4[[#This Row],[Close]]-G135)/G135</f>
        <v>9.0199196923349215E-3</v>
      </c>
      <c r="K134" s="7">
        <v>45029</v>
      </c>
      <c r="L134">
        <v>180.89999399999999</v>
      </c>
      <c r="M134">
        <v>1203</v>
      </c>
      <c r="N134" s="21">
        <f>(Table5[[#This Row],[Close]]-L135)/L135</f>
        <v>1.9154895774647844E-2</v>
      </c>
      <c r="P134" s="7">
        <v>45029</v>
      </c>
      <c r="Q134">
        <v>85.199996999999996</v>
      </c>
      <c r="R134">
        <v>26570</v>
      </c>
      <c r="S134" s="21">
        <f>(Table6[[#This Row],[Close]]-Q135)/Q135</f>
        <v>2.0970641856344226E-2</v>
      </c>
      <c r="U134" s="7">
        <v>45029</v>
      </c>
      <c r="V134">
        <v>118.099998</v>
      </c>
      <c r="W134">
        <v>30136</v>
      </c>
      <c r="X134" s="21">
        <f>(Table7[[#This Row],[Close]]-V135)/V135</f>
        <v>1.8542484308990567E-2</v>
      </c>
      <c r="Z134" s="26">
        <v>45029</v>
      </c>
      <c r="AA134" s="21">
        <f>Table2[[#This Row],[Return]]*$D$3+Table4[[#This Row],[Return]]*$D$4+Table5[[#This Row],[Return]]*$D$5+Table6[[#This Row],[Return]]*$D$6+Table7[[#This Row],[Return]]*$D$7</f>
        <v>1.3394224885603306E-2</v>
      </c>
      <c r="AB134" s="13">
        <f>'Raw Data'!N119</f>
        <v>-3.1124944419742106E-3</v>
      </c>
    </row>
    <row r="135" spans="1:28" x14ac:dyDescent="0.3">
      <c r="A135" s="7">
        <v>45028</v>
      </c>
      <c r="B135">
        <v>209.25</v>
      </c>
      <c r="C135">
        <v>247355</v>
      </c>
      <c r="D135" s="21">
        <f>(Table2[[#This Row],[Close]]-B136)/B136</f>
        <v>5.043242147597167E-3</v>
      </c>
      <c r="F135" s="7">
        <v>45028</v>
      </c>
      <c r="G135">
        <v>870.29998799999998</v>
      </c>
      <c r="H135">
        <v>25608</v>
      </c>
      <c r="I135" s="21">
        <f>(Table4[[#This Row],[Close]]-G136)/G136</f>
        <v>4.3275056856846902E-3</v>
      </c>
      <c r="K135" s="7">
        <v>45028</v>
      </c>
      <c r="L135">
        <v>177.5</v>
      </c>
      <c r="M135">
        <v>2237</v>
      </c>
      <c r="N135" s="21">
        <f>(Table5[[#This Row],[Close]]-L136)/L136</f>
        <v>2.8248587570621469E-3</v>
      </c>
      <c r="P135" s="7">
        <v>45028</v>
      </c>
      <c r="Q135">
        <v>83.449996999999996</v>
      </c>
      <c r="R135">
        <v>13603</v>
      </c>
      <c r="S135" s="21">
        <f>(Table6[[#This Row],[Close]]-Q136)/Q136</f>
        <v>1.5824649645169764E-2</v>
      </c>
      <c r="U135" s="7">
        <v>45028</v>
      </c>
      <c r="V135">
        <v>115.949997</v>
      </c>
      <c r="W135">
        <v>31089</v>
      </c>
      <c r="X135" s="21">
        <f>(Table7[[#This Row],[Close]]-V136)/V136</f>
        <v>2.1136010009616579E-2</v>
      </c>
      <c r="Z135" s="27">
        <v>45028</v>
      </c>
      <c r="AA135" s="21">
        <f>Table2[[#This Row],[Return]]*$D$3+Table4[[#This Row],[Return]]*$D$4+Table5[[#This Row],[Return]]*$D$5+Table6[[#This Row],[Return]]*$D$6+Table7[[#This Row],[Return]]*$D$7</f>
        <v>9.8312532490260687E-3</v>
      </c>
      <c r="AB135" s="13">
        <f>'Raw Data'!N120</f>
        <v>-3.8975994330765263E-3</v>
      </c>
    </row>
    <row r="136" spans="1:28" x14ac:dyDescent="0.3">
      <c r="A136" s="7">
        <v>45027</v>
      </c>
      <c r="B136">
        <v>208.199997</v>
      </c>
      <c r="C136">
        <v>362759</v>
      </c>
      <c r="D136" s="21">
        <f>(Table2[[#This Row],[Close]]-B137)/B137</f>
        <v>-7.8628017766175871E-3</v>
      </c>
      <c r="F136" s="7">
        <v>45027</v>
      </c>
      <c r="G136">
        <v>866.54998799999998</v>
      </c>
      <c r="H136">
        <v>29557</v>
      </c>
      <c r="I136" s="21">
        <f>(Table4[[#This Row],[Close]]-G137)/G137</f>
        <v>1.2857226525961917E-2</v>
      </c>
      <c r="K136" s="7">
        <v>45027</v>
      </c>
      <c r="L136">
        <v>177</v>
      </c>
      <c r="M136">
        <v>1725</v>
      </c>
      <c r="N136" s="21">
        <f>(Table5[[#This Row],[Close]]-L137)/L137</f>
        <v>2.1645021645021644E-2</v>
      </c>
      <c r="P136" s="7">
        <v>45027</v>
      </c>
      <c r="Q136">
        <v>82.150002000000001</v>
      </c>
      <c r="R136">
        <v>14849</v>
      </c>
      <c r="S136" s="21">
        <f>(Table6[[#This Row],[Close]]-Q137)/Q137</f>
        <v>-3.6385083191694425E-3</v>
      </c>
      <c r="U136" s="7">
        <v>45027</v>
      </c>
      <c r="V136">
        <v>113.550003</v>
      </c>
      <c r="W136">
        <v>25518</v>
      </c>
      <c r="X136" s="21">
        <f>(Table7[[#This Row],[Close]]-V137)/V137</f>
        <v>-9.5944089037172178E-3</v>
      </c>
      <c r="Z136" s="26">
        <v>45027</v>
      </c>
      <c r="AA136" s="21">
        <f>Table2[[#This Row],[Return]]*$D$3+Table4[[#This Row],[Return]]*$D$4+Table5[[#This Row],[Return]]*$D$5+Table6[[#This Row],[Return]]*$D$6+Table7[[#This Row],[Return]]*$D$7</f>
        <v>2.6813058342958626E-3</v>
      </c>
      <c r="AB136" s="13">
        <f>'Raw Data'!N121</f>
        <v>2.219460227272727E-3</v>
      </c>
    </row>
    <row r="137" spans="1:28" x14ac:dyDescent="0.3">
      <c r="A137" s="7">
        <v>45026</v>
      </c>
      <c r="B137">
        <v>209.85000600000001</v>
      </c>
      <c r="C137">
        <v>715111</v>
      </c>
      <c r="D137" s="21">
        <f>(Table2[[#This Row],[Close]]-B138)/B138</f>
        <v>-8.7387389051308707E-3</v>
      </c>
      <c r="F137" s="7">
        <v>45026</v>
      </c>
      <c r="G137">
        <v>855.54998799999998</v>
      </c>
      <c r="H137">
        <v>29040</v>
      </c>
      <c r="I137" s="21">
        <f>(Table4[[#This Row],[Close]]-G138)/G138</f>
        <v>-1.1724643478461716E-2</v>
      </c>
      <c r="K137" s="7">
        <v>45026</v>
      </c>
      <c r="L137">
        <v>173.25</v>
      </c>
      <c r="M137">
        <v>734</v>
      </c>
      <c r="N137" s="21">
        <f>(Table5[[#This Row],[Close]]-L138)/L138</f>
        <v>-2.007920214797736E-2</v>
      </c>
      <c r="P137" s="7">
        <v>45026</v>
      </c>
      <c r="Q137">
        <v>82.449996999999996</v>
      </c>
      <c r="R137">
        <v>21196</v>
      </c>
      <c r="S137" s="21">
        <f>(Table6[[#This Row],[Close]]-Q138)/Q138</f>
        <v>6.0673542216656219E-4</v>
      </c>
      <c r="U137" s="7">
        <v>45026</v>
      </c>
      <c r="V137">
        <v>114.650002</v>
      </c>
      <c r="W137">
        <v>11052</v>
      </c>
      <c r="X137" s="21">
        <f>(Table7[[#This Row],[Close]]-V138)/V138</f>
        <v>3.9404992278590381E-3</v>
      </c>
      <c r="Z137" s="27">
        <v>45026</v>
      </c>
      <c r="AA137" s="21">
        <f>Table2[[#This Row],[Return]]*$D$3+Table4[[#This Row],[Return]]*$D$4+Table5[[#This Row],[Return]]*$D$5+Table6[[#This Row],[Return]]*$D$6+Table7[[#This Row],[Return]]*$D$7</f>
        <v>-7.1990699763088712E-3</v>
      </c>
      <c r="AB137" s="13">
        <f>'Raw Data'!N122</f>
        <v>-1.2413548501506151E-3</v>
      </c>
    </row>
    <row r="138" spans="1:28" x14ac:dyDescent="0.3">
      <c r="A138" s="7">
        <v>45022</v>
      </c>
      <c r="B138">
        <v>211.699997</v>
      </c>
      <c r="C138">
        <v>277418</v>
      </c>
      <c r="D138" s="21">
        <f>(Table2[[#This Row],[Close]]-B139)/B139</f>
        <v>1.8930146442070444E-3</v>
      </c>
      <c r="F138" s="7">
        <v>45022</v>
      </c>
      <c r="G138">
        <v>865.70001200000002</v>
      </c>
      <c r="H138">
        <v>32429</v>
      </c>
      <c r="I138" s="21">
        <f>(Table4[[#This Row],[Close]]-G139)/G139</f>
        <v>-1.2096286825465494E-2</v>
      </c>
      <c r="K138" s="7">
        <v>45022</v>
      </c>
      <c r="L138">
        <v>176.800003</v>
      </c>
      <c r="M138">
        <v>1605</v>
      </c>
      <c r="N138" s="21">
        <f>(Table5[[#This Row],[Close]]-L139)/L139</f>
        <v>2.3148147746270581E-2</v>
      </c>
      <c r="P138" s="7">
        <v>45022</v>
      </c>
      <c r="Q138">
        <v>82.400002000000001</v>
      </c>
      <c r="R138">
        <v>23436</v>
      </c>
      <c r="S138" s="21">
        <f>(Table6[[#This Row],[Close]]-Q139)/Q139</f>
        <v>5.4912143559932586E-3</v>
      </c>
      <c r="U138" s="7">
        <v>45022</v>
      </c>
      <c r="V138">
        <v>114.199997</v>
      </c>
      <c r="W138">
        <v>28851</v>
      </c>
      <c r="X138" s="21">
        <f>(Table7[[#This Row],[Close]]-V139)/V139</f>
        <v>2.633845432241481E-3</v>
      </c>
      <c r="Z138" s="26">
        <v>45022</v>
      </c>
      <c r="AA138" s="21">
        <f>Table2[[#This Row],[Return]]*$D$3+Table4[[#This Row],[Return]]*$D$4+Table5[[#This Row],[Return]]*$D$5+Table6[[#This Row],[Return]]*$D$6+Table7[[#This Row],[Return]]*$D$7</f>
        <v>4.2139870706493741E-3</v>
      </c>
      <c r="AB138" s="13">
        <f>'Raw Data'!N123</f>
        <v>-9.1372342294852322E-3</v>
      </c>
    </row>
    <row r="139" spans="1:28" x14ac:dyDescent="0.3">
      <c r="A139" s="7">
        <v>45021</v>
      </c>
      <c r="B139">
        <v>211.300003</v>
      </c>
      <c r="C139">
        <v>225425</v>
      </c>
      <c r="D139" s="21">
        <f>(Table2[[#This Row],[Close]]-B140)/B140</f>
        <v>1.0521267034301262E-2</v>
      </c>
      <c r="F139" s="7">
        <v>45021</v>
      </c>
      <c r="G139">
        <v>876.29998799999998</v>
      </c>
      <c r="H139">
        <v>158201</v>
      </c>
      <c r="I139" s="21">
        <f>(Table4[[#This Row],[Close]]-G140)/G140</f>
        <v>5.5211000466575906E-2</v>
      </c>
      <c r="K139" s="7">
        <v>45021</v>
      </c>
      <c r="L139">
        <v>172.800003</v>
      </c>
      <c r="M139">
        <v>4128</v>
      </c>
      <c r="N139" s="21">
        <f>(Table5[[#This Row],[Close]]-L140)/L140</f>
        <v>2.3090640251887822E-2</v>
      </c>
      <c r="P139" s="7">
        <v>45021</v>
      </c>
      <c r="Q139">
        <v>81.949996999999996</v>
      </c>
      <c r="R139">
        <v>24472</v>
      </c>
      <c r="S139" s="21">
        <f>(Table6[[#This Row],[Close]]-Q140)/Q140</f>
        <v>1.2978924277406019E-2</v>
      </c>
      <c r="U139" s="7">
        <v>45021</v>
      </c>
      <c r="V139">
        <v>113.900002</v>
      </c>
      <c r="W139">
        <v>19996</v>
      </c>
      <c r="X139" s="21">
        <f>(Table7[[#This Row],[Close]]-V140)/V140</f>
        <v>1.7873100663572821E-2</v>
      </c>
      <c r="Z139" s="27">
        <v>45021</v>
      </c>
      <c r="AA139" s="21">
        <f>Table2[[#This Row],[Return]]*$D$3+Table4[[#This Row],[Return]]*$D$4+Table5[[#This Row],[Return]]*$D$5+Table6[[#This Row],[Return]]*$D$6+Table7[[#This Row],[Return]]*$D$7</f>
        <v>2.393498653874877E-2</v>
      </c>
      <c r="AB139" s="13">
        <f>'Raw Data'!N124</f>
        <v>-1.5227548018688277E-2</v>
      </c>
    </row>
    <row r="140" spans="1:28" x14ac:dyDescent="0.3">
      <c r="A140" s="7">
        <v>45019</v>
      </c>
      <c r="B140">
        <v>209.10000600000001</v>
      </c>
      <c r="C140">
        <v>200558</v>
      </c>
      <c r="D140" s="21">
        <f>(Table2[[#This Row],[Close]]-B141)/B141</f>
        <v>1.5788194827645523E-2</v>
      </c>
      <c r="F140" s="7">
        <v>45019</v>
      </c>
      <c r="G140">
        <v>830.45001200000002</v>
      </c>
      <c r="H140">
        <v>22994</v>
      </c>
      <c r="I140" s="21">
        <f>(Table4[[#This Row],[Close]]-G141)/G141</f>
        <v>2.3541056960603209E-2</v>
      </c>
      <c r="K140" s="7">
        <v>45019</v>
      </c>
      <c r="L140">
        <v>168.89999399999999</v>
      </c>
      <c r="M140">
        <v>3097</v>
      </c>
      <c r="N140" s="21">
        <f>(Table5[[#This Row],[Close]]-L141)/L141</f>
        <v>2.5189644916540167E-2</v>
      </c>
      <c r="P140" s="7">
        <v>45019</v>
      </c>
      <c r="Q140">
        <v>80.900002000000001</v>
      </c>
      <c r="R140">
        <v>19842</v>
      </c>
      <c r="S140" s="21">
        <f>(Table6[[#This Row],[Close]]-Q141)/Q141</f>
        <v>2.8607755153013219E-2</v>
      </c>
      <c r="U140" s="7">
        <v>45019</v>
      </c>
      <c r="V140">
        <v>111.900002</v>
      </c>
      <c r="W140">
        <v>33661</v>
      </c>
      <c r="X140" s="21">
        <f>(Table7[[#This Row],[Close]]-V141)/V141</f>
        <v>4.3843331450839546E-2</v>
      </c>
      <c r="Z140" s="26">
        <v>45019</v>
      </c>
      <c r="AA140" s="21">
        <f>Table2[[#This Row],[Return]]*$D$3+Table4[[#This Row],[Return]]*$D$4+Table5[[#This Row],[Return]]*$D$5+Table6[[#This Row],[Return]]*$D$6+Table7[[#This Row],[Return]]*$D$7</f>
        <v>2.7393996661728336E-2</v>
      </c>
      <c r="AB140" s="13">
        <f>'Raw Data'!N125</f>
        <v>1.8056901259578966E-2</v>
      </c>
    </row>
    <row r="141" spans="1:28" x14ac:dyDescent="0.3">
      <c r="A141" s="7">
        <v>45016</v>
      </c>
      <c r="B141">
        <v>205.85000600000001</v>
      </c>
      <c r="C141">
        <v>403145</v>
      </c>
      <c r="D141" s="21">
        <f>(Table2[[#This Row],[Close]]-B142)/B142</f>
        <v>1.9564200680461712E-2</v>
      </c>
      <c r="F141" s="7">
        <v>45016</v>
      </c>
      <c r="G141">
        <v>811.34997599999997</v>
      </c>
      <c r="H141">
        <v>53622</v>
      </c>
      <c r="I141" s="21">
        <f>(Table4[[#This Row],[Close]]-G142)/G142</f>
        <v>1.9604116870876494E-2</v>
      </c>
      <c r="K141" s="7">
        <v>45016</v>
      </c>
      <c r="L141">
        <v>164.75</v>
      </c>
      <c r="M141">
        <v>12089</v>
      </c>
      <c r="N141" s="21">
        <f>(Table5[[#This Row],[Close]]-L142)/L142</f>
        <v>-6.3329492219611344E-3</v>
      </c>
      <c r="P141" s="7">
        <v>45016</v>
      </c>
      <c r="Q141">
        <v>78.650002000000001</v>
      </c>
      <c r="R141">
        <v>42209</v>
      </c>
      <c r="S141" s="21">
        <f>(Table6[[#This Row],[Close]]-Q142)/Q142</f>
        <v>-5.6889508391643542E-3</v>
      </c>
      <c r="U141" s="7">
        <v>45016</v>
      </c>
      <c r="V141">
        <v>107.199997</v>
      </c>
      <c r="W141">
        <v>51347</v>
      </c>
      <c r="X141" s="21">
        <f>(Table7[[#This Row],[Close]]-V142)/V142</f>
        <v>3.2756107304746681E-3</v>
      </c>
      <c r="Z141" s="27">
        <v>45016</v>
      </c>
      <c r="AA141" s="21">
        <f>Table2[[#This Row],[Return]]*$D$3+Table4[[#This Row],[Return]]*$D$4+Table5[[#This Row],[Return]]*$D$5+Table6[[#This Row],[Return]]*$D$6+Table7[[#This Row],[Return]]*$D$7</f>
        <v>6.0844056441374788E-3</v>
      </c>
      <c r="AB141" s="13">
        <f>'Raw Data'!N126</f>
        <v>3.9794835514679874E-3</v>
      </c>
    </row>
    <row r="142" spans="1:28" x14ac:dyDescent="0.3">
      <c r="A142" s="7">
        <v>45014</v>
      </c>
      <c r="B142">
        <v>201.89999399999999</v>
      </c>
      <c r="C142">
        <v>510437</v>
      </c>
      <c r="D142" s="21">
        <f>(Table2[[#This Row],[Close]]-B143)/B143</f>
        <v>1.7364971212627002E-3</v>
      </c>
      <c r="F142" s="7">
        <v>45014</v>
      </c>
      <c r="G142">
        <v>795.75</v>
      </c>
      <c r="H142">
        <v>80363</v>
      </c>
      <c r="I142" s="21">
        <f>(Table4[[#This Row],[Close]]-G143)/G143</f>
        <v>1.2275822789237728E-2</v>
      </c>
      <c r="K142" s="7">
        <v>45014</v>
      </c>
      <c r="L142">
        <v>165.800003</v>
      </c>
      <c r="M142">
        <v>11710</v>
      </c>
      <c r="N142" s="21">
        <f>(Table5[[#This Row],[Close]]-L143)/L143</f>
        <v>9.7442510915515274E-3</v>
      </c>
      <c r="P142" s="7">
        <v>45014</v>
      </c>
      <c r="Q142">
        <v>79.099997999999999</v>
      </c>
      <c r="R142">
        <v>44823</v>
      </c>
      <c r="S142" s="21">
        <f>(Table6[[#This Row],[Close]]-Q143)/Q143</f>
        <v>4.5604704676676662E-2</v>
      </c>
      <c r="U142" s="7">
        <v>45014</v>
      </c>
      <c r="V142">
        <v>106.849998</v>
      </c>
      <c r="W142">
        <v>34479</v>
      </c>
      <c r="X142" s="21">
        <f>(Table7[[#This Row],[Close]]-V143)/V143</f>
        <v>2.3467394186448377E-2</v>
      </c>
      <c r="Z142" s="26">
        <v>45014</v>
      </c>
      <c r="AA142" s="21">
        <f>Table2[[#This Row],[Return]]*$D$3+Table4[[#This Row],[Return]]*$D$4+Table5[[#This Row],[Return]]*$D$5+Table6[[#This Row],[Return]]*$D$6+Table7[[#This Row],[Return]]*$D$7</f>
        <v>1.85657339730354E-2</v>
      </c>
      <c r="AB142" s="13">
        <f>'Raw Data'!N127</f>
        <v>1.3352450936463717E-2</v>
      </c>
    </row>
    <row r="143" spans="1:28" x14ac:dyDescent="0.3">
      <c r="A143" s="7">
        <v>45013</v>
      </c>
      <c r="B143">
        <v>201.550003</v>
      </c>
      <c r="C143">
        <v>288171</v>
      </c>
      <c r="D143" s="21">
        <f>(Table2[[#This Row],[Close]]-B144)/B144</f>
        <v>-4.4455125380910348E-3</v>
      </c>
      <c r="F143" s="7">
        <v>45013</v>
      </c>
      <c r="G143">
        <v>786.09997599999997</v>
      </c>
      <c r="H143">
        <v>74680</v>
      </c>
      <c r="I143" s="21">
        <f>(Table4[[#This Row],[Close]]-G144)/G144</f>
        <v>-3.004508068290342E-2</v>
      </c>
      <c r="K143" s="7">
        <v>45013</v>
      </c>
      <c r="L143">
        <v>164.199997</v>
      </c>
      <c r="M143">
        <v>13505</v>
      </c>
      <c r="N143" s="21">
        <f>(Table5[[#This Row],[Close]]-L144)/L144</f>
        <v>-1.9994067084558677E-2</v>
      </c>
      <c r="P143" s="7">
        <v>45013</v>
      </c>
      <c r="Q143">
        <v>75.650002000000001</v>
      </c>
      <c r="R143">
        <v>55510</v>
      </c>
      <c r="S143" s="21">
        <f>(Table6[[#This Row],[Close]]-Q144)/Q144</f>
        <v>-2.3240736858905181E-2</v>
      </c>
      <c r="U143" s="7">
        <v>45013</v>
      </c>
      <c r="V143">
        <v>104.400002</v>
      </c>
      <c r="W143">
        <v>32600</v>
      </c>
      <c r="X143" s="21">
        <f>(Table7[[#This Row],[Close]]-V144)/V144</f>
        <v>-2.4299046728971957E-2</v>
      </c>
      <c r="Z143" s="27">
        <v>45013</v>
      </c>
      <c r="AA143" s="21">
        <f>Table2[[#This Row],[Return]]*$D$3+Table4[[#This Row],[Return]]*$D$4+Table5[[#This Row],[Return]]*$D$5+Table6[[#This Row],[Return]]*$D$6+Table7[[#This Row],[Return]]*$D$7</f>
        <v>-2.0404888778686056E-2</v>
      </c>
      <c r="AB143" s="13">
        <f>'Raw Data'!N128</f>
        <v>1.6024765546754201E-2</v>
      </c>
    </row>
    <row r="144" spans="1:28" x14ac:dyDescent="0.3">
      <c r="A144" s="7">
        <v>45012</v>
      </c>
      <c r="B144">
        <v>202.449997</v>
      </c>
      <c r="C144">
        <v>380491</v>
      </c>
      <c r="D144" s="21">
        <f>(Table2[[#This Row],[Close]]-B145)/B145</f>
        <v>-2.7093743842364717E-3</v>
      </c>
      <c r="F144" s="7">
        <v>45012</v>
      </c>
      <c r="G144">
        <v>810.45001200000002</v>
      </c>
      <c r="H144">
        <v>63486</v>
      </c>
      <c r="I144" s="21">
        <f>(Table4[[#This Row],[Close]]-G145)/G145</f>
        <v>-2.4729227436823088E-2</v>
      </c>
      <c r="K144" s="7">
        <v>45012</v>
      </c>
      <c r="L144">
        <v>167.550003</v>
      </c>
      <c r="M144">
        <v>15102</v>
      </c>
      <c r="N144" s="21">
        <f>(Table5[[#This Row],[Close]]-L145)/L145</f>
        <v>-1.1504407079645996E-2</v>
      </c>
      <c r="P144" s="7">
        <v>45012</v>
      </c>
      <c r="Q144">
        <v>77.449996999999996</v>
      </c>
      <c r="R144">
        <v>168434</v>
      </c>
      <c r="S144" s="21">
        <f>(Table6[[#This Row],[Close]]-Q145)/Q145</f>
        <v>-6.8550870269371789E-2</v>
      </c>
      <c r="U144" s="7">
        <v>45012</v>
      </c>
      <c r="V144">
        <v>107</v>
      </c>
      <c r="W144">
        <v>38981</v>
      </c>
      <c r="X144" s="21">
        <f>(Table7[[#This Row],[Close]]-V145)/V145</f>
        <v>-4.8042721565076135E-2</v>
      </c>
      <c r="Z144" s="26">
        <v>45012</v>
      </c>
      <c r="AA144" s="21">
        <f>Table2[[#This Row],[Return]]*$D$3+Table4[[#This Row],[Return]]*$D$4+Table5[[#This Row],[Return]]*$D$5+Table6[[#This Row],[Return]]*$D$6+Table7[[#This Row],[Return]]*$D$7</f>
        <v>-3.1107320147030697E-2</v>
      </c>
      <c r="AB144" s="13">
        <f>'Raw Data'!N129</f>
        <v>-1.6212826943747882E-2</v>
      </c>
    </row>
    <row r="145" spans="1:28" x14ac:dyDescent="0.3">
      <c r="A145" s="7">
        <v>45009</v>
      </c>
      <c r="B145">
        <v>203</v>
      </c>
      <c r="C145">
        <v>288903</v>
      </c>
      <c r="D145" s="21">
        <f>(Table2[[#This Row],[Close]]-B146)/B146</f>
        <v>-2.4570024570024569E-3</v>
      </c>
      <c r="F145" s="7">
        <v>45009</v>
      </c>
      <c r="G145">
        <v>831</v>
      </c>
      <c r="H145">
        <v>28360</v>
      </c>
      <c r="I145" s="21">
        <f>(Table4[[#This Row],[Close]]-G146)/G146</f>
        <v>-7.1684587813620072E-3</v>
      </c>
      <c r="K145" s="7">
        <v>45009</v>
      </c>
      <c r="L145">
        <v>169.5</v>
      </c>
      <c r="M145">
        <v>6909</v>
      </c>
      <c r="N145" s="21">
        <f>(Table5[[#This Row],[Close]]-L146)/L146</f>
        <v>-1.7960636687347552E-2</v>
      </c>
      <c r="P145" s="7">
        <v>45009</v>
      </c>
      <c r="Q145">
        <v>83.150002000000001</v>
      </c>
      <c r="R145">
        <v>21306</v>
      </c>
      <c r="S145" s="21">
        <f>(Table6[[#This Row],[Close]]-Q146)/Q146</f>
        <v>-3.594200579710144E-2</v>
      </c>
      <c r="U145" s="7">
        <v>45009</v>
      </c>
      <c r="V145">
        <v>112.400002</v>
      </c>
      <c r="W145">
        <v>13383</v>
      </c>
      <c r="X145" s="21">
        <f>(Table7[[#This Row],[Close]]-V146)/V146</f>
        <v>-2.7260933952550422E-2</v>
      </c>
      <c r="Z145" s="27">
        <v>45009</v>
      </c>
      <c r="AA145" s="21">
        <f>Table2[[#This Row],[Return]]*$D$3+Table4[[#This Row],[Return]]*$D$4+Table5[[#This Row],[Return]]*$D$5+Table6[[#This Row],[Return]]*$D$6+Table7[[#This Row],[Return]]*$D$7</f>
        <v>-1.8157807535072776E-2</v>
      </c>
      <c r="AB145" s="13">
        <f>'Raw Data'!N130</f>
        <v>3.0548068283918158E-3</v>
      </c>
    </row>
    <row r="146" spans="1:28" x14ac:dyDescent="0.3">
      <c r="A146" s="7">
        <v>45008</v>
      </c>
      <c r="B146">
        <v>203.5</v>
      </c>
      <c r="C146">
        <v>491393</v>
      </c>
      <c r="D146" s="21">
        <f>(Table2[[#This Row],[Close]]-B147)/B147</f>
        <v>-9.9732569694976052E-3</v>
      </c>
      <c r="F146" s="7">
        <v>45008</v>
      </c>
      <c r="G146">
        <v>837</v>
      </c>
      <c r="H146">
        <v>27024</v>
      </c>
      <c r="I146" s="21">
        <f>(Table4[[#This Row],[Close]]-G147)/G147</f>
        <v>-5.8792231479889989E-3</v>
      </c>
      <c r="K146" s="7">
        <v>45008</v>
      </c>
      <c r="L146">
        <v>172.60000600000001</v>
      </c>
      <c r="M146">
        <v>6945</v>
      </c>
      <c r="N146" s="21">
        <f>(Table5[[#This Row],[Close]]-L147)/L147</f>
        <v>-3.1763674216470656E-3</v>
      </c>
      <c r="P146" s="7">
        <v>45008</v>
      </c>
      <c r="Q146">
        <v>86.25</v>
      </c>
      <c r="R146">
        <v>21284</v>
      </c>
      <c r="S146" s="21">
        <f>(Table6[[#This Row],[Close]]-Q147)/Q147</f>
        <v>1.5901036138962626E-2</v>
      </c>
      <c r="U146" s="7">
        <v>45008</v>
      </c>
      <c r="V146">
        <v>115.550003</v>
      </c>
      <c r="W146">
        <v>15219</v>
      </c>
      <c r="X146" s="21">
        <f>(Table7[[#This Row],[Close]]-V147)/V147</f>
        <v>1.1378582056892812E-2</v>
      </c>
      <c r="Z146" s="26">
        <v>45008</v>
      </c>
      <c r="AA146" s="21">
        <f>Table2[[#This Row],[Return]]*$D$3+Table4[[#This Row],[Return]]*$D$4+Table5[[#This Row],[Return]]*$D$5+Table6[[#This Row],[Return]]*$D$6+Table7[[#This Row],[Return]]*$D$7</f>
        <v>1.6501541313443534E-3</v>
      </c>
      <c r="AB146" s="13">
        <f>'Raw Data'!N131</f>
        <v>-6.0725129487408059E-3</v>
      </c>
    </row>
    <row r="147" spans="1:28" x14ac:dyDescent="0.3">
      <c r="A147" s="7">
        <v>45007</v>
      </c>
      <c r="B147">
        <v>205.550003</v>
      </c>
      <c r="C147">
        <v>1127697</v>
      </c>
      <c r="D147" s="21">
        <f>(Table2[[#This Row],[Close]]-B148)/B148</f>
        <v>1.6065249391024477E-2</v>
      </c>
      <c r="F147" s="7">
        <v>45007</v>
      </c>
      <c r="G147">
        <v>841.95001200000002</v>
      </c>
      <c r="H147">
        <v>20509</v>
      </c>
      <c r="I147" s="21">
        <f>(Table4[[#This Row],[Close]]-G148)/G148</f>
        <v>-2.1924342572993373E-3</v>
      </c>
      <c r="K147" s="7">
        <v>45007</v>
      </c>
      <c r="L147">
        <v>173.14999399999999</v>
      </c>
      <c r="M147">
        <v>7156</v>
      </c>
      <c r="N147" s="21">
        <f>(Table5[[#This Row],[Close]]-L148)/L148</f>
        <v>-7.7364240687679518E-3</v>
      </c>
      <c r="P147" s="7">
        <v>45007</v>
      </c>
      <c r="Q147">
        <v>84.900002000000001</v>
      </c>
      <c r="R147">
        <v>32297</v>
      </c>
      <c r="S147" s="21">
        <f>(Table6[[#This Row],[Close]]-Q148)/Q148</f>
        <v>2.7223229831258806E-2</v>
      </c>
      <c r="U147" s="7">
        <v>45007</v>
      </c>
      <c r="V147">
        <v>114.25</v>
      </c>
      <c r="W147">
        <v>21875</v>
      </c>
      <c r="X147" s="21">
        <f>(Table7[[#This Row],[Close]]-V148)/V148</f>
        <v>3.9542793333669441E-3</v>
      </c>
      <c r="Z147" s="27">
        <v>45007</v>
      </c>
      <c r="AA147" s="21">
        <f>Table2[[#This Row],[Return]]*$D$3+Table4[[#This Row],[Return]]*$D$4+Table5[[#This Row],[Return]]*$D$5+Table6[[#This Row],[Return]]*$D$6+Table7[[#This Row],[Return]]*$D$7</f>
        <v>7.4627800459165887E-3</v>
      </c>
      <c r="AB147" s="13">
        <f>'Raw Data'!N132</f>
        <v>-6.1240791692554275E-3</v>
      </c>
    </row>
    <row r="148" spans="1:28" x14ac:dyDescent="0.3">
      <c r="A148" s="7">
        <v>45006</v>
      </c>
      <c r="B148">
        <v>202.300003</v>
      </c>
      <c r="C148">
        <v>152834</v>
      </c>
      <c r="D148" s="21">
        <f>(Table2[[#This Row],[Close]]-B149)/B149</f>
        <v>-4.9188390813747302E-3</v>
      </c>
      <c r="F148" s="7">
        <v>45006</v>
      </c>
      <c r="G148">
        <v>843.79998799999998</v>
      </c>
      <c r="H148">
        <v>27910</v>
      </c>
      <c r="I148" s="21">
        <f>(Table4[[#This Row],[Close]]-G149)/G149</f>
        <v>-8.1109955362267359E-3</v>
      </c>
      <c r="K148" s="7">
        <v>45006</v>
      </c>
      <c r="L148">
        <v>174.5</v>
      </c>
      <c r="M148">
        <v>13133</v>
      </c>
      <c r="N148" s="21">
        <f>(Table5[[#This Row],[Close]]-L149)/L149</f>
        <v>-1.7178276251563925E-2</v>
      </c>
      <c r="P148" s="7">
        <v>45006</v>
      </c>
      <c r="Q148">
        <v>82.650002000000001</v>
      </c>
      <c r="R148">
        <v>8810</v>
      </c>
      <c r="S148" s="21">
        <f>(Table6[[#This Row],[Close]]-Q149)/Q149</f>
        <v>-5.4151144504239182E-3</v>
      </c>
      <c r="U148" s="7">
        <v>45006</v>
      </c>
      <c r="V148">
        <v>113.800003</v>
      </c>
      <c r="W148">
        <v>15455</v>
      </c>
      <c r="X148" s="21">
        <f>(Table7[[#This Row],[Close]]-V149)/V149</f>
        <v>5.7445955679258686E-3</v>
      </c>
      <c r="Z148" s="26">
        <v>45006</v>
      </c>
      <c r="AA148" s="21">
        <f>Table2[[#This Row],[Return]]*$D$3+Table4[[#This Row],[Return]]*$D$4+Table5[[#This Row],[Return]]*$D$5+Table6[[#This Row],[Return]]*$D$6+Table7[[#This Row],[Return]]*$D$7</f>
        <v>-5.9757259503326887E-3</v>
      </c>
      <c r="AB148" s="13">
        <f>'Raw Data'!N133</f>
        <v>1.1128062460737765E-2</v>
      </c>
    </row>
    <row r="149" spans="1:28" x14ac:dyDescent="0.3">
      <c r="A149" s="7">
        <v>45005</v>
      </c>
      <c r="B149">
        <v>203.300003</v>
      </c>
      <c r="C149">
        <v>240767</v>
      </c>
      <c r="D149" s="21">
        <f>(Table2[[#This Row],[Close]]-B150)/B150</f>
        <v>-3.9196618151985932E-3</v>
      </c>
      <c r="F149" s="7">
        <v>45005</v>
      </c>
      <c r="G149">
        <v>850.70001200000002</v>
      </c>
      <c r="H149">
        <v>19451</v>
      </c>
      <c r="I149" s="21">
        <f>(Table4[[#This Row],[Close]]-G150)/G150</f>
        <v>-1.1561043075042098E-2</v>
      </c>
      <c r="K149" s="7">
        <v>45005</v>
      </c>
      <c r="L149">
        <v>177.550003</v>
      </c>
      <c r="M149">
        <v>3907</v>
      </c>
      <c r="N149" s="21">
        <f>(Table5[[#This Row],[Close]]-L150)/L150</f>
        <v>-1.7703994467496521E-2</v>
      </c>
      <c r="P149" s="7">
        <v>45005</v>
      </c>
      <c r="Q149">
        <v>83.099997999999999</v>
      </c>
      <c r="R149">
        <v>18353</v>
      </c>
      <c r="S149" s="21">
        <f>(Table6[[#This Row],[Close]]-Q150)/Q150</f>
        <v>-2.0047228064366984E-2</v>
      </c>
      <c r="U149" s="7">
        <v>45005</v>
      </c>
      <c r="V149">
        <v>113.150002</v>
      </c>
      <c r="W149">
        <v>42109</v>
      </c>
      <c r="X149" s="21">
        <f>(Table7[[#This Row],[Close]]-V150)/V150</f>
        <v>-2.6666649462365587E-2</v>
      </c>
      <c r="Z149" s="27">
        <v>45005</v>
      </c>
      <c r="AA149" s="21">
        <f>Table2[[#This Row],[Return]]*$D$3+Table4[[#This Row],[Return]]*$D$4+Table5[[#This Row],[Return]]*$D$5+Table6[[#This Row],[Return]]*$D$6+Table7[[#This Row],[Return]]*$D$7</f>
        <v>-1.5979715376893959E-2</v>
      </c>
      <c r="AB149" s="13">
        <f>'Raw Data'!N134</f>
        <v>-1.3981063622688219E-2</v>
      </c>
    </row>
    <row r="150" spans="1:28" x14ac:dyDescent="0.3">
      <c r="A150" s="7">
        <v>45002</v>
      </c>
      <c r="B150">
        <v>204.10000600000001</v>
      </c>
      <c r="C150">
        <v>526972</v>
      </c>
      <c r="D150" s="21">
        <f>(Table2[[#This Row],[Close]]-B151)/B151</f>
        <v>1.039606930693073E-2</v>
      </c>
      <c r="F150" s="7">
        <v>45002</v>
      </c>
      <c r="G150">
        <v>860.65002400000003</v>
      </c>
      <c r="H150">
        <v>16843</v>
      </c>
      <c r="I150" s="21">
        <f>(Table4[[#This Row],[Close]]-G151)/G151</f>
        <v>-4.3958446957601347E-3</v>
      </c>
      <c r="K150" s="7">
        <v>45002</v>
      </c>
      <c r="L150">
        <v>180.75</v>
      </c>
      <c r="M150">
        <v>3216</v>
      </c>
      <c r="N150" s="21">
        <f>(Table5[[#This Row],[Close]]-L151)/L151</f>
        <v>2.1475010253885474E-2</v>
      </c>
      <c r="P150" s="7">
        <v>45002</v>
      </c>
      <c r="Q150">
        <v>84.800003000000004</v>
      </c>
      <c r="R150">
        <v>14129</v>
      </c>
      <c r="S150" s="21">
        <f>(Table6[[#This Row],[Close]]-Q151)/Q151</f>
        <v>1.0125146282018421E-2</v>
      </c>
      <c r="U150" s="7">
        <v>45002</v>
      </c>
      <c r="V150">
        <v>116.25</v>
      </c>
      <c r="W150">
        <v>17757</v>
      </c>
      <c r="X150" s="21">
        <f>(Table7[[#This Row],[Close]]-V151)/V151</f>
        <v>-3.0016981646946456E-3</v>
      </c>
      <c r="Z150" s="26">
        <v>45002</v>
      </c>
      <c r="AA150" s="21">
        <f>Table2[[#This Row],[Return]]*$D$3+Table4[[#This Row],[Return]]*$D$4+Table5[[#This Row],[Return]]*$D$5+Table6[[#This Row],[Return]]*$D$6+Table7[[#This Row],[Return]]*$D$7</f>
        <v>6.9197365964759686E-3</v>
      </c>
      <c r="AB150" s="13">
        <f>'Raw Data'!N135</f>
        <v>-3.0875088214537758E-3</v>
      </c>
    </row>
    <row r="151" spans="1:28" x14ac:dyDescent="0.3">
      <c r="A151" s="7">
        <v>45001</v>
      </c>
      <c r="B151">
        <v>202</v>
      </c>
      <c r="C151">
        <v>373462</v>
      </c>
      <c r="D151" s="21">
        <f>(Table2[[#This Row],[Close]]-B152)/B152</f>
        <v>9.7475479667950629E-3</v>
      </c>
      <c r="F151" s="7">
        <v>45001</v>
      </c>
      <c r="G151">
        <v>864.45001200000002</v>
      </c>
      <c r="H151">
        <v>18702</v>
      </c>
      <c r="I151" s="21">
        <f>(Table4[[#This Row],[Close]]-G152)/G152</f>
        <v>1.5641710549648372E-3</v>
      </c>
      <c r="K151" s="7">
        <v>45001</v>
      </c>
      <c r="L151">
        <v>176.949997</v>
      </c>
      <c r="M151">
        <v>5260</v>
      </c>
      <c r="N151" s="21">
        <f>(Table5[[#This Row],[Close]]-L152)/L152</f>
        <v>-2.291556522643081E-2</v>
      </c>
      <c r="P151" s="7">
        <v>45001</v>
      </c>
      <c r="Q151">
        <v>83.949996999999996</v>
      </c>
      <c r="R151">
        <v>19931</v>
      </c>
      <c r="S151" s="21">
        <f>(Table6[[#This Row],[Close]]-Q152)/Q152</f>
        <v>-1.235297647058828E-2</v>
      </c>
      <c r="U151" s="7">
        <v>45001</v>
      </c>
      <c r="V151">
        <v>116.599998</v>
      </c>
      <c r="W151">
        <v>23523</v>
      </c>
      <c r="X151" s="21">
        <f>(Table7[[#This Row],[Close]]-V152)/V152</f>
        <v>-1.3953505285412268E-2</v>
      </c>
      <c r="Z151" s="27">
        <v>45001</v>
      </c>
      <c r="AA151" s="21">
        <f>Table2[[#This Row],[Return]]*$D$3+Table4[[#This Row],[Return]]*$D$4+Table5[[#This Row],[Return]]*$D$5+Table6[[#This Row],[Return]]*$D$6+Table7[[#This Row],[Return]]*$D$7</f>
        <v>-7.5820655921342928E-3</v>
      </c>
      <c r="AB151" s="13">
        <f>'Raw Data'!N136</f>
        <v>-6.1712069117521426E-4</v>
      </c>
    </row>
    <row r="152" spans="1:28" x14ac:dyDescent="0.3">
      <c r="A152" s="7">
        <v>45000</v>
      </c>
      <c r="B152">
        <v>200.050003</v>
      </c>
      <c r="C152">
        <v>268937</v>
      </c>
      <c r="D152" s="21">
        <f>(Table2[[#This Row],[Close]]-B153)/B153</f>
        <v>-9.1629076521913544E-3</v>
      </c>
      <c r="F152" s="7">
        <v>45000</v>
      </c>
      <c r="G152">
        <v>863.09997599999997</v>
      </c>
      <c r="H152">
        <v>21736</v>
      </c>
      <c r="I152" s="21">
        <f>(Table4[[#This Row],[Close]]-G153)/G153</f>
        <v>-6.5607873834363072E-3</v>
      </c>
      <c r="K152" s="7">
        <v>45000</v>
      </c>
      <c r="L152">
        <v>181.10000600000001</v>
      </c>
      <c r="M152">
        <v>3814</v>
      </c>
      <c r="N152" s="21">
        <f>(Table5[[#This Row],[Close]]-L153)/L153</f>
        <v>-4.945021978021936E-3</v>
      </c>
      <c r="P152" s="7">
        <v>45000</v>
      </c>
      <c r="Q152">
        <v>85</v>
      </c>
      <c r="R152">
        <v>13956</v>
      </c>
      <c r="S152" s="21">
        <f>(Table6[[#This Row],[Close]]-Q153)/Q153</f>
        <v>-1.5063765409139137E-2</v>
      </c>
      <c r="U152" s="7">
        <v>45000</v>
      </c>
      <c r="V152">
        <v>118.25</v>
      </c>
      <c r="W152">
        <v>12153</v>
      </c>
      <c r="X152" s="21">
        <f>(Table7[[#This Row],[Close]]-V153)/V153</f>
        <v>-1.7040756017271286E-2</v>
      </c>
      <c r="Z152" s="26">
        <v>45000</v>
      </c>
      <c r="AA152" s="21">
        <f>Table2[[#This Row],[Return]]*$D$3+Table4[[#This Row],[Return]]*$D$4+Table5[[#This Row],[Return]]*$D$5+Table6[[#This Row],[Return]]*$D$6+Table7[[#This Row],[Return]]*$D$7</f>
        <v>-1.0554647688012004E-2</v>
      </c>
      <c r="AB152" s="13">
        <f>'Raw Data'!N137</f>
        <v>1.7857142857142735E-2</v>
      </c>
    </row>
    <row r="153" spans="1:28" x14ac:dyDescent="0.3">
      <c r="A153" s="7">
        <v>44999</v>
      </c>
      <c r="B153">
        <v>201.89999399999999</v>
      </c>
      <c r="C153">
        <v>243107</v>
      </c>
      <c r="D153" s="21">
        <f>(Table2[[#This Row],[Close]]-B154)/B154</f>
        <v>0</v>
      </c>
      <c r="F153" s="7">
        <v>44999</v>
      </c>
      <c r="G153">
        <v>868.79998799999998</v>
      </c>
      <c r="H153">
        <v>16757</v>
      </c>
      <c r="I153" s="21">
        <f>(Table4[[#This Row],[Close]]-G154)/G154</f>
        <v>-7.8794380557802596E-3</v>
      </c>
      <c r="K153" s="7">
        <v>44999</v>
      </c>
      <c r="L153">
        <v>182</v>
      </c>
      <c r="M153">
        <v>2597</v>
      </c>
      <c r="N153" s="21">
        <f>(Table5[[#This Row],[Close]]-L154)/L154</f>
        <v>-8.1743869209809257E-3</v>
      </c>
      <c r="P153" s="7">
        <v>44999</v>
      </c>
      <c r="Q153">
        <v>86.300003000000004</v>
      </c>
      <c r="R153">
        <v>12223</v>
      </c>
      <c r="S153" s="21">
        <f>(Table6[[#This Row],[Close]]-Q154)/Q154</f>
        <v>-9.7532872116284849E-3</v>
      </c>
      <c r="U153" s="7">
        <v>44999</v>
      </c>
      <c r="V153">
        <v>120.300003</v>
      </c>
      <c r="W153">
        <v>12072</v>
      </c>
      <c r="X153" s="21">
        <f>(Table7[[#This Row],[Close]]-V154)/V154</f>
        <v>3.336121712491741E-3</v>
      </c>
      <c r="Z153" s="27">
        <v>44999</v>
      </c>
      <c r="AA153" s="21">
        <f>Table2[[#This Row],[Return]]*$D$3+Table4[[#This Row],[Return]]*$D$4+Table5[[#This Row],[Return]]*$D$5+Table6[[#This Row],[Return]]*$D$6+Table7[[#This Row],[Return]]*$D$7</f>
        <v>-4.494198095179586E-3</v>
      </c>
      <c r="AB153" s="13">
        <f>'Raw Data'!N138</f>
        <v>-2.0996222436967287E-2</v>
      </c>
    </row>
    <row r="154" spans="1:28" x14ac:dyDescent="0.3">
      <c r="A154" s="7">
        <v>44998</v>
      </c>
      <c r="B154">
        <v>201.89999399999999</v>
      </c>
      <c r="C154">
        <v>196341</v>
      </c>
      <c r="D154" s="21">
        <f>(Table2[[#This Row],[Close]]-B155)/B155</f>
        <v>-1.4881693313711071E-2</v>
      </c>
      <c r="F154" s="7">
        <v>44998</v>
      </c>
      <c r="G154">
        <v>875.70001200000002</v>
      </c>
      <c r="H154">
        <v>48370</v>
      </c>
      <c r="I154" s="21">
        <f>(Table4[[#This Row],[Close]]-G155)/G155</f>
        <v>1.028834033317374E-3</v>
      </c>
      <c r="K154" s="7">
        <v>44998</v>
      </c>
      <c r="L154">
        <v>183.5</v>
      </c>
      <c r="M154">
        <v>8006</v>
      </c>
      <c r="N154" s="21">
        <f>(Table5[[#This Row],[Close]]-L155)/L155</f>
        <v>-1.5293833690566168E-2</v>
      </c>
      <c r="P154" s="7">
        <v>44998</v>
      </c>
      <c r="Q154">
        <v>87.150002000000001</v>
      </c>
      <c r="R154">
        <v>17777</v>
      </c>
      <c r="S154" s="21">
        <f>(Table6[[#This Row],[Close]]-Q155)/Q155</f>
        <v>-2.4076158205728202E-2</v>
      </c>
      <c r="U154" s="7">
        <v>44998</v>
      </c>
      <c r="V154">
        <v>119.900002</v>
      </c>
      <c r="W154">
        <v>23492</v>
      </c>
      <c r="X154" s="21">
        <f>(Table7[[#This Row],[Close]]-V155)/V155</f>
        <v>-3.3064499999999997E-2</v>
      </c>
      <c r="Z154" s="26">
        <v>44998</v>
      </c>
      <c r="AA154" s="21">
        <f>Table2[[#This Row],[Return]]*$D$3+Table4[[#This Row],[Return]]*$D$4+Table5[[#This Row],[Return]]*$D$5+Table6[[#This Row],[Return]]*$D$6+Table7[[#This Row],[Return]]*$D$7</f>
        <v>-1.7257470235337614E-2</v>
      </c>
      <c r="AB154" s="13">
        <f>'Raw Data'!N139</f>
        <v>-1.8622295025433343E-2</v>
      </c>
    </row>
    <row r="155" spans="1:28" x14ac:dyDescent="0.3">
      <c r="A155" s="7">
        <v>44995</v>
      </c>
      <c r="B155">
        <v>204.949997</v>
      </c>
      <c r="C155">
        <v>173579</v>
      </c>
      <c r="D155" s="21">
        <f>(Table2[[#This Row],[Close]]-B156)/B156</f>
        <v>-1.014250649395068E-2</v>
      </c>
      <c r="F155" s="7">
        <v>44995</v>
      </c>
      <c r="G155">
        <v>874.79998799999998</v>
      </c>
      <c r="H155">
        <v>109755</v>
      </c>
      <c r="I155" s="21">
        <f>(Table4[[#This Row],[Close]]-G156)/G156</f>
        <v>-1.7796031631836622E-2</v>
      </c>
      <c r="K155" s="7">
        <v>44995</v>
      </c>
      <c r="L155">
        <v>186.35000600000001</v>
      </c>
      <c r="M155">
        <v>3221</v>
      </c>
      <c r="N155" s="21">
        <f>(Table5[[#This Row],[Close]]-L156)/L156</f>
        <v>-5.6029244056431766E-3</v>
      </c>
      <c r="P155" s="7">
        <v>44995</v>
      </c>
      <c r="Q155">
        <v>89.300003000000004</v>
      </c>
      <c r="R155">
        <v>50586</v>
      </c>
      <c r="S155" s="21">
        <f>(Table6[[#This Row],[Close]]-Q156)/Q156</f>
        <v>-1.8681285714285671E-2</v>
      </c>
      <c r="U155" s="7">
        <v>44995</v>
      </c>
      <c r="V155">
        <v>124</v>
      </c>
      <c r="W155">
        <v>115985</v>
      </c>
      <c r="X155" s="21">
        <f>(Table7[[#This Row],[Close]]-V156)/V156</f>
        <v>1.5977033609741051E-2</v>
      </c>
      <c r="Z155" s="27">
        <v>44995</v>
      </c>
      <c r="AA155" s="21">
        <f>Table2[[#This Row],[Return]]*$D$3+Table4[[#This Row],[Return]]*$D$4+Table5[[#This Row],[Return]]*$D$5+Table6[[#This Row],[Return]]*$D$6+Table7[[#This Row],[Return]]*$D$7</f>
        <v>-7.2491429271950188E-3</v>
      </c>
      <c r="AB155" s="13">
        <f>'Raw Data'!N140</f>
        <v>0</v>
      </c>
    </row>
    <row r="156" spans="1:28" x14ac:dyDescent="0.3">
      <c r="A156" s="7">
        <v>44994</v>
      </c>
      <c r="B156">
        <v>207.050003</v>
      </c>
      <c r="C156">
        <v>206859</v>
      </c>
      <c r="D156" s="21">
        <f>(Table2[[#This Row],[Close]]-B157)/B157</f>
        <v>-9.8039356345116686E-3</v>
      </c>
      <c r="F156" s="7">
        <v>44994</v>
      </c>
      <c r="G156">
        <v>890.65002400000003</v>
      </c>
      <c r="H156">
        <v>30644</v>
      </c>
      <c r="I156" s="21">
        <f>(Table4[[#This Row],[Close]]-G157)/G157</f>
        <v>8.7207790875481802E-3</v>
      </c>
      <c r="K156" s="7">
        <v>44994</v>
      </c>
      <c r="L156">
        <v>187.39999399999999</v>
      </c>
      <c r="M156">
        <v>2453</v>
      </c>
      <c r="N156" s="21">
        <f>(Table5[[#This Row],[Close]]-L157)/L157</f>
        <v>-3.4565753237452029E-3</v>
      </c>
      <c r="P156" s="7">
        <v>44994</v>
      </c>
      <c r="Q156">
        <v>91</v>
      </c>
      <c r="R156">
        <v>25814</v>
      </c>
      <c r="S156" s="21">
        <f>(Table6[[#This Row],[Close]]-Q157)/Q157</f>
        <v>-5.4644808743169399E-3</v>
      </c>
      <c r="U156" s="7">
        <v>44994</v>
      </c>
      <c r="V156">
        <v>122.050003</v>
      </c>
      <c r="W156">
        <v>8999</v>
      </c>
      <c r="X156" s="21">
        <f>(Table7[[#This Row],[Close]]-V157)/V157</f>
        <v>-1.2140833375779035E-2</v>
      </c>
      <c r="Z156" s="26">
        <v>44994</v>
      </c>
      <c r="AA156" s="21">
        <f>Table2[[#This Row],[Return]]*$D$3+Table4[[#This Row],[Return]]*$D$4+Table5[[#This Row],[Return]]*$D$5+Table6[[#This Row],[Return]]*$D$6+Table7[[#This Row],[Return]]*$D$7</f>
        <v>-4.4290092241609331E-3</v>
      </c>
      <c r="AB156" s="13">
        <f>'Raw Data'!N141</f>
        <v>2.6096956829440902E-2</v>
      </c>
    </row>
    <row r="157" spans="1:28" x14ac:dyDescent="0.3">
      <c r="A157" s="7">
        <v>44993</v>
      </c>
      <c r="B157">
        <v>209.10000600000001</v>
      </c>
      <c r="C157">
        <v>265762</v>
      </c>
      <c r="D157" s="21">
        <f>(Table2[[#This Row],[Close]]-B158)/B158</f>
        <v>6.2560297460631112E-3</v>
      </c>
      <c r="F157" s="7">
        <v>44993</v>
      </c>
      <c r="G157">
        <v>882.95001200000002</v>
      </c>
      <c r="H157">
        <v>15348</v>
      </c>
      <c r="I157" s="21">
        <f>(Table4[[#This Row],[Close]]-G158)/G158</f>
        <v>3.8085903722217085E-3</v>
      </c>
      <c r="K157" s="7">
        <v>44993</v>
      </c>
      <c r="L157">
        <v>188.050003</v>
      </c>
      <c r="M157">
        <v>3499</v>
      </c>
      <c r="N157" s="21">
        <f>(Table5[[#This Row],[Close]]-L158)/L158</f>
        <v>9.3934512711736241E-3</v>
      </c>
      <c r="P157" s="7">
        <v>44993</v>
      </c>
      <c r="Q157">
        <v>91.5</v>
      </c>
      <c r="R157">
        <v>63241</v>
      </c>
      <c r="S157" s="21">
        <f>(Table6[[#This Row],[Close]]-Q158)/Q158</f>
        <v>6.7055393586005832E-2</v>
      </c>
      <c r="U157" s="7">
        <v>44993</v>
      </c>
      <c r="V157">
        <v>123.550003</v>
      </c>
      <c r="W157">
        <v>29001</v>
      </c>
      <c r="X157" s="21">
        <f>(Table7[[#This Row],[Close]]-V158)/V158</f>
        <v>1.9389488928782794E-2</v>
      </c>
      <c r="Z157" s="27">
        <v>44993</v>
      </c>
      <c r="AA157" s="21">
        <f>Table2[[#This Row],[Return]]*$D$3+Table4[[#This Row],[Return]]*$D$4+Table5[[#This Row],[Return]]*$D$5+Table6[[#This Row],[Return]]*$D$6+Table7[[#This Row],[Return]]*$D$7</f>
        <v>2.1180590780849416E-2</v>
      </c>
      <c r="AB157" s="13">
        <f>'Raw Data'!N142</f>
        <v>1.1181679935593523E-2</v>
      </c>
    </row>
    <row r="158" spans="1:28" x14ac:dyDescent="0.3">
      <c r="A158" s="7">
        <v>44991</v>
      </c>
      <c r="B158">
        <v>207.800003</v>
      </c>
      <c r="C158">
        <v>193908</v>
      </c>
      <c r="D158" s="21">
        <f>(Table2[[#This Row],[Close]]-B159)/B159</f>
        <v>3.6223133983726624E-3</v>
      </c>
      <c r="F158" s="7">
        <v>44991</v>
      </c>
      <c r="G158">
        <v>879.59997599999997</v>
      </c>
      <c r="H158">
        <v>23306</v>
      </c>
      <c r="I158" s="21">
        <f>(Table4[[#This Row],[Close]]-G159)/G159</f>
        <v>-4.5833167996383829E-3</v>
      </c>
      <c r="K158" s="7">
        <v>44991</v>
      </c>
      <c r="L158">
        <v>186.300003</v>
      </c>
      <c r="M158">
        <v>2830</v>
      </c>
      <c r="N158" s="21">
        <f>(Table5[[#This Row],[Close]]-L159)/L159</f>
        <v>-8.7788987833822222E-3</v>
      </c>
      <c r="P158" s="7">
        <v>44991</v>
      </c>
      <c r="Q158">
        <v>85.75</v>
      </c>
      <c r="R158">
        <v>31991</v>
      </c>
      <c r="S158" s="21">
        <f>(Table6[[#This Row],[Close]]-Q159)/Q159</f>
        <v>-6.3731515745138936E-3</v>
      </c>
      <c r="U158" s="7">
        <v>44991</v>
      </c>
      <c r="V158">
        <v>121.199997</v>
      </c>
      <c r="W158">
        <v>10229</v>
      </c>
      <c r="X158" s="21">
        <f>(Table7[[#This Row],[Close]]-V159)/V159</f>
        <v>2.4813481806228222E-3</v>
      </c>
      <c r="Z158" s="26">
        <v>44991</v>
      </c>
      <c r="AA158" s="21">
        <f>Table2[[#This Row],[Return]]*$D$3+Table4[[#This Row],[Return]]*$D$4+Table5[[#This Row],[Return]]*$D$5+Table6[[#This Row],[Return]]*$D$6+Table7[[#This Row],[Return]]*$D$7</f>
        <v>-2.7263411157078029E-3</v>
      </c>
      <c r="AB158" s="13">
        <f>'Raw Data'!N143</f>
        <v>-2.9432750624330665E-3</v>
      </c>
    </row>
    <row r="159" spans="1:28" x14ac:dyDescent="0.3">
      <c r="A159" s="7">
        <v>44988</v>
      </c>
      <c r="B159">
        <v>207.050003</v>
      </c>
      <c r="C159">
        <v>287427</v>
      </c>
      <c r="D159" s="21">
        <f>(Table2[[#This Row],[Close]]-B160)/B160</f>
        <v>2.4156038647344828E-4</v>
      </c>
      <c r="F159" s="7">
        <v>44988</v>
      </c>
      <c r="G159">
        <v>883.65002400000003</v>
      </c>
      <c r="H159">
        <v>31163</v>
      </c>
      <c r="I159" s="21">
        <f>(Table4[[#This Row],[Close]]-G160)/G160</f>
        <v>6.2058892342625191E-3</v>
      </c>
      <c r="K159" s="7">
        <v>44988</v>
      </c>
      <c r="L159">
        <v>187.949997</v>
      </c>
      <c r="M159">
        <v>3854</v>
      </c>
      <c r="N159" s="21">
        <f>(Table5[[#This Row],[Close]]-L160)/L160</f>
        <v>4.542976871951509E-3</v>
      </c>
      <c r="P159" s="7">
        <v>44988</v>
      </c>
      <c r="Q159">
        <v>86.300003000000004</v>
      </c>
      <c r="R159">
        <v>18092</v>
      </c>
      <c r="S159" s="21">
        <f>(Table6[[#This Row],[Close]]-Q160)/Q160</f>
        <v>8.7668027317310548E-3</v>
      </c>
      <c r="U159" s="7">
        <v>44988</v>
      </c>
      <c r="V159">
        <v>120.900002</v>
      </c>
      <c r="W159">
        <v>12588</v>
      </c>
      <c r="X159" s="21">
        <f>(Table7[[#This Row],[Close]]-V160)/V160</f>
        <v>3.3195186721991753E-3</v>
      </c>
      <c r="Z159" s="27">
        <v>44988</v>
      </c>
      <c r="AA159" s="21">
        <f>Table2[[#This Row],[Return]]*$D$3+Table4[[#This Row],[Return]]*$D$4+Table5[[#This Row],[Return]]*$D$5+Table6[[#This Row],[Return]]*$D$6+Table7[[#This Row],[Return]]*$D$7</f>
        <v>4.6153495793235418E-3</v>
      </c>
      <c r="AB159" s="13">
        <f>'Raw Data'!N144</f>
        <v>9.5443904195931361E-3</v>
      </c>
    </row>
    <row r="160" spans="1:28" x14ac:dyDescent="0.3">
      <c r="A160" s="7">
        <v>44987</v>
      </c>
      <c r="B160">
        <v>207</v>
      </c>
      <c r="C160">
        <v>123086</v>
      </c>
      <c r="D160" s="21">
        <f>(Table2[[#This Row],[Close]]-B161)/B161</f>
        <v>-9.5693779904306216E-3</v>
      </c>
      <c r="F160" s="7">
        <v>44987</v>
      </c>
      <c r="G160">
        <v>878.20001200000002</v>
      </c>
      <c r="H160">
        <v>60773</v>
      </c>
      <c r="I160" s="21">
        <f>(Table4[[#This Row],[Close]]-G161)/G161</f>
        <v>-3.0084169520371929E-3</v>
      </c>
      <c r="K160" s="7">
        <v>44987</v>
      </c>
      <c r="L160">
        <v>187.10000600000001</v>
      </c>
      <c r="M160">
        <v>3247</v>
      </c>
      <c r="N160" s="21">
        <f>(Table5[[#This Row],[Close]]-L161)/L161</f>
        <v>-7.9533401499467613E-3</v>
      </c>
      <c r="P160" s="7">
        <v>44987</v>
      </c>
      <c r="Q160">
        <v>85.550003000000004</v>
      </c>
      <c r="R160">
        <v>22216</v>
      </c>
      <c r="S160" s="21">
        <f>(Table6[[#This Row],[Close]]-Q161)/Q161</f>
        <v>-5.8105750443727469E-3</v>
      </c>
      <c r="U160" s="7">
        <v>44987</v>
      </c>
      <c r="V160">
        <v>120.5</v>
      </c>
      <c r="W160">
        <v>28858</v>
      </c>
      <c r="X160" s="21">
        <f>(Table7[[#This Row],[Close]]-V161)/V161</f>
        <v>-2.7441500767691678E-2</v>
      </c>
      <c r="Z160" s="26">
        <v>44987</v>
      </c>
      <c r="AA160" s="21">
        <f>Table2[[#This Row],[Return]]*$D$3+Table4[[#This Row],[Return]]*$D$4+Table5[[#This Row],[Return]]*$D$5+Table6[[#This Row],[Return]]*$D$6+Table7[[#This Row],[Return]]*$D$7</f>
        <v>-1.0756642180895802E-2</v>
      </c>
      <c r="AB160" s="13">
        <f>'Raw Data'!N145</f>
        <v>-1.2361049355269089E-2</v>
      </c>
    </row>
    <row r="161" spans="1:28" x14ac:dyDescent="0.3">
      <c r="A161" s="7">
        <v>44986</v>
      </c>
      <c r="B161">
        <v>209</v>
      </c>
      <c r="C161">
        <v>317794</v>
      </c>
      <c r="D161" s="21">
        <f>(Table2[[#This Row],[Close]]-B162)/B162</f>
        <v>6.5013534264778631E-3</v>
      </c>
      <c r="F161" s="7">
        <v>44986</v>
      </c>
      <c r="G161">
        <v>880.84997599999997</v>
      </c>
      <c r="H161">
        <v>69195</v>
      </c>
      <c r="I161" s="21">
        <f>(Table4[[#This Row],[Close]]-G162)/G162</f>
        <v>-8.5542640523933559E-3</v>
      </c>
      <c r="K161" s="7">
        <v>44986</v>
      </c>
      <c r="L161">
        <v>188.60000600000001</v>
      </c>
      <c r="M161">
        <v>1976</v>
      </c>
      <c r="N161" s="21">
        <f>(Table5[[#This Row],[Close]]-L162)/L162</f>
        <v>2.9247699613171706E-3</v>
      </c>
      <c r="P161" s="7">
        <v>44986</v>
      </c>
      <c r="Q161">
        <v>86.050003000000004</v>
      </c>
      <c r="R161">
        <v>20493</v>
      </c>
      <c r="S161" s="21">
        <f>(Table6[[#This Row],[Close]]-Q162)/Q162</f>
        <v>5.2570678798380868E-3</v>
      </c>
      <c r="U161" s="7">
        <v>44986</v>
      </c>
      <c r="V161">
        <v>123.900002</v>
      </c>
      <c r="W161">
        <v>23832</v>
      </c>
      <c r="X161" s="21">
        <f>(Table7[[#This Row],[Close]]-V162)/V162</f>
        <v>1.2254901760540822E-2</v>
      </c>
      <c r="Z161" s="27">
        <v>44986</v>
      </c>
      <c r="AA161" s="21">
        <f>Table2[[#This Row],[Return]]*$D$3+Table4[[#This Row],[Return]]*$D$4+Table5[[#This Row],[Return]]*$D$5+Table6[[#This Row],[Return]]*$D$6+Table7[[#This Row],[Return]]*$D$7</f>
        <v>3.6767657951561174E-3</v>
      </c>
      <c r="AB161" s="13">
        <f>'Raw Data'!N146</f>
        <v>2.7973306517963165E-2</v>
      </c>
    </row>
    <row r="162" spans="1:28" x14ac:dyDescent="0.3">
      <c r="A162" s="7">
        <v>44985</v>
      </c>
      <c r="B162">
        <v>207.64999399999999</v>
      </c>
      <c r="C162">
        <v>224522</v>
      </c>
      <c r="D162" s="21">
        <f>(Table2[[#This Row],[Close]]-B163)/B163</f>
        <v>9.7252616501413564E-3</v>
      </c>
      <c r="F162" s="7">
        <v>44985</v>
      </c>
      <c r="G162">
        <v>888.45001200000002</v>
      </c>
      <c r="H162">
        <v>27475</v>
      </c>
      <c r="I162" s="21">
        <f>(Table4[[#This Row],[Close]]-G163)/G163</f>
        <v>3.3441897869835091E-2</v>
      </c>
      <c r="K162" s="7">
        <v>44985</v>
      </c>
      <c r="L162">
        <v>188.050003</v>
      </c>
      <c r="M162">
        <v>2580</v>
      </c>
      <c r="N162" s="21">
        <f>(Table5[[#This Row],[Close]]-L163)/L163</f>
        <v>5.077482466783011E-3</v>
      </c>
      <c r="P162" s="7">
        <v>44985</v>
      </c>
      <c r="Q162">
        <v>85.599997999999999</v>
      </c>
      <c r="R162">
        <v>27485</v>
      </c>
      <c r="S162" s="21">
        <f>(Table6[[#This Row],[Close]]-Q163)/Q163</f>
        <v>-3.4924795461588145E-3</v>
      </c>
      <c r="U162" s="7">
        <v>44985</v>
      </c>
      <c r="V162">
        <v>122.400002</v>
      </c>
      <c r="W162">
        <v>54719</v>
      </c>
      <c r="X162" s="21">
        <f>(Table7[[#This Row],[Close]]-V163)/V163</f>
        <v>4.8843231761179946E-2</v>
      </c>
      <c r="Z162" s="26">
        <v>44985</v>
      </c>
      <c r="AA162" s="21">
        <f>Table2[[#This Row],[Return]]*$D$3+Table4[[#This Row],[Return]]*$D$4+Table5[[#This Row],[Return]]*$D$5+Table6[[#This Row],[Return]]*$D$6+Table7[[#This Row],[Return]]*$D$7</f>
        <v>1.8719078840356118E-2</v>
      </c>
      <c r="AB162" s="13">
        <f>'Raw Data'!N147</f>
        <v>1.9763214319008151E-2</v>
      </c>
    </row>
    <row r="163" spans="1:28" x14ac:dyDescent="0.3">
      <c r="A163" s="7">
        <v>44984</v>
      </c>
      <c r="B163">
        <v>205.64999399999999</v>
      </c>
      <c r="C163">
        <v>204794</v>
      </c>
      <c r="D163" s="21">
        <f>(Table2[[#This Row],[Close]]-B164)/B164</f>
        <v>-9.1544638522602743E-3</v>
      </c>
      <c r="F163" s="7">
        <v>44984</v>
      </c>
      <c r="G163">
        <v>859.70001200000002</v>
      </c>
      <c r="H163">
        <v>31672</v>
      </c>
      <c r="I163" s="21">
        <f>(Table4[[#This Row],[Close]]-G164)/G164</f>
        <v>-2.6662879139541448E-2</v>
      </c>
      <c r="K163" s="7">
        <v>44984</v>
      </c>
      <c r="L163">
        <v>187.10000600000001</v>
      </c>
      <c r="M163">
        <v>3683</v>
      </c>
      <c r="N163" s="21">
        <f>(Table5[[#This Row],[Close]]-L164)/L164</f>
        <v>-6.1088658698538771E-3</v>
      </c>
      <c r="P163" s="7">
        <v>44984</v>
      </c>
      <c r="Q163">
        <v>85.900002000000001</v>
      </c>
      <c r="R163">
        <v>29242</v>
      </c>
      <c r="S163" s="21">
        <f>(Table6[[#This Row],[Close]]-Q164)/Q164</f>
        <v>-2.7730572218009543E-2</v>
      </c>
      <c r="U163" s="7">
        <v>44984</v>
      </c>
      <c r="V163">
        <v>116.699997</v>
      </c>
      <c r="W163">
        <v>25137</v>
      </c>
      <c r="X163" s="21">
        <f>(Table7[[#This Row],[Close]]-V164)/V164</f>
        <v>-4.0690545981248764E-2</v>
      </c>
      <c r="Z163" s="27">
        <v>44984</v>
      </c>
      <c r="AA163" s="21">
        <f>Table2[[#This Row],[Return]]*$D$3+Table4[[#This Row],[Return]]*$D$4+Table5[[#This Row],[Return]]*$D$5+Table6[[#This Row],[Return]]*$D$6+Table7[[#This Row],[Return]]*$D$7</f>
        <v>-2.2069465412182784E-2</v>
      </c>
      <c r="AB163" s="13">
        <f>'Raw Data'!N148</f>
        <v>-2.6499682366820983E-2</v>
      </c>
    </row>
    <row r="164" spans="1:28" x14ac:dyDescent="0.3">
      <c r="A164" s="7">
        <v>44981</v>
      </c>
      <c r="B164">
        <v>207.550003</v>
      </c>
      <c r="C164">
        <v>133061</v>
      </c>
      <c r="D164" s="21">
        <f>(Table2[[#This Row],[Close]]-B165)/B165</f>
        <v>-5.510273198518505E-3</v>
      </c>
      <c r="F164" s="7">
        <v>44981</v>
      </c>
      <c r="G164">
        <v>883.25</v>
      </c>
      <c r="H164">
        <v>10640</v>
      </c>
      <c r="I164" s="21">
        <f>(Table4[[#This Row],[Close]]-G165)/G165</f>
        <v>-3.4974627223321206E-3</v>
      </c>
      <c r="K164" s="7">
        <v>44981</v>
      </c>
      <c r="L164">
        <v>188.25</v>
      </c>
      <c r="M164">
        <v>2138</v>
      </c>
      <c r="N164" s="21">
        <f>(Table5[[#This Row],[Close]]-L165)/L165</f>
        <v>-3.7046679603810538E-3</v>
      </c>
      <c r="P164" s="7">
        <v>44981</v>
      </c>
      <c r="Q164">
        <v>88.349997999999999</v>
      </c>
      <c r="R164">
        <v>18470</v>
      </c>
      <c r="S164" s="21">
        <f>(Table6[[#This Row],[Close]]-Q165)/Q165</f>
        <v>1.1331218130311543E-3</v>
      </c>
      <c r="U164" s="7">
        <v>44981</v>
      </c>
      <c r="V164">
        <v>121.650002</v>
      </c>
      <c r="W164">
        <v>10724</v>
      </c>
      <c r="X164" s="21">
        <f>(Table7[[#This Row],[Close]]-V165)/V165</f>
        <v>-7.7487440089517683E-3</v>
      </c>
      <c r="Z164" s="26">
        <v>44981</v>
      </c>
      <c r="AA164" s="21">
        <f>Table2[[#This Row],[Return]]*$D$3+Table4[[#This Row],[Return]]*$D$4+Table5[[#This Row],[Return]]*$D$5+Table6[[#This Row],[Return]]*$D$6+Table7[[#This Row],[Return]]*$D$7</f>
        <v>-3.8656052154304589E-3</v>
      </c>
      <c r="AB164" s="13">
        <f>'Raw Data'!N149</f>
        <v>2.7300027300027297E-3</v>
      </c>
    </row>
    <row r="165" spans="1:28" x14ac:dyDescent="0.3">
      <c r="A165" s="7">
        <v>44980</v>
      </c>
      <c r="B165">
        <v>208.699997</v>
      </c>
      <c r="C165">
        <v>194057</v>
      </c>
      <c r="D165" s="21">
        <f>(Table2[[#This Row],[Close]]-B166)/B166</f>
        <v>-2.8667271447674445E-3</v>
      </c>
      <c r="F165" s="7">
        <v>44980</v>
      </c>
      <c r="G165">
        <v>886.34997599999997</v>
      </c>
      <c r="H165">
        <v>11231</v>
      </c>
      <c r="I165" s="21">
        <f>(Table4[[#This Row],[Close]]-G166)/G166</f>
        <v>1.7517947796355359E-3</v>
      </c>
      <c r="K165" s="7">
        <v>44980</v>
      </c>
      <c r="L165">
        <v>188.949997</v>
      </c>
      <c r="M165">
        <v>3422</v>
      </c>
      <c r="N165" s="21">
        <f>(Table5[[#This Row],[Close]]-L166)/L166</f>
        <v>-7.9327866335451825E-4</v>
      </c>
      <c r="P165" s="7">
        <v>44980</v>
      </c>
      <c r="Q165">
        <v>88.25</v>
      </c>
      <c r="R165">
        <v>16678</v>
      </c>
      <c r="S165" s="21">
        <f>(Table6[[#This Row],[Close]]-Q166)/Q166</f>
        <v>-1.9444444444444445E-2</v>
      </c>
      <c r="U165" s="7">
        <v>44980</v>
      </c>
      <c r="V165">
        <v>122.599998</v>
      </c>
      <c r="W165">
        <v>7399</v>
      </c>
      <c r="X165" s="21">
        <f>(Table7[[#This Row],[Close]]-V166)/V166</f>
        <v>-1.2484929319614519E-2</v>
      </c>
      <c r="Z165" s="27">
        <v>44980</v>
      </c>
      <c r="AA165" s="21">
        <f>Table2[[#This Row],[Return]]*$D$3+Table4[[#This Row],[Return]]*$D$4+Table5[[#This Row],[Return]]*$D$5+Table6[[#This Row],[Return]]*$D$6+Table7[[#This Row],[Return]]*$D$7</f>
        <v>-6.7675169585090789E-3</v>
      </c>
      <c r="AB165" s="13">
        <f>'Raw Data'!N150</f>
        <v>7.2853109917146155E-4</v>
      </c>
    </row>
    <row r="166" spans="1:28" x14ac:dyDescent="0.3">
      <c r="A166" s="7">
        <v>44979</v>
      </c>
      <c r="B166">
        <v>209.300003</v>
      </c>
      <c r="C166">
        <v>307015</v>
      </c>
      <c r="D166" s="21">
        <f>(Table2[[#This Row],[Close]]-B167)/B167</f>
        <v>-6.6444898905242628E-3</v>
      </c>
      <c r="F166" s="7">
        <v>44979</v>
      </c>
      <c r="G166">
        <v>884.79998799999998</v>
      </c>
      <c r="H166">
        <v>28569</v>
      </c>
      <c r="I166" s="21">
        <f>(Table4[[#This Row],[Close]]-G167)/G167</f>
        <v>-1.029084116331098E-2</v>
      </c>
      <c r="K166" s="7">
        <v>44979</v>
      </c>
      <c r="L166">
        <v>189.10000600000001</v>
      </c>
      <c r="M166">
        <v>2923</v>
      </c>
      <c r="N166" s="21">
        <f>(Table5[[#This Row],[Close]]-L167)/L167</f>
        <v>-4.4748144955221482E-3</v>
      </c>
      <c r="P166" s="7">
        <v>44979</v>
      </c>
      <c r="Q166">
        <v>90</v>
      </c>
      <c r="R166">
        <v>54314</v>
      </c>
      <c r="S166" s="21">
        <f>(Table6[[#This Row],[Close]]-Q167)/Q167</f>
        <v>1.4656178624222544E-2</v>
      </c>
      <c r="U166" s="7">
        <v>44979</v>
      </c>
      <c r="V166">
        <v>124.150002</v>
      </c>
      <c r="W166">
        <v>23486</v>
      </c>
      <c r="X166" s="21">
        <f>(Table7[[#This Row],[Close]]-V167)/V167</f>
        <v>-7.9904113784992192E-3</v>
      </c>
      <c r="Z166" s="26">
        <v>44979</v>
      </c>
      <c r="AA166" s="21">
        <f>Table2[[#This Row],[Return]]*$D$3+Table4[[#This Row],[Return]]*$D$4+Table5[[#This Row],[Return]]*$D$5+Table6[[#This Row],[Return]]*$D$6+Table7[[#This Row],[Return]]*$D$7</f>
        <v>-2.9488756607268128E-3</v>
      </c>
      <c r="AB166" s="13">
        <f>'Raw Data'!N151</f>
        <v>2.5974025974025934E-2</v>
      </c>
    </row>
    <row r="167" spans="1:28" x14ac:dyDescent="0.3">
      <c r="A167" s="7">
        <v>44978</v>
      </c>
      <c r="B167">
        <v>210.699997</v>
      </c>
      <c r="C167">
        <v>149319</v>
      </c>
      <c r="D167" s="21">
        <f>(Table2[[#This Row],[Close]]-B168)/B168</f>
        <v>6.448487992878245E-3</v>
      </c>
      <c r="F167" s="7">
        <v>44978</v>
      </c>
      <c r="G167">
        <v>894</v>
      </c>
      <c r="H167">
        <v>10362</v>
      </c>
      <c r="I167" s="21">
        <f>(Table4[[#This Row],[Close]]-G168)/G168</f>
        <v>-5.8934594359184899E-3</v>
      </c>
      <c r="K167" s="7">
        <v>44978</v>
      </c>
      <c r="L167">
        <v>189.949997</v>
      </c>
      <c r="M167">
        <v>2793</v>
      </c>
      <c r="N167" s="21">
        <f>(Table5[[#This Row],[Close]]-L168)/L168</f>
        <v>1.8459440344109936E-3</v>
      </c>
      <c r="P167" s="7">
        <v>44978</v>
      </c>
      <c r="Q167">
        <v>88.699996999999996</v>
      </c>
      <c r="R167">
        <v>9700</v>
      </c>
      <c r="S167" s="21">
        <f>(Table6[[#This Row],[Close]]-Q168)/Q168</f>
        <v>7.382100827412719E-3</v>
      </c>
      <c r="U167" s="7">
        <v>44978</v>
      </c>
      <c r="V167">
        <v>125.150002</v>
      </c>
      <c r="W167">
        <v>18868</v>
      </c>
      <c r="X167" s="21">
        <f>(Table7[[#This Row],[Close]]-V168)/V168</f>
        <v>-1.3790385913469094E-2</v>
      </c>
      <c r="Z167" s="27">
        <v>44978</v>
      </c>
      <c r="AA167" s="21">
        <f>Table2[[#This Row],[Return]]*$D$3+Table4[[#This Row],[Return]]*$D$4+Table5[[#This Row],[Return]]*$D$5+Table6[[#This Row],[Return]]*$D$6+Table7[[#This Row],[Return]]*$D$7</f>
        <v>-8.014624989371253E-4</v>
      </c>
      <c r="AB167" s="13">
        <f>'Raw Data'!N152</f>
        <v>-1.4638188178972647E-2</v>
      </c>
    </row>
    <row r="168" spans="1:28" x14ac:dyDescent="0.3">
      <c r="A168" s="7">
        <v>44977</v>
      </c>
      <c r="B168">
        <v>209.35000600000001</v>
      </c>
      <c r="C168">
        <v>195600</v>
      </c>
      <c r="D168" s="21">
        <f>(Table2[[#This Row],[Close]]-B169)/B169</f>
        <v>-7.114061927036416E-3</v>
      </c>
      <c r="F168" s="7">
        <v>44977</v>
      </c>
      <c r="G168">
        <v>899.29998799999998</v>
      </c>
      <c r="H168">
        <v>22656</v>
      </c>
      <c r="I168" s="21">
        <f>(Table4[[#This Row],[Close]]-G169)/G169</f>
        <v>-5.8589300692176724E-3</v>
      </c>
      <c r="K168" s="7">
        <v>44977</v>
      </c>
      <c r="L168">
        <v>189.60000600000001</v>
      </c>
      <c r="M168">
        <v>2435</v>
      </c>
      <c r="N168" s="21">
        <f>(Table5[[#This Row],[Close]]-L169)/L169</f>
        <v>-9.66305055622429E-3</v>
      </c>
      <c r="P168" s="7">
        <v>44977</v>
      </c>
      <c r="Q168">
        <v>88.050003000000004</v>
      </c>
      <c r="R168">
        <v>18991</v>
      </c>
      <c r="S168" s="21">
        <f>(Table6[[#This Row],[Close]]-Q169)/Q169</f>
        <v>-1.0674123595505576E-2</v>
      </c>
      <c r="U168" s="7">
        <v>44977</v>
      </c>
      <c r="V168">
        <v>126.900002</v>
      </c>
      <c r="W168">
        <v>12863</v>
      </c>
      <c r="X168" s="21">
        <f>(Table7[[#This Row],[Close]]-V169)/V169</f>
        <v>-1.5133906939825885E-2</v>
      </c>
      <c r="Z168" s="26">
        <v>44977</v>
      </c>
      <c r="AA168" s="21">
        <f>Table2[[#This Row],[Return]]*$D$3+Table4[[#This Row],[Return]]*$D$4+Table5[[#This Row],[Return]]*$D$5+Table6[[#This Row],[Return]]*$D$6+Table7[[#This Row],[Return]]*$D$7</f>
        <v>-9.6888146175619673E-3</v>
      </c>
      <c r="AB168" s="13">
        <f>'Raw Data'!N153</f>
        <v>-1.0746812386156606E-2</v>
      </c>
    </row>
    <row r="169" spans="1:28" x14ac:dyDescent="0.3">
      <c r="A169" s="7">
        <v>44974</v>
      </c>
      <c r="B169">
        <v>210.85000600000001</v>
      </c>
      <c r="C169">
        <v>177875</v>
      </c>
      <c r="D169" s="21">
        <f>(Table2[[#This Row],[Close]]-B170)/B170</f>
        <v>-6.3618803915439668E-3</v>
      </c>
      <c r="F169" s="7">
        <v>44974</v>
      </c>
      <c r="G169">
        <v>904.59997599999997</v>
      </c>
      <c r="H169">
        <v>13030</v>
      </c>
      <c r="I169" s="21">
        <f>(Table4[[#This Row],[Close]]-G170)/G170</f>
        <v>0</v>
      </c>
      <c r="K169" s="7">
        <v>44974</v>
      </c>
      <c r="L169">
        <v>191.449997</v>
      </c>
      <c r="M169">
        <v>1942</v>
      </c>
      <c r="N169" s="21">
        <f>(Table5[[#This Row],[Close]]-L170)/L170</f>
        <v>2.6184865559332792E-3</v>
      </c>
      <c r="P169" s="7">
        <v>44974</v>
      </c>
      <c r="Q169">
        <v>89</v>
      </c>
      <c r="R169">
        <v>22223</v>
      </c>
      <c r="S169" s="21">
        <f>(Table6[[#This Row],[Close]]-Q170)/Q170</f>
        <v>-5.6151598332909421E-4</v>
      </c>
      <c r="U169" s="7">
        <v>44974</v>
      </c>
      <c r="V169">
        <v>128.85000600000001</v>
      </c>
      <c r="W169">
        <v>7636</v>
      </c>
      <c r="X169" s="21">
        <f>(Table7[[#This Row],[Close]]-V170)/V170</f>
        <v>-4.2502938601371564E-3</v>
      </c>
      <c r="Z169" s="27">
        <v>44974</v>
      </c>
      <c r="AA169" s="21">
        <f>Table2[[#This Row],[Return]]*$D$3+Table4[[#This Row],[Return]]*$D$4+Table5[[#This Row],[Return]]*$D$5+Table6[[#This Row],[Return]]*$D$6+Table7[[#This Row],[Return]]*$D$7</f>
        <v>-1.7110407358153878E-3</v>
      </c>
      <c r="AB169" s="13">
        <f>'Raw Data'!N154</f>
        <v>0</v>
      </c>
    </row>
    <row r="170" spans="1:28" x14ac:dyDescent="0.3">
      <c r="A170" s="7">
        <v>44973</v>
      </c>
      <c r="B170">
        <v>212.199997</v>
      </c>
      <c r="C170">
        <v>283087</v>
      </c>
      <c r="D170" s="21">
        <f>(Table2[[#This Row],[Close]]-B171)/B171</f>
        <v>4.259318444022892E-3</v>
      </c>
      <c r="F170" s="7">
        <v>44973</v>
      </c>
      <c r="G170">
        <v>904.59997599999997</v>
      </c>
      <c r="H170">
        <v>50749</v>
      </c>
      <c r="I170" s="21">
        <f>(Table4[[#This Row],[Close]]-G171)/G171</f>
        <v>-1.5240583894811685E-2</v>
      </c>
      <c r="K170" s="7">
        <v>44973</v>
      </c>
      <c r="L170">
        <v>190.949997</v>
      </c>
      <c r="M170">
        <v>1890</v>
      </c>
      <c r="N170" s="21">
        <f>(Table5[[#This Row],[Close]]-L171)/L171</f>
        <v>8.716291462499302E-3</v>
      </c>
      <c r="P170" s="7">
        <v>44973</v>
      </c>
      <c r="Q170">
        <v>89.050003000000004</v>
      </c>
      <c r="R170">
        <v>23749</v>
      </c>
      <c r="S170" s="21">
        <f>(Table6[[#This Row],[Close]]-Q171)/Q171</f>
        <v>-3.9149775410519212E-3</v>
      </c>
      <c r="U170" s="7">
        <v>44973</v>
      </c>
      <c r="V170">
        <v>129.39999399999999</v>
      </c>
      <c r="W170">
        <v>9853</v>
      </c>
      <c r="X170" s="21">
        <f>(Table7[[#This Row],[Close]]-V171)/V171</f>
        <v>1.3709298649286286E-2</v>
      </c>
      <c r="Z170" s="26">
        <v>44973</v>
      </c>
      <c r="AA170" s="21">
        <f>Table2[[#This Row],[Return]]*$D$3+Table4[[#This Row],[Return]]*$D$4+Table5[[#This Row],[Return]]*$D$5+Table6[[#This Row],[Return]]*$D$6+Table7[[#This Row],[Return]]*$D$7</f>
        <v>1.5058694239889745E-3</v>
      </c>
      <c r="AB170" s="13">
        <f>'Raw Data'!N155</f>
        <v>2.6168224299065422E-2</v>
      </c>
    </row>
    <row r="171" spans="1:28" x14ac:dyDescent="0.3">
      <c r="A171" s="7">
        <v>44972</v>
      </c>
      <c r="B171">
        <v>211.300003</v>
      </c>
      <c r="C171">
        <v>127838</v>
      </c>
      <c r="D171" s="21">
        <f>(Table2[[#This Row],[Close]]-B172)/B172</f>
        <v>8.3512287041103018E-3</v>
      </c>
      <c r="F171" s="7">
        <v>44972</v>
      </c>
      <c r="G171">
        <v>918.59997599999997</v>
      </c>
      <c r="H171">
        <v>33753</v>
      </c>
      <c r="I171" s="21">
        <f>(Table4[[#This Row],[Close]]-G172)/G172</f>
        <v>1.1172837102675887E-2</v>
      </c>
      <c r="K171" s="7">
        <v>44972</v>
      </c>
      <c r="L171">
        <v>189.300003</v>
      </c>
      <c r="M171">
        <v>2686</v>
      </c>
      <c r="N171" s="21">
        <f>(Table5[[#This Row],[Close]]-L172)/L172</f>
        <v>3.7115428299615014E-3</v>
      </c>
      <c r="P171" s="7">
        <v>44972</v>
      </c>
      <c r="Q171">
        <v>89.400002000000001</v>
      </c>
      <c r="R171">
        <v>19294</v>
      </c>
      <c r="S171" s="21">
        <f>(Table6[[#This Row],[Close]]-Q172)/Q172</f>
        <v>-1.1172960893854678E-3</v>
      </c>
      <c r="U171" s="7">
        <v>44972</v>
      </c>
      <c r="V171">
        <v>127.650002</v>
      </c>
      <c r="W171">
        <v>16212</v>
      </c>
      <c r="X171" s="21">
        <f>(Table7[[#This Row],[Close]]-V172)/V172</f>
        <v>-1.5046326463904691E-2</v>
      </c>
      <c r="Z171" s="27">
        <v>44972</v>
      </c>
      <c r="AA171" s="21">
        <f>Table2[[#This Row],[Return]]*$D$3+Table4[[#This Row],[Return]]*$D$4+Table5[[#This Row],[Return]]*$D$5+Table6[[#This Row],[Return]]*$D$6+Table7[[#This Row],[Return]]*$D$7</f>
        <v>1.4143972166915058E-3</v>
      </c>
      <c r="AB171" s="13">
        <f>'Raw Data'!N156</f>
        <v>1.4038371548900327E-3</v>
      </c>
    </row>
    <row r="172" spans="1:28" x14ac:dyDescent="0.3">
      <c r="A172" s="7">
        <v>44971</v>
      </c>
      <c r="B172">
        <v>209.550003</v>
      </c>
      <c r="C172">
        <v>151726</v>
      </c>
      <c r="D172" s="21">
        <f>(Table2[[#This Row],[Close]]-B173)/B173</f>
        <v>4.7950131173098084E-3</v>
      </c>
      <c r="F172" s="7">
        <v>44971</v>
      </c>
      <c r="G172">
        <v>908.45001200000002</v>
      </c>
      <c r="H172">
        <v>18566</v>
      </c>
      <c r="I172" s="21">
        <f>(Table4[[#This Row],[Close]]-G173)/G173</f>
        <v>-6.1809037833296639E-3</v>
      </c>
      <c r="K172" s="7">
        <v>44971</v>
      </c>
      <c r="L172">
        <v>188.60000600000001</v>
      </c>
      <c r="M172">
        <v>2925</v>
      </c>
      <c r="N172" s="21">
        <f>(Table5[[#This Row],[Close]]-L173)/L173</f>
        <v>-3.9609188076814737E-3</v>
      </c>
      <c r="P172" s="7">
        <v>44971</v>
      </c>
      <c r="Q172">
        <v>89.5</v>
      </c>
      <c r="R172">
        <v>19826</v>
      </c>
      <c r="S172" s="21">
        <f>(Table6[[#This Row],[Close]]-Q173)/Q173</f>
        <v>-9.4078364008375447E-3</v>
      </c>
      <c r="U172" s="7">
        <v>44971</v>
      </c>
      <c r="V172">
        <v>129.60000600000001</v>
      </c>
      <c r="W172">
        <v>12803</v>
      </c>
      <c r="X172" s="21">
        <f>(Table7[[#This Row],[Close]]-V173)/V173</f>
        <v>-9.174288780406192E-3</v>
      </c>
      <c r="Z172" s="26">
        <v>44971</v>
      </c>
      <c r="AA172" s="21">
        <f>Table2[[#This Row],[Return]]*$D$3+Table4[[#This Row],[Return]]*$D$4+Table5[[#This Row],[Return]]*$D$5+Table6[[#This Row],[Return]]*$D$6+Table7[[#This Row],[Return]]*$D$7</f>
        <v>-4.7857869309890135E-3</v>
      </c>
      <c r="AB172" s="13">
        <f>'Raw Data'!N157</f>
        <v>-2.169932246841242E-2</v>
      </c>
    </row>
    <row r="173" spans="1:28" x14ac:dyDescent="0.3">
      <c r="A173" s="7">
        <v>44970</v>
      </c>
      <c r="B173">
        <v>208.550003</v>
      </c>
      <c r="C173">
        <v>156261</v>
      </c>
      <c r="D173" s="21">
        <f>(Table2[[#This Row],[Close]]-B174)/B174</f>
        <v>-1.137707529808589E-2</v>
      </c>
      <c r="F173" s="7">
        <v>44970</v>
      </c>
      <c r="G173">
        <v>914.09997599999997</v>
      </c>
      <c r="H173">
        <v>54458</v>
      </c>
      <c r="I173" s="21">
        <f>(Table4[[#This Row],[Close]]-G174)/G174</f>
        <v>-1.0071526703794043E-2</v>
      </c>
      <c r="K173" s="7">
        <v>44970</v>
      </c>
      <c r="L173">
        <v>189.35000600000001</v>
      </c>
      <c r="M173">
        <v>1477</v>
      </c>
      <c r="N173" s="21">
        <f>(Table5[[#This Row],[Close]]-L174)/L174</f>
        <v>-9.6756852982586017E-3</v>
      </c>
      <c r="P173" s="7">
        <v>44970</v>
      </c>
      <c r="Q173">
        <v>90.349997999999999</v>
      </c>
      <c r="R173">
        <v>41404</v>
      </c>
      <c r="S173" s="21">
        <f>(Table6[[#This Row],[Close]]-Q174)/Q174</f>
        <v>-3.1618487729309121E-2</v>
      </c>
      <c r="U173" s="7">
        <v>44970</v>
      </c>
      <c r="V173">
        <v>130.800003</v>
      </c>
      <c r="W173">
        <v>15845</v>
      </c>
      <c r="X173" s="21">
        <f>(Table7[[#This Row],[Close]]-V174)/V174</f>
        <v>-2.0591538286974055E-2</v>
      </c>
      <c r="Z173" s="27">
        <v>44970</v>
      </c>
      <c r="AA173" s="21">
        <f>Table2[[#This Row],[Return]]*$D$3+Table4[[#This Row],[Return]]*$D$4+Table5[[#This Row],[Return]]*$D$5+Table6[[#This Row],[Return]]*$D$6+Table7[[#This Row],[Return]]*$D$7</f>
        <v>-1.6666862663284342E-2</v>
      </c>
      <c r="AB173" s="13">
        <f>'Raw Data'!N158</f>
        <v>-3.1033223804306899E-3</v>
      </c>
    </row>
    <row r="174" spans="1:28" x14ac:dyDescent="0.3">
      <c r="A174" s="7">
        <v>44967</v>
      </c>
      <c r="B174">
        <v>210.949997</v>
      </c>
      <c r="C174">
        <v>140480</v>
      </c>
      <c r="D174" s="21">
        <f>(Table2[[#This Row],[Close]]-B175)/B175</f>
        <v>4.5237952380952203E-3</v>
      </c>
      <c r="F174" s="7">
        <v>44967</v>
      </c>
      <c r="G174">
        <v>923.40002400000003</v>
      </c>
      <c r="H174">
        <v>58216</v>
      </c>
      <c r="I174" s="21">
        <f>(Table4[[#This Row],[Close]]-G175)/G175</f>
        <v>1.3333359670781926E-2</v>
      </c>
      <c r="K174" s="7">
        <v>44967</v>
      </c>
      <c r="L174">
        <v>191.199997</v>
      </c>
      <c r="M174">
        <v>1427</v>
      </c>
      <c r="N174" s="21">
        <f>(Table5[[#This Row],[Close]]-L175)/L175</f>
        <v>1.8338537542408493E-3</v>
      </c>
      <c r="P174" s="7">
        <v>44967</v>
      </c>
      <c r="Q174">
        <v>93.300003000000004</v>
      </c>
      <c r="R174">
        <v>15568</v>
      </c>
      <c r="S174" s="21">
        <f>(Table6[[#This Row],[Close]]-Q175)/Q175</f>
        <v>4.3057157307704163E-3</v>
      </c>
      <c r="U174" s="7">
        <v>44967</v>
      </c>
      <c r="V174">
        <v>133.550003</v>
      </c>
      <c r="W174">
        <v>17927</v>
      </c>
      <c r="X174" s="21">
        <f>(Table7[[#This Row],[Close]]-V175)/V175</f>
        <v>-1.2569293900184814E-2</v>
      </c>
      <c r="Z174" s="26">
        <v>44967</v>
      </c>
      <c r="AA174" s="21">
        <f>Table2[[#This Row],[Return]]*$D$3+Table4[[#This Row],[Return]]*$D$4+Table5[[#This Row],[Return]]*$D$5+Table6[[#This Row],[Return]]*$D$6+Table7[[#This Row],[Return]]*$D$7</f>
        <v>2.2854860987407202E-3</v>
      </c>
      <c r="AB174" s="13">
        <f>'Raw Data'!N159</f>
        <v>1.0701107011070026E-2</v>
      </c>
    </row>
    <row r="175" spans="1:28" x14ac:dyDescent="0.3">
      <c r="A175" s="7">
        <v>44966</v>
      </c>
      <c r="B175">
        <v>210</v>
      </c>
      <c r="C175">
        <v>209427</v>
      </c>
      <c r="D175" s="21">
        <f>(Table2[[#This Row],[Close]]-B176)/B176</f>
        <v>-9.433962264150943E-3</v>
      </c>
      <c r="F175" s="7">
        <v>44966</v>
      </c>
      <c r="G175">
        <v>911.25</v>
      </c>
      <c r="H175">
        <v>28780</v>
      </c>
      <c r="I175" s="21">
        <f>(Table4[[#This Row],[Close]]-G176)/G176</f>
        <v>6.0723157604195416E-3</v>
      </c>
      <c r="K175" s="7">
        <v>44966</v>
      </c>
      <c r="L175">
        <v>190.85000600000001</v>
      </c>
      <c r="M175">
        <v>2119</v>
      </c>
      <c r="N175" s="21">
        <f>(Table5[[#This Row],[Close]]-L176)/L176</f>
        <v>-1.0468306561607131E-3</v>
      </c>
      <c r="P175" s="7">
        <v>44966</v>
      </c>
      <c r="Q175">
        <v>92.900002000000001</v>
      </c>
      <c r="R175">
        <v>13203</v>
      </c>
      <c r="S175" s="21">
        <f>(Table6[[#This Row],[Close]]-Q176)/Q176</f>
        <v>-5.3533189431837483E-3</v>
      </c>
      <c r="U175" s="7">
        <v>44966</v>
      </c>
      <c r="V175">
        <v>135.25</v>
      </c>
      <c r="W175">
        <v>11207</v>
      </c>
      <c r="X175" s="21">
        <f>(Table7[[#This Row],[Close]]-V176)/V176</f>
        <v>-4.4166799668746981E-3</v>
      </c>
      <c r="Z175" s="27">
        <v>44966</v>
      </c>
      <c r="AA175" s="21">
        <f>Table2[[#This Row],[Return]]*$D$3+Table4[[#This Row],[Return]]*$D$4+Table5[[#This Row],[Return]]*$D$5+Table6[[#This Row],[Return]]*$D$6+Table7[[#This Row],[Return]]*$D$7</f>
        <v>-2.8356952139901121E-3</v>
      </c>
      <c r="AB175" s="13">
        <f>'Raw Data'!N160</f>
        <v>-1.2750455373406194E-2</v>
      </c>
    </row>
    <row r="176" spans="1:28" x14ac:dyDescent="0.3">
      <c r="A176" s="7">
        <v>44965</v>
      </c>
      <c r="B176">
        <v>212</v>
      </c>
      <c r="C176">
        <v>402399</v>
      </c>
      <c r="D176" s="21">
        <f>(Table2[[#This Row],[Close]]-B177)/B177</f>
        <v>7.3651842342388049E-3</v>
      </c>
      <c r="F176" s="7">
        <v>44965</v>
      </c>
      <c r="G176">
        <v>905.75</v>
      </c>
      <c r="H176">
        <v>30632</v>
      </c>
      <c r="I176" s="21">
        <f>(Table4[[#This Row],[Close]]-G177)/G177</f>
        <v>-7.171491425291824E-4</v>
      </c>
      <c r="K176" s="7">
        <v>44965</v>
      </c>
      <c r="L176">
        <v>191.050003</v>
      </c>
      <c r="M176">
        <v>2024</v>
      </c>
      <c r="N176" s="21">
        <f>(Table5[[#This Row],[Close]]-L177)/L177</f>
        <v>3.1504647385214063E-3</v>
      </c>
      <c r="P176" s="7">
        <v>44965</v>
      </c>
      <c r="Q176">
        <v>93.400002000000001</v>
      </c>
      <c r="R176">
        <v>18218</v>
      </c>
      <c r="S176" s="21">
        <f>(Table6[[#This Row],[Close]]-Q177)/Q177</f>
        <v>-1.6034312687301909E-3</v>
      </c>
      <c r="U176" s="7">
        <v>44965</v>
      </c>
      <c r="V176">
        <v>135.85000600000001</v>
      </c>
      <c r="W176">
        <v>13572</v>
      </c>
      <c r="X176" s="21">
        <f>(Table7[[#This Row],[Close]]-V177)/V177</f>
        <v>8.5375577254096849E-3</v>
      </c>
      <c r="Z176" s="26">
        <v>44965</v>
      </c>
      <c r="AA176" s="21">
        <f>Table2[[#This Row],[Return]]*$D$3+Table4[[#This Row],[Return]]*$D$4+Table5[[#This Row],[Return]]*$D$5+Table6[[#This Row],[Return]]*$D$6+Table7[[#This Row],[Return]]*$D$7</f>
        <v>3.3465252573821047E-3</v>
      </c>
      <c r="AB176" s="13">
        <f>'Raw Data'!N161</f>
        <v>2.0351268469473185E-2</v>
      </c>
    </row>
    <row r="177" spans="1:28" x14ac:dyDescent="0.3">
      <c r="A177" s="7">
        <v>44964</v>
      </c>
      <c r="B177">
        <v>210.449997</v>
      </c>
      <c r="C177">
        <v>252847</v>
      </c>
      <c r="D177" s="21">
        <f>(Table2[[#This Row],[Close]]-B178)/B178</f>
        <v>-2.6066492890995442E-3</v>
      </c>
      <c r="F177" s="7">
        <v>44964</v>
      </c>
      <c r="G177">
        <v>906.40002400000003</v>
      </c>
      <c r="H177">
        <v>23534</v>
      </c>
      <c r="I177" s="21">
        <f>(Table4[[#This Row],[Close]]-G178)/G178</f>
        <v>-9.2906326123344818E-3</v>
      </c>
      <c r="K177" s="7">
        <v>44964</v>
      </c>
      <c r="L177">
        <v>190.449997</v>
      </c>
      <c r="M177">
        <v>2090</v>
      </c>
      <c r="N177" s="21">
        <f>(Table5[[#This Row],[Close]]-L178)/L178</f>
        <v>-6.520605214198308E-3</v>
      </c>
      <c r="P177" s="7">
        <v>44964</v>
      </c>
      <c r="Q177">
        <v>93.550003000000004</v>
      </c>
      <c r="R177">
        <v>16119</v>
      </c>
      <c r="S177" s="21">
        <f>(Table6[[#This Row],[Close]]-Q178)/Q178</f>
        <v>1.8508492509711372E-2</v>
      </c>
      <c r="U177" s="7">
        <v>44964</v>
      </c>
      <c r="V177">
        <v>134.699997</v>
      </c>
      <c r="W177">
        <v>25541</v>
      </c>
      <c r="X177" s="21">
        <f>(Table7[[#This Row],[Close]]-V178)/V178</f>
        <v>1.3544041243523337E-2</v>
      </c>
      <c r="Z177" s="27">
        <v>44964</v>
      </c>
      <c r="AA177" s="21">
        <f>Table2[[#This Row],[Return]]*$D$3+Table4[[#This Row],[Return]]*$D$4+Table5[[#This Row],[Return]]*$D$5+Table6[[#This Row],[Return]]*$D$6+Table7[[#This Row],[Return]]*$D$7</f>
        <v>2.726929327520475E-3</v>
      </c>
      <c r="AB177" s="13">
        <f>'Raw Data'!N162</f>
        <v>-1.7080745341614949E-2</v>
      </c>
    </row>
    <row r="178" spans="1:28" x14ac:dyDescent="0.3">
      <c r="A178" s="7">
        <v>44963</v>
      </c>
      <c r="B178">
        <v>211</v>
      </c>
      <c r="C178">
        <v>227644</v>
      </c>
      <c r="D178" s="21">
        <f>(Table2[[#This Row],[Close]]-B179)/B179</f>
        <v>-6.1234243129049968E-3</v>
      </c>
      <c r="F178" s="7">
        <v>44963</v>
      </c>
      <c r="G178">
        <v>914.90002400000003</v>
      </c>
      <c r="H178">
        <v>29505</v>
      </c>
      <c r="I178" s="21">
        <f>(Table4[[#This Row],[Close]]-G179)/G179</f>
        <v>-1.113271494423628E-2</v>
      </c>
      <c r="K178" s="7">
        <v>44963</v>
      </c>
      <c r="L178">
        <v>191.699997</v>
      </c>
      <c r="M178">
        <v>2826</v>
      </c>
      <c r="N178" s="21">
        <f>(Table5[[#This Row],[Close]]-L179)/L179</f>
        <v>-1.7678693856377964E-2</v>
      </c>
      <c r="P178" s="7">
        <v>44963</v>
      </c>
      <c r="Q178">
        <v>91.849997999999999</v>
      </c>
      <c r="R178">
        <v>20691</v>
      </c>
      <c r="S178" s="21">
        <f>(Table6[[#This Row],[Close]]-Q179)/Q179</f>
        <v>-5.4141852823862543E-3</v>
      </c>
      <c r="U178" s="7">
        <v>44963</v>
      </c>
      <c r="V178">
        <v>132.89999399999999</v>
      </c>
      <c r="W178">
        <v>7842</v>
      </c>
      <c r="X178" s="21">
        <f>(Table7[[#This Row],[Close]]-V179)/V179</f>
        <v>-8.2090000000000565E-3</v>
      </c>
      <c r="Z178" s="26">
        <v>44963</v>
      </c>
      <c r="AA178" s="21">
        <f>Table2[[#This Row],[Return]]*$D$3+Table4[[#This Row],[Return]]*$D$4+Table5[[#This Row],[Return]]*$D$5+Table6[[#This Row],[Return]]*$D$6+Table7[[#This Row],[Return]]*$D$7</f>
        <v>-9.7116036791811099E-3</v>
      </c>
      <c r="AB178" s="13">
        <f>'Raw Data'!N163</f>
        <v>-3.8045865916878974E-2</v>
      </c>
    </row>
    <row r="179" spans="1:28" x14ac:dyDescent="0.3">
      <c r="A179" s="7">
        <v>44960</v>
      </c>
      <c r="B179">
        <v>212.300003</v>
      </c>
      <c r="C179">
        <v>858494</v>
      </c>
      <c r="D179" s="21">
        <f>(Table2[[#This Row],[Close]]-B180)/B180</f>
        <v>-2.8181823246081852E-3</v>
      </c>
      <c r="F179" s="7">
        <v>44960</v>
      </c>
      <c r="G179">
        <v>925.20001200000002</v>
      </c>
      <c r="H179">
        <v>84555</v>
      </c>
      <c r="I179" s="21">
        <f>(Table4[[#This Row],[Close]]-G180)/G180</f>
        <v>-1.8615739061256947E-2</v>
      </c>
      <c r="K179" s="7">
        <v>44960</v>
      </c>
      <c r="L179">
        <v>195.14999399999999</v>
      </c>
      <c r="M179">
        <v>3234</v>
      </c>
      <c r="N179" s="21">
        <f>(Table5[[#This Row],[Close]]-L180)/L180</f>
        <v>-6.6174752855812152E-3</v>
      </c>
      <c r="P179" s="7">
        <v>44960</v>
      </c>
      <c r="Q179">
        <v>92.349997999999999</v>
      </c>
      <c r="R179">
        <v>40093</v>
      </c>
      <c r="S179" s="21">
        <f>(Table6[[#This Row],[Close]]-Q180)/Q180</f>
        <v>-1.5458474985336668E-2</v>
      </c>
      <c r="U179" s="7">
        <v>44960</v>
      </c>
      <c r="V179">
        <v>134</v>
      </c>
      <c r="W179">
        <v>16889</v>
      </c>
      <c r="X179" s="21">
        <f>(Table7[[#This Row],[Close]]-V180)/V180</f>
        <v>-1.1799453755186467E-2</v>
      </c>
      <c r="Z179" s="27">
        <v>44960</v>
      </c>
      <c r="AA179" s="21">
        <f>Table2[[#This Row],[Return]]*$D$3+Table4[[#This Row],[Return]]*$D$4+Table5[[#This Row],[Return]]*$D$5+Table6[[#This Row],[Return]]*$D$6+Table7[[#This Row],[Return]]*$D$7</f>
        <v>-1.1061865082393896E-2</v>
      </c>
      <c r="AB179" s="13">
        <f>'Raw Data'!N164</f>
        <v>8.2388377037561616E-3</v>
      </c>
    </row>
    <row r="180" spans="1:28" x14ac:dyDescent="0.3">
      <c r="A180" s="7">
        <v>44959</v>
      </c>
      <c r="B180">
        <v>212.89999399999999</v>
      </c>
      <c r="C180">
        <v>354262</v>
      </c>
      <c r="D180" s="21">
        <f>(Table2[[#This Row],[Close]]-B181)/B181</f>
        <v>-3.9766362573099767E-3</v>
      </c>
      <c r="F180" s="7">
        <v>44959</v>
      </c>
      <c r="G180">
        <v>942.75</v>
      </c>
      <c r="H180">
        <v>398817</v>
      </c>
      <c r="I180" s="21">
        <f>(Table4[[#This Row],[Close]]-G181)/G181</f>
        <v>7.4848963397987869E-2</v>
      </c>
      <c r="K180" s="7">
        <v>44959</v>
      </c>
      <c r="L180">
        <v>196.449997</v>
      </c>
      <c r="M180">
        <v>2529</v>
      </c>
      <c r="N180" s="21">
        <f>(Table5[[#This Row],[Close]]-L181)/L181</f>
        <v>1.4197212403673914E-2</v>
      </c>
      <c r="P180" s="7">
        <v>44959</v>
      </c>
      <c r="Q180">
        <v>93.800003000000004</v>
      </c>
      <c r="R180">
        <v>26996</v>
      </c>
      <c r="S180" s="21">
        <f>(Table6[[#This Row],[Close]]-Q181)/Q181</f>
        <v>-5.3271178545998021E-4</v>
      </c>
      <c r="U180" s="7">
        <v>44959</v>
      </c>
      <c r="V180">
        <v>135.60000600000001</v>
      </c>
      <c r="W180">
        <v>12183</v>
      </c>
      <c r="X180" s="21">
        <f>(Table7[[#This Row],[Close]]-V181)/V181</f>
        <v>-3.3075853735923563E-3</v>
      </c>
      <c r="Z180" s="26">
        <v>44959</v>
      </c>
      <c r="AA180" s="21">
        <f>Table2[[#This Row],[Return]]*$D$3+Table4[[#This Row],[Return]]*$D$4+Table5[[#This Row],[Return]]*$D$5+Table6[[#This Row],[Return]]*$D$6+Table7[[#This Row],[Return]]*$D$7</f>
        <v>1.6245848477059895E-2</v>
      </c>
      <c r="AB180" s="13">
        <f>'Raw Data'!N165</f>
        <v>5.3869853421716039E-2</v>
      </c>
    </row>
    <row r="181" spans="1:28" x14ac:dyDescent="0.3">
      <c r="A181" s="7">
        <v>44958</v>
      </c>
      <c r="B181">
        <v>213.75</v>
      </c>
      <c r="C181">
        <v>567544</v>
      </c>
      <c r="D181" s="21">
        <f>(Table2[[#This Row],[Close]]-B182)/B182</f>
        <v>4.2283015016687025E-3</v>
      </c>
      <c r="F181" s="7">
        <v>44958</v>
      </c>
      <c r="G181">
        <v>877.09997599999997</v>
      </c>
      <c r="H181">
        <v>21310</v>
      </c>
      <c r="I181" s="21">
        <f>(Table4[[#This Row],[Close]]-G182)/G182</f>
        <v>-7.3562700051499324E-3</v>
      </c>
      <c r="K181" s="7">
        <v>44958</v>
      </c>
      <c r="L181">
        <v>193.699997</v>
      </c>
      <c r="M181">
        <v>3844</v>
      </c>
      <c r="N181" s="21">
        <f>(Table5[[#This Row],[Close]]-L182)/L182</f>
        <v>-3.9662866231971239E-2</v>
      </c>
      <c r="P181" s="7">
        <v>44958</v>
      </c>
      <c r="Q181">
        <v>93.849997999999999</v>
      </c>
      <c r="R181">
        <v>26909</v>
      </c>
      <c r="S181" s="21">
        <f>(Table6[[#This Row],[Close]]-Q182)/Q182</f>
        <v>-1.1064320104018557E-2</v>
      </c>
      <c r="U181" s="7">
        <v>44958</v>
      </c>
      <c r="V181">
        <v>136.050003</v>
      </c>
      <c r="W181">
        <v>36533</v>
      </c>
      <c r="X181" s="21">
        <f>(Table7[[#This Row],[Close]]-V182)/V182</f>
        <v>3.0291555540517479E-2</v>
      </c>
      <c r="Z181" s="27">
        <v>44958</v>
      </c>
      <c r="AA181" s="21">
        <f>Table2[[#This Row],[Return]]*$D$3+Table4[[#This Row],[Return]]*$D$4+Table5[[#This Row],[Return]]*$D$5+Table6[[#This Row],[Return]]*$D$6+Table7[[#This Row],[Return]]*$D$7</f>
        <v>-4.7127198597907106E-3</v>
      </c>
      <c r="AB181" s="13">
        <f>'Raw Data'!N166</f>
        <v>-1.3629247628695258E-2</v>
      </c>
    </row>
    <row r="182" spans="1:28" x14ac:dyDescent="0.3">
      <c r="A182" s="7">
        <v>44957</v>
      </c>
      <c r="B182">
        <v>212.85000600000001</v>
      </c>
      <c r="C182">
        <v>334199</v>
      </c>
      <c r="D182" s="21">
        <f>(Table2[[#This Row],[Close]]-B183)/B183</f>
        <v>-2.3435668429275789E-3</v>
      </c>
      <c r="F182" s="7">
        <v>44957</v>
      </c>
      <c r="G182">
        <v>883.59997599999997</v>
      </c>
      <c r="H182">
        <v>24387</v>
      </c>
      <c r="I182" s="21">
        <f>(Table4[[#This Row],[Close]]-G183)/G183</f>
        <v>5.8053227091633122E-3</v>
      </c>
      <c r="K182" s="7">
        <v>44957</v>
      </c>
      <c r="L182">
        <v>201.699997</v>
      </c>
      <c r="M182">
        <v>1104</v>
      </c>
      <c r="N182" s="21">
        <f>(Table5[[#This Row],[Close]]-L183)/L183</f>
        <v>1.6633080140113332E-2</v>
      </c>
      <c r="P182" s="7">
        <v>44957</v>
      </c>
      <c r="Q182">
        <v>94.900002000000001</v>
      </c>
      <c r="R182">
        <v>45409</v>
      </c>
      <c r="S182" s="21">
        <f>(Table6[[#This Row],[Close]]-Q183)/Q183</f>
        <v>1.8240397582845465E-2</v>
      </c>
      <c r="U182" s="7">
        <v>44957</v>
      </c>
      <c r="V182">
        <v>132.050003</v>
      </c>
      <c r="W182">
        <v>9276</v>
      </c>
      <c r="X182" s="21">
        <f>(Table7[[#This Row],[Close]]-V183)/V183</f>
        <v>1.1877417624521103E-2</v>
      </c>
      <c r="Z182" s="26">
        <v>44957</v>
      </c>
      <c r="AA182" s="21">
        <f>Table2[[#This Row],[Return]]*$D$3+Table4[[#This Row],[Return]]*$D$4+Table5[[#This Row],[Return]]*$D$5+Table6[[#This Row],[Return]]*$D$6+Table7[[#This Row],[Return]]*$D$7</f>
        <v>1.0042530242743127E-2</v>
      </c>
      <c r="AB182" s="13">
        <f>'Raw Data'!N167</f>
        <v>2.6370510396975511E-2</v>
      </c>
    </row>
    <row r="183" spans="1:28" x14ac:dyDescent="0.3">
      <c r="A183" s="7">
        <v>44956</v>
      </c>
      <c r="B183">
        <v>213.35000600000001</v>
      </c>
      <c r="C183">
        <v>357466</v>
      </c>
      <c r="D183" s="21">
        <f>(Table2[[#This Row],[Close]]-B184)/B184</f>
        <v>6.8429072253773414E-3</v>
      </c>
      <c r="F183" s="7">
        <v>44956</v>
      </c>
      <c r="G183">
        <v>878.5</v>
      </c>
      <c r="H183">
        <v>25982</v>
      </c>
      <c r="I183" s="21">
        <f>(Table4[[#This Row],[Close]]-G184)/G184</f>
        <v>-7.7370262446361327E-3</v>
      </c>
      <c r="K183" s="7">
        <v>44956</v>
      </c>
      <c r="L183">
        <v>198.39999399999999</v>
      </c>
      <c r="M183">
        <v>3623</v>
      </c>
      <c r="N183" s="21">
        <f>(Table5[[#This Row],[Close]]-L184)/L184</f>
        <v>-7.7519531045554544E-3</v>
      </c>
      <c r="P183" s="7">
        <v>44956</v>
      </c>
      <c r="Q183">
        <v>93.199996999999996</v>
      </c>
      <c r="R183">
        <v>27507</v>
      </c>
      <c r="S183" s="21">
        <f>(Table6[[#This Row],[Close]]-Q184)/Q184</f>
        <v>-7.4547921734869019E-3</v>
      </c>
      <c r="U183" s="7">
        <v>44956</v>
      </c>
      <c r="V183">
        <v>130.5</v>
      </c>
      <c r="W183">
        <v>10139</v>
      </c>
      <c r="X183" s="21">
        <f>(Table7[[#This Row],[Close]]-V184)/V184</f>
        <v>-3.0557220651972867E-3</v>
      </c>
      <c r="Z183" s="27">
        <v>44956</v>
      </c>
      <c r="AA183" s="21">
        <f>Table2[[#This Row],[Return]]*$D$3+Table4[[#This Row],[Return]]*$D$4+Table5[[#This Row],[Return]]*$D$5+Table6[[#This Row],[Return]]*$D$6+Table7[[#This Row],[Return]]*$D$7</f>
        <v>-3.8313172724996872E-3</v>
      </c>
      <c r="AB183" s="13">
        <f>'Raw Data'!N168</f>
        <v>2.4399690162664647E-2</v>
      </c>
    </row>
    <row r="184" spans="1:28" x14ac:dyDescent="0.3">
      <c r="A184" s="7">
        <v>44953</v>
      </c>
      <c r="B184">
        <v>211.89999399999999</v>
      </c>
      <c r="C184">
        <v>336605</v>
      </c>
      <c r="D184" s="21">
        <f>(Table2[[#This Row],[Close]]-B185)/B185</f>
        <v>-9.350163890140175E-3</v>
      </c>
      <c r="F184" s="7">
        <v>44953</v>
      </c>
      <c r="G184">
        <v>885.34997599999997</v>
      </c>
      <c r="H184">
        <v>25051</v>
      </c>
      <c r="I184" s="21">
        <f>(Table4[[#This Row],[Close]]-G185)/G185</f>
        <v>-2.1171944720840278E-2</v>
      </c>
      <c r="K184" s="7">
        <v>44953</v>
      </c>
      <c r="L184">
        <v>199.949997</v>
      </c>
      <c r="M184">
        <v>8009</v>
      </c>
      <c r="N184" s="21">
        <f>(Table5[[#This Row],[Close]]-L185)/L185</f>
        <v>-1.6719984753774786E-2</v>
      </c>
      <c r="P184" s="7">
        <v>44953</v>
      </c>
      <c r="Q184">
        <v>93.900002000000001</v>
      </c>
      <c r="R184">
        <v>46364</v>
      </c>
      <c r="S184" s="21">
        <f>(Table6[[#This Row],[Close]]-Q185)/Q185</f>
        <v>-2.4922127987888048E-2</v>
      </c>
      <c r="U184" s="7">
        <v>44953</v>
      </c>
      <c r="V184">
        <v>130.89999399999999</v>
      </c>
      <c r="W184">
        <v>18659</v>
      </c>
      <c r="X184" s="21">
        <f>(Table7[[#This Row],[Close]]-V185)/V185</f>
        <v>-1.7267290178692749E-2</v>
      </c>
      <c r="Z184" s="26">
        <v>44953</v>
      </c>
      <c r="AA184" s="21">
        <f>Table2[[#This Row],[Return]]*$D$3+Table4[[#This Row],[Return]]*$D$4+Table5[[#This Row],[Return]]*$D$5+Table6[[#This Row],[Return]]*$D$6+Table7[[#This Row],[Return]]*$D$7</f>
        <v>-1.7886302306267209E-2</v>
      </c>
      <c r="AB184" s="13">
        <f>'Raw Data'!N169</f>
        <v>-3.2324557294106625E-2</v>
      </c>
    </row>
    <row r="185" spans="1:28" x14ac:dyDescent="0.3">
      <c r="A185" s="7">
        <v>44951</v>
      </c>
      <c r="B185">
        <v>213.89999399999999</v>
      </c>
      <c r="C185">
        <v>349536</v>
      </c>
      <c r="D185" s="21">
        <f>(Table2[[#This Row],[Close]]-B186)/B186</f>
        <v>-6.2718048780488157E-3</v>
      </c>
      <c r="F185" s="7">
        <v>44951</v>
      </c>
      <c r="G185">
        <v>904.5</v>
      </c>
      <c r="H185">
        <v>13394</v>
      </c>
      <c r="I185" s="21">
        <f>(Table4[[#This Row],[Close]]-G186)/G186</f>
        <v>-7.026044386183955E-3</v>
      </c>
      <c r="K185" s="7">
        <v>44951</v>
      </c>
      <c r="L185">
        <v>203.35000600000001</v>
      </c>
      <c r="M185">
        <v>1576</v>
      </c>
      <c r="N185" s="21">
        <f>(Table5[[#This Row],[Close]]-L186)/L186</f>
        <v>-8.5324229585834327E-3</v>
      </c>
      <c r="P185" s="7">
        <v>44951</v>
      </c>
      <c r="Q185">
        <v>96.300003000000004</v>
      </c>
      <c r="R185">
        <v>44425</v>
      </c>
      <c r="S185" s="21">
        <f>(Table6[[#This Row],[Close]]-Q186)/Q186</f>
        <v>-1.9847297709923627E-2</v>
      </c>
      <c r="U185" s="7">
        <v>44951</v>
      </c>
      <c r="V185">
        <v>133.199997</v>
      </c>
      <c r="W185">
        <v>13618</v>
      </c>
      <c r="X185" s="21">
        <f>(Table7[[#This Row],[Close]]-V186)/V186</f>
        <v>-2.3102375221017674E-2</v>
      </c>
      <c r="Z185" s="27">
        <v>44951</v>
      </c>
      <c r="AA185" s="21">
        <f>Table2[[#This Row],[Return]]*$D$3+Table4[[#This Row],[Return]]*$D$4+Table5[[#This Row],[Return]]*$D$5+Table6[[#This Row],[Return]]*$D$6+Table7[[#This Row],[Return]]*$D$7</f>
        <v>-1.29559890307515E-2</v>
      </c>
      <c r="AB185" s="13">
        <f>'Raw Data'!N170</f>
        <v>-1.1301528485409953E-2</v>
      </c>
    </row>
    <row r="186" spans="1:28" x14ac:dyDescent="0.3">
      <c r="A186" s="7">
        <v>44950</v>
      </c>
      <c r="B186">
        <v>215.25</v>
      </c>
      <c r="C186">
        <v>897885</v>
      </c>
      <c r="D186" s="21">
        <f>(Table2[[#This Row],[Close]]-B187)/B187</f>
        <v>0</v>
      </c>
      <c r="F186" s="7">
        <v>44950</v>
      </c>
      <c r="G186">
        <v>910.90002400000003</v>
      </c>
      <c r="H186">
        <v>16745</v>
      </c>
      <c r="I186" s="21">
        <f>(Table4[[#This Row],[Close]]-G187)/G187</f>
        <v>6.0191196949258147E-3</v>
      </c>
      <c r="K186" s="7">
        <v>44950</v>
      </c>
      <c r="L186">
        <v>205.10000600000001</v>
      </c>
      <c r="M186">
        <v>3934</v>
      </c>
      <c r="N186" s="21">
        <f>(Table5[[#This Row],[Close]]-L187)/L187</f>
        <v>-4.127171703721795E-3</v>
      </c>
      <c r="P186" s="7">
        <v>44950</v>
      </c>
      <c r="Q186">
        <v>98.25</v>
      </c>
      <c r="R186">
        <v>16311</v>
      </c>
      <c r="S186" s="21">
        <f>(Table6[[#This Row],[Close]]-Q187)/Q187</f>
        <v>-8.577174744241663E-3</v>
      </c>
      <c r="U186" s="7">
        <v>44950</v>
      </c>
      <c r="V186">
        <v>136.35000600000001</v>
      </c>
      <c r="W186">
        <v>7173</v>
      </c>
      <c r="X186" s="21">
        <f>(Table7[[#This Row],[Close]]-V187)/V187</f>
        <v>-6.5573333333332779E-3</v>
      </c>
      <c r="Z186" s="26">
        <v>44950</v>
      </c>
      <c r="AA186" s="21">
        <f>Table2[[#This Row],[Return]]*$D$3+Table4[[#This Row],[Return]]*$D$4+Table5[[#This Row],[Return]]*$D$5+Table6[[#This Row],[Return]]*$D$6+Table7[[#This Row],[Return]]*$D$7</f>
        <v>-2.6485120172741843E-3</v>
      </c>
      <c r="AB186" s="13">
        <f>'Raw Data'!N171</f>
        <v>-9.6330275229357804E-3</v>
      </c>
    </row>
    <row r="187" spans="1:28" x14ac:dyDescent="0.3">
      <c r="A187" s="7">
        <v>44949</v>
      </c>
      <c r="B187">
        <v>215.25</v>
      </c>
      <c r="C187">
        <v>304807</v>
      </c>
      <c r="D187" s="21">
        <f>(Table2[[#This Row],[Close]]-B188)/B188</f>
        <v>3.9645803348297088E-3</v>
      </c>
      <c r="F187" s="7">
        <v>44949</v>
      </c>
      <c r="G187">
        <v>905.45001200000002</v>
      </c>
      <c r="H187">
        <v>8059</v>
      </c>
      <c r="I187" s="21">
        <f>(Table4[[#This Row],[Close]]-G188)/G188</f>
        <v>5.7761866148292309E-3</v>
      </c>
      <c r="K187" s="7">
        <v>44949</v>
      </c>
      <c r="L187">
        <v>205.949997</v>
      </c>
      <c r="M187">
        <v>2269</v>
      </c>
      <c r="N187" s="21">
        <f>(Table5[[#This Row],[Close]]-L188)/L188</f>
        <v>-1.4545600000000184E-3</v>
      </c>
      <c r="P187" s="7">
        <v>44949</v>
      </c>
      <c r="Q187">
        <v>99.099997999999999</v>
      </c>
      <c r="R187">
        <v>26685</v>
      </c>
      <c r="S187" s="21">
        <f>(Table6[[#This Row],[Close]]-Q188)/Q188</f>
        <v>3.0363865474780961E-3</v>
      </c>
      <c r="U187" s="7">
        <v>44949</v>
      </c>
      <c r="V187">
        <v>137.25</v>
      </c>
      <c r="W187">
        <v>8164</v>
      </c>
      <c r="X187" s="21">
        <f>(Table7[[#This Row],[Close]]-V188)/V188</f>
        <v>-3.2679521409139625E-3</v>
      </c>
      <c r="Z187" s="27">
        <v>44949</v>
      </c>
      <c r="AA187" s="21">
        <f>Table2[[#This Row],[Return]]*$D$3+Table4[[#This Row],[Return]]*$D$4+Table5[[#This Row],[Return]]*$D$5+Table6[[#This Row],[Return]]*$D$6+Table7[[#This Row],[Return]]*$D$7</f>
        <v>1.6109282712446112E-3</v>
      </c>
      <c r="AB187" s="13">
        <f>'Raw Data'!N172</f>
        <v>2.4339817686307764E-2</v>
      </c>
    </row>
    <row r="188" spans="1:28" x14ac:dyDescent="0.3">
      <c r="A188" s="7">
        <v>44946</v>
      </c>
      <c r="B188">
        <v>214.39999399999999</v>
      </c>
      <c r="C188">
        <v>463114</v>
      </c>
      <c r="D188" s="21">
        <f>(Table2[[#This Row],[Close]]-B189)/B189</f>
        <v>2.5718400026604853E-3</v>
      </c>
      <c r="F188" s="7">
        <v>44946</v>
      </c>
      <c r="G188">
        <v>900.25</v>
      </c>
      <c r="H188">
        <v>25203</v>
      </c>
      <c r="I188" s="21">
        <f>(Table4[[#This Row],[Close]]-G189)/G189</f>
        <v>-1.6496396346658091E-2</v>
      </c>
      <c r="K188" s="7">
        <v>44946</v>
      </c>
      <c r="L188">
        <v>206.25</v>
      </c>
      <c r="M188">
        <v>6460</v>
      </c>
      <c r="N188" s="21">
        <f>(Table5[[#This Row],[Close]]-L189)/L189</f>
        <v>4.1382961286747051E-3</v>
      </c>
      <c r="P188" s="7">
        <v>44946</v>
      </c>
      <c r="Q188">
        <v>98.800003000000004</v>
      </c>
      <c r="R188">
        <v>31864</v>
      </c>
      <c r="S188" s="21">
        <f>(Table6[[#This Row],[Close]]-Q189)/Q189</f>
        <v>-8.0320784745396834E-3</v>
      </c>
      <c r="U188" s="7">
        <v>44946</v>
      </c>
      <c r="V188">
        <v>137.699997</v>
      </c>
      <c r="W188">
        <v>9796</v>
      </c>
      <c r="X188" s="21">
        <f>(Table7[[#This Row],[Close]]-V189)/V189</f>
        <v>3.278666666666639E-3</v>
      </c>
      <c r="Z188" s="26">
        <v>44946</v>
      </c>
      <c r="AA188" s="21">
        <f>Table2[[#This Row],[Return]]*$D$3+Table4[[#This Row],[Return]]*$D$4+Table5[[#This Row],[Return]]*$D$5+Table6[[#This Row],[Return]]*$D$6+Table7[[#This Row],[Return]]*$D$7</f>
        <v>-2.9079344046391889E-3</v>
      </c>
      <c r="AB188" s="13">
        <f>'Raw Data'!N173</f>
        <v>2.1209213051823328E-2</v>
      </c>
    </row>
    <row r="189" spans="1:28" x14ac:dyDescent="0.3">
      <c r="A189" s="7">
        <v>44945</v>
      </c>
      <c r="B189">
        <v>213.85000600000001</v>
      </c>
      <c r="C189">
        <v>396832</v>
      </c>
      <c r="D189" s="21">
        <f>(Table2[[#This Row],[Close]]-B190)/B190</f>
        <v>-1.0640703510729613E-2</v>
      </c>
      <c r="F189" s="7">
        <v>44945</v>
      </c>
      <c r="G189">
        <v>915.34997599999997</v>
      </c>
      <c r="H189">
        <v>11234</v>
      </c>
      <c r="I189" s="21">
        <f>(Table4[[#This Row],[Close]]-G190)/G190</f>
        <v>-6.5509688535278444E-4</v>
      </c>
      <c r="K189" s="7">
        <v>44945</v>
      </c>
      <c r="L189">
        <v>205.39999399999999</v>
      </c>
      <c r="M189">
        <v>2861</v>
      </c>
      <c r="N189" s="21">
        <f>(Table5[[#This Row],[Close]]-L190)/L190</f>
        <v>-5.8083831807827493E-3</v>
      </c>
      <c r="P189" s="7">
        <v>44945</v>
      </c>
      <c r="Q189">
        <v>99.599997999999999</v>
      </c>
      <c r="R189">
        <v>49337</v>
      </c>
      <c r="S189" s="21">
        <f>(Table6[[#This Row],[Close]]-Q190)/Q190</f>
        <v>-2.161105044368225E-2</v>
      </c>
      <c r="U189" s="7">
        <v>44945</v>
      </c>
      <c r="V189">
        <v>137.25</v>
      </c>
      <c r="W189">
        <v>9332</v>
      </c>
      <c r="X189" s="21">
        <f>(Table7[[#This Row],[Close]]-V190)/V190</f>
        <v>-1.2234595442272634E-2</v>
      </c>
      <c r="Z189" s="27">
        <v>44945</v>
      </c>
      <c r="AA189" s="21">
        <f>Table2[[#This Row],[Return]]*$D$3+Table4[[#This Row],[Return]]*$D$4+Table5[[#This Row],[Return]]*$D$5+Table6[[#This Row],[Return]]*$D$6+Table7[[#This Row],[Return]]*$D$7</f>
        <v>-1.0189965892564008E-2</v>
      </c>
      <c r="AB189" s="13">
        <f>'Raw Data'!N174</f>
        <v>6.6660226065115369E-3</v>
      </c>
    </row>
    <row r="190" spans="1:28" x14ac:dyDescent="0.3">
      <c r="A190" s="7">
        <v>44944</v>
      </c>
      <c r="B190">
        <v>216.14999399999999</v>
      </c>
      <c r="C190">
        <v>142309</v>
      </c>
      <c r="D190" s="21">
        <f>(Table2[[#This Row],[Close]]-B191)/B191</f>
        <v>3.4818942474065251E-3</v>
      </c>
      <c r="F190" s="7">
        <v>44944</v>
      </c>
      <c r="G190">
        <v>915.95001200000002</v>
      </c>
      <c r="H190">
        <v>15002</v>
      </c>
      <c r="I190" s="21">
        <f>(Table4[[#This Row],[Close]]-G191)/G191</f>
        <v>-2.0700158519151657E-3</v>
      </c>
      <c r="K190" s="7">
        <v>44944</v>
      </c>
      <c r="L190">
        <v>206.60000600000001</v>
      </c>
      <c r="M190">
        <v>2453</v>
      </c>
      <c r="N190" s="21">
        <f>(Table5[[#This Row],[Close]]-L191)/L191</f>
        <v>-7.6848752308098667E-3</v>
      </c>
      <c r="P190" s="7">
        <v>44944</v>
      </c>
      <c r="Q190">
        <v>101.800003</v>
      </c>
      <c r="R190">
        <v>83327</v>
      </c>
      <c r="S190" s="21">
        <f>(Table6[[#This Row],[Close]]-Q191)/Q191</f>
        <v>3.5078851755543546E-2</v>
      </c>
      <c r="U190" s="7">
        <v>44944</v>
      </c>
      <c r="V190">
        <v>138.949997</v>
      </c>
      <c r="W190">
        <v>46470</v>
      </c>
      <c r="X190" s="21">
        <f>(Table7[[#This Row],[Close]]-V191)/V191</f>
        <v>1.9816491743119238E-2</v>
      </c>
      <c r="Z190" s="26">
        <v>44944</v>
      </c>
      <c r="AA190" s="21">
        <f>Table2[[#This Row],[Return]]*$D$3+Table4[[#This Row],[Return]]*$D$4+Table5[[#This Row],[Return]]*$D$5+Table6[[#This Row],[Return]]*$D$6+Table7[[#This Row],[Return]]*$D$7</f>
        <v>9.7244693326688555E-3</v>
      </c>
      <c r="AB190" s="13">
        <f>'Raw Data'!N175</f>
        <v>-3.6577148907500062E-3</v>
      </c>
    </row>
    <row r="191" spans="1:28" x14ac:dyDescent="0.3">
      <c r="A191" s="7">
        <v>44943</v>
      </c>
      <c r="B191">
        <v>215.39999399999999</v>
      </c>
      <c r="C191">
        <v>191045</v>
      </c>
      <c r="D191" s="21">
        <f>(Table2[[#This Row],[Close]]-B192)/B192</f>
        <v>2.321244421046583E-4</v>
      </c>
      <c r="F191" s="7">
        <v>44943</v>
      </c>
      <c r="G191">
        <v>917.84997599999997</v>
      </c>
      <c r="H191">
        <v>11905</v>
      </c>
      <c r="I191" s="21">
        <f>(Table4[[#This Row],[Close]]-G192)/G192</f>
        <v>3.6631776927282338E-3</v>
      </c>
      <c r="K191" s="7">
        <v>44943</v>
      </c>
      <c r="L191">
        <v>208.199997</v>
      </c>
      <c r="M191">
        <v>1781</v>
      </c>
      <c r="N191" s="21">
        <f>(Table5[[#This Row],[Close]]-L192)/L192</f>
        <v>1.2153621956542859E-2</v>
      </c>
      <c r="P191" s="7">
        <v>44943</v>
      </c>
      <c r="Q191">
        <v>98.349997999999999</v>
      </c>
      <c r="R191">
        <v>47742</v>
      </c>
      <c r="S191" s="21">
        <f>(Table6[[#This Row],[Close]]-Q192)/Q192</f>
        <v>-9.0680302267002588E-3</v>
      </c>
      <c r="U191" s="7">
        <v>44943</v>
      </c>
      <c r="V191">
        <v>136.25</v>
      </c>
      <c r="W191">
        <v>8536</v>
      </c>
      <c r="X191" s="21">
        <f>(Table7[[#This Row],[Close]]-V192)/V192</f>
        <v>5.5350553505535052E-3</v>
      </c>
      <c r="Z191" s="27">
        <v>44943</v>
      </c>
      <c r="AA191" s="21">
        <f>Table2[[#This Row],[Return]]*$D$3+Table4[[#This Row],[Return]]*$D$4+Table5[[#This Row],[Return]]*$D$5+Table6[[#This Row],[Return]]*$D$6+Table7[[#This Row],[Return]]*$D$7</f>
        <v>2.5031898430457993E-3</v>
      </c>
      <c r="AB191" s="13">
        <f>'Raw Data'!N176</f>
        <v>5.030473057947224E-3</v>
      </c>
    </row>
    <row r="192" spans="1:28" x14ac:dyDescent="0.3">
      <c r="A192" s="7">
        <v>44942</v>
      </c>
      <c r="B192">
        <v>215.35000600000001</v>
      </c>
      <c r="C192">
        <v>266949</v>
      </c>
      <c r="D192" s="21">
        <f>(Table2[[#This Row],[Close]]-B193)/B193</f>
        <v>-1.2155935779816478E-2</v>
      </c>
      <c r="F192" s="7">
        <v>44942</v>
      </c>
      <c r="G192">
        <v>914.5</v>
      </c>
      <c r="H192">
        <v>13819</v>
      </c>
      <c r="I192" s="21">
        <f>(Table4[[#This Row],[Close]]-G193)/G193</f>
        <v>-5.4377379010331706E-3</v>
      </c>
      <c r="K192" s="7">
        <v>44942</v>
      </c>
      <c r="L192">
        <v>205.699997</v>
      </c>
      <c r="M192">
        <v>3033</v>
      </c>
      <c r="N192" s="21">
        <f>(Table5[[#This Row],[Close]]-L193)/L193</f>
        <v>-8.4357677768488962E-3</v>
      </c>
      <c r="P192" s="7">
        <v>44942</v>
      </c>
      <c r="Q192">
        <v>99.25</v>
      </c>
      <c r="R192">
        <v>79565</v>
      </c>
      <c r="S192" s="21">
        <f>(Table6[[#This Row],[Close]]-Q193)/Q193</f>
        <v>-1.5377013431239716E-2</v>
      </c>
      <c r="U192" s="7">
        <v>44942</v>
      </c>
      <c r="V192">
        <v>135.5</v>
      </c>
      <c r="W192">
        <v>8407</v>
      </c>
      <c r="X192" s="21">
        <f>(Table7[[#This Row],[Close]]-V193)/V193</f>
        <v>-5.869427603754372E-3</v>
      </c>
      <c r="Z192" s="26">
        <v>44942</v>
      </c>
      <c r="AA192" s="21">
        <f>Table2[[#This Row],[Return]]*$D$3+Table4[[#This Row],[Return]]*$D$4+Table5[[#This Row],[Return]]*$D$5+Table6[[#This Row],[Return]]*$D$6+Table7[[#This Row],[Return]]*$D$7</f>
        <v>-9.4551764985385273E-3</v>
      </c>
      <c r="AB192" s="13">
        <f>'Raw Data'!N177</f>
        <v>-5.5796055796055359E-3</v>
      </c>
    </row>
    <row r="193" spans="1:28" x14ac:dyDescent="0.3">
      <c r="A193" s="7">
        <v>44939</v>
      </c>
      <c r="B193">
        <v>218</v>
      </c>
      <c r="C193">
        <v>224945</v>
      </c>
      <c r="D193" s="21">
        <f>(Table2[[#This Row],[Close]]-B194)/B194</f>
        <v>-6.6074140798461538E-3</v>
      </c>
      <c r="F193" s="7">
        <v>44939</v>
      </c>
      <c r="G193">
        <v>919.5</v>
      </c>
      <c r="H193">
        <v>16101</v>
      </c>
      <c r="I193" s="21">
        <f>(Table4[[#This Row],[Close]]-G194)/G194</f>
        <v>-1.5744741637508282E-3</v>
      </c>
      <c r="K193" s="7">
        <v>44939</v>
      </c>
      <c r="L193">
        <v>207.449997</v>
      </c>
      <c r="M193">
        <v>4169</v>
      </c>
      <c r="N193" s="21">
        <f>(Table5[[#This Row],[Close]]-L194)/L194</f>
        <v>-3.6023055274107423E-3</v>
      </c>
      <c r="P193" s="7">
        <v>44939</v>
      </c>
      <c r="Q193">
        <v>100.800003</v>
      </c>
      <c r="R193">
        <v>180486</v>
      </c>
      <c r="S193" s="21">
        <f>(Table6[[#This Row],[Close]]-Q194)/Q194</f>
        <v>-2.183406049973623E-2</v>
      </c>
      <c r="U193" s="7">
        <v>44939</v>
      </c>
      <c r="V193">
        <v>136.300003</v>
      </c>
      <c r="W193">
        <v>10288</v>
      </c>
      <c r="X193" s="21">
        <f>(Table7[[#This Row],[Close]]-V194)/V194</f>
        <v>4.791810016593229E-3</v>
      </c>
      <c r="Z193" s="27">
        <v>44939</v>
      </c>
      <c r="AA193" s="21">
        <f>Table2[[#This Row],[Return]]*$D$3+Table4[[#This Row],[Return]]*$D$4+Table5[[#This Row],[Return]]*$D$5+Table6[[#This Row],[Return]]*$D$6+Table7[[#This Row],[Return]]*$D$7</f>
        <v>-5.7652888508301454E-3</v>
      </c>
      <c r="AB193" s="13">
        <f>'Raw Data'!N178</f>
        <v>1.513671875E-2</v>
      </c>
    </row>
    <row r="194" spans="1:28" x14ac:dyDescent="0.3">
      <c r="A194" s="7">
        <v>44938</v>
      </c>
      <c r="B194">
        <v>219.449997</v>
      </c>
      <c r="C194">
        <v>222539</v>
      </c>
      <c r="D194" s="21">
        <f>(Table2[[#This Row],[Close]]-B195)/B195</f>
        <v>-1.3652013651877307E-3</v>
      </c>
      <c r="F194" s="7">
        <v>44938</v>
      </c>
      <c r="G194">
        <v>920.95001200000002</v>
      </c>
      <c r="H194">
        <v>24902</v>
      </c>
      <c r="I194" s="21">
        <f>(Table4[[#This Row],[Close]]-G195)/G195</f>
        <v>-1.7129122732123782E-2</v>
      </c>
      <c r="K194" s="7">
        <v>44938</v>
      </c>
      <c r="L194">
        <v>208.199997</v>
      </c>
      <c r="M194">
        <v>4381</v>
      </c>
      <c r="N194" s="21">
        <f>(Table5[[#This Row],[Close]]-L195)/L195</f>
        <v>-2.1616569244127349E-2</v>
      </c>
      <c r="P194" s="7">
        <v>44938</v>
      </c>
      <c r="Q194">
        <v>103.050003</v>
      </c>
      <c r="R194">
        <v>367966</v>
      </c>
      <c r="S194" s="21">
        <f>(Table6[[#This Row],[Close]]-Q195)/Q195</f>
        <v>-1.151076258992802E-2</v>
      </c>
      <c r="U194" s="7">
        <v>44938</v>
      </c>
      <c r="V194">
        <v>135.64999399999999</v>
      </c>
      <c r="W194">
        <v>20290</v>
      </c>
      <c r="X194" s="21">
        <f>(Table7[[#This Row],[Close]]-V195)/V195</f>
        <v>-1.6672729612310203E-2</v>
      </c>
      <c r="Z194" s="26">
        <v>44938</v>
      </c>
      <c r="AA194" s="21">
        <f>Table2[[#This Row],[Return]]*$D$3+Table4[[#This Row],[Return]]*$D$4+Table5[[#This Row],[Return]]*$D$5+Table6[[#This Row],[Return]]*$D$6+Table7[[#This Row],[Return]]*$D$7</f>
        <v>-1.3658877108735416E-2</v>
      </c>
      <c r="AB194" s="13">
        <f>'Raw Data'!N179</f>
        <v>-2.1967526265520534E-2</v>
      </c>
    </row>
    <row r="195" spans="1:28" x14ac:dyDescent="0.3">
      <c r="A195" s="7">
        <v>44937</v>
      </c>
      <c r="B195">
        <v>219.75</v>
      </c>
      <c r="C195">
        <v>345044</v>
      </c>
      <c r="D195" s="21">
        <f>(Table2[[#This Row],[Close]]-B196)/B196</f>
        <v>-5.4310795034769616E-3</v>
      </c>
      <c r="F195" s="7">
        <v>44937</v>
      </c>
      <c r="G195">
        <v>937</v>
      </c>
      <c r="H195">
        <v>20222</v>
      </c>
      <c r="I195" s="21">
        <f>(Table4[[#This Row],[Close]]-G196)/G196</f>
        <v>8.5028782736724894E-3</v>
      </c>
      <c r="K195" s="7">
        <v>44937</v>
      </c>
      <c r="L195">
        <v>212.800003</v>
      </c>
      <c r="M195">
        <v>8315</v>
      </c>
      <c r="N195" s="21">
        <f>(Table5[[#This Row],[Close]]-L196)/L196</f>
        <v>2.2831049899095651E-2</v>
      </c>
      <c r="P195" s="7">
        <v>44937</v>
      </c>
      <c r="Q195">
        <v>104.25</v>
      </c>
      <c r="R195">
        <v>823965</v>
      </c>
      <c r="S195" s="21">
        <f>(Table6[[#This Row],[Close]]-Q196)/Q196</f>
        <v>5.1437195129859899E-2</v>
      </c>
      <c r="U195" s="7">
        <v>44937</v>
      </c>
      <c r="V195">
        <v>137.949997</v>
      </c>
      <c r="W195">
        <v>82590</v>
      </c>
      <c r="X195" s="21">
        <f>(Table7[[#This Row],[Close]]-V196)/V196</f>
        <v>1.9209389617611015E-2</v>
      </c>
      <c r="Z195" s="27">
        <v>44937</v>
      </c>
      <c r="AA195" s="21">
        <f>Table2[[#This Row],[Return]]*$D$3+Table4[[#This Row],[Return]]*$D$4+Table5[[#This Row],[Return]]*$D$5+Table6[[#This Row],[Return]]*$D$6+Table7[[#This Row],[Return]]*$D$7</f>
        <v>1.9309886683352418E-2</v>
      </c>
      <c r="AB195" s="13">
        <f>'Raw Data'!N180</f>
        <v>1.3847196668926072E-2</v>
      </c>
    </row>
    <row r="196" spans="1:28" x14ac:dyDescent="0.3">
      <c r="A196" s="7">
        <v>44936</v>
      </c>
      <c r="B196">
        <v>220.949997</v>
      </c>
      <c r="C196">
        <v>378851</v>
      </c>
      <c r="D196" s="21">
        <f>(Table2[[#This Row],[Close]]-B197)/B197</f>
        <v>5.6895767731849354E-3</v>
      </c>
      <c r="F196" s="7">
        <v>44936</v>
      </c>
      <c r="G196">
        <v>929.09997599999997</v>
      </c>
      <c r="H196">
        <v>29268</v>
      </c>
      <c r="I196" s="21">
        <f>(Table4[[#This Row],[Close]]-G197)/G197</f>
        <v>-9.6994626770480642E-3</v>
      </c>
      <c r="K196" s="7">
        <v>44936</v>
      </c>
      <c r="L196">
        <v>208.050003</v>
      </c>
      <c r="M196">
        <v>2235</v>
      </c>
      <c r="N196" s="21">
        <f>(Table5[[#This Row],[Close]]-L197)/L197</f>
        <v>-2.0018840979479403E-2</v>
      </c>
      <c r="P196" s="7">
        <v>44936</v>
      </c>
      <c r="Q196">
        <v>99.150002000000001</v>
      </c>
      <c r="R196">
        <v>77490</v>
      </c>
      <c r="S196" s="21">
        <f>(Table6[[#This Row],[Close]]-Q197)/Q197</f>
        <v>-2.6509534148444449E-2</v>
      </c>
      <c r="U196" s="7">
        <v>44936</v>
      </c>
      <c r="V196">
        <v>135.35000600000001</v>
      </c>
      <c r="W196">
        <v>26866</v>
      </c>
      <c r="X196" s="21">
        <f>(Table7[[#This Row],[Close]]-V197)/V197</f>
        <v>-1.5636319999999943E-2</v>
      </c>
      <c r="Z196" s="26">
        <v>44936</v>
      </c>
      <c r="AA196" s="21">
        <f>Table2[[#This Row],[Return]]*$D$3+Table4[[#This Row],[Return]]*$D$4+Table5[[#This Row],[Return]]*$D$5+Table6[[#This Row],[Return]]*$D$6+Table7[[#This Row],[Return]]*$D$7</f>
        <v>-1.3234916206357385E-2</v>
      </c>
      <c r="AB196" s="13">
        <f>'Raw Data'!N181</f>
        <v>-5.1059730250481257E-3</v>
      </c>
    </row>
    <row r="197" spans="1:28" x14ac:dyDescent="0.3">
      <c r="A197" s="7">
        <v>44935</v>
      </c>
      <c r="B197">
        <v>219.699997</v>
      </c>
      <c r="C197">
        <v>201341</v>
      </c>
      <c r="D197" s="21">
        <f>(Table2[[#This Row],[Close]]-B198)/B198</f>
        <v>5.7221332898438997E-3</v>
      </c>
      <c r="F197" s="7">
        <v>44935</v>
      </c>
      <c r="G197">
        <v>938.20001200000002</v>
      </c>
      <c r="H197">
        <v>28929</v>
      </c>
      <c r="I197" s="21">
        <f>(Table4[[#This Row],[Close]]-G198)/G198</f>
        <v>-1.7745915902316948E-2</v>
      </c>
      <c r="K197" s="7">
        <v>44935</v>
      </c>
      <c r="L197">
        <v>212.300003</v>
      </c>
      <c r="M197">
        <v>17837</v>
      </c>
      <c r="N197" s="21">
        <f>(Table5[[#This Row],[Close]]-L198)/L198</f>
        <v>3.5104811259732464E-2</v>
      </c>
      <c r="P197" s="7">
        <v>44935</v>
      </c>
      <c r="Q197">
        <v>101.849998</v>
      </c>
      <c r="R197">
        <v>514283</v>
      </c>
      <c r="S197" s="21">
        <f>(Table6[[#This Row],[Close]]-Q198)/Q198</f>
        <v>5.5987570429888174E-2</v>
      </c>
      <c r="U197" s="7">
        <v>44935</v>
      </c>
      <c r="V197">
        <v>137.5</v>
      </c>
      <c r="W197">
        <v>81068</v>
      </c>
      <c r="X197" s="21">
        <f>(Table7[[#This Row],[Close]]-V198)/V198</f>
        <v>3.2834512232735682E-3</v>
      </c>
      <c r="Z197" s="27">
        <v>44935</v>
      </c>
      <c r="AA197" s="21">
        <f>Table2[[#This Row],[Return]]*$D$3+Table4[[#This Row],[Return]]*$D$4+Table5[[#This Row],[Return]]*$D$5+Table6[[#This Row],[Return]]*$D$6+Table7[[#This Row],[Return]]*$D$7</f>
        <v>1.6470410060084234E-2</v>
      </c>
      <c r="AB197" s="13">
        <f>'Raw Data'!N182</f>
        <v>1.8337998262716833E-3</v>
      </c>
    </row>
    <row r="198" spans="1:28" x14ac:dyDescent="0.3">
      <c r="A198" s="7">
        <v>44932</v>
      </c>
      <c r="B198">
        <v>218.449997</v>
      </c>
      <c r="C198">
        <v>261645</v>
      </c>
      <c r="D198" s="21">
        <f>(Table2[[#This Row],[Close]]-B199)/B199</f>
        <v>-1.220889474679342E-2</v>
      </c>
      <c r="F198" s="7">
        <v>44932</v>
      </c>
      <c r="G198">
        <v>955.15002400000003</v>
      </c>
      <c r="H198">
        <v>105523</v>
      </c>
      <c r="I198" s="21">
        <f>(Table4[[#This Row],[Close]]-G199)/G199</f>
        <v>2.0459427350427384E-2</v>
      </c>
      <c r="K198" s="7">
        <v>44932</v>
      </c>
      <c r="L198">
        <v>205.10000600000001</v>
      </c>
      <c r="M198">
        <v>1767</v>
      </c>
      <c r="N198" s="21">
        <f>(Table5[[#This Row],[Close]]-L199)/L199</f>
        <v>-5.8167570651949827E-3</v>
      </c>
      <c r="P198" s="7">
        <v>44932</v>
      </c>
      <c r="Q198">
        <v>96.449996999999996</v>
      </c>
      <c r="R198">
        <v>19533</v>
      </c>
      <c r="S198" s="21">
        <f>(Table6[[#This Row],[Close]]-Q199)/Q199</f>
        <v>-1.0357948927252501E-3</v>
      </c>
      <c r="U198" s="7">
        <v>44932</v>
      </c>
      <c r="V198">
        <v>137.050003</v>
      </c>
      <c r="W198">
        <v>12538</v>
      </c>
      <c r="X198" s="21">
        <f>(Table7[[#This Row],[Close]]-V199)/V199</f>
        <v>-4.3588160272639651E-3</v>
      </c>
      <c r="Z198" s="26">
        <v>44932</v>
      </c>
      <c r="AA198" s="21">
        <f>Table2[[#This Row],[Return]]*$D$3+Table4[[#This Row],[Return]]*$D$4+Table5[[#This Row],[Return]]*$D$5+Table6[[#This Row],[Return]]*$D$6+Table7[[#This Row],[Return]]*$D$7</f>
        <v>-5.9216707631004715E-4</v>
      </c>
      <c r="AB198" s="13">
        <f>'Raw Data'!N183</f>
        <v>-4.1269547515499341E-2</v>
      </c>
    </row>
    <row r="199" spans="1:28" x14ac:dyDescent="0.3">
      <c r="A199" s="7">
        <v>44931</v>
      </c>
      <c r="B199">
        <v>221.14999399999999</v>
      </c>
      <c r="C199">
        <v>866426</v>
      </c>
      <c r="D199" s="21">
        <f>(Table2[[#This Row],[Close]]-B200)/B200</f>
        <v>1.8185990122274249E-2</v>
      </c>
      <c r="F199" s="7">
        <v>44931</v>
      </c>
      <c r="G199">
        <v>936</v>
      </c>
      <c r="H199">
        <v>41024</v>
      </c>
      <c r="I199" s="21">
        <f>(Table4[[#This Row],[Close]]-G200)/G200</f>
        <v>1.1727801673818006E-2</v>
      </c>
      <c r="K199" s="7">
        <v>44931</v>
      </c>
      <c r="L199">
        <v>206.300003</v>
      </c>
      <c r="M199">
        <v>3535</v>
      </c>
      <c r="N199" s="21">
        <f>(Table5[[#This Row],[Close]]-L200)/L200</f>
        <v>-1.0076732535798388E-2</v>
      </c>
      <c r="P199" s="7">
        <v>44931</v>
      </c>
      <c r="Q199">
        <v>96.550003000000004</v>
      </c>
      <c r="R199">
        <v>48258</v>
      </c>
      <c r="S199" s="21">
        <f>(Table6[[#This Row],[Close]]-Q200)/Q200</f>
        <v>-5.6642122690877461E-3</v>
      </c>
      <c r="U199" s="7">
        <v>44931</v>
      </c>
      <c r="V199">
        <v>137.64999399999999</v>
      </c>
      <c r="W199">
        <v>16006</v>
      </c>
      <c r="X199" s="21">
        <f>(Table7[[#This Row],[Close]]-V200)/V200</f>
        <v>-6.8543431376187321E-3</v>
      </c>
      <c r="Z199" s="27">
        <v>44931</v>
      </c>
      <c r="AA199" s="21">
        <f>Table2[[#This Row],[Return]]*$D$3+Table4[[#This Row],[Return]]*$D$4+Table5[[#This Row],[Return]]*$D$5+Table6[[#This Row],[Return]]*$D$6+Table7[[#This Row],[Return]]*$D$7</f>
        <v>1.4637007707174773E-3</v>
      </c>
      <c r="AB199" s="13">
        <f>'Raw Data'!N184</f>
        <v>-7.1658245291685392E-3</v>
      </c>
    </row>
    <row r="200" spans="1:28" x14ac:dyDescent="0.3">
      <c r="A200" s="7">
        <v>44930</v>
      </c>
      <c r="B200">
        <v>217.199997</v>
      </c>
      <c r="C200">
        <v>259517</v>
      </c>
      <c r="D200" s="21">
        <f>(Table2[[#This Row],[Close]]-B201)/B201</f>
        <v>-1.4295479529054387E-2</v>
      </c>
      <c r="F200" s="7">
        <v>44930</v>
      </c>
      <c r="G200">
        <v>925.15002400000003</v>
      </c>
      <c r="H200">
        <v>19632</v>
      </c>
      <c r="I200" s="21">
        <f>(Table4[[#This Row],[Close]]-G201)/G201</f>
        <v>-6.4809721847147684E-4</v>
      </c>
      <c r="K200" s="7">
        <v>44930</v>
      </c>
      <c r="L200">
        <v>208.39999399999999</v>
      </c>
      <c r="M200">
        <v>3731</v>
      </c>
      <c r="N200" s="21">
        <f>(Table5[[#This Row],[Close]]-L201)/L201</f>
        <v>-5.4879932404487313E-3</v>
      </c>
      <c r="P200" s="7">
        <v>44930</v>
      </c>
      <c r="Q200">
        <v>97.099997999999999</v>
      </c>
      <c r="R200">
        <v>81546</v>
      </c>
      <c r="S200" s="21">
        <f>(Table6[[#This Row],[Close]]-Q201)/Q201</f>
        <v>-3.0454357854131659E-2</v>
      </c>
      <c r="U200" s="7">
        <v>44930</v>
      </c>
      <c r="V200">
        <v>138.60000600000001</v>
      </c>
      <c r="W200">
        <v>33305</v>
      </c>
      <c r="X200" s="21">
        <f>(Table7[[#This Row],[Close]]-V201)/V201</f>
        <v>-1.7369705408655654E-2</v>
      </c>
      <c r="Z200" s="26">
        <v>44930</v>
      </c>
      <c r="AA200" s="21">
        <f>Table2[[#This Row],[Return]]*$D$3+Table4[[#This Row],[Return]]*$D$4+Table5[[#This Row],[Return]]*$D$5+Table6[[#This Row],[Return]]*$D$6+Table7[[#This Row],[Return]]*$D$7</f>
        <v>-1.3651126650152383E-2</v>
      </c>
      <c r="AB200" s="13">
        <f>'Raw Data'!N185</f>
        <v>4.5219638242894903E-3</v>
      </c>
    </row>
    <row r="201" spans="1:28" x14ac:dyDescent="0.3">
      <c r="A201" s="7">
        <v>44929</v>
      </c>
      <c r="B201">
        <v>220.35000600000001</v>
      </c>
      <c r="C201">
        <v>584715</v>
      </c>
      <c r="D201" s="21">
        <f>(Table2[[#This Row],[Close]]-B202)/B202</f>
        <v>1.2405293243426487E-2</v>
      </c>
      <c r="F201" s="7">
        <v>44929</v>
      </c>
      <c r="G201">
        <v>925.75</v>
      </c>
      <c r="H201">
        <v>30302</v>
      </c>
      <c r="I201" s="21">
        <f>(Table4[[#This Row],[Close]]-G202)/G202</f>
        <v>-9.8930481283422463E-3</v>
      </c>
      <c r="K201" s="7">
        <v>44929</v>
      </c>
      <c r="L201">
        <v>209.550003</v>
      </c>
      <c r="M201">
        <v>9176</v>
      </c>
      <c r="N201" s="21">
        <f>(Table5[[#This Row],[Close]]-L202)/L202</f>
        <v>3.4559367545405568E-2</v>
      </c>
      <c r="P201" s="7">
        <v>44929</v>
      </c>
      <c r="Q201">
        <v>100.150002</v>
      </c>
      <c r="R201">
        <v>247144</v>
      </c>
      <c r="S201" s="21">
        <f>(Table6[[#This Row],[Close]]-Q202)/Q202</f>
        <v>5.5321389771941204E-2</v>
      </c>
      <c r="U201" s="7">
        <v>44929</v>
      </c>
      <c r="V201">
        <v>141.050003</v>
      </c>
      <c r="W201">
        <v>45183</v>
      </c>
      <c r="X201" s="21">
        <f>(Table7[[#This Row],[Close]]-V202)/V202</f>
        <v>2.4700393375970735E-2</v>
      </c>
      <c r="Z201" s="27">
        <v>44929</v>
      </c>
      <c r="AA201" s="21">
        <f>Table2[[#This Row],[Return]]*$D$3+Table4[[#This Row],[Return]]*$D$4+Table5[[#This Row],[Return]]*$D$5+Table6[[#This Row],[Return]]*$D$6+Table7[[#This Row],[Return]]*$D$7</f>
        <v>2.3418679161680351E-2</v>
      </c>
      <c r="AB201" s="13">
        <f>'Raw Data'!N186</f>
        <v>-4.5016077170418846E-3</v>
      </c>
    </row>
    <row r="202" spans="1:28" x14ac:dyDescent="0.3">
      <c r="A202" s="7">
        <v>44928</v>
      </c>
      <c r="B202">
        <v>217.64999399999999</v>
      </c>
      <c r="C202">
        <v>396659</v>
      </c>
      <c r="D202" s="21">
        <f>(Table2[[#This Row],[Close]]-B203)/B203</f>
        <v>2.2972425837150401E-4</v>
      </c>
      <c r="F202" s="7">
        <v>44928</v>
      </c>
      <c r="G202">
        <v>935</v>
      </c>
      <c r="H202">
        <v>102370</v>
      </c>
      <c r="I202" s="21">
        <f>(Table4[[#This Row],[Close]]-G203)/G203</f>
        <v>3.0757385887087745E-2</v>
      </c>
      <c r="K202" s="7">
        <v>44928</v>
      </c>
      <c r="L202">
        <v>202.550003</v>
      </c>
      <c r="M202">
        <v>1723</v>
      </c>
      <c r="N202" s="21">
        <f>(Table5[[#This Row],[Close]]-L203)/L203</f>
        <v>9.9725752684232064E-3</v>
      </c>
      <c r="P202" s="7">
        <v>44928</v>
      </c>
      <c r="Q202">
        <v>94.900002000000001</v>
      </c>
      <c r="R202">
        <v>60020</v>
      </c>
      <c r="S202" s="21">
        <f>(Table6[[#This Row],[Close]]-Q203)/Q203</f>
        <v>8.501636737548085E-3</v>
      </c>
      <c r="U202" s="7">
        <v>44928</v>
      </c>
      <c r="V202">
        <v>137.64999399999999</v>
      </c>
      <c r="W202">
        <v>16572</v>
      </c>
      <c r="X202" s="21">
        <f>(Table7[[#This Row],[Close]]-V203)/V203</f>
        <v>1.1760315800948483E-2</v>
      </c>
      <c r="Z202" s="26">
        <v>44928</v>
      </c>
      <c r="AA202" s="21">
        <f>Table2[[#This Row],[Return]]*$D$3+Table4[[#This Row],[Return]]*$D$4+Table5[[#This Row],[Return]]*$D$5+Table6[[#This Row],[Return]]*$D$6+Table7[[#This Row],[Return]]*$D$7</f>
        <v>1.2244327590475803E-2</v>
      </c>
      <c r="AB202" s="13">
        <f>'Raw Data'!N187</f>
        <v>2.7759418374091297E-2</v>
      </c>
    </row>
    <row r="203" spans="1:28" x14ac:dyDescent="0.3">
      <c r="A203" s="7">
        <v>44925</v>
      </c>
      <c r="B203">
        <v>217.60000600000001</v>
      </c>
      <c r="C203">
        <v>316546</v>
      </c>
      <c r="D203" s="21">
        <f>(Table2[[#This Row],[Close]]-B204)/B204</f>
        <v>-8.4301254285275226E-3</v>
      </c>
      <c r="F203" s="7">
        <v>44925</v>
      </c>
      <c r="G203">
        <v>907.09997599999997</v>
      </c>
      <c r="H203">
        <v>19391</v>
      </c>
      <c r="I203" s="21">
        <f>(Table4[[#This Row],[Close]]-G204)/G204</f>
        <v>-1.9255103110659047E-3</v>
      </c>
      <c r="K203" s="7">
        <v>44925</v>
      </c>
      <c r="L203">
        <v>200.550003</v>
      </c>
      <c r="M203">
        <v>2601</v>
      </c>
      <c r="N203" s="21">
        <f>(Table5[[#This Row],[Close]]-L204)/L204</f>
        <v>-1.4254087209448287E-2</v>
      </c>
      <c r="P203" s="7">
        <v>44925</v>
      </c>
      <c r="Q203">
        <v>94.099997999999999</v>
      </c>
      <c r="R203">
        <v>39989</v>
      </c>
      <c r="S203" s="21">
        <f>(Table6[[#This Row],[Close]]-Q204)/Q204</f>
        <v>-3.7056539027735158E-3</v>
      </c>
      <c r="U203" s="7">
        <v>44925</v>
      </c>
      <c r="V203">
        <v>136.050003</v>
      </c>
      <c r="W203">
        <v>18235</v>
      </c>
      <c r="X203" s="21">
        <f>(Table7[[#This Row],[Close]]-V204)/V204</f>
        <v>1.1524185873605977E-2</v>
      </c>
      <c r="Z203" s="27">
        <v>44925</v>
      </c>
      <c r="AA203" s="21">
        <f>Table2[[#This Row],[Return]]*$D$3+Table4[[#This Row],[Return]]*$D$4+Table5[[#This Row],[Return]]*$D$5+Table6[[#This Row],[Return]]*$D$6+Table7[[#This Row],[Return]]*$D$7</f>
        <v>-3.3582381956418503E-3</v>
      </c>
      <c r="AB203" s="13">
        <f>'Raw Data'!N188</f>
        <v>-1.5523331474251762E-2</v>
      </c>
    </row>
    <row r="204" spans="1:28" x14ac:dyDescent="0.3">
      <c r="A204" s="7">
        <v>44924</v>
      </c>
      <c r="B204">
        <v>219.449997</v>
      </c>
      <c r="C204">
        <v>296257</v>
      </c>
      <c r="D204" s="21">
        <f>(Table2[[#This Row],[Close]]-B205)/B205</f>
        <v>-3.1796366980595793E-3</v>
      </c>
      <c r="F204" s="7">
        <v>44924</v>
      </c>
      <c r="G204">
        <v>908.84997599999997</v>
      </c>
      <c r="H204">
        <v>24191</v>
      </c>
      <c r="I204" s="21">
        <f>(Table4[[#This Row],[Close]]-G205)/G205</f>
        <v>-7.4264706184292749E-3</v>
      </c>
      <c r="K204" s="7">
        <v>44924</v>
      </c>
      <c r="L204">
        <v>203.449997</v>
      </c>
      <c r="M204">
        <v>2918</v>
      </c>
      <c r="N204" s="21">
        <f>(Table5[[#This Row],[Close]]-L205)/L205</f>
        <v>7.4275811947647616E-3</v>
      </c>
      <c r="P204" s="7">
        <v>44924</v>
      </c>
      <c r="Q204">
        <v>94.449996999999996</v>
      </c>
      <c r="R204">
        <v>29834</v>
      </c>
      <c r="S204" s="21">
        <f>(Table6[[#This Row],[Close]]-Q205)/Q205</f>
        <v>-3.6920462966652814E-3</v>
      </c>
      <c r="U204" s="7">
        <v>44924</v>
      </c>
      <c r="V204">
        <v>134.5</v>
      </c>
      <c r="W204">
        <v>41726</v>
      </c>
      <c r="X204" s="21">
        <f>(Table7[[#This Row],[Close]]-V205)/V205</f>
        <v>-1.8606369530688765E-2</v>
      </c>
      <c r="Z204" s="26">
        <v>44924</v>
      </c>
      <c r="AA204" s="21">
        <f>Table2[[#This Row],[Return]]*$D$3+Table4[[#This Row],[Return]]*$D$4+Table5[[#This Row],[Return]]*$D$5+Table6[[#This Row],[Return]]*$D$6+Table7[[#This Row],[Return]]*$D$7</f>
        <v>-5.0953883898156287E-3</v>
      </c>
      <c r="AB204" s="13">
        <f>'Raw Data'!N189</f>
        <v>-1.6815938585267858E-2</v>
      </c>
    </row>
    <row r="205" spans="1:28" x14ac:dyDescent="0.3">
      <c r="A205" s="7">
        <v>44923</v>
      </c>
      <c r="B205">
        <v>220.14999399999999</v>
      </c>
      <c r="C205">
        <v>422308</v>
      </c>
      <c r="D205" s="21">
        <f>(Table2[[#This Row],[Close]]-B206)/B206</f>
        <v>1.364512130147428E-3</v>
      </c>
      <c r="F205" s="7">
        <v>44923</v>
      </c>
      <c r="G205">
        <v>915.65002400000003</v>
      </c>
      <c r="H205">
        <v>21916</v>
      </c>
      <c r="I205" s="21">
        <f>(Table4[[#This Row],[Close]]-G206)/G206</f>
        <v>2.0793696306429881E-3</v>
      </c>
      <c r="K205" s="7">
        <v>44923</v>
      </c>
      <c r="L205">
        <v>201.949997</v>
      </c>
      <c r="M205">
        <v>5137</v>
      </c>
      <c r="N205" s="21">
        <f>(Table5[[#This Row],[Close]]-L206)/L206</f>
        <v>1.2534469980463325E-2</v>
      </c>
      <c r="P205" s="7">
        <v>44923</v>
      </c>
      <c r="Q205">
        <v>94.800003000000004</v>
      </c>
      <c r="R205">
        <v>35371</v>
      </c>
      <c r="S205" s="21">
        <f>(Table6[[#This Row],[Close]]-Q206)/Q206</f>
        <v>1.1739658860394709E-2</v>
      </c>
      <c r="U205" s="7">
        <v>44923</v>
      </c>
      <c r="V205">
        <v>137.050003</v>
      </c>
      <c r="W205">
        <v>21935</v>
      </c>
      <c r="X205" s="21">
        <f>(Table7[[#This Row],[Close]]-V206)/V206</f>
        <v>1.4614321609894281E-3</v>
      </c>
      <c r="Z205" s="27">
        <v>44923</v>
      </c>
      <c r="AA205" s="21">
        <f>Table2[[#This Row],[Return]]*$D$3+Table4[[#This Row],[Return]]*$D$4+Table5[[#This Row],[Return]]*$D$5+Table6[[#This Row],[Return]]*$D$6+Table7[[#This Row],[Return]]*$D$7</f>
        <v>5.8358885525275749E-3</v>
      </c>
      <c r="AB205" s="13">
        <f>'Raw Data'!N190</f>
        <v>-2.5905813228879117E-2</v>
      </c>
    </row>
    <row r="206" spans="1:28" x14ac:dyDescent="0.3">
      <c r="A206" s="7">
        <v>44922</v>
      </c>
      <c r="B206">
        <v>219.85000600000001</v>
      </c>
      <c r="C206">
        <v>962889</v>
      </c>
      <c r="D206" s="21">
        <f>(Table2[[#This Row],[Close]]-B207)/B207</f>
        <v>8.7176371927181594E-3</v>
      </c>
      <c r="F206" s="7">
        <v>44922</v>
      </c>
      <c r="G206">
        <v>913.75</v>
      </c>
      <c r="H206">
        <v>18742</v>
      </c>
      <c r="I206" s="21">
        <f>(Table4[[#This Row],[Close]]-G207)/G207</f>
        <v>1.7540711044260957E-3</v>
      </c>
      <c r="K206" s="7">
        <v>44922</v>
      </c>
      <c r="L206">
        <v>199.449997</v>
      </c>
      <c r="M206">
        <v>3703</v>
      </c>
      <c r="N206" s="21">
        <f>(Table5[[#This Row],[Close]]-L207)/L207</f>
        <v>1.3980681453696209E-2</v>
      </c>
      <c r="P206" s="7">
        <v>44922</v>
      </c>
      <c r="Q206">
        <v>93.699996999999996</v>
      </c>
      <c r="R206">
        <v>124083</v>
      </c>
      <c r="S206" s="21">
        <f>(Table6[[#This Row],[Close]]-Q207)/Q207</f>
        <v>3.8227113573407162E-2</v>
      </c>
      <c r="U206" s="7">
        <v>44922</v>
      </c>
      <c r="V206">
        <v>136.85000600000001</v>
      </c>
      <c r="W206">
        <v>46979</v>
      </c>
      <c r="X206" s="21">
        <f>(Table7[[#This Row],[Close]]-V207)/V207</f>
        <v>2.3943225915895032E-2</v>
      </c>
      <c r="Z206" s="26">
        <v>44922</v>
      </c>
      <c r="AA206" s="21">
        <f>Table2[[#This Row],[Return]]*$D$3+Table4[[#This Row],[Return]]*$D$4+Table5[[#This Row],[Return]]*$D$5+Table6[[#This Row],[Return]]*$D$6+Table7[[#This Row],[Return]]*$D$7</f>
        <v>1.7324545848028533E-2</v>
      </c>
      <c r="AB206" s="13">
        <f>'Raw Data'!N191</f>
        <v>8.4475767522687775E-2</v>
      </c>
    </row>
    <row r="207" spans="1:28" x14ac:dyDescent="0.3">
      <c r="A207" s="7">
        <v>44921</v>
      </c>
      <c r="B207">
        <v>217.949997</v>
      </c>
      <c r="C207">
        <v>534004</v>
      </c>
      <c r="D207" s="21">
        <f>(Table2[[#This Row],[Close]]-B208)/B208</f>
        <v>5.3044002956032822E-3</v>
      </c>
      <c r="F207" s="7">
        <v>44921</v>
      </c>
      <c r="G207">
        <v>912.15002400000003</v>
      </c>
      <c r="H207">
        <v>25785</v>
      </c>
      <c r="I207" s="21">
        <f>(Table4[[#This Row],[Close]]-G208)/G208</f>
        <v>1.4683810916952315E-2</v>
      </c>
      <c r="K207" s="7">
        <v>44921</v>
      </c>
      <c r="L207">
        <v>196.699997</v>
      </c>
      <c r="M207">
        <v>3730</v>
      </c>
      <c r="N207" s="21">
        <f>(Table5[[#This Row],[Close]]-L208)/L208</f>
        <v>6.0663252531624468E-2</v>
      </c>
      <c r="P207" s="7">
        <v>44921</v>
      </c>
      <c r="Q207">
        <v>90.25</v>
      </c>
      <c r="R207">
        <v>57794</v>
      </c>
      <c r="S207" s="21">
        <f>(Table6[[#This Row],[Close]]-Q208)/Q208</f>
        <v>4.577053143323756E-2</v>
      </c>
      <c r="U207" s="7">
        <v>44921</v>
      </c>
      <c r="V207">
        <v>133.64999399999999</v>
      </c>
      <c r="W207">
        <v>25771</v>
      </c>
      <c r="X207" s="21">
        <f>(Table7[[#This Row],[Close]]-V208)/V208</f>
        <v>1.6736379233237991E-2</v>
      </c>
      <c r="Z207" s="27">
        <v>44921</v>
      </c>
      <c r="AA207" s="21">
        <f>Table2[[#This Row],[Return]]*$D$3+Table4[[#This Row],[Return]]*$D$4+Table5[[#This Row],[Return]]*$D$5+Table6[[#This Row],[Return]]*$D$6+Table7[[#This Row],[Return]]*$D$7</f>
        <v>2.8631674882131124E-2</v>
      </c>
      <c r="AB207" s="13">
        <f>'Raw Data'!N192</f>
        <v>4.1318990650447279E-2</v>
      </c>
    </row>
    <row r="208" spans="1:28" x14ac:dyDescent="0.3">
      <c r="A208" s="7">
        <v>44918</v>
      </c>
      <c r="B208">
        <v>216.800003</v>
      </c>
      <c r="C208">
        <v>698206</v>
      </c>
      <c r="D208" s="21">
        <f>(Table2[[#This Row],[Close]]-B209)/B209</f>
        <v>-3.3652787154371651E-2</v>
      </c>
      <c r="F208" s="7">
        <v>44918</v>
      </c>
      <c r="G208">
        <v>898.95001200000002</v>
      </c>
      <c r="H208">
        <v>61926</v>
      </c>
      <c r="I208" s="21">
        <f>(Table4[[#This Row],[Close]]-G209)/G209</f>
        <v>-2.8162149189189172E-2</v>
      </c>
      <c r="K208" s="7">
        <v>44918</v>
      </c>
      <c r="L208">
        <v>185.449997</v>
      </c>
      <c r="M208">
        <v>17190</v>
      </c>
      <c r="N208" s="21">
        <f>(Table5[[#This Row],[Close]]-L209)/L209</f>
        <v>-8.7801307115573463E-2</v>
      </c>
      <c r="P208" s="7">
        <v>44918</v>
      </c>
      <c r="Q208">
        <v>86.300003000000004</v>
      </c>
      <c r="R208">
        <v>62935</v>
      </c>
      <c r="S208" s="21">
        <f>(Table6[[#This Row],[Close]]-Q209)/Q209</f>
        <v>-6.0935787574846807E-2</v>
      </c>
      <c r="U208" s="7">
        <v>44918</v>
      </c>
      <c r="V208">
        <v>131.449997</v>
      </c>
      <c r="W208">
        <v>21727</v>
      </c>
      <c r="X208" s="21">
        <f>(Table7[[#This Row],[Close]]-V209)/V209</f>
        <v>-3.7348999545609732E-2</v>
      </c>
      <c r="Z208" s="26">
        <v>44918</v>
      </c>
      <c r="AA208" s="21">
        <f>Table2[[#This Row],[Return]]*$D$3+Table4[[#This Row],[Return]]*$D$4+Table5[[#This Row],[Return]]*$D$5+Table6[[#This Row],[Return]]*$D$6+Table7[[#This Row],[Return]]*$D$7</f>
        <v>-4.9580206115918166E-2</v>
      </c>
      <c r="AB208" s="13">
        <f>'Raw Data'!N193</f>
        <v>-1.6706207987346754E-2</v>
      </c>
    </row>
    <row r="209" spans="1:28" x14ac:dyDescent="0.3">
      <c r="A209" s="7">
        <v>44917</v>
      </c>
      <c r="B209">
        <v>224.35000600000001</v>
      </c>
      <c r="C209">
        <v>663069</v>
      </c>
      <c r="D209" s="21">
        <f>(Table2[[#This Row],[Close]]-B210)/B210</f>
        <v>-1.6871126426877159E-2</v>
      </c>
      <c r="F209" s="7">
        <v>44917</v>
      </c>
      <c r="G209">
        <v>925</v>
      </c>
      <c r="H209">
        <v>50580</v>
      </c>
      <c r="I209" s="21">
        <f>(Table4[[#This Row],[Close]]-G210)/G210</f>
        <v>-2.379820409010441E-2</v>
      </c>
      <c r="K209" s="7">
        <v>44917</v>
      </c>
      <c r="L209">
        <v>203.300003</v>
      </c>
      <c r="M209">
        <v>6609</v>
      </c>
      <c r="N209" s="21">
        <f>(Table5[[#This Row],[Close]]-L210)/L210</f>
        <v>-1.1186784692992682E-2</v>
      </c>
      <c r="P209" s="7">
        <v>44917</v>
      </c>
      <c r="Q209">
        <v>91.900002000000001</v>
      </c>
      <c r="R209">
        <v>107718</v>
      </c>
      <c r="S209" s="21">
        <f>(Table6[[#This Row],[Close]]-Q210)/Q210</f>
        <v>-4.3206672257990485E-2</v>
      </c>
      <c r="U209" s="7">
        <v>44917</v>
      </c>
      <c r="V209">
        <v>136.550003</v>
      </c>
      <c r="W209">
        <v>37273</v>
      </c>
      <c r="X209" s="21">
        <f>(Table7[[#This Row],[Close]]-V210)/V210</f>
        <v>-2.9840120781527504E-2</v>
      </c>
      <c r="Z209" s="27">
        <v>44917</v>
      </c>
      <c r="AA209" s="21">
        <f>Table2[[#This Row],[Return]]*$D$3+Table4[[#This Row],[Return]]*$D$4+Table5[[#This Row],[Return]]*$D$5+Table6[[#This Row],[Return]]*$D$6+Table7[[#This Row],[Return]]*$D$7</f>
        <v>-2.4980581649898453E-2</v>
      </c>
      <c r="AB209" s="13">
        <f>'Raw Data'!N194</f>
        <v>-2.7494712555277852E-2</v>
      </c>
    </row>
    <row r="210" spans="1:28" x14ac:dyDescent="0.3">
      <c r="A210" s="7">
        <v>44916</v>
      </c>
      <c r="B210">
        <v>228.199997</v>
      </c>
      <c r="C210">
        <v>425542</v>
      </c>
      <c r="D210" s="21">
        <f>(Table2[[#This Row],[Close]]-B211)/B211</f>
        <v>-8.257318341834425E-3</v>
      </c>
      <c r="F210" s="7">
        <v>44916</v>
      </c>
      <c r="G210">
        <v>947.54998799999998</v>
      </c>
      <c r="H210">
        <v>51845</v>
      </c>
      <c r="I210" s="21">
        <f>(Table4[[#This Row],[Close]]-G211)/G211</f>
        <v>-2.8502577212346173E-2</v>
      </c>
      <c r="K210" s="7">
        <v>44916</v>
      </c>
      <c r="L210">
        <v>205.60000600000001</v>
      </c>
      <c r="M210">
        <v>3682</v>
      </c>
      <c r="N210" s="21">
        <f>(Table5[[#This Row],[Close]]-L211)/L211</f>
        <v>-1.6738402197845944E-2</v>
      </c>
      <c r="P210" s="7">
        <v>44916</v>
      </c>
      <c r="Q210">
        <v>96.050003000000004</v>
      </c>
      <c r="R210">
        <v>144014</v>
      </c>
      <c r="S210" s="21">
        <f>(Table6[[#This Row],[Close]]-Q211)/Q211</f>
        <v>-5.7409213789809316E-2</v>
      </c>
      <c r="U210" s="7">
        <v>44916</v>
      </c>
      <c r="V210">
        <v>140.75</v>
      </c>
      <c r="W210">
        <v>46717</v>
      </c>
      <c r="X210" s="21">
        <f>(Table7[[#This Row],[Close]]-V211)/V211</f>
        <v>-4.1212553653694431E-2</v>
      </c>
      <c r="Z210" s="26">
        <v>44916</v>
      </c>
      <c r="AA210" s="21">
        <f>Table2[[#This Row],[Return]]*$D$3+Table4[[#This Row],[Return]]*$D$4+Table5[[#This Row],[Return]]*$D$5+Table6[[#This Row],[Return]]*$D$6+Table7[[#This Row],[Return]]*$D$7</f>
        <v>-3.0424013039106058E-2</v>
      </c>
      <c r="AB210" s="13">
        <f>'Raw Data'!N195</f>
        <v>6.7750677506775063E-3</v>
      </c>
    </row>
    <row r="211" spans="1:28" x14ac:dyDescent="0.3">
      <c r="A211" s="7">
        <v>44915</v>
      </c>
      <c r="B211">
        <v>230.10000600000001</v>
      </c>
      <c r="C211">
        <v>324266</v>
      </c>
      <c r="D211" s="21">
        <f>(Table2[[#This Row],[Close]]-B212)/B212</f>
        <v>1.5234211099021005E-3</v>
      </c>
      <c r="F211" s="7">
        <v>44915</v>
      </c>
      <c r="G211">
        <v>975.34997599999997</v>
      </c>
      <c r="H211">
        <v>41494</v>
      </c>
      <c r="I211" s="21">
        <f>(Table4[[#This Row],[Close]]-G212)/G212</f>
        <v>-2.1224309081786283E-2</v>
      </c>
      <c r="K211" s="7">
        <v>44915</v>
      </c>
      <c r="L211">
        <v>209.10000600000001</v>
      </c>
      <c r="M211">
        <v>4655</v>
      </c>
      <c r="N211" s="21">
        <f>(Table5[[#This Row],[Close]]-L212)/L212</f>
        <v>4.7849760765553872E-4</v>
      </c>
      <c r="P211" s="7">
        <v>44915</v>
      </c>
      <c r="Q211">
        <v>101.900002</v>
      </c>
      <c r="R211">
        <v>98477</v>
      </c>
      <c r="S211" s="21">
        <f>(Table6[[#This Row],[Close]]-Q212)/Q212</f>
        <v>4.9095729977335174E-4</v>
      </c>
      <c r="U211" s="7">
        <v>44915</v>
      </c>
      <c r="V211">
        <v>146.800003</v>
      </c>
      <c r="W211">
        <v>60292</v>
      </c>
      <c r="X211" s="21">
        <f>(Table7[[#This Row],[Close]]-V212)/V212</f>
        <v>1.7677663778162937E-2</v>
      </c>
      <c r="Z211" s="27">
        <v>44915</v>
      </c>
      <c r="AA211" s="21">
        <f>Table2[[#This Row],[Return]]*$D$3+Table4[[#This Row],[Return]]*$D$4+Table5[[#This Row],[Return]]*$D$5+Table6[[#This Row],[Return]]*$D$6+Table7[[#This Row],[Return]]*$D$7</f>
        <v>-2.1075385725847183E-4</v>
      </c>
      <c r="AB211" s="13">
        <f>'Raw Data'!N196</f>
        <v>7.5085324232082359E-3</v>
      </c>
    </row>
    <row r="212" spans="1:28" x14ac:dyDescent="0.3">
      <c r="A212" s="7">
        <v>44914</v>
      </c>
      <c r="B212">
        <v>229.75</v>
      </c>
      <c r="C212">
        <v>404439</v>
      </c>
      <c r="D212" s="21">
        <f>(Table2[[#This Row],[Close]]-B213)/B213</f>
        <v>7.6754385964912276E-3</v>
      </c>
      <c r="F212" s="7">
        <v>44914</v>
      </c>
      <c r="G212">
        <v>996.5</v>
      </c>
      <c r="H212">
        <v>105010</v>
      </c>
      <c r="I212" s="21">
        <f>(Table4[[#This Row],[Close]]-G213)/G213</f>
        <v>3.1359954071290143E-2</v>
      </c>
      <c r="K212" s="7">
        <v>44914</v>
      </c>
      <c r="L212">
        <v>209</v>
      </c>
      <c r="M212">
        <v>9329</v>
      </c>
      <c r="N212" s="21">
        <f>(Table5[[#This Row],[Close]]-L213)/L213</f>
        <v>4.7872667722531192E-4</v>
      </c>
      <c r="P212" s="7">
        <v>44914</v>
      </c>
      <c r="Q212">
        <v>101.849998</v>
      </c>
      <c r="R212">
        <v>178221</v>
      </c>
      <c r="S212" s="21">
        <f>(Table6[[#This Row],[Close]]-Q213)/Q213</f>
        <v>3.1392384810126579E-2</v>
      </c>
      <c r="U212" s="7">
        <v>44914</v>
      </c>
      <c r="V212">
        <v>144.25</v>
      </c>
      <c r="W212">
        <v>84754</v>
      </c>
      <c r="X212" s="21">
        <f>(Table7[[#This Row],[Close]]-V213)/V213</f>
        <v>2.3775771062133671E-2</v>
      </c>
      <c r="Z212" s="26">
        <v>44914</v>
      </c>
      <c r="AA212" s="21">
        <f>Table2[[#This Row],[Return]]*$D$3+Table4[[#This Row],[Return]]*$D$4+Table5[[#This Row],[Return]]*$D$5+Table6[[#This Row],[Return]]*$D$6+Table7[[#This Row],[Return]]*$D$7</f>
        <v>1.8936455043453385E-2</v>
      </c>
      <c r="AB212" s="13">
        <f>'Raw Data'!N197</f>
        <v>4.9980399843198966E-3</v>
      </c>
    </row>
    <row r="213" spans="1:28" x14ac:dyDescent="0.3">
      <c r="A213" s="7">
        <v>44911</v>
      </c>
      <c r="B213">
        <v>228</v>
      </c>
      <c r="C213">
        <v>329231</v>
      </c>
      <c r="D213" s="21">
        <f>(Table2[[#This Row],[Close]]-B214)/B214</f>
        <v>-8.7641105446638638E-4</v>
      </c>
      <c r="F213" s="7">
        <v>44911</v>
      </c>
      <c r="G213">
        <v>966.20001200000002</v>
      </c>
      <c r="H213">
        <v>145295</v>
      </c>
      <c r="I213" s="21">
        <f>(Table4[[#This Row],[Close]]-G214)/G214</f>
        <v>-1.1913856200779775E-2</v>
      </c>
      <c r="K213" s="7">
        <v>44911</v>
      </c>
      <c r="L213">
        <v>208.89999399999999</v>
      </c>
      <c r="M213">
        <v>4672</v>
      </c>
      <c r="N213" s="21">
        <f>(Table5[[#This Row],[Close]]-L214)/L214</f>
        <v>-4.5271001803069526E-3</v>
      </c>
      <c r="P213" s="7">
        <v>44911</v>
      </c>
      <c r="Q213">
        <v>98.75</v>
      </c>
      <c r="R213">
        <v>94950</v>
      </c>
      <c r="S213" s="21">
        <f>(Table6[[#This Row],[Close]]-Q214)/Q214</f>
        <v>-3.0288035427924599E-3</v>
      </c>
      <c r="U213" s="7">
        <v>44911</v>
      </c>
      <c r="V213">
        <v>140.89999399999999</v>
      </c>
      <c r="W213">
        <v>25808</v>
      </c>
      <c r="X213" s="21">
        <f>(Table7[[#This Row],[Close]]-V214)/V214</f>
        <v>-7.7465211267606169E-3</v>
      </c>
      <c r="Z213" s="27">
        <v>44911</v>
      </c>
      <c r="AA213" s="21">
        <f>Table2[[#This Row],[Return]]*$D$3+Table4[[#This Row],[Return]]*$D$4+Table5[[#This Row],[Return]]*$D$5+Table6[[#This Row],[Return]]*$D$6+Table7[[#This Row],[Return]]*$D$7</f>
        <v>-5.6185384210212389E-3</v>
      </c>
      <c r="AB213" s="13">
        <f>'Raw Data'!N198</f>
        <v>-2.3260266105102009E-2</v>
      </c>
    </row>
    <row r="214" spans="1:28" x14ac:dyDescent="0.3">
      <c r="A214" s="7">
        <v>44910</v>
      </c>
      <c r="B214">
        <v>228.199997</v>
      </c>
      <c r="C214">
        <v>432924</v>
      </c>
      <c r="D214" s="21">
        <f>(Table2[[#This Row],[Close]]-B215)/B215</f>
        <v>-1.531824379719527E-2</v>
      </c>
      <c r="F214" s="7">
        <v>44910</v>
      </c>
      <c r="G214">
        <v>977.84997599999997</v>
      </c>
      <c r="H214">
        <v>72351</v>
      </c>
      <c r="I214" s="21">
        <f>(Table4[[#This Row],[Close]]-G215)/G215</f>
        <v>-2.2956841700810327E-3</v>
      </c>
      <c r="K214" s="7">
        <v>44910</v>
      </c>
      <c r="L214">
        <v>209.85000600000001</v>
      </c>
      <c r="M214">
        <v>2679</v>
      </c>
      <c r="N214" s="21">
        <f>(Table5[[#This Row],[Close]]-L215)/L215</f>
        <v>-1.4094432301777806E-2</v>
      </c>
      <c r="P214" s="7">
        <v>44910</v>
      </c>
      <c r="Q214">
        <v>99.050003000000004</v>
      </c>
      <c r="R214">
        <v>31829</v>
      </c>
      <c r="S214" s="21">
        <f>(Table6[[#This Row],[Close]]-Q215)/Q215</f>
        <v>-9.0044424913788886E-3</v>
      </c>
      <c r="U214" s="7">
        <v>44910</v>
      </c>
      <c r="V214">
        <v>142</v>
      </c>
      <c r="W214">
        <v>22466</v>
      </c>
      <c r="X214" s="21">
        <f>(Table7[[#This Row],[Close]]-V215)/V215</f>
        <v>-5.950339267049156E-3</v>
      </c>
      <c r="Z214" s="26">
        <v>44910</v>
      </c>
      <c r="AA214" s="21">
        <f>Table2[[#This Row],[Return]]*$D$3+Table4[[#This Row],[Return]]*$D$4+Table5[[#This Row],[Return]]*$D$5+Table6[[#This Row],[Return]]*$D$6+Table7[[#This Row],[Return]]*$D$7</f>
        <v>-9.3326284054964306E-3</v>
      </c>
      <c r="AB214" s="13">
        <f>'Raw Data'!N199</f>
        <v>-1.4433962264150901E-2</v>
      </c>
    </row>
    <row r="215" spans="1:28" x14ac:dyDescent="0.3">
      <c r="A215" s="7">
        <v>44909</v>
      </c>
      <c r="B215">
        <v>231.75</v>
      </c>
      <c r="C215">
        <v>719225</v>
      </c>
      <c r="D215" s="21">
        <f>(Table2[[#This Row],[Close]]-B216)/B216</f>
        <v>3.4639662714522736E-3</v>
      </c>
      <c r="F215" s="7">
        <v>44909</v>
      </c>
      <c r="G215">
        <v>980.09997599999997</v>
      </c>
      <c r="H215">
        <v>19726</v>
      </c>
      <c r="I215" s="21">
        <f>(Table4[[#This Row],[Close]]-G216)/G216</f>
        <v>-6.1853943680544648E-3</v>
      </c>
      <c r="K215" s="7">
        <v>44909</v>
      </c>
      <c r="L215">
        <v>212.85000600000001</v>
      </c>
      <c r="M215">
        <v>3168</v>
      </c>
      <c r="N215" s="21">
        <f>(Table5[[#This Row],[Close]]-L216)/L216</f>
        <v>1.4779528009535197E-2</v>
      </c>
      <c r="P215" s="7">
        <v>44909</v>
      </c>
      <c r="Q215">
        <v>99.949996999999996</v>
      </c>
      <c r="R215">
        <v>37491</v>
      </c>
      <c r="S215" s="21">
        <f>(Table6[[#This Row],[Close]]-Q216)/Q216</f>
        <v>-5.9672400009774997E-3</v>
      </c>
      <c r="U215" s="7">
        <v>44909</v>
      </c>
      <c r="V215">
        <v>142.85000600000001</v>
      </c>
      <c r="W215">
        <v>25519</v>
      </c>
      <c r="X215" s="21">
        <f>(Table7[[#This Row],[Close]]-V216)/V216</f>
        <v>-3.498110713705476E-4</v>
      </c>
      <c r="Z215" s="27">
        <v>44909</v>
      </c>
      <c r="AA215" s="21">
        <f>Table2[[#This Row],[Return]]*$D$3+Table4[[#This Row],[Return]]*$D$4+Table5[[#This Row],[Return]]*$D$5+Table6[[#This Row],[Return]]*$D$6+Table7[[#This Row],[Return]]*$D$7</f>
        <v>1.1482097681169922E-3</v>
      </c>
      <c r="AB215" s="13">
        <f>'Raw Data'!N200</f>
        <v>4.8345814769171569E-3</v>
      </c>
    </row>
    <row r="216" spans="1:28" x14ac:dyDescent="0.3">
      <c r="A216" s="7">
        <v>44908</v>
      </c>
      <c r="B216">
        <v>230.949997</v>
      </c>
      <c r="C216">
        <v>508828</v>
      </c>
      <c r="D216" s="21">
        <f>(Table2[[#This Row],[Close]]-B217)/B217</f>
        <v>-3.4520086299892291E-3</v>
      </c>
      <c r="F216" s="7">
        <v>44908</v>
      </c>
      <c r="G216">
        <v>986.20001200000002</v>
      </c>
      <c r="H216">
        <v>38912</v>
      </c>
      <c r="I216" s="21">
        <f>(Table4[[#This Row],[Close]]-G217)/G217</f>
        <v>1.1674778072278201E-3</v>
      </c>
      <c r="K216" s="7">
        <v>44908</v>
      </c>
      <c r="L216">
        <v>209.75</v>
      </c>
      <c r="M216">
        <v>6227</v>
      </c>
      <c r="N216" s="21">
        <f>(Table5[[#This Row],[Close]]-L217)/L217</f>
        <v>-4.7449584816132862E-3</v>
      </c>
      <c r="P216" s="7">
        <v>44908</v>
      </c>
      <c r="Q216">
        <v>100.550003</v>
      </c>
      <c r="R216">
        <v>34089</v>
      </c>
      <c r="S216" s="21">
        <f>(Table6[[#This Row],[Close]]-Q217)/Q217</f>
        <v>4.495554535375759E-3</v>
      </c>
      <c r="U216" s="7">
        <v>44908</v>
      </c>
      <c r="V216">
        <v>142.89999399999999</v>
      </c>
      <c r="W216">
        <v>13457</v>
      </c>
      <c r="X216" s="21">
        <f>(Table7[[#This Row],[Close]]-V217)/V217</f>
        <v>4.9226231699568621E-3</v>
      </c>
      <c r="Z216" s="26">
        <v>44908</v>
      </c>
      <c r="AA216" s="21">
        <f>Table2[[#This Row],[Return]]*$D$3+Table4[[#This Row],[Return]]*$D$4+Table5[[#This Row],[Return]]*$D$5+Table6[[#This Row],[Return]]*$D$6+Table7[[#This Row],[Return]]*$D$7</f>
        <v>4.7773768019158513E-4</v>
      </c>
      <c r="AB216" s="13">
        <f>'Raw Data'!N201</f>
        <v>7.3529411764706315E-3</v>
      </c>
    </row>
    <row r="217" spans="1:28" x14ac:dyDescent="0.3">
      <c r="A217" s="7">
        <v>44907</v>
      </c>
      <c r="B217">
        <v>231.75</v>
      </c>
      <c r="C217">
        <v>1011954</v>
      </c>
      <c r="D217" s="21">
        <f>(Table2[[#This Row],[Close]]-B218)/B218</f>
        <v>4.9869643108335065E-3</v>
      </c>
      <c r="F217" s="7">
        <v>44907</v>
      </c>
      <c r="G217">
        <v>985.04998799999998</v>
      </c>
      <c r="H217">
        <v>35921</v>
      </c>
      <c r="I217" s="21">
        <f>(Table4[[#This Row],[Close]]-G218)/G218</f>
        <v>1.0150362838918331E-4</v>
      </c>
      <c r="K217" s="7">
        <v>44907</v>
      </c>
      <c r="L217">
        <v>210.75</v>
      </c>
      <c r="M217">
        <v>4316</v>
      </c>
      <c r="N217" s="21">
        <f>(Table5[[#This Row],[Close]]-L218)/L218</f>
        <v>-2.2268628778446382E-2</v>
      </c>
      <c r="P217" s="7">
        <v>44907</v>
      </c>
      <c r="Q217">
        <v>100.099998</v>
      </c>
      <c r="R217">
        <v>34377</v>
      </c>
      <c r="S217" s="21">
        <f>(Table6[[#This Row],[Close]]-Q218)/Q218</f>
        <v>9.9997999999999363E-4</v>
      </c>
      <c r="U217" s="7">
        <v>44907</v>
      </c>
      <c r="V217">
        <v>142.199997</v>
      </c>
      <c r="W217">
        <v>17393</v>
      </c>
      <c r="X217" s="21">
        <f>(Table7[[#This Row],[Close]]-V218)/V218</f>
        <v>0</v>
      </c>
      <c r="Z217" s="27">
        <v>44907</v>
      </c>
      <c r="AA217" s="21">
        <f>Table2[[#This Row],[Return]]*$D$3+Table4[[#This Row],[Return]]*$D$4+Table5[[#This Row],[Return]]*$D$5+Table6[[#This Row],[Return]]*$D$6+Table7[[#This Row],[Return]]*$D$7</f>
        <v>-3.2360361678447397E-3</v>
      </c>
      <c r="AB217" s="13">
        <f>'Raw Data'!N202</f>
        <v>2.4356842414164231E-2</v>
      </c>
    </row>
    <row r="218" spans="1:28" x14ac:dyDescent="0.3">
      <c r="A218" s="7">
        <v>44904</v>
      </c>
      <c r="B218">
        <v>230.60000600000001</v>
      </c>
      <c r="C218">
        <v>400180</v>
      </c>
      <c r="D218" s="21">
        <f>(Table2[[#This Row],[Close]]-B219)/B219</f>
        <v>1.9552987692018587E-3</v>
      </c>
      <c r="F218" s="7">
        <v>44904</v>
      </c>
      <c r="G218">
        <v>984.95001200000002</v>
      </c>
      <c r="H218">
        <v>49391</v>
      </c>
      <c r="I218" s="21">
        <f>(Table4[[#This Row],[Close]]-G219)/G219</f>
        <v>-2.0778410795527974E-2</v>
      </c>
      <c r="K218" s="7">
        <v>44904</v>
      </c>
      <c r="L218">
        <v>215.550003</v>
      </c>
      <c r="M218">
        <v>7538</v>
      </c>
      <c r="N218" s="21">
        <f>(Table5[[#This Row],[Close]]-L219)/L219</f>
        <v>2.3203248259862549E-4</v>
      </c>
      <c r="P218" s="7">
        <v>44904</v>
      </c>
      <c r="Q218">
        <v>100</v>
      </c>
      <c r="R218">
        <v>45683</v>
      </c>
      <c r="S218" s="21">
        <f>(Table6[[#This Row],[Close]]-Q219)/Q219</f>
        <v>-2.5815898181862681E-2</v>
      </c>
      <c r="U218" s="7">
        <v>44904</v>
      </c>
      <c r="V218">
        <v>142.199997</v>
      </c>
      <c r="W218">
        <v>29059</v>
      </c>
      <c r="X218" s="21">
        <f>(Table7[[#This Row],[Close]]-V219)/V219</f>
        <v>-1.0438413579090054E-2</v>
      </c>
      <c r="Z218" s="26">
        <v>44904</v>
      </c>
      <c r="AA218" s="21">
        <f>Table2[[#This Row],[Return]]*$D$3+Table4[[#This Row],[Return]]*$D$4+Table5[[#This Row],[Return]]*$D$5+Table6[[#This Row],[Return]]*$D$6+Table7[[#This Row],[Return]]*$D$7</f>
        <v>-1.0969078260936046E-2</v>
      </c>
      <c r="AB218" s="13">
        <f>'Raw Data'!N203</f>
        <v>-1.4175506268081046E-2</v>
      </c>
    </row>
    <row r="219" spans="1:28" x14ac:dyDescent="0.3">
      <c r="A219" s="7">
        <v>44903</v>
      </c>
      <c r="B219">
        <v>230.14999399999999</v>
      </c>
      <c r="C219">
        <v>331234</v>
      </c>
      <c r="D219" s="21">
        <f>(Table2[[#This Row],[Close]]-B220)/B220</f>
        <v>4.3639538563548909E-3</v>
      </c>
      <c r="F219" s="7">
        <v>44903</v>
      </c>
      <c r="G219">
        <v>1005.849976</v>
      </c>
      <c r="H219">
        <v>61253</v>
      </c>
      <c r="I219" s="21">
        <f>(Table4[[#This Row],[Close]]-G220)/G220</f>
        <v>1.3144629490063999E-2</v>
      </c>
      <c r="K219" s="7">
        <v>44903</v>
      </c>
      <c r="L219">
        <v>215.5</v>
      </c>
      <c r="M219">
        <v>9181</v>
      </c>
      <c r="N219" s="21">
        <f>(Table5[[#This Row],[Close]]-L220)/L220</f>
        <v>-1.3901899714060884E-3</v>
      </c>
      <c r="P219" s="7">
        <v>44903</v>
      </c>
      <c r="Q219">
        <v>102.650002</v>
      </c>
      <c r="R219">
        <v>50243</v>
      </c>
      <c r="S219" s="21">
        <f>(Table6[[#This Row],[Close]]-Q220)/Q220</f>
        <v>9.3412490464479022E-3</v>
      </c>
      <c r="U219" s="7">
        <v>44903</v>
      </c>
      <c r="V219">
        <v>143.699997</v>
      </c>
      <c r="W219">
        <v>17929</v>
      </c>
      <c r="X219" s="21">
        <f>(Table7[[#This Row],[Close]]-V220)/V220</f>
        <v>3.4808912000374879E-4</v>
      </c>
      <c r="Z219" s="27">
        <v>44903</v>
      </c>
      <c r="AA219" s="21">
        <f>Table2[[#This Row],[Return]]*$D$3+Table4[[#This Row],[Return]]*$D$4+Table5[[#This Row],[Return]]*$D$5+Table6[[#This Row],[Return]]*$D$6+Table7[[#This Row],[Return]]*$D$7</f>
        <v>5.1615463082928907E-3</v>
      </c>
      <c r="AB219" s="13">
        <f>'Raw Data'!N204</f>
        <v>2.167487684729064E-2</v>
      </c>
    </row>
    <row r="220" spans="1:28" x14ac:dyDescent="0.3">
      <c r="A220" s="7">
        <v>44902</v>
      </c>
      <c r="B220">
        <v>229.14999399999999</v>
      </c>
      <c r="C220">
        <v>374511</v>
      </c>
      <c r="D220" s="21">
        <f>(Table2[[#This Row],[Close]]-B221)/B221</f>
        <v>1.9676301088888785E-3</v>
      </c>
      <c r="F220" s="7">
        <v>44902</v>
      </c>
      <c r="G220">
        <v>992.79998799999998</v>
      </c>
      <c r="H220">
        <v>58396</v>
      </c>
      <c r="I220" s="21">
        <f>(Table4[[#This Row],[Close]]-G221)/G221</f>
        <v>-2.2112791923171646E-2</v>
      </c>
      <c r="K220" s="7">
        <v>44902</v>
      </c>
      <c r="L220">
        <v>215.800003</v>
      </c>
      <c r="M220">
        <v>5015</v>
      </c>
      <c r="N220" s="21">
        <f>(Table5[[#This Row],[Close]]-L221)/L221</f>
        <v>1.3921252900232195E-3</v>
      </c>
      <c r="P220" s="7">
        <v>44902</v>
      </c>
      <c r="Q220">
        <v>101.699997</v>
      </c>
      <c r="R220">
        <v>122693</v>
      </c>
      <c r="S220" s="21">
        <f>(Table6[[#This Row],[Close]]-Q221)/Q221</f>
        <v>-2.6328387544137508E-2</v>
      </c>
      <c r="U220" s="7">
        <v>44902</v>
      </c>
      <c r="V220">
        <v>143.64999399999999</v>
      </c>
      <c r="W220">
        <v>38782</v>
      </c>
      <c r="X220" s="21">
        <f>(Table7[[#This Row],[Close]]-V221)/V221</f>
        <v>-2.5110362058621261E-2</v>
      </c>
      <c r="Z220" s="26">
        <v>44902</v>
      </c>
      <c r="AA220" s="21">
        <f>Table2[[#This Row],[Return]]*$D$3+Table4[[#This Row],[Return]]*$D$4+Table5[[#This Row],[Return]]*$D$5+Table6[[#This Row],[Return]]*$D$6+Table7[[#This Row],[Return]]*$D$7</f>
        <v>-1.4038357225403664E-2</v>
      </c>
      <c r="AB220" s="13">
        <f>'Raw Data'!N205</f>
        <v>5.9148264984229375E-4</v>
      </c>
    </row>
    <row r="221" spans="1:28" x14ac:dyDescent="0.3">
      <c r="A221" s="7">
        <v>44901</v>
      </c>
      <c r="B221">
        <v>228.699997</v>
      </c>
      <c r="C221">
        <v>349390</v>
      </c>
      <c r="D221" s="21">
        <f>(Table2[[#This Row],[Close]]-B222)/B222</f>
        <v>-5.6521869565217559E-3</v>
      </c>
      <c r="F221" s="7">
        <v>44901</v>
      </c>
      <c r="G221">
        <v>1015.25</v>
      </c>
      <c r="H221">
        <v>90196</v>
      </c>
      <c r="I221" s="21">
        <f>(Table4[[#This Row],[Close]]-G222)/G222</f>
        <v>-2.0123517501172077E-2</v>
      </c>
      <c r="K221" s="7">
        <v>44901</v>
      </c>
      <c r="L221">
        <v>215.5</v>
      </c>
      <c r="M221">
        <v>6684</v>
      </c>
      <c r="N221" s="21">
        <f>(Table5[[#This Row],[Close]]-L222)/L222</f>
        <v>7.9513422644806805E-3</v>
      </c>
      <c r="P221" s="7">
        <v>44901</v>
      </c>
      <c r="Q221">
        <v>104.449997</v>
      </c>
      <c r="R221">
        <v>239080</v>
      </c>
      <c r="S221" s="21">
        <f>(Table6[[#This Row],[Close]]-Q222)/Q222</f>
        <v>1.918436450839292E-3</v>
      </c>
      <c r="U221" s="7">
        <v>44901</v>
      </c>
      <c r="V221">
        <v>147.35000600000001</v>
      </c>
      <c r="W221">
        <v>82358</v>
      </c>
      <c r="X221" s="21">
        <f>(Table7[[#This Row],[Close]]-V222)/V222</f>
        <v>-3.3913162845844365E-4</v>
      </c>
      <c r="Z221" s="27">
        <v>44901</v>
      </c>
      <c r="AA221" s="21">
        <f>Table2[[#This Row],[Return]]*$D$3+Table4[[#This Row],[Return]]*$D$4+Table5[[#This Row],[Return]]*$D$5+Table6[[#This Row],[Return]]*$D$6+Table7[[#This Row],[Return]]*$D$7</f>
        <v>-3.2490114741664617E-3</v>
      </c>
      <c r="AB221" s="13">
        <f>'Raw Data'!N206</f>
        <v>-3.8299125994304011E-3</v>
      </c>
    </row>
    <row r="222" spans="1:28" x14ac:dyDescent="0.3">
      <c r="A222" s="7">
        <v>44900</v>
      </c>
      <c r="B222">
        <v>230</v>
      </c>
      <c r="C222">
        <v>562805</v>
      </c>
      <c r="D222" s="21">
        <f>(Table2[[#This Row],[Close]]-B223)/B223</f>
        <v>-7.3370609495519165E-3</v>
      </c>
      <c r="F222" s="7">
        <v>44900</v>
      </c>
      <c r="G222">
        <v>1036.099976</v>
      </c>
      <c r="H222">
        <v>197623</v>
      </c>
      <c r="I222" s="21">
        <f>(Table4[[#This Row],[Close]]-G223)/G223</f>
        <v>3.0893973803022407E-2</v>
      </c>
      <c r="K222" s="7">
        <v>44900</v>
      </c>
      <c r="L222">
        <v>213.800003</v>
      </c>
      <c r="M222">
        <v>3607</v>
      </c>
      <c r="N222" s="21">
        <f>(Table5[[#This Row],[Close]]-L223)/L223</f>
        <v>2.0038153052342928E-2</v>
      </c>
      <c r="P222" s="7">
        <v>44900</v>
      </c>
      <c r="Q222">
        <v>104.25</v>
      </c>
      <c r="R222">
        <v>216309</v>
      </c>
      <c r="S222" s="21">
        <f>(Table6[[#This Row],[Close]]-Q223)/Q223</f>
        <v>1.0664061838796661E-2</v>
      </c>
      <c r="U222" s="7">
        <v>44900</v>
      </c>
      <c r="V222">
        <v>147.39999399999999</v>
      </c>
      <c r="W222">
        <v>36437</v>
      </c>
      <c r="X222" s="21">
        <f>(Table7[[#This Row],[Close]]-V223)/V223</f>
        <v>-3.0437063357306535E-3</v>
      </c>
      <c r="Z222" s="26">
        <v>44900</v>
      </c>
      <c r="AA222" s="21">
        <f>Table2[[#This Row],[Return]]*$D$3+Table4[[#This Row],[Return]]*$D$4+Table5[[#This Row],[Return]]*$D$5+Table6[[#This Row],[Return]]*$D$6+Table7[[#This Row],[Return]]*$D$7</f>
        <v>1.0243084281775885E-2</v>
      </c>
      <c r="AB222" s="13">
        <f>'Raw Data'!N207</f>
        <v>-3.897697244243107E-2</v>
      </c>
    </row>
    <row r="223" spans="1:28" x14ac:dyDescent="0.3">
      <c r="A223" s="7">
        <v>44897</v>
      </c>
      <c r="B223">
        <v>231.699997</v>
      </c>
      <c r="C223">
        <v>745446</v>
      </c>
      <c r="D223" s="21">
        <f>(Table2[[#This Row],[Close]]-B224)/B224</f>
        <v>-2.7975424282967796E-3</v>
      </c>
      <c r="F223" s="7">
        <v>44897</v>
      </c>
      <c r="G223">
        <v>1005.049988</v>
      </c>
      <c r="H223">
        <v>99016</v>
      </c>
      <c r="I223" s="21">
        <f>(Table4[[#This Row],[Close]]-G224)/G224</f>
        <v>1.7442440156791869E-3</v>
      </c>
      <c r="K223" s="7">
        <v>44897</v>
      </c>
      <c r="L223">
        <v>209.60000600000001</v>
      </c>
      <c r="M223">
        <v>5970</v>
      </c>
      <c r="N223" s="21">
        <f>(Table5[[#This Row],[Close]]-L224)/L224</f>
        <v>-1.1786892641577765E-2</v>
      </c>
      <c r="P223" s="7">
        <v>44897</v>
      </c>
      <c r="Q223">
        <v>103.150002</v>
      </c>
      <c r="R223">
        <v>70097</v>
      </c>
      <c r="S223" s="21">
        <f>(Table6[[#This Row],[Close]]-Q224)/Q224</f>
        <v>4.8709205090906862E-3</v>
      </c>
      <c r="U223" s="7">
        <v>44897</v>
      </c>
      <c r="V223">
        <v>147.85000600000001</v>
      </c>
      <c r="W223">
        <v>123274</v>
      </c>
      <c r="X223" s="21">
        <f>(Table7[[#This Row],[Close]]-V224)/V224</f>
        <v>1.5453296066485052E-2</v>
      </c>
      <c r="Z223" s="27">
        <v>44897</v>
      </c>
      <c r="AA223" s="21">
        <f>Table2[[#This Row],[Return]]*$D$3+Table4[[#This Row],[Return]]*$D$4+Table5[[#This Row],[Return]]*$D$5+Table6[[#This Row],[Return]]*$D$6+Table7[[#This Row],[Return]]*$D$7</f>
        <v>1.4968051042760764E-3</v>
      </c>
      <c r="AB223" s="13">
        <f>'Raw Data'!N208</f>
        <v>-9.4286253064303238E-4</v>
      </c>
    </row>
    <row r="224" spans="1:28" x14ac:dyDescent="0.3">
      <c r="A224" s="7">
        <v>44896</v>
      </c>
      <c r="B224">
        <v>232.35000600000001</v>
      </c>
      <c r="C224">
        <v>507614</v>
      </c>
      <c r="D224" s="21">
        <f>(Table2[[#This Row],[Close]]-B225)/B225</f>
        <v>-1.504043852651999E-3</v>
      </c>
      <c r="F224" s="7">
        <v>44896</v>
      </c>
      <c r="G224">
        <v>1003.299988</v>
      </c>
      <c r="H224">
        <v>461588</v>
      </c>
      <c r="I224" s="21">
        <f>(Table4[[#This Row],[Close]]-G225)/G225</f>
        <v>4.4016636836628494E-2</v>
      </c>
      <c r="K224" s="7">
        <v>44896</v>
      </c>
      <c r="L224">
        <v>212.10000600000001</v>
      </c>
      <c r="M224">
        <v>20741</v>
      </c>
      <c r="N224" s="21">
        <f>(Table5[[#This Row],[Close]]-L225)/L225</f>
        <v>4.2516633706315622E-2</v>
      </c>
      <c r="P224" s="7">
        <v>44896</v>
      </c>
      <c r="Q224">
        <v>102.650002</v>
      </c>
      <c r="R224">
        <v>142758</v>
      </c>
      <c r="S224" s="21">
        <f>(Table6[[#This Row],[Close]]-Q225)/Q225</f>
        <v>8.3496952352741759E-3</v>
      </c>
      <c r="U224" s="7">
        <v>44896</v>
      </c>
      <c r="V224">
        <v>145.60000600000001</v>
      </c>
      <c r="W224">
        <v>223147</v>
      </c>
      <c r="X224" s="21">
        <f>(Table7[[#This Row],[Close]]-V225)/V225</f>
        <v>3.8886994172828974E-2</v>
      </c>
      <c r="Z224" s="26">
        <v>44896</v>
      </c>
      <c r="AA224" s="21">
        <f>Table2[[#This Row],[Return]]*$D$3+Table4[[#This Row],[Return]]*$D$4+Table5[[#This Row],[Return]]*$D$5+Table6[[#This Row],[Return]]*$D$6+Table7[[#This Row],[Return]]*$D$7</f>
        <v>2.6453183219679054E-2</v>
      </c>
      <c r="AB224" s="13">
        <f>'Raw Data'!N209</f>
        <v>-2.8932429957883296E-2</v>
      </c>
    </row>
    <row r="225" spans="1:28" x14ac:dyDescent="0.3">
      <c r="A225" s="7">
        <v>44895</v>
      </c>
      <c r="B225">
        <v>232.699997</v>
      </c>
      <c r="C225">
        <v>1520280</v>
      </c>
      <c r="D225" s="21">
        <f>(Table2[[#This Row],[Close]]-B226)/B226</f>
        <v>8.2322095983681266E-3</v>
      </c>
      <c r="F225" s="7">
        <v>44895</v>
      </c>
      <c r="G225">
        <v>961</v>
      </c>
      <c r="H225">
        <v>155145</v>
      </c>
      <c r="I225" s="21">
        <f>(Table4[[#This Row],[Close]]-G226)/G226</f>
        <v>7.8104660244727932E-4</v>
      </c>
      <c r="K225" s="7">
        <v>44895</v>
      </c>
      <c r="L225">
        <v>203.449997</v>
      </c>
      <c r="M225">
        <v>11481</v>
      </c>
      <c r="N225" s="21">
        <f>(Table5[[#This Row],[Close]]-L226)/L226</f>
        <v>7.3779634917168406E-4</v>
      </c>
      <c r="P225" s="7">
        <v>44895</v>
      </c>
      <c r="Q225">
        <v>101.800003</v>
      </c>
      <c r="R225">
        <v>50365</v>
      </c>
      <c r="S225" s="21">
        <f>(Table6[[#This Row],[Close]]-Q226)/Q226</f>
        <v>-1.0208993878638632E-2</v>
      </c>
      <c r="U225" s="7">
        <v>44895</v>
      </c>
      <c r="V225">
        <v>140.14999399999999</v>
      </c>
      <c r="W225">
        <v>26785</v>
      </c>
      <c r="X225" s="21">
        <f>(Table7[[#This Row],[Close]]-V226)/V226</f>
        <v>4.6594551971325619E-3</v>
      </c>
      <c r="Z225" s="27">
        <v>44895</v>
      </c>
      <c r="AA225" s="21">
        <f>Table2[[#This Row],[Return]]*$D$3+Table4[[#This Row],[Return]]*$D$4+Table5[[#This Row],[Return]]*$D$5+Table6[[#This Row],[Return]]*$D$6+Table7[[#This Row],[Return]]*$D$7</f>
        <v>8.4030277369620413E-4</v>
      </c>
      <c r="AB225" s="13">
        <f>'Raw Data'!N210</f>
        <v>1.2890661226003981E-2</v>
      </c>
    </row>
    <row r="226" spans="1:28" x14ac:dyDescent="0.3">
      <c r="A226" s="7">
        <v>44894</v>
      </c>
      <c r="B226">
        <v>230.800003</v>
      </c>
      <c r="C226">
        <v>1435559</v>
      </c>
      <c r="D226" s="21">
        <f>(Table2[[#This Row],[Close]]-B227)/B227</f>
        <v>-3.4542442973857427E-3</v>
      </c>
      <c r="F226" s="7">
        <v>44894</v>
      </c>
      <c r="G226">
        <v>960.25</v>
      </c>
      <c r="H226">
        <v>417467</v>
      </c>
      <c r="I226" s="21">
        <f>(Table4[[#This Row],[Close]]-G227)/G227</f>
        <v>5.0429333030351665E-2</v>
      </c>
      <c r="K226" s="7">
        <v>44894</v>
      </c>
      <c r="L226">
        <v>203.300003</v>
      </c>
      <c r="M226">
        <v>5440</v>
      </c>
      <c r="N226" s="21">
        <f>(Table5[[#This Row],[Close]]-L227)/L227</f>
        <v>-1.3346274981612109E-2</v>
      </c>
      <c r="P226" s="7">
        <v>44894</v>
      </c>
      <c r="Q226">
        <v>102.849998</v>
      </c>
      <c r="R226">
        <v>179556</v>
      </c>
      <c r="S226" s="21">
        <f>(Table6[[#This Row],[Close]]-Q227)/Q227</f>
        <v>-7.2393823791386562E-3</v>
      </c>
      <c r="U226" s="7">
        <v>44894</v>
      </c>
      <c r="V226">
        <v>139.5</v>
      </c>
      <c r="W226">
        <v>36377</v>
      </c>
      <c r="X226" s="21">
        <f>(Table7[[#This Row],[Close]]-V227)/V227</f>
        <v>-1.0287314869541972E-2</v>
      </c>
      <c r="Z226" s="26">
        <v>44894</v>
      </c>
      <c r="AA226" s="21">
        <f>Table2[[#This Row],[Return]]*$D$3+Table4[[#This Row],[Return]]*$D$4+Table5[[#This Row],[Return]]*$D$5+Table6[[#This Row],[Return]]*$D$6+Table7[[#This Row],[Return]]*$D$7</f>
        <v>3.220423300534638E-3</v>
      </c>
      <c r="AB226" s="13">
        <f>'Raw Data'!N211</f>
        <v>4.0528804400270194E-2</v>
      </c>
    </row>
    <row r="227" spans="1:28" x14ac:dyDescent="0.3">
      <c r="A227" s="7">
        <v>44893</v>
      </c>
      <c r="B227">
        <v>231.60000600000001</v>
      </c>
      <c r="C227">
        <v>1325320</v>
      </c>
      <c r="D227" s="21">
        <f>(Table2[[#This Row],[Close]]-B228)/B228</f>
        <v>1.2459042622950852E-2</v>
      </c>
      <c r="F227" s="7">
        <v>44893</v>
      </c>
      <c r="G227">
        <v>914.15002400000003</v>
      </c>
      <c r="H227">
        <v>20882</v>
      </c>
      <c r="I227" s="21">
        <f>(Table4[[#This Row],[Close]]-G228)/G228</f>
        <v>-4.8984922249346178E-3</v>
      </c>
      <c r="K227" s="7">
        <v>44893</v>
      </c>
      <c r="L227">
        <v>206.050003</v>
      </c>
      <c r="M227">
        <v>22121</v>
      </c>
      <c r="N227" s="21">
        <f>(Table5[[#This Row],[Close]]-L228)/L228</f>
        <v>3.5687389329289651E-2</v>
      </c>
      <c r="P227" s="7">
        <v>44893</v>
      </c>
      <c r="Q227">
        <v>103.599998</v>
      </c>
      <c r="R227">
        <v>295511</v>
      </c>
      <c r="S227" s="21">
        <f>(Table6[[#This Row],[Close]]-Q228)/Q228</f>
        <v>4.5408679019347711E-2</v>
      </c>
      <c r="U227" s="7">
        <v>44893</v>
      </c>
      <c r="V227">
        <v>140.949997</v>
      </c>
      <c r="W227">
        <v>38131</v>
      </c>
      <c r="X227" s="21">
        <f>(Table7[[#This Row],[Close]]-V228)/V228</f>
        <v>1.4028755395683426E-2</v>
      </c>
      <c r="Z227" s="27">
        <v>44893</v>
      </c>
      <c r="AA227" s="21">
        <f>Table2[[#This Row],[Return]]*$D$3+Table4[[#This Row],[Return]]*$D$4+Table5[[#This Row],[Return]]*$D$5+Table6[[#This Row],[Return]]*$D$6+Table7[[#This Row],[Return]]*$D$7</f>
        <v>2.0537074828467405E-2</v>
      </c>
      <c r="AB227" s="13">
        <f>'Raw Data'!N212</f>
        <v>2.3809523809523718E-2</v>
      </c>
    </row>
    <row r="228" spans="1:28" x14ac:dyDescent="0.3">
      <c r="A228" s="7">
        <v>44890</v>
      </c>
      <c r="B228">
        <v>228.75</v>
      </c>
      <c r="C228">
        <v>380697</v>
      </c>
      <c r="D228" s="21">
        <f>(Table2[[#This Row],[Close]]-B229)/B229</f>
        <v>-4.1358163361229659E-3</v>
      </c>
      <c r="F228" s="7">
        <v>44890</v>
      </c>
      <c r="G228">
        <v>918.65002400000003</v>
      </c>
      <c r="H228">
        <v>20685</v>
      </c>
      <c r="I228" s="21">
        <f>(Table4[[#This Row],[Close]]-G229)/G229</f>
        <v>1.6355012383448403E-3</v>
      </c>
      <c r="K228" s="7">
        <v>44890</v>
      </c>
      <c r="L228">
        <v>198.949997</v>
      </c>
      <c r="M228">
        <v>11380</v>
      </c>
      <c r="N228" s="21">
        <f>(Table5[[#This Row],[Close]]-L229)/L229</f>
        <v>-6.7399200188729283E-3</v>
      </c>
      <c r="P228" s="7">
        <v>44890</v>
      </c>
      <c r="Q228">
        <v>99.099997999999999</v>
      </c>
      <c r="R228">
        <v>39263</v>
      </c>
      <c r="S228" s="21">
        <f>(Table6[[#This Row],[Close]]-Q229)/Q229</f>
        <v>-8.0080478877267817E-3</v>
      </c>
      <c r="U228" s="7">
        <v>44890</v>
      </c>
      <c r="V228">
        <v>139</v>
      </c>
      <c r="W228">
        <v>24626</v>
      </c>
      <c r="X228" s="21">
        <f>(Table7[[#This Row],[Close]]-V229)/V229</f>
        <v>-6.0779832930433165E-3</v>
      </c>
      <c r="Z228" s="26">
        <v>44890</v>
      </c>
      <c r="AA228" s="21">
        <f>Table2[[#This Row],[Return]]*$D$3+Table4[[#This Row],[Return]]*$D$4+Table5[[#This Row],[Return]]*$D$5+Table6[[#This Row],[Return]]*$D$6+Table7[[#This Row],[Return]]*$D$7</f>
        <v>-4.6652532594842304E-3</v>
      </c>
      <c r="AB228" s="13">
        <f>'Raw Data'!N213</f>
        <v>-1.6135303265940815E-2</v>
      </c>
    </row>
    <row r="229" spans="1:28" x14ac:dyDescent="0.3">
      <c r="A229" s="7">
        <v>44889</v>
      </c>
      <c r="B229">
        <v>229.699997</v>
      </c>
      <c r="C229">
        <v>1219453</v>
      </c>
      <c r="D229" s="21">
        <f>(Table2[[#This Row],[Close]]-B230)/B230</f>
        <v>1.7046672117422872E-2</v>
      </c>
      <c r="F229" s="7">
        <v>44889</v>
      </c>
      <c r="G229">
        <v>917.15002400000003</v>
      </c>
      <c r="H229">
        <v>23388</v>
      </c>
      <c r="I229" s="21">
        <f>(Table4[[#This Row],[Close]]-G230)/G230</f>
        <v>3.995647509578577E-3</v>
      </c>
      <c r="K229" s="7">
        <v>44889</v>
      </c>
      <c r="L229">
        <v>200.300003</v>
      </c>
      <c r="M229">
        <v>25313</v>
      </c>
      <c r="N229" s="21">
        <f>(Table5[[#This Row],[Close]]-L230)/L230</f>
        <v>-2.2688431656820138E-2</v>
      </c>
      <c r="P229" s="7">
        <v>44889</v>
      </c>
      <c r="Q229">
        <v>99.900002000000001</v>
      </c>
      <c r="R229">
        <v>76221</v>
      </c>
      <c r="S229" s="21">
        <f>(Table6[[#This Row],[Close]]-Q230)/Q230</f>
        <v>-1.040113948690851E-2</v>
      </c>
      <c r="U229" s="7">
        <v>44889</v>
      </c>
      <c r="V229">
        <v>139.85000600000001</v>
      </c>
      <c r="W229">
        <v>23867</v>
      </c>
      <c r="X229" s="21">
        <f>(Table7[[#This Row],[Close]]-V230)/V230</f>
        <v>0</v>
      </c>
      <c r="Z229" s="27">
        <v>44889</v>
      </c>
      <c r="AA229" s="21">
        <f>Table2[[#This Row],[Return]]*$D$3+Table4[[#This Row],[Return]]*$D$4+Table5[[#This Row],[Return]]*$D$5+Table6[[#This Row],[Return]]*$D$6+Table7[[#This Row],[Return]]*$D$7</f>
        <v>-2.40945030334544E-3</v>
      </c>
      <c r="AB229" s="13">
        <f>'Raw Data'!N214</f>
        <v>2.5313932629061169E-2</v>
      </c>
    </row>
    <row r="230" spans="1:28" x14ac:dyDescent="0.3">
      <c r="A230" s="7">
        <v>44888</v>
      </c>
      <c r="B230">
        <v>225.85000600000001</v>
      </c>
      <c r="C230">
        <v>314416</v>
      </c>
      <c r="D230" s="21">
        <f>(Table2[[#This Row],[Close]]-B231)/B231</f>
        <v>-3.9691025358323815E-3</v>
      </c>
      <c r="F230" s="7">
        <v>44888</v>
      </c>
      <c r="G230">
        <v>913.5</v>
      </c>
      <c r="H230">
        <v>30582</v>
      </c>
      <c r="I230" s="21">
        <f>(Table4[[#This Row],[Close]]-G231)/G231</f>
        <v>-9.4339751537544057E-3</v>
      </c>
      <c r="K230" s="7">
        <v>44888</v>
      </c>
      <c r="L230">
        <v>204.949997</v>
      </c>
      <c r="M230">
        <v>5148</v>
      </c>
      <c r="N230" s="21">
        <f>(Table5[[#This Row],[Close]]-L231)/L231</f>
        <v>1.4352853041036541E-2</v>
      </c>
      <c r="P230" s="7">
        <v>44888</v>
      </c>
      <c r="Q230">
        <v>100.949997</v>
      </c>
      <c r="R230">
        <v>65908</v>
      </c>
      <c r="S230" s="21">
        <f>(Table6[[#This Row],[Close]]-Q231)/Q231</f>
        <v>1.8154260854175229E-2</v>
      </c>
      <c r="U230" s="7">
        <v>44888</v>
      </c>
      <c r="V230">
        <v>139.85000600000001</v>
      </c>
      <c r="W230">
        <v>17193</v>
      </c>
      <c r="X230" s="21">
        <f>(Table7[[#This Row],[Close]]-V231)/V231</f>
        <v>3.9483344447595152E-3</v>
      </c>
      <c r="Z230" s="26">
        <v>44888</v>
      </c>
      <c r="AA230" s="21">
        <f>Table2[[#This Row],[Return]]*$D$3+Table4[[#This Row],[Return]]*$D$4+Table5[[#This Row],[Return]]*$D$5+Table6[[#This Row],[Return]]*$D$6+Table7[[#This Row],[Return]]*$D$7</f>
        <v>4.6104741300769005E-3</v>
      </c>
      <c r="AB230" s="13">
        <f>'Raw Data'!N215</f>
        <v>-1.2939185826615588E-3</v>
      </c>
    </row>
    <row r="231" spans="1:28" x14ac:dyDescent="0.3">
      <c r="A231" s="7">
        <v>44887</v>
      </c>
      <c r="B231">
        <v>226.75</v>
      </c>
      <c r="C231">
        <v>834218</v>
      </c>
      <c r="D231" s="21">
        <f>(Table2[[#This Row],[Close]]-B232)/B232</f>
        <v>4.8748328351385095E-3</v>
      </c>
      <c r="F231" s="7">
        <v>44887</v>
      </c>
      <c r="G231">
        <v>922.20001200000002</v>
      </c>
      <c r="H231">
        <v>42987</v>
      </c>
      <c r="I231" s="21">
        <f>(Table4[[#This Row],[Close]]-G232)/G232</f>
        <v>-5.7142727762803068E-3</v>
      </c>
      <c r="K231" s="7">
        <v>44887</v>
      </c>
      <c r="L231">
        <v>202.050003</v>
      </c>
      <c r="M231">
        <v>5577</v>
      </c>
      <c r="N231" s="21">
        <f>(Table5[[#This Row],[Close]]-L232)/L232</f>
        <v>1.0250015000000019E-2</v>
      </c>
      <c r="P231" s="7">
        <v>44887</v>
      </c>
      <c r="Q231">
        <v>99.150002000000001</v>
      </c>
      <c r="R231">
        <v>42178</v>
      </c>
      <c r="S231" s="21">
        <f>(Table6[[#This Row],[Close]]-Q232)/Q232</f>
        <v>-1.0075365239294645E-3</v>
      </c>
      <c r="U231" s="7">
        <v>44887</v>
      </c>
      <c r="V231">
        <v>139.300003</v>
      </c>
      <c r="W231">
        <v>17582</v>
      </c>
      <c r="X231" s="21">
        <f>(Table7[[#This Row],[Close]]-V232)/V232</f>
        <v>1.0885340837039023E-2</v>
      </c>
      <c r="Z231" s="27">
        <v>44887</v>
      </c>
      <c r="AA231" s="21">
        <f>Table2[[#This Row],[Return]]*$D$3+Table4[[#This Row],[Return]]*$D$4+Table5[[#This Row],[Return]]*$D$5+Table6[[#This Row],[Return]]*$D$6+Table7[[#This Row],[Return]]*$D$7</f>
        <v>3.8576758743935563E-3</v>
      </c>
      <c r="AB231" s="13">
        <f>'Raw Data'!N216</f>
        <v>-4.0642347343377372E-3</v>
      </c>
    </row>
    <row r="232" spans="1:28" x14ac:dyDescent="0.3">
      <c r="A232" s="7">
        <v>44886</v>
      </c>
      <c r="B232">
        <v>225.64999399999999</v>
      </c>
      <c r="C232">
        <v>439931</v>
      </c>
      <c r="D232" s="21">
        <f>(Table2[[#This Row],[Close]]-B233)/B233</f>
        <v>-1.3551938797814241E-2</v>
      </c>
      <c r="F232" s="7">
        <v>44886</v>
      </c>
      <c r="G232">
        <v>927.5</v>
      </c>
      <c r="H232">
        <v>85182</v>
      </c>
      <c r="I232" s="21">
        <f>(Table4[[#This Row],[Close]]-G233)/G233</f>
        <v>2.7074926443606814E-2</v>
      </c>
      <c r="K232" s="7">
        <v>44886</v>
      </c>
      <c r="L232">
        <v>200</v>
      </c>
      <c r="M232">
        <v>9489</v>
      </c>
      <c r="N232" s="21">
        <f>(Table5[[#This Row],[Close]]-L233)/L233</f>
        <v>-1.5748016964783697E-2</v>
      </c>
      <c r="P232" s="7">
        <v>44886</v>
      </c>
      <c r="Q232">
        <v>99.25</v>
      </c>
      <c r="R232">
        <v>38943</v>
      </c>
      <c r="S232" s="21">
        <f>(Table6[[#This Row],[Close]]-Q233)/Q233</f>
        <v>-1.1454202959079628E-2</v>
      </c>
      <c r="U232" s="7">
        <v>44886</v>
      </c>
      <c r="V232">
        <v>137.800003</v>
      </c>
      <c r="W232">
        <v>13516</v>
      </c>
      <c r="X232" s="21">
        <f>(Table7[[#This Row],[Close]]-V233)/V233</f>
        <v>-7.5621386721438366E-3</v>
      </c>
      <c r="Z232" s="26">
        <v>44886</v>
      </c>
      <c r="AA232" s="21">
        <f>Table2[[#This Row],[Return]]*$D$3+Table4[[#This Row],[Return]]*$D$4+Table5[[#This Row],[Return]]*$D$5+Table6[[#This Row],[Return]]*$D$6+Table7[[#This Row],[Return]]*$D$7</f>
        <v>-4.2482741900429178E-3</v>
      </c>
      <c r="AB232" s="13">
        <f>'Raw Data'!N217</f>
        <v>1.2851405622489914E-2</v>
      </c>
    </row>
    <row r="233" spans="1:28" x14ac:dyDescent="0.3">
      <c r="A233" s="7">
        <v>44883</v>
      </c>
      <c r="B233">
        <v>228.75</v>
      </c>
      <c r="C233">
        <v>1444902</v>
      </c>
      <c r="D233" s="21">
        <f>(Table2[[#This Row],[Close]]-B234)/B234</f>
        <v>-8.6673889490790895E-3</v>
      </c>
      <c r="F233" s="7">
        <v>44883</v>
      </c>
      <c r="G233">
        <v>903.04998799999998</v>
      </c>
      <c r="H233">
        <v>12699</v>
      </c>
      <c r="I233" s="21">
        <f>(Table4[[#This Row],[Close]]-G234)/G234</f>
        <v>-5.1776502340953072E-3</v>
      </c>
      <c r="K233" s="7">
        <v>44883</v>
      </c>
      <c r="L233">
        <v>203.199997</v>
      </c>
      <c r="M233">
        <v>3834</v>
      </c>
      <c r="N233" s="21">
        <f>(Table5[[#This Row],[Close]]-L234)/L234</f>
        <v>-6.1139643841618642E-3</v>
      </c>
      <c r="P233" s="7">
        <v>44883</v>
      </c>
      <c r="Q233">
        <v>100.400002</v>
      </c>
      <c r="R233">
        <v>45571</v>
      </c>
      <c r="S233" s="21">
        <f>(Table6[[#This Row],[Close]]-Q234)/Q234</f>
        <v>-1.1324480216903618E-2</v>
      </c>
      <c r="U233" s="7">
        <v>44883</v>
      </c>
      <c r="V233">
        <v>138.85000600000001</v>
      </c>
      <c r="W233">
        <v>11909</v>
      </c>
      <c r="X233" s="21">
        <f>(Table7[[#This Row],[Close]]-V234)/V234</f>
        <v>-1.0334974832466655E-2</v>
      </c>
      <c r="Z233" s="27">
        <v>44883</v>
      </c>
      <c r="AA233" s="21">
        <f>Table2[[#This Row],[Return]]*$D$3+Table4[[#This Row],[Return]]*$D$4+Table5[[#This Row],[Return]]*$D$5+Table6[[#This Row],[Return]]*$D$6+Table7[[#This Row],[Return]]*$D$7</f>
        <v>-8.3236917233413064E-3</v>
      </c>
      <c r="AB233" s="13">
        <f>'Raw Data'!N218</f>
        <v>-3.8517231392991687E-2</v>
      </c>
    </row>
    <row r="234" spans="1:28" x14ac:dyDescent="0.3">
      <c r="A234" s="7">
        <v>44882</v>
      </c>
      <c r="B234">
        <v>230.75</v>
      </c>
      <c r="C234">
        <v>3614191</v>
      </c>
      <c r="D234" s="21">
        <f>(Table2[[#This Row],[Close]]-B235)/B235</f>
        <v>4.3645380995602473E-2</v>
      </c>
      <c r="F234" s="7">
        <v>44882</v>
      </c>
      <c r="G234">
        <v>907.75</v>
      </c>
      <c r="H234">
        <v>19574</v>
      </c>
      <c r="I234" s="21">
        <f>(Table4[[#This Row],[Close]]-G235)/G235</f>
        <v>-1.4654002713704206E-2</v>
      </c>
      <c r="K234" s="7">
        <v>44882</v>
      </c>
      <c r="L234">
        <v>204.449997</v>
      </c>
      <c r="M234">
        <v>4358</v>
      </c>
      <c r="N234" s="21">
        <f>(Table5[[#This Row],[Close]]-L235)/L235</f>
        <v>1.7148015174482092E-3</v>
      </c>
      <c r="P234" s="7">
        <v>44882</v>
      </c>
      <c r="Q234">
        <v>101.550003</v>
      </c>
      <c r="R234">
        <v>84596</v>
      </c>
      <c r="S234" s="21">
        <f>(Table6[[#This Row],[Close]]-Q235)/Q235</f>
        <v>5.943596016154489E-3</v>
      </c>
      <c r="U234" s="7">
        <v>44882</v>
      </c>
      <c r="V234">
        <v>140.300003</v>
      </c>
      <c r="W234">
        <v>35671</v>
      </c>
      <c r="X234" s="21">
        <f>(Table7[[#This Row],[Close]]-V235)/V235</f>
        <v>1.5195412775587887E-2</v>
      </c>
      <c r="Z234" s="26">
        <v>44882</v>
      </c>
      <c r="AA234" s="21">
        <f>Table2[[#This Row],[Return]]*$D$3+Table4[[#This Row],[Return]]*$D$4+Table5[[#This Row],[Return]]*$D$5+Table6[[#This Row],[Return]]*$D$6+Table7[[#This Row],[Return]]*$D$7</f>
        <v>1.0369037718217771E-2</v>
      </c>
      <c r="AB234" s="13">
        <f>'Raw Data'!N219</f>
        <v>2.4831816383063057E-2</v>
      </c>
    </row>
    <row r="235" spans="1:28" x14ac:dyDescent="0.3">
      <c r="A235" s="7">
        <v>44881</v>
      </c>
      <c r="B235">
        <v>221.10000600000001</v>
      </c>
      <c r="C235">
        <v>607313</v>
      </c>
      <c r="D235" s="21">
        <f>(Table2[[#This Row],[Close]]-B236)/B236</f>
        <v>5.457080640029555E-3</v>
      </c>
      <c r="F235" s="7">
        <v>44881</v>
      </c>
      <c r="G235">
        <v>921.25</v>
      </c>
      <c r="H235">
        <v>21351</v>
      </c>
      <c r="I235" s="21">
        <f>(Table4[[#This Row],[Close]]-G236)/G236</f>
        <v>-1.5074545744148252E-2</v>
      </c>
      <c r="K235" s="7">
        <v>44881</v>
      </c>
      <c r="L235">
        <v>204.10000600000001</v>
      </c>
      <c r="M235">
        <v>3735</v>
      </c>
      <c r="N235" s="21">
        <f>(Table5[[#This Row],[Close]]-L236)/L236</f>
        <v>-8.2604323382832814E-3</v>
      </c>
      <c r="P235" s="7">
        <v>44881</v>
      </c>
      <c r="Q235">
        <v>100.949997</v>
      </c>
      <c r="R235">
        <v>63926</v>
      </c>
      <c r="S235" s="21">
        <f>(Table6[[#This Row],[Close]]-Q236)/Q236</f>
        <v>2.9805761951201509E-3</v>
      </c>
      <c r="U235" s="7">
        <v>44881</v>
      </c>
      <c r="V235">
        <v>138.199997</v>
      </c>
      <c r="W235">
        <v>23802</v>
      </c>
      <c r="X235" s="21">
        <f>(Table7[[#This Row],[Close]]-V236)/V236</f>
        <v>-1.1798419229242015E-2</v>
      </c>
      <c r="Z235" s="27">
        <v>44881</v>
      </c>
      <c r="AA235" s="21">
        <f>Table2[[#This Row],[Return]]*$D$3+Table4[[#This Row],[Return]]*$D$4+Table5[[#This Row],[Return]]*$D$5+Table6[[#This Row],[Return]]*$D$6+Table7[[#This Row],[Return]]*$D$7</f>
        <v>-5.3391480953047686E-3</v>
      </c>
      <c r="AB235" s="13">
        <f>'Raw Data'!N220</f>
        <v>1.6846695074818469E-3</v>
      </c>
    </row>
    <row r="236" spans="1:28" x14ac:dyDescent="0.3">
      <c r="A236" s="7">
        <v>44880</v>
      </c>
      <c r="B236">
        <v>219.89999399999999</v>
      </c>
      <c r="C236">
        <v>593264</v>
      </c>
      <c r="D236" s="21">
        <f>(Table2[[#This Row],[Close]]-B237)/B237</f>
        <v>-4.5457272727276175E-4</v>
      </c>
      <c r="F236" s="7">
        <v>44880</v>
      </c>
      <c r="G236">
        <v>935.34997599999997</v>
      </c>
      <c r="H236">
        <v>19222</v>
      </c>
      <c r="I236" s="21">
        <f>(Table4[[#This Row],[Close]]-G237)/G237</f>
        <v>-1.0159305654360948E-2</v>
      </c>
      <c r="K236" s="7">
        <v>44880</v>
      </c>
      <c r="L236">
        <v>205.800003</v>
      </c>
      <c r="M236">
        <v>11355</v>
      </c>
      <c r="N236" s="21">
        <f>(Table5[[#This Row],[Close]]-L237)/L237</f>
        <v>-1.3422832787454491E-2</v>
      </c>
      <c r="P236" s="7">
        <v>44880</v>
      </c>
      <c r="Q236">
        <v>100.650002</v>
      </c>
      <c r="R236">
        <v>81921</v>
      </c>
      <c r="S236" s="21">
        <f>(Table6[[#This Row],[Close]]-Q237)/Q237</f>
        <v>8.517023792073402E-3</v>
      </c>
      <c r="U236" s="7">
        <v>44880</v>
      </c>
      <c r="V236">
        <v>139.85000600000001</v>
      </c>
      <c r="W236">
        <v>26905</v>
      </c>
      <c r="X236" s="21">
        <f>(Table7[[#This Row],[Close]]-V237)/V237</f>
        <v>4.3088402154399111E-3</v>
      </c>
      <c r="Z236" s="26">
        <v>44880</v>
      </c>
      <c r="AA236" s="21">
        <f>Table2[[#This Row],[Return]]*$D$3+Table4[[#This Row],[Return]]*$D$4+Table5[[#This Row],[Return]]*$D$5+Table6[[#This Row],[Return]]*$D$6+Table7[[#This Row],[Return]]*$D$7</f>
        <v>-2.2421694323149772E-3</v>
      </c>
      <c r="AB236" s="13">
        <f>'Raw Data'!N221</f>
        <v>-1.9780437147660962E-3</v>
      </c>
    </row>
    <row r="237" spans="1:28" x14ac:dyDescent="0.3">
      <c r="A237" s="7">
        <v>44879</v>
      </c>
      <c r="B237">
        <v>220</v>
      </c>
      <c r="C237">
        <v>284213</v>
      </c>
      <c r="D237" s="21">
        <f>(Table2[[#This Row],[Close]]-B238)/B238</f>
        <v>1.3655120805486575E-3</v>
      </c>
      <c r="F237" s="7">
        <v>44879</v>
      </c>
      <c r="G237">
        <v>944.95001200000002</v>
      </c>
      <c r="H237">
        <v>51990</v>
      </c>
      <c r="I237" s="21">
        <f>(Table4[[#This Row],[Close]]-G238)/G238</f>
        <v>-2.1161931431111635E-4</v>
      </c>
      <c r="K237" s="7">
        <v>44879</v>
      </c>
      <c r="L237">
        <v>208.60000600000001</v>
      </c>
      <c r="M237">
        <v>17152</v>
      </c>
      <c r="N237" s="21">
        <f>(Table5[[#This Row],[Close]]-L238)/L238</f>
        <v>1.7312864901543084E-2</v>
      </c>
      <c r="P237" s="7">
        <v>44879</v>
      </c>
      <c r="Q237">
        <v>99.800003000000004</v>
      </c>
      <c r="R237">
        <v>87395</v>
      </c>
      <c r="S237" s="21">
        <f>(Table6[[#This Row],[Close]]-Q238)/Q238</f>
        <v>1.5776111959287572E-2</v>
      </c>
      <c r="U237" s="7">
        <v>44879</v>
      </c>
      <c r="V237">
        <v>139.25</v>
      </c>
      <c r="W237">
        <v>41049</v>
      </c>
      <c r="X237" s="21">
        <f>(Table7[[#This Row],[Close]]-V238)/V238</f>
        <v>-1.5553178131209124E-2</v>
      </c>
      <c r="Z237" s="27">
        <v>44879</v>
      </c>
      <c r="AA237" s="21">
        <f>Table2[[#This Row],[Return]]*$D$3+Table4[[#This Row],[Return]]*$D$4+Table5[[#This Row],[Return]]*$D$5+Table6[[#This Row],[Return]]*$D$6+Table7[[#This Row],[Return]]*$D$7</f>
        <v>3.737938299171815E-3</v>
      </c>
      <c r="AB237" s="13">
        <f>'Raw Data'!N222</f>
        <v>-1.7770757231710481E-3</v>
      </c>
    </row>
    <row r="238" spans="1:28" x14ac:dyDescent="0.3">
      <c r="A238" s="7">
        <v>44876</v>
      </c>
      <c r="B238">
        <v>219.699997</v>
      </c>
      <c r="C238">
        <v>553661</v>
      </c>
      <c r="D238" s="21">
        <f>(Table2[[#This Row],[Close]]-B239)/B239</f>
        <v>4.5724737709987254E-3</v>
      </c>
      <c r="F238" s="7">
        <v>44876</v>
      </c>
      <c r="G238">
        <v>945.15002400000003</v>
      </c>
      <c r="H238">
        <v>35222</v>
      </c>
      <c r="I238" s="21">
        <f>(Table4[[#This Row],[Close]]-G239)/G239</f>
        <v>7.7838121094114749E-3</v>
      </c>
      <c r="K238" s="7">
        <v>44876</v>
      </c>
      <c r="L238">
        <v>205.050003</v>
      </c>
      <c r="M238">
        <v>3548</v>
      </c>
      <c r="N238" s="21">
        <f>(Table5[[#This Row],[Close]]-L239)/L239</f>
        <v>1.8375946807769133E-2</v>
      </c>
      <c r="P238" s="7">
        <v>44876</v>
      </c>
      <c r="Q238">
        <v>98.25</v>
      </c>
      <c r="R238">
        <v>168037</v>
      </c>
      <c r="S238" s="21">
        <f>(Table6[[#This Row],[Close]]-Q239)/Q239</f>
        <v>3.3123050118255531E-2</v>
      </c>
      <c r="U238" s="7">
        <v>44876</v>
      </c>
      <c r="V238">
        <v>141.449997</v>
      </c>
      <c r="W238">
        <v>117607</v>
      </c>
      <c r="X238" s="21">
        <f>(Table7[[#This Row],[Close]]-V239)/V239</f>
        <v>1.7259934902698219E-2</v>
      </c>
      <c r="Z238" s="26">
        <v>44876</v>
      </c>
      <c r="AA238" s="21">
        <f>Table2[[#This Row],[Return]]*$D$3+Table4[[#This Row],[Return]]*$D$4+Table5[[#This Row],[Return]]*$D$5+Table6[[#This Row],[Return]]*$D$6+Table7[[#This Row],[Return]]*$D$7</f>
        <v>1.6223043541826618E-2</v>
      </c>
      <c r="AB238" s="13">
        <f>'Raw Data'!N223</f>
        <v>9.7697138869504083E-3</v>
      </c>
    </row>
    <row r="239" spans="1:28" x14ac:dyDescent="0.3">
      <c r="A239" s="7">
        <v>44875</v>
      </c>
      <c r="B239">
        <v>218.699997</v>
      </c>
      <c r="C239">
        <v>296778</v>
      </c>
      <c r="D239" s="21">
        <f>(Table2[[#This Row],[Close]]-B240)/B240</f>
        <v>-1.1301989303372369E-2</v>
      </c>
      <c r="F239" s="7">
        <v>44875</v>
      </c>
      <c r="G239">
        <v>937.84997599999997</v>
      </c>
      <c r="H239">
        <v>34170</v>
      </c>
      <c r="I239" s="21">
        <f>(Table4[[#This Row],[Close]]-G240)/G240</f>
        <v>-2.6116328141225369E-2</v>
      </c>
      <c r="K239" s="7">
        <v>44875</v>
      </c>
      <c r="L239">
        <v>201.35000600000001</v>
      </c>
      <c r="M239">
        <v>3454</v>
      </c>
      <c r="N239" s="21">
        <f>(Table5[[#This Row],[Close]]-L240)/L240</f>
        <v>-9.5917214521634622E-3</v>
      </c>
      <c r="P239" s="7">
        <v>44875</v>
      </c>
      <c r="Q239">
        <v>95.099997999999999</v>
      </c>
      <c r="R239">
        <v>19242</v>
      </c>
      <c r="S239" s="21">
        <f>(Table6[[#This Row],[Close]]-Q240)/Q240</f>
        <v>5.2598630638649819E-4</v>
      </c>
      <c r="U239" s="7">
        <v>44875</v>
      </c>
      <c r="V239">
        <v>139.050003</v>
      </c>
      <c r="W239">
        <v>17720</v>
      </c>
      <c r="X239" s="21">
        <f>(Table7[[#This Row],[Close]]-V240)/V240</f>
        <v>1.4403816446359836E-3</v>
      </c>
      <c r="Z239" s="27">
        <v>44875</v>
      </c>
      <c r="AA239" s="21">
        <f>Table2[[#This Row],[Return]]*$D$3+Table4[[#This Row],[Return]]*$D$4+Table5[[#This Row],[Return]]*$D$5+Table6[[#This Row],[Return]]*$D$6+Table7[[#This Row],[Return]]*$D$7</f>
        <v>-9.0087341891477452E-3</v>
      </c>
      <c r="AB239" s="13">
        <f>'Raw Data'!N224</f>
        <v>-5.8473736372645956E-3</v>
      </c>
    </row>
    <row r="240" spans="1:28" x14ac:dyDescent="0.3">
      <c r="A240" s="7">
        <v>44874</v>
      </c>
      <c r="B240">
        <v>221.199997</v>
      </c>
      <c r="C240">
        <v>811943</v>
      </c>
      <c r="D240" s="21">
        <f>(Table2[[#This Row],[Close]]-B241)/B241</f>
        <v>4.7694891147714675E-3</v>
      </c>
      <c r="F240" s="7">
        <v>44874</v>
      </c>
      <c r="G240">
        <v>963</v>
      </c>
      <c r="H240">
        <v>266124</v>
      </c>
      <c r="I240" s="21">
        <f>(Table4[[#This Row],[Close]]-G241)/G241</f>
        <v>3.9788344269372895E-2</v>
      </c>
      <c r="K240" s="7">
        <v>44874</v>
      </c>
      <c r="L240">
        <v>203.300003</v>
      </c>
      <c r="M240">
        <v>6539</v>
      </c>
      <c r="N240" s="21">
        <f>(Table5[[#This Row],[Close]]-L241)/L241</f>
        <v>-5.3815608233334323E-3</v>
      </c>
      <c r="P240" s="7">
        <v>44874</v>
      </c>
      <c r="Q240">
        <v>95.050003000000004</v>
      </c>
      <c r="R240">
        <v>30387</v>
      </c>
      <c r="S240" s="21">
        <f>(Table6[[#This Row],[Close]]-Q241)/Q241</f>
        <v>1.5806216737487863E-3</v>
      </c>
      <c r="U240" s="7">
        <v>44874</v>
      </c>
      <c r="V240">
        <v>138.85000600000001</v>
      </c>
      <c r="W240">
        <v>20828</v>
      </c>
      <c r="X240" s="21">
        <f>(Table7[[#This Row],[Close]]-V241)/V241</f>
        <v>-4.3025529789003049E-3</v>
      </c>
      <c r="Z240" s="26">
        <v>44874</v>
      </c>
      <c r="AA240" s="21">
        <f>Table2[[#This Row],[Return]]*$D$3+Table4[[#This Row],[Return]]*$D$4+Table5[[#This Row],[Return]]*$D$5+Table6[[#This Row],[Return]]*$D$6+Table7[[#This Row],[Return]]*$D$7</f>
        <v>7.2908682511318833E-3</v>
      </c>
      <c r="AB240" s="13">
        <f>'Raw Data'!N225</f>
        <v>-2.6061776061776062E-2</v>
      </c>
    </row>
    <row r="241" spans="1:28" x14ac:dyDescent="0.3">
      <c r="A241" s="7">
        <v>44872</v>
      </c>
      <c r="B241">
        <v>220.14999399999999</v>
      </c>
      <c r="C241">
        <v>627698</v>
      </c>
      <c r="D241" s="21">
        <f>(Table2[[#This Row],[Close]]-B242)/B242</f>
        <v>2.2763487988076156E-3</v>
      </c>
      <c r="F241" s="7">
        <v>44872</v>
      </c>
      <c r="G241">
        <v>926.15002400000003</v>
      </c>
      <c r="H241">
        <v>470873</v>
      </c>
      <c r="I241" s="21">
        <f>(Table4[[#This Row],[Close]]-G242)/G242</f>
        <v>5.5020845612007013E-2</v>
      </c>
      <c r="K241" s="7">
        <v>44872</v>
      </c>
      <c r="L241">
        <v>204.39999399999999</v>
      </c>
      <c r="M241">
        <v>6991</v>
      </c>
      <c r="N241" s="21">
        <f>(Table5[[#This Row],[Close]]-L242)/L242</f>
        <v>-6.3198980017486524E-3</v>
      </c>
      <c r="P241" s="7">
        <v>44872</v>
      </c>
      <c r="Q241">
        <v>94.900002000000001</v>
      </c>
      <c r="R241">
        <v>31465</v>
      </c>
      <c r="S241" s="21">
        <f>(Table6[[#This Row],[Close]]-Q242)/Q242</f>
        <v>5.8294012894414826E-3</v>
      </c>
      <c r="U241" s="7">
        <v>44872</v>
      </c>
      <c r="V241">
        <v>139.449997</v>
      </c>
      <c r="W241">
        <v>28603</v>
      </c>
      <c r="X241" s="21">
        <f>(Table7[[#This Row],[Close]]-V242)/V242</f>
        <v>-7.1199716721959067E-3</v>
      </c>
      <c r="Z241" s="27">
        <v>44872</v>
      </c>
      <c r="AA241" s="21">
        <f>Table2[[#This Row],[Return]]*$D$3+Table4[[#This Row],[Return]]*$D$4+Table5[[#This Row],[Return]]*$D$5+Table6[[#This Row],[Return]]*$D$6+Table7[[#This Row],[Return]]*$D$7</f>
        <v>9.9373452052623108E-3</v>
      </c>
      <c r="AB241" s="13">
        <f>'Raw Data'!N226</f>
        <v>3.506843840543513E-2</v>
      </c>
    </row>
    <row r="242" spans="1:28" x14ac:dyDescent="0.3">
      <c r="A242" s="7">
        <v>44869</v>
      </c>
      <c r="B242">
        <v>219.64999399999999</v>
      </c>
      <c r="C242">
        <v>526053</v>
      </c>
      <c r="D242" s="21">
        <f>(Table2[[#This Row],[Close]]-B243)/B243</f>
        <v>2.5102144451789052E-3</v>
      </c>
      <c r="F242" s="7">
        <v>44869</v>
      </c>
      <c r="G242">
        <v>877.84997599999997</v>
      </c>
      <c r="H242">
        <v>14871</v>
      </c>
      <c r="I242" s="21">
        <f>(Table4[[#This Row],[Close]]-G243)/G243</f>
        <v>8.6172231939028628E-3</v>
      </c>
      <c r="K242" s="7">
        <v>44869</v>
      </c>
      <c r="L242">
        <v>205.699997</v>
      </c>
      <c r="M242">
        <v>1558</v>
      </c>
      <c r="N242" s="21">
        <f>(Table5[[#This Row],[Close]]-L243)/L243</f>
        <v>-3.1500314082860332E-3</v>
      </c>
      <c r="P242" s="7">
        <v>44869</v>
      </c>
      <c r="Q242">
        <v>94.349997999999999</v>
      </c>
      <c r="R242">
        <v>19909</v>
      </c>
      <c r="S242" s="21">
        <f>(Table6[[#This Row],[Close]]-Q243)/Q243</f>
        <v>-1.5873227513227581E-3</v>
      </c>
      <c r="U242" s="7">
        <v>44869</v>
      </c>
      <c r="V242">
        <v>140.449997</v>
      </c>
      <c r="W242">
        <v>21413</v>
      </c>
      <c r="X242" s="21">
        <f>(Table7[[#This Row],[Close]]-V243)/V243</f>
        <v>5.0089230769230497E-3</v>
      </c>
      <c r="Z242" s="26">
        <v>44869</v>
      </c>
      <c r="AA242" s="21">
        <f>Table2[[#This Row],[Return]]*$D$3+Table4[[#This Row],[Return]]*$D$4+Table5[[#This Row],[Return]]*$D$5+Table6[[#This Row],[Return]]*$D$6+Table7[[#This Row],[Return]]*$D$7</f>
        <v>2.2798013112792057E-3</v>
      </c>
      <c r="AB242" s="13">
        <f>'Raw Data'!N227</f>
        <v>1.1002200440088246E-3</v>
      </c>
    </row>
    <row r="243" spans="1:28" x14ac:dyDescent="0.3">
      <c r="A243" s="7">
        <v>44868</v>
      </c>
      <c r="B243">
        <v>219.10000600000001</v>
      </c>
      <c r="C243">
        <v>494619</v>
      </c>
      <c r="D243" s="21">
        <f>(Table2[[#This Row],[Close]]-B244)/B244</f>
        <v>3.2051832382377042E-3</v>
      </c>
      <c r="F243" s="7">
        <v>44868</v>
      </c>
      <c r="G243">
        <v>870.34997599999997</v>
      </c>
      <c r="H243">
        <v>14708</v>
      </c>
      <c r="I243" s="21">
        <f>(Table4[[#This Row],[Close]]-G244)/G244</f>
        <v>-5.7120010705295323E-3</v>
      </c>
      <c r="K243" s="7">
        <v>44868</v>
      </c>
      <c r="L243">
        <v>206.35000600000001</v>
      </c>
      <c r="M243">
        <v>1728</v>
      </c>
      <c r="N243" s="21">
        <f>(Table5[[#This Row],[Close]]-L244)/L244</f>
        <v>1.4254160937638212E-2</v>
      </c>
      <c r="P243" s="7">
        <v>44868</v>
      </c>
      <c r="Q243">
        <v>94.5</v>
      </c>
      <c r="R243">
        <v>31018</v>
      </c>
      <c r="S243" s="21">
        <f>(Table6[[#This Row],[Close]]-Q244)/Q244</f>
        <v>2.1208588932918296E-3</v>
      </c>
      <c r="U243" s="7">
        <v>44868</v>
      </c>
      <c r="V243">
        <v>139.75</v>
      </c>
      <c r="W243">
        <v>27493</v>
      </c>
      <c r="X243" s="21">
        <f>(Table7[[#This Row],[Close]]-V244)/V244</f>
        <v>1.341556258515869E-2</v>
      </c>
      <c r="Z243" s="27">
        <v>44868</v>
      </c>
      <c r="AA243" s="21">
        <f>Table2[[#This Row],[Return]]*$D$3+Table4[[#This Row],[Return]]*$D$4+Table5[[#This Row],[Return]]*$D$5+Table6[[#This Row],[Return]]*$D$6+Table7[[#This Row],[Return]]*$D$7</f>
        <v>5.4567529167593816E-3</v>
      </c>
      <c r="AB243" s="13">
        <f>'Raw Data'!N228</f>
        <v>-6.2618030016897601E-3</v>
      </c>
    </row>
    <row r="244" spans="1:28" x14ac:dyDescent="0.3">
      <c r="A244" s="7">
        <v>44867</v>
      </c>
      <c r="B244">
        <v>218.39999399999999</v>
      </c>
      <c r="C244">
        <v>423552</v>
      </c>
      <c r="D244" s="21">
        <f>(Table2[[#This Row],[Close]]-B245)/B245</f>
        <v>-1.6000274285714632E-3</v>
      </c>
      <c r="F244" s="7">
        <v>44867</v>
      </c>
      <c r="G244">
        <v>875.34997599999997</v>
      </c>
      <c r="H244">
        <v>19346</v>
      </c>
      <c r="I244" s="21">
        <f>(Table4[[#This Row],[Close]]-G245)/G245</f>
        <v>-5.7087402374947371E-4</v>
      </c>
      <c r="K244" s="7">
        <v>44867</v>
      </c>
      <c r="L244">
        <v>203.449997</v>
      </c>
      <c r="M244">
        <v>5438</v>
      </c>
      <c r="N244" s="21">
        <f>(Table5[[#This Row],[Close]]-L245)/L245</f>
        <v>-2.4220637889688267E-2</v>
      </c>
      <c r="P244" s="7">
        <v>44867</v>
      </c>
      <c r="Q244">
        <v>94.300003000000004</v>
      </c>
      <c r="R244">
        <v>16331</v>
      </c>
      <c r="S244" s="21">
        <f>(Table6[[#This Row],[Close]]-Q245)/Q245</f>
        <v>-2.6441035649676287E-3</v>
      </c>
      <c r="U244" s="7">
        <v>44867</v>
      </c>
      <c r="V244">
        <v>137.89999399999999</v>
      </c>
      <c r="W244">
        <v>9877</v>
      </c>
      <c r="X244" s="21">
        <f>(Table7[[#This Row],[Close]]-V245)/V245</f>
        <v>-5.7678660223763655E-3</v>
      </c>
      <c r="Z244" s="26">
        <v>44867</v>
      </c>
      <c r="AA244" s="21">
        <f>Table2[[#This Row],[Return]]*$D$3+Table4[[#This Row],[Return]]*$D$4+Table5[[#This Row],[Return]]*$D$5+Table6[[#This Row],[Return]]*$D$6+Table7[[#This Row],[Return]]*$D$7</f>
        <v>-6.96070178587064E-3</v>
      </c>
      <c r="AB244" s="13">
        <f>'Raw Data'!N229</f>
        <v>-1.9874788830361899E-4</v>
      </c>
    </row>
    <row r="245" spans="1:28" x14ac:dyDescent="0.3">
      <c r="A245" s="7">
        <v>44866</v>
      </c>
      <c r="B245">
        <v>218.75</v>
      </c>
      <c r="C245">
        <v>638753</v>
      </c>
      <c r="D245" s="21">
        <f>(Table2[[#This Row],[Close]]-B246)/B246</f>
        <v>8.0645161290322578E-3</v>
      </c>
      <c r="F245" s="7">
        <v>44866</v>
      </c>
      <c r="G245">
        <v>875.84997599999997</v>
      </c>
      <c r="H245">
        <v>13837</v>
      </c>
      <c r="I245" s="21">
        <f>(Table4[[#This Row],[Close]]-G246)/G246</f>
        <v>2.9773558545662408E-3</v>
      </c>
      <c r="K245" s="7">
        <v>44866</v>
      </c>
      <c r="L245">
        <v>208.5</v>
      </c>
      <c r="M245">
        <v>4982</v>
      </c>
      <c r="N245" s="21">
        <f>(Table5[[#This Row],[Close]]-L246)/L246</f>
        <v>1.7073170731707318E-2</v>
      </c>
      <c r="P245" s="7">
        <v>44866</v>
      </c>
      <c r="Q245">
        <v>94.550003000000004</v>
      </c>
      <c r="R245">
        <v>29424</v>
      </c>
      <c r="S245" s="21">
        <f>(Table6[[#This Row],[Close]]-Q246)/Q246</f>
        <v>1.3941050938337843E-2</v>
      </c>
      <c r="U245" s="7">
        <v>44866</v>
      </c>
      <c r="V245">
        <v>138.699997</v>
      </c>
      <c r="W245">
        <v>30673</v>
      </c>
      <c r="X245" s="21">
        <f>(Table7[[#This Row],[Close]]-V246)/V246</f>
        <v>9.09421627706547E-3</v>
      </c>
      <c r="Z245" s="27">
        <v>44866</v>
      </c>
      <c r="AA245" s="21">
        <f>Table2[[#This Row],[Return]]*$D$3+Table4[[#This Row],[Return]]*$D$4+Table5[[#This Row],[Return]]*$D$5+Table6[[#This Row],[Return]]*$D$6+Table7[[#This Row],[Return]]*$D$7</f>
        <v>1.0230061986141827E-2</v>
      </c>
      <c r="AB245" s="13">
        <f>'Raw Data'!N230</f>
        <v>4.5921932714384633E-3</v>
      </c>
    </row>
    <row r="246" spans="1:28" x14ac:dyDescent="0.3">
      <c r="A246" s="7">
        <v>44865</v>
      </c>
      <c r="B246">
        <v>217</v>
      </c>
      <c r="C246">
        <v>435313</v>
      </c>
      <c r="D246" s="21">
        <f>(Table2[[#This Row],[Close]]-B247)/B247</f>
        <v>8.8330727429175079E-3</v>
      </c>
      <c r="F246" s="7">
        <v>44865</v>
      </c>
      <c r="G246">
        <v>873.25</v>
      </c>
      <c r="H246">
        <v>18485</v>
      </c>
      <c r="I246" s="21">
        <f>(Table4[[#This Row],[Close]]-G247)/G247</f>
        <v>-9.5837721277018829E-3</v>
      </c>
      <c r="K246" s="7">
        <v>44865</v>
      </c>
      <c r="L246">
        <v>205</v>
      </c>
      <c r="M246">
        <v>4477</v>
      </c>
      <c r="N246" s="21">
        <f>(Table5[[#This Row],[Close]]-L247)/L247</f>
        <v>-7.3114308743285855E-4</v>
      </c>
      <c r="P246" s="7">
        <v>44865</v>
      </c>
      <c r="Q246">
        <v>93.25</v>
      </c>
      <c r="R246">
        <v>27693</v>
      </c>
      <c r="S246" s="21">
        <f>(Table6[[#This Row],[Close]]-Q247)/Q247</f>
        <v>1.6348773841961851E-2</v>
      </c>
      <c r="U246" s="7">
        <v>44865</v>
      </c>
      <c r="V246">
        <v>137.449997</v>
      </c>
      <c r="W246">
        <v>43300</v>
      </c>
      <c r="X246" s="21">
        <f>(Table7[[#This Row],[Close]]-V247)/V247</f>
        <v>9.548314779947796E-3</v>
      </c>
      <c r="Z246" s="26">
        <v>44865</v>
      </c>
      <c r="AA246" s="21">
        <f>Table2[[#This Row],[Return]]*$D$3+Table4[[#This Row],[Return]]*$D$4+Table5[[#This Row],[Return]]*$D$5+Table6[[#This Row],[Return]]*$D$6+Table7[[#This Row],[Return]]*$D$7</f>
        <v>4.8830492299384827E-3</v>
      </c>
      <c r="AB246" s="13">
        <f>'Raw Data'!N231</f>
        <v>1.6851081108516925E-2</v>
      </c>
    </row>
    <row r="247" spans="1:28" x14ac:dyDescent="0.3">
      <c r="A247" s="7">
        <v>44862</v>
      </c>
      <c r="B247">
        <v>215.10000600000001</v>
      </c>
      <c r="C247">
        <v>587575</v>
      </c>
      <c r="D247" s="21">
        <f>(Table2[[#This Row],[Close]]-B248)/B248</f>
        <v>-8.7557327188939743E-3</v>
      </c>
      <c r="F247" s="7">
        <v>44862</v>
      </c>
      <c r="G247">
        <v>881.70001200000002</v>
      </c>
      <c r="H247">
        <v>17522</v>
      </c>
      <c r="I247" s="21">
        <f>(Table4[[#This Row],[Close]]-G248)/G248</f>
        <v>5.8179741497050253E-3</v>
      </c>
      <c r="K247" s="7">
        <v>44862</v>
      </c>
      <c r="L247">
        <v>205.14999399999999</v>
      </c>
      <c r="M247">
        <v>4735</v>
      </c>
      <c r="N247" s="21">
        <f>(Table5[[#This Row],[Close]]-L248)/L248</f>
        <v>-1.1087023539460469E-2</v>
      </c>
      <c r="P247" s="7">
        <v>44862</v>
      </c>
      <c r="Q247">
        <v>91.75</v>
      </c>
      <c r="R247">
        <v>28165</v>
      </c>
      <c r="S247" s="21">
        <f>(Table6[[#This Row],[Close]]-Q248)/Q248</f>
        <v>-2.3936170212765957E-2</v>
      </c>
      <c r="U247" s="7">
        <v>44862</v>
      </c>
      <c r="V247">
        <v>136.14999399999999</v>
      </c>
      <c r="W247">
        <v>32191</v>
      </c>
      <c r="X247" s="21">
        <f>(Table7[[#This Row],[Close]]-V248)/V248</f>
        <v>-2.2262161579892335E-2</v>
      </c>
      <c r="Z247" s="27">
        <v>44862</v>
      </c>
      <c r="AA247" s="21">
        <f>Table2[[#This Row],[Return]]*$D$3+Table4[[#This Row],[Return]]*$D$4+Table5[[#This Row],[Return]]*$D$5+Table6[[#This Row],[Return]]*$D$6+Table7[[#This Row],[Return]]*$D$7</f>
        <v>-1.2044622780261542E-2</v>
      </c>
      <c r="AB247" s="13">
        <f>'Raw Data'!N232</f>
        <v>-8.7542765143891442E-3</v>
      </c>
    </row>
    <row r="248" spans="1:28" x14ac:dyDescent="0.3">
      <c r="A248" s="7">
        <v>44861</v>
      </c>
      <c r="B248">
        <v>217</v>
      </c>
      <c r="C248">
        <v>547745</v>
      </c>
      <c r="D248" s="21">
        <f>(Table2[[#This Row],[Close]]-B249)/B249</f>
        <v>2.7726710565435949E-3</v>
      </c>
      <c r="F248" s="7">
        <v>44861</v>
      </c>
      <c r="G248">
        <v>876.59997599999997</v>
      </c>
      <c r="H248">
        <v>22885</v>
      </c>
      <c r="I248" s="21">
        <f>(Table4[[#This Row],[Close]]-G249)/G249</f>
        <v>1.6112163911735235E-2</v>
      </c>
      <c r="K248" s="7">
        <v>44861</v>
      </c>
      <c r="L248">
        <v>207.449997</v>
      </c>
      <c r="M248">
        <v>2496</v>
      </c>
      <c r="N248" s="21">
        <f>(Table5[[#This Row],[Close]]-L249)/L249</f>
        <v>1.1704432893863416E-2</v>
      </c>
      <c r="P248" s="7">
        <v>44861</v>
      </c>
      <c r="Q248">
        <v>94</v>
      </c>
      <c r="R248">
        <v>19005</v>
      </c>
      <c r="S248" s="21">
        <f>(Table6[[#This Row],[Close]]-Q249)/Q249</f>
        <v>-4.2373092322604044E-3</v>
      </c>
      <c r="U248" s="7">
        <v>44861</v>
      </c>
      <c r="V248">
        <v>139.25</v>
      </c>
      <c r="W248">
        <v>21892</v>
      </c>
      <c r="X248" s="21">
        <f>(Table7[[#This Row],[Close]]-V249)/V249</f>
        <v>-2.8642607746907061E-3</v>
      </c>
      <c r="Z248" s="26">
        <v>44861</v>
      </c>
      <c r="AA248" s="21">
        <f>Table2[[#This Row],[Return]]*$D$3+Table4[[#This Row],[Return]]*$D$4+Table5[[#This Row],[Return]]*$D$5+Table6[[#This Row],[Return]]*$D$6+Table7[[#This Row],[Return]]*$D$7</f>
        <v>4.6975395710382277E-3</v>
      </c>
      <c r="AB248" s="13">
        <f>'Raw Data'!N233</f>
        <v>3.2197756543415043E-2</v>
      </c>
    </row>
    <row r="249" spans="1:28" x14ac:dyDescent="0.3">
      <c r="A249" s="7">
        <v>44859</v>
      </c>
      <c r="B249">
        <v>216.39999399999999</v>
      </c>
      <c r="C249">
        <v>329749</v>
      </c>
      <c r="D249" s="21">
        <f>(Table2[[#This Row],[Close]]-B250)/B250</f>
        <v>-1.8450599375684112E-3</v>
      </c>
      <c r="F249" s="7">
        <v>44859</v>
      </c>
      <c r="G249">
        <v>862.70001200000002</v>
      </c>
      <c r="H249">
        <v>84107</v>
      </c>
      <c r="I249" s="21">
        <f>(Table4[[#This Row],[Close]]-G250)/G250</f>
        <v>-1.6249500889453206E-2</v>
      </c>
      <c r="K249" s="7">
        <v>44859</v>
      </c>
      <c r="L249">
        <v>205.050003</v>
      </c>
      <c r="M249">
        <v>2196</v>
      </c>
      <c r="N249" s="21">
        <f>(Table5[[#This Row],[Close]]-L250)/L250</f>
        <v>-4.8531909024044032E-3</v>
      </c>
      <c r="P249" s="7">
        <v>44859</v>
      </c>
      <c r="Q249">
        <v>94.400002000000001</v>
      </c>
      <c r="R249">
        <v>9681</v>
      </c>
      <c r="S249" s="21">
        <f>(Table6[[#This Row],[Close]]-Q250)/Q250</f>
        <v>-1.2035593551996049E-2</v>
      </c>
      <c r="U249" s="7">
        <v>44859</v>
      </c>
      <c r="V249">
        <v>139.64999399999999</v>
      </c>
      <c r="W249">
        <v>7245</v>
      </c>
      <c r="X249" s="21">
        <f>(Table7[[#This Row],[Close]]-V250)/V250</f>
        <v>-7.4627080482454009E-3</v>
      </c>
      <c r="Z249" s="27">
        <v>44859</v>
      </c>
      <c r="AA249" s="21">
        <f>Table2[[#This Row],[Return]]*$D$3+Table4[[#This Row],[Return]]*$D$4+Table5[[#This Row],[Return]]*$D$5+Table6[[#This Row],[Return]]*$D$6+Table7[[#This Row],[Return]]*$D$7</f>
        <v>-8.4892106659334946E-3</v>
      </c>
      <c r="AB249" s="13">
        <f>'Raw Data'!N234</f>
        <v>3.2301760966967894E-3</v>
      </c>
    </row>
    <row r="250" spans="1:28" x14ac:dyDescent="0.3">
      <c r="A250" s="7">
        <v>44858</v>
      </c>
      <c r="B250">
        <v>216.800003</v>
      </c>
      <c r="C250">
        <v>160904</v>
      </c>
      <c r="D250" s="21">
        <f>(Table2[[#This Row],[Close]]-B251)/B251</f>
        <v>1.1194072141625207E-2</v>
      </c>
      <c r="F250" s="7">
        <v>44858</v>
      </c>
      <c r="G250">
        <v>876.95001200000002</v>
      </c>
      <c r="H250">
        <v>38849</v>
      </c>
      <c r="I250" s="21">
        <f>(Table4[[#This Row],[Close]]-G251)/G251</f>
        <v>-1.8852065592106462E-2</v>
      </c>
      <c r="K250" s="7">
        <v>44858</v>
      </c>
      <c r="L250">
        <v>206.050003</v>
      </c>
      <c r="M250">
        <v>910</v>
      </c>
      <c r="N250" s="21">
        <f>(Table5[[#This Row],[Close]]-L251)/L251</f>
        <v>9.5541251478453958E-3</v>
      </c>
      <c r="P250" s="7">
        <v>44858</v>
      </c>
      <c r="Q250">
        <v>95.550003000000004</v>
      </c>
      <c r="R250">
        <v>14048</v>
      </c>
      <c r="S250" s="21">
        <f>(Table6[[#This Row],[Close]]-Q251)/Q251</f>
        <v>1.3255566916577935E-2</v>
      </c>
      <c r="U250" s="7">
        <v>44858</v>
      </c>
      <c r="V250">
        <v>140.699997</v>
      </c>
      <c r="W250">
        <v>6981</v>
      </c>
      <c r="X250" s="21">
        <f>(Table7[[#This Row],[Close]]-V251)/V251</f>
        <v>2.3644962320370222E-2</v>
      </c>
      <c r="Z250" s="26">
        <v>44858</v>
      </c>
      <c r="AA250" s="21">
        <f>Table2[[#This Row],[Return]]*$D$3+Table4[[#This Row],[Return]]*$D$4+Table5[[#This Row],[Return]]*$D$5+Table6[[#This Row],[Return]]*$D$6+Table7[[#This Row],[Return]]*$D$7</f>
        <v>7.7593321868624603E-3</v>
      </c>
      <c r="AB250" s="13">
        <f>'Raw Data'!N235</f>
        <v>-2.9090909090908616E-3</v>
      </c>
    </row>
    <row r="251" spans="1:28" x14ac:dyDescent="0.3">
      <c r="A251" s="7">
        <v>44855</v>
      </c>
      <c r="B251">
        <v>214.39999399999999</v>
      </c>
      <c r="C251">
        <v>471311</v>
      </c>
      <c r="D251" s="21">
        <f>(Table2[[#This Row],[Close]]-B252)/B252</f>
        <v>-9.9284644202937804E-3</v>
      </c>
      <c r="F251" s="7">
        <v>44855</v>
      </c>
      <c r="G251">
        <v>893.79998799999998</v>
      </c>
      <c r="H251">
        <v>17715</v>
      </c>
      <c r="I251" s="21">
        <f>(Table4[[#This Row],[Close]]-G252)/G252</f>
        <v>-2.2883161856556045E-3</v>
      </c>
      <c r="K251" s="7">
        <v>44855</v>
      </c>
      <c r="L251">
        <v>204.10000600000001</v>
      </c>
      <c r="M251">
        <v>3592</v>
      </c>
      <c r="N251" s="21">
        <f>(Table5[[#This Row],[Close]]-L252)/L252</f>
        <v>-6.3290556863404039E-3</v>
      </c>
      <c r="P251" s="7">
        <v>44855</v>
      </c>
      <c r="Q251">
        <v>94.300003000000004</v>
      </c>
      <c r="R251">
        <v>55446</v>
      </c>
      <c r="S251" s="21">
        <f>(Table6[[#This Row],[Close]]-Q252)/Q252</f>
        <v>4.2598614641137407E-3</v>
      </c>
      <c r="U251" s="7">
        <v>44855</v>
      </c>
      <c r="V251">
        <v>137.449997</v>
      </c>
      <c r="W251">
        <v>19655</v>
      </c>
      <c r="X251" s="21">
        <f>(Table7[[#This Row],[Close]]-V252)/V252</f>
        <v>-9.3693909909910184E-3</v>
      </c>
      <c r="Z251" s="27">
        <v>44855</v>
      </c>
      <c r="AA251" s="21">
        <f>Table2[[#This Row],[Return]]*$D$3+Table4[[#This Row],[Return]]*$D$4+Table5[[#This Row],[Return]]*$D$5+Table6[[#This Row],[Return]]*$D$6+Table7[[#This Row],[Return]]*$D$7</f>
        <v>-4.7310731638334136E-3</v>
      </c>
      <c r="AB251" s="13">
        <f>'Raw Data'!N236</f>
        <v>5.8522311631309673E-3</v>
      </c>
    </row>
    <row r="252" spans="1:28" x14ac:dyDescent="0.3">
      <c r="A252" s="7">
        <v>44854</v>
      </c>
      <c r="B252">
        <v>216.550003</v>
      </c>
      <c r="C252">
        <v>566028</v>
      </c>
      <c r="D252" s="21">
        <f>(Table2[[#This Row],[Close]]-B253)/B253</f>
        <v>7.209316279069785E-3</v>
      </c>
      <c r="F252" s="7">
        <v>44854</v>
      </c>
      <c r="G252">
        <v>895.84997599999997</v>
      </c>
      <c r="H252">
        <v>24867</v>
      </c>
      <c r="I252" s="21">
        <f>(Table4[[#This Row],[Close]]-G253)/G253</f>
        <v>-2.2321522535416314E-4</v>
      </c>
      <c r="K252" s="7">
        <v>44854</v>
      </c>
      <c r="L252">
        <v>205.39999399999999</v>
      </c>
      <c r="M252">
        <v>2432</v>
      </c>
      <c r="N252" s="21">
        <f>(Table5[[#This Row],[Close]]-L253)/L253</f>
        <v>1.4626425705710842E-3</v>
      </c>
      <c r="P252" s="7">
        <v>44854</v>
      </c>
      <c r="Q252">
        <v>93.900002000000001</v>
      </c>
      <c r="R252">
        <v>19428</v>
      </c>
      <c r="S252" s="21">
        <f>(Table6[[#This Row],[Close]]-Q253)/Q253</f>
        <v>-2.1253560494230695E-3</v>
      </c>
      <c r="U252" s="7">
        <v>44854</v>
      </c>
      <c r="V252">
        <v>138.75</v>
      </c>
      <c r="W252">
        <v>13473</v>
      </c>
      <c r="X252" s="21">
        <f>(Table7[[#This Row],[Close]]-V253)/V253</f>
        <v>-4.3057479308612843E-3</v>
      </c>
      <c r="Z252" s="26">
        <v>44854</v>
      </c>
      <c r="AA252" s="21">
        <f>Table2[[#This Row],[Return]]*$D$3+Table4[[#This Row],[Return]]*$D$4+Table5[[#This Row],[Return]]*$D$5+Table6[[#This Row],[Return]]*$D$6+Table7[[#This Row],[Return]]*$D$7</f>
        <v>4.0352792880047044E-4</v>
      </c>
      <c r="AB252" s="13">
        <f>'Raw Data'!N237</f>
        <v>-1.3505154639175281E-2</v>
      </c>
    </row>
    <row r="253" spans="1:28" x14ac:dyDescent="0.3">
      <c r="A253" s="7">
        <v>44853</v>
      </c>
      <c r="B253">
        <v>215</v>
      </c>
      <c r="C253">
        <v>517453</v>
      </c>
      <c r="D253" s="21">
        <f>(Table2[[#This Row],[Close]]-B254)/B254</f>
        <v>-1.3987631084783814E-2</v>
      </c>
      <c r="F253" s="7">
        <v>44853</v>
      </c>
      <c r="G253">
        <v>896.04998799999998</v>
      </c>
      <c r="H253">
        <v>11724</v>
      </c>
      <c r="I253" s="21">
        <f>(Table4[[#This Row],[Close]]-G254)/G254</f>
        <v>-1.0927781741670787E-2</v>
      </c>
      <c r="K253" s="7">
        <v>44853</v>
      </c>
      <c r="L253">
        <v>205.10000600000001</v>
      </c>
      <c r="M253">
        <v>2375</v>
      </c>
      <c r="N253" s="21">
        <f>(Table5[[#This Row],[Close]]-L254)/L254</f>
        <v>-9.8961528331011437E-3</v>
      </c>
      <c r="P253" s="7">
        <v>44853</v>
      </c>
      <c r="Q253">
        <v>94.099997999999999</v>
      </c>
      <c r="R253">
        <v>17742</v>
      </c>
      <c r="S253" s="21">
        <f>(Table6[[#This Row],[Close]]-Q254)/Q254</f>
        <v>-5.2854123738987815E-3</v>
      </c>
      <c r="U253" s="7">
        <v>44853</v>
      </c>
      <c r="V253">
        <v>139.35000600000001</v>
      </c>
      <c r="W253">
        <v>15537</v>
      </c>
      <c r="X253" s="21">
        <f>(Table7[[#This Row],[Close]]-V254)/V254</f>
        <v>-3.2188625918698741E-3</v>
      </c>
      <c r="Z253" s="27">
        <v>44853</v>
      </c>
      <c r="AA253" s="21">
        <f>Table2[[#This Row],[Return]]*$D$3+Table4[[#This Row],[Return]]*$D$4+Table5[[#This Row],[Return]]*$D$5+Table6[[#This Row],[Return]]*$D$6+Table7[[#This Row],[Return]]*$D$7</f>
        <v>-8.6631681250648809E-3</v>
      </c>
      <c r="AB253" s="13">
        <f>'Raw Data'!N238</f>
        <v>1.2737523491334356E-2</v>
      </c>
    </row>
    <row r="254" spans="1:28" x14ac:dyDescent="0.3">
      <c r="A254" s="7">
        <v>44852</v>
      </c>
      <c r="B254">
        <v>218.050003</v>
      </c>
      <c r="C254">
        <v>2094627</v>
      </c>
      <c r="D254" s="21">
        <f>(Table2[[#This Row],[Close]]-B255)/B255</f>
        <v>1.0660500579374293E-2</v>
      </c>
      <c r="F254" s="7">
        <v>44852</v>
      </c>
      <c r="G254">
        <v>905.95001200000002</v>
      </c>
      <c r="H254">
        <v>24545</v>
      </c>
      <c r="I254" s="21">
        <f>(Table4[[#This Row],[Close]]-G255)/G255</f>
        <v>9.8651613384950591E-3</v>
      </c>
      <c r="K254" s="7">
        <v>44852</v>
      </c>
      <c r="L254">
        <v>207.14999399999999</v>
      </c>
      <c r="M254">
        <v>3142</v>
      </c>
      <c r="N254" s="21">
        <f>(Table5[[#This Row],[Close]]-L255)/L255</f>
        <v>-3.1280509654276153E-3</v>
      </c>
      <c r="P254" s="7">
        <v>44852</v>
      </c>
      <c r="Q254">
        <v>94.599997999999999</v>
      </c>
      <c r="R254">
        <v>35304</v>
      </c>
      <c r="S254" s="21">
        <f>(Table6[[#This Row],[Close]]-Q255)/Q255</f>
        <v>2.0496235830514679E-2</v>
      </c>
      <c r="U254" s="7">
        <v>44852</v>
      </c>
      <c r="V254">
        <v>139.800003</v>
      </c>
      <c r="W254">
        <v>19087</v>
      </c>
      <c r="X254" s="21">
        <f>(Table7[[#This Row],[Close]]-V255)/V255</f>
        <v>2.8695051450289976E-3</v>
      </c>
      <c r="Z254" s="26">
        <v>44852</v>
      </c>
      <c r="AA254" s="21">
        <f>Table2[[#This Row],[Return]]*$D$3+Table4[[#This Row],[Return]]*$D$4+Table5[[#This Row],[Return]]*$D$5+Table6[[#This Row],[Return]]*$D$6+Table7[[#This Row],[Return]]*$D$7</f>
        <v>8.1526703855970828E-3</v>
      </c>
      <c r="AB254" s="13">
        <f>'Raw Data'!N239</f>
        <v>-1.2984336356141822E-2</v>
      </c>
    </row>
    <row r="255" spans="1:28" x14ac:dyDescent="0.3">
      <c r="A255" s="7">
        <v>44851</v>
      </c>
      <c r="B255">
        <v>215.75</v>
      </c>
      <c r="C255">
        <v>557843</v>
      </c>
      <c r="D255" s="21">
        <f>(Table2[[#This Row],[Close]]-B256)/B256</f>
        <v>8.6489296488713677E-3</v>
      </c>
      <c r="F255" s="7">
        <v>44851</v>
      </c>
      <c r="G255">
        <v>897.09997599999997</v>
      </c>
      <c r="H255">
        <v>48212</v>
      </c>
      <c r="I255" s="21">
        <f>(Table4[[#This Row],[Close]]-G256)/G256</f>
        <v>-3.2222488888889226E-3</v>
      </c>
      <c r="K255" s="7">
        <v>44851</v>
      </c>
      <c r="L255">
        <v>207.800003</v>
      </c>
      <c r="M255">
        <v>1739</v>
      </c>
      <c r="N255" s="21">
        <f>(Table5[[#This Row],[Close]]-L256)/L256</f>
        <v>1.5640258583374606E-2</v>
      </c>
      <c r="P255" s="7">
        <v>44851</v>
      </c>
      <c r="Q255">
        <v>92.699996999999996</v>
      </c>
      <c r="R255">
        <v>14392</v>
      </c>
      <c r="S255" s="21">
        <f>(Table6[[#This Row],[Close]]-Q256)/Q256</f>
        <v>-1.4354130323632287E-2</v>
      </c>
      <c r="U255" s="7">
        <v>44851</v>
      </c>
      <c r="V255">
        <v>139.39999399999999</v>
      </c>
      <c r="W255">
        <v>23492</v>
      </c>
      <c r="X255" s="21">
        <f>(Table7[[#This Row],[Close]]-V256)/V256</f>
        <v>-1.0645848572569847E-2</v>
      </c>
      <c r="Z255" s="27">
        <v>44851</v>
      </c>
      <c r="AA255" s="21">
        <f>Table2[[#This Row],[Return]]*$D$3+Table4[[#This Row],[Return]]*$D$4+Table5[[#This Row],[Return]]*$D$5+Table6[[#This Row],[Return]]*$D$6+Table7[[#This Row],[Return]]*$D$7</f>
        <v>-7.8660791056901639E-4</v>
      </c>
      <c r="AB255" s="13">
        <f>'Raw Data'!N240</f>
        <v>-1.0401794819498312E-2</v>
      </c>
    </row>
    <row r="256" spans="1:28" x14ac:dyDescent="0.3">
      <c r="A256" s="7">
        <v>44848</v>
      </c>
      <c r="B256">
        <v>213.89999399999999</v>
      </c>
      <c r="C256">
        <v>813857</v>
      </c>
      <c r="D256" s="21">
        <f>(Table2[[#This Row],[Close]]-B257)/B257</f>
        <v>-7.4246218097448148E-3</v>
      </c>
      <c r="F256" s="7">
        <v>44848</v>
      </c>
      <c r="G256">
        <v>900</v>
      </c>
      <c r="H256">
        <v>22302</v>
      </c>
      <c r="I256" s="21">
        <f>(Table4[[#This Row],[Close]]-G257)/G257</f>
        <v>-5.5524708495280405E-4</v>
      </c>
      <c r="K256" s="7">
        <v>44848</v>
      </c>
      <c r="L256">
        <v>204.60000600000001</v>
      </c>
      <c r="M256">
        <v>5036</v>
      </c>
      <c r="N256" s="21">
        <f>(Table5[[#This Row],[Close]]-L257)/L257</f>
        <v>-2.6809067320761651E-3</v>
      </c>
      <c r="P256" s="7">
        <v>44848</v>
      </c>
      <c r="Q256">
        <v>94.050003000000004</v>
      </c>
      <c r="R256">
        <v>35416</v>
      </c>
      <c r="S256" s="21">
        <f>(Table6[[#This Row],[Close]]-Q257)/Q257</f>
        <v>1.1290354838709719E-2</v>
      </c>
      <c r="U256" s="7">
        <v>44848</v>
      </c>
      <c r="V256">
        <v>140.89999399999999</v>
      </c>
      <c r="W256">
        <v>17945</v>
      </c>
      <c r="X256" s="21">
        <f>(Table7[[#This Row],[Close]]-V257)/V257</f>
        <v>9.6738872875551888E-3</v>
      </c>
      <c r="Z256" s="26">
        <v>44848</v>
      </c>
      <c r="AA256" s="21">
        <f>Table2[[#This Row],[Return]]*$D$3+Table4[[#This Row],[Return]]*$D$4+Table5[[#This Row],[Return]]*$D$5+Table6[[#This Row],[Return]]*$D$6+Table7[[#This Row],[Return]]*$D$7</f>
        <v>2.0606932998982249E-3</v>
      </c>
      <c r="AB256" s="13">
        <f>'Raw Data'!N241</f>
        <v>4.1986687147977705E-3</v>
      </c>
    </row>
    <row r="257" spans="1:28" x14ac:dyDescent="0.3">
      <c r="A257" s="7">
        <v>44847</v>
      </c>
      <c r="B257">
        <v>215.5</v>
      </c>
      <c r="C257">
        <v>410047</v>
      </c>
      <c r="D257" s="21">
        <f>(Table2[[#This Row],[Close]]-B258)/B258</f>
        <v>2.3208633416691945E-4</v>
      </c>
      <c r="F257" s="7">
        <v>44847</v>
      </c>
      <c r="G257">
        <v>900.5</v>
      </c>
      <c r="H257">
        <v>19276</v>
      </c>
      <c r="I257" s="21">
        <f>(Table4[[#This Row],[Close]]-G258)/G258</f>
        <v>-3.7615044913418766E-3</v>
      </c>
      <c r="K257" s="7">
        <v>44847</v>
      </c>
      <c r="L257">
        <v>205.14999399999999</v>
      </c>
      <c r="M257">
        <v>5188</v>
      </c>
      <c r="N257" s="21">
        <f>(Table5[[#This Row],[Close]]-L258)/L258</f>
        <v>-1.3464789807138125E-2</v>
      </c>
      <c r="P257" s="7">
        <v>44847</v>
      </c>
      <c r="Q257">
        <v>93</v>
      </c>
      <c r="R257">
        <v>27402</v>
      </c>
      <c r="S257" s="21">
        <f>(Table6[[#This Row],[Close]]-Q258)/Q258</f>
        <v>-1.5873015873015872E-2</v>
      </c>
      <c r="U257" s="7">
        <v>44847</v>
      </c>
      <c r="V257">
        <v>139.550003</v>
      </c>
      <c r="W257">
        <v>22319</v>
      </c>
      <c r="X257" s="21">
        <f>(Table7[[#This Row],[Close]]-V258)/V258</f>
        <v>-9.9325578559607379E-3</v>
      </c>
      <c r="Z257" s="27">
        <v>44847</v>
      </c>
      <c r="AA257" s="21">
        <f>Table2[[#This Row],[Return]]*$D$3+Table4[[#This Row],[Return]]*$D$4+Table5[[#This Row],[Return]]*$D$5+Table6[[#This Row],[Return]]*$D$6+Table7[[#This Row],[Return]]*$D$7</f>
        <v>-8.559956338657939E-3</v>
      </c>
      <c r="AB257" s="13">
        <f>'Raw Data'!N242</f>
        <v>1.3808139534883673E-2</v>
      </c>
    </row>
    <row r="258" spans="1:28" x14ac:dyDescent="0.3">
      <c r="A258" s="7">
        <v>44846</v>
      </c>
      <c r="B258">
        <v>215.449997</v>
      </c>
      <c r="C258">
        <v>455976</v>
      </c>
      <c r="D258" s="21">
        <f>(Table2[[#This Row],[Close]]-B259)/B259</f>
        <v>1.340541354453202E-2</v>
      </c>
      <c r="F258" s="7">
        <v>44846</v>
      </c>
      <c r="G258">
        <v>903.90002400000003</v>
      </c>
      <c r="H258">
        <v>141394</v>
      </c>
      <c r="I258" s="21">
        <f>(Table4[[#This Row],[Close]]-G259)/G259</f>
        <v>-6.5394869010799855E-3</v>
      </c>
      <c r="K258" s="7">
        <v>44846</v>
      </c>
      <c r="L258">
        <v>207.949997</v>
      </c>
      <c r="M258">
        <v>3160</v>
      </c>
      <c r="N258" s="21">
        <f>(Table5[[#This Row],[Close]]-L259)/L259</f>
        <v>-1.9198895535429521E-3</v>
      </c>
      <c r="P258" s="7">
        <v>44846</v>
      </c>
      <c r="Q258">
        <v>94.5</v>
      </c>
      <c r="R258">
        <v>25483</v>
      </c>
      <c r="S258" s="21">
        <f>(Table6[[#This Row],[Close]]-Q259)/Q259</f>
        <v>-2.1119008060791829E-3</v>
      </c>
      <c r="U258" s="7">
        <v>44846</v>
      </c>
      <c r="V258">
        <v>140.949997</v>
      </c>
      <c r="W258">
        <v>76420</v>
      </c>
      <c r="X258" s="21">
        <f>(Table7[[#This Row],[Close]]-V259)/V259</f>
        <v>-2.6924465574409511E-2</v>
      </c>
      <c r="Z258" s="26">
        <v>44846</v>
      </c>
      <c r="AA258" s="21">
        <f>Table2[[#This Row],[Return]]*$D$3+Table4[[#This Row],[Return]]*$D$4+Table5[[#This Row],[Return]]*$D$5+Table6[[#This Row],[Return]]*$D$6+Table7[[#This Row],[Return]]*$D$7</f>
        <v>-4.8180658581159228E-3</v>
      </c>
      <c r="AB258" s="13">
        <f>'Raw Data'!N243</f>
        <v>-6.4981949458483282E-3</v>
      </c>
    </row>
    <row r="259" spans="1:28" x14ac:dyDescent="0.3">
      <c r="A259" s="7">
        <v>44845</v>
      </c>
      <c r="B259">
        <v>212.60000600000001</v>
      </c>
      <c r="C259">
        <v>462025</v>
      </c>
      <c r="D259" s="21">
        <f>(Table2[[#This Row],[Close]]-B260)/B260</f>
        <v>-1.937267962122674E-2</v>
      </c>
      <c r="F259" s="7">
        <v>44845</v>
      </c>
      <c r="G259">
        <v>909.84997599999997</v>
      </c>
      <c r="H259">
        <v>24731</v>
      </c>
      <c r="I259" s="21">
        <f>(Table4[[#This Row],[Close]]-G260)/G260</f>
        <v>-1.5793213056932758E-2</v>
      </c>
      <c r="K259" s="7">
        <v>44845</v>
      </c>
      <c r="L259">
        <v>208.35000600000001</v>
      </c>
      <c r="M259">
        <v>2011</v>
      </c>
      <c r="N259" s="21">
        <f>(Table5[[#This Row],[Close]]-L260)/L260</f>
        <v>-9.507962647740547E-3</v>
      </c>
      <c r="P259" s="7">
        <v>44845</v>
      </c>
      <c r="Q259">
        <v>94.699996999999996</v>
      </c>
      <c r="R259">
        <v>23126</v>
      </c>
      <c r="S259" s="21">
        <f>(Table6[[#This Row],[Close]]-Q260)/Q260</f>
        <v>-9.9320959763284106E-3</v>
      </c>
      <c r="U259" s="7">
        <v>44845</v>
      </c>
      <c r="V259">
        <v>144.85000600000001</v>
      </c>
      <c r="W259">
        <v>18300</v>
      </c>
      <c r="X259" s="21">
        <f>(Table7[[#This Row],[Close]]-V260)/V260</f>
        <v>-1.4625809523809472E-2</v>
      </c>
      <c r="Z259" s="27">
        <v>44845</v>
      </c>
      <c r="AA259" s="21">
        <f>Table2[[#This Row],[Return]]*$D$3+Table4[[#This Row],[Return]]*$D$4+Table5[[#This Row],[Return]]*$D$5+Table6[[#This Row],[Return]]*$D$6+Table7[[#This Row],[Return]]*$D$7</f>
        <v>-1.3846352165207586E-2</v>
      </c>
      <c r="AB259" s="13">
        <f>'Raw Data'!N244</f>
        <v>-2.7094831911690917E-2</v>
      </c>
    </row>
    <row r="260" spans="1:28" x14ac:dyDescent="0.3">
      <c r="A260" s="7">
        <v>44844</v>
      </c>
      <c r="B260">
        <v>216.800003</v>
      </c>
      <c r="C260">
        <v>462435</v>
      </c>
      <c r="D260" s="21">
        <f>(Table2[[#This Row],[Close]]-B261)/B261</f>
        <v>-2.2983285885082038E-2</v>
      </c>
      <c r="F260" s="7">
        <v>44844</v>
      </c>
      <c r="G260">
        <v>924.45001200000002</v>
      </c>
      <c r="H260">
        <v>26436</v>
      </c>
      <c r="I260" s="21">
        <f>(Table4[[#This Row],[Close]]-G261)/G261</f>
        <v>-1.0860222833988126E-2</v>
      </c>
      <c r="K260" s="7">
        <v>44844</v>
      </c>
      <c r="L260">
        <v>210.35000600000001</v>
      </c>
      <c r="M260">
        <v>3554</v>
      </c>
      <c r="N260" s="21">
        <f>(Table5[[#This Row],[Close]]-L261)/L261</f>
        <v>2.3776984919968733E-4</v>
      </c>
      <c r="P260" s="7">
        <v>44844</v>
      </c>
      <c r="Q260">
        <v>95.650002000000001</v>
      </c>
      <c r="R260">
        <v>21395</v>
      </c>
      <c r="S260" s="21">
        <f>(Table6[[#This Row],[Close]]-Q261)/Q261</f>
        <v>-1.1369488372093017E-2</v>
      </c>
      <c r="U260" s="7">
        <v>44844</v>
      </c>
      <c r="V260">
        <v>147</v>
      </c>
      <c r="W260">
        <v>25725</v>
      </c>
      <c r="X260" s="21">
        <f>(Table7[[#This Row],[Close]]-V261)/V261</f>
        <v>-2.0326577401001477E-2</v>
      </c>
      <c r="Z260" s="26">
        <v>44844</v>
      </c>
      <c r="AA260" s="21">
        <f>Table2[[#This Row],[Return]]*$D$3+Table4[[#This Row],[Return]]*$D$4+Table5[[#This Row],[Return]]*$D$5+Table6[[#This Row],[Return]]*$D$6+Table7[[#This Row],[Return]]*$D$7</f>
        <v>-1.3060360928592994E-2</v>
      </c>
      <c r="AB260" s="13">
        <f>'Raw Data'!N245</f>
        <v>-1.6288252714708785E-2</v>
      </c>
    </row>
    <row r="261" spans="1:28" x14ac:dyDescent="0.3">
      <c r="A261" s="7">
        <v>44841</v>
      </c>
      <c r="B261">
        <v>221.89999399999999</v>
      </c>
      <c r="C261">
        <v>507302</v>
      </c>
      <c r="D261" s="21">
        <f>(Table2[[#This Row],[Close]]-B262)/B262</f>
        <v>-8.046504354669276E-3</v>
      </c>
      <c r="F261" s="7">
        <v>44841</v>
      </c>
      <c r="G261">
        <v>934.59997599999997</v>
      </c>
      <c r="H261">
        <v>28905</v>
      </c>
      <c r="I261" s="21">
        <f>(Table4[[#This Row],[Close]]-G262)/G262</f>
        <v>-8.1188898912178623E-3</v>
      </c>
      <c r="K261" s="7">
        <v>44841</v>
      </c>
      <c r="L261">
        <v>210.300003</v>
      </c>
      <c r="M261">
        <v>3099</v>
      </c>
      <c r="N261" s="21">
        <f>(Table5[[#This Row],[Close]]-L262)/L262</f>
        <v>1.4285857142857324E-3</v>
      </c>
      <c r="P261" s="7">
        <v>44841</v>
      </c>
      <c r="Q261">
        <v>96.75</v>
      </c>
      <c r="R261">
        <v>48931</v>
      </c>
      <c r="S261" s="21">
        <f>(Table6[[#This Row],[Close]]-Q262)/Q262</f>
        <v>-1.2755102040816327E-2</v>
      </c>
      <c r="U261" s="7">
        <v>44841</v>
      </c>
      <c r="V261">
        <v>150.050003</v>
      </c>
      <c r="W261">
        <v>23711</v>
      </c>
      <c r="X261" s="21">
        <f>(Table7[[#This Row],[Close]]-V262)/V262</f>
        <v>1.2141672849915708E-2</v>
      </c>
      <c r="Z261" s="27">
        <v>44841</v>
      </c>
      <c r="AA261" s="21">
        <f>Table2[[#This Row],[Return]]*$D$3+Table4[[#This Row],[Return]]*$D$4+Table5[[#This Row],[Return]]*$D$5+Table6[[#This Row],[Return]]*$D$6+Table7[[#This Row],[Return]]*$D$7</f>
        <v>-3.0700475445004055E-3</v>
      </c>
      <c r="AB261" s="13">
        <f>'Raw Data'!N246</f>
        <v>-5.9856736335982949E-3</v>
      </c>
    </row>
    <row r="262" spans="1:28" x14ac:dyDescent="0.3">
      <c r="A262" s="7">
        <v>44840</v>
      </c>
      <c r="B262">
        <v>223.699997</v>
      </c>
      <c r="C262">
        <v>788154</v>
      </c>
      <c r="D262" s="21">
        <f>(Table2[[#This Row],[Close]]-B263)/B263</f>
        <v>1.2675432666602987E-2</v>
      </c>
      <c r="F262" s="7">
        <v>44840</v>
      </c>
      <c r="G262">
        <v>942.25</v>
      </c>
      <c r="H262">
        <v>59982</v>
      </c>
      <c r="I262" s="21">
        <f>(Table4[[#This Row],[Close]]-G263)/G263</f>
        <v>2.2684131485775423E-2</v>
      </c>
      <c r="K262" s="7">
        <v>44840</v>
      </c>
      <c r="L262">
        <v>210</v>
      </c>
      <c r="M262">
        <v>5771</v>
      </c>
      <c r="N262" s="21">
        <f>(Table5[[#This Row],[Close]]-L263)/L263</f>
        <v>1.3758175633835681E-2</v>
      </c>
      <c r="P262" s="7">
        <v>44840</v>
      </c>
      <c r="Q262">
        <v>98</v>
      </c>
      <c r="R262">
        <v>22563</v>
      </c>
      <c r="S262" s="21">
        <f>(Table6[[#This Row],[Close]]-Q263)/Q263</f>
        <v>1.1351888310590533E-2</v>
      </c>
      <c r="U262" s="7">
        <v>44840</v>
      </c>
      <c r="V262">
        <v>148.25</v>
      </c>
      <c r="W262">
        <v>18234</v>
      </c>
      <c r="X262" s="21">
        <f>(Table7[[#This Row],[Close]]-V263)/V263</f>
        <v>1.2636653523360169E-2</v>
      </c>
      <c r="Z262" s="26">
        <v>44840</v>
      </c>
      <c r="AA262" s="21">
        <f>Table2[[#This Row],[Return]]*$D$3+Table4[[#This Row],[Return]]*$D$4+Table5[[#This Row],[Return]]*$D$5+Table6[[#This Row],[Return]]*$D$6+Table7[[#This Row],[Return]]*$D$7</f>
        <v>1.4621256324032959E-2</v>
      </c>
      <c r="AB262" s="13">
        <f>'Raw Data'!N247</f>
        <v>8.311071534579972E-3</v>
      </c>
    </row>
    <row r="263" spans="1:28" x14ac:dyDescent="0.3">
      <c r="A263" s="7">
        <v>44838</v>
      </c>
      <c r="B263">
        <v>220.89999399999999</v>
      </c>
      <c r="C263">
        <v>958787</v>
      </c>
      <c r="D263" s="21">
        <f>(Table2[[#This Row],[Close]]-B264)/B264</f>
        <v>5.4619800472732651E-3</v>
      </c>
      <c r="F263" s="7">
        <v>44838</v>
      </c>
      <c r="G263">
        <v>921.34997599999997</v>
      </c>
      <c r="H263">
        <v>26741</v>
      </c>
      <c r="I263" s="21">
        <f>(Table4[[#This Row],[Close]]-G264)/G264</f>
        <v>1.1694261402952473E-2</v>
      </c>
      <c r="K263" s="7">
        <v>44838</v>
      </c>
      <c r="L263">
        <v>207.14999399999999</v>
      </c>
      <c r="M263">
        <v>6775</v>
      </c>
      <c r="N263" s="21">
        <f>(Table5[[#This Row],[Close]]-L264)/L264</f>
        <v>-1.9272897818267503E-3</v>
      </c>
      <c r="P263" s="7">
        <v>44838</v>
      </c>
      <c r="Q263">
        <v>96.900002000000001</v>
      </c>
      <c r="R263">
        <v>25625</v>
      </c>
      <c r="S263" s="21">
        <f>(Table6[[#This Row],[Close]]-Q264)/Q264</f>
        <v>7.2765594784790317E-3</v>
      </c>
      <c r="U263" s="7">
        <v>44838</v>
      </c>
      <c r="V263">
        <v>146.39999399999999</v>
      </c>
      <c r="W263">
        <v>19465</v>
      </c>
      <c r="X263" s="21">
        <f>(Table7[[#This Row],[Close]]-V264)/V264</f>
        <v>1.8789123565534912E-2</v>
      </c>
      <c r="Z263" s="27">
        <v>44838</v>
      </c>
      <c r="AA263" s="21">
        <f>Table2[[#This Row],[Return]]*$D$3+Table4[[#This Row],[Return]]*$D$4+Table5[[#This Row],[Return]]*$D$5+Table6[[#This Row],[Return]]*$D$6+Table7[[#This Row],[Return]]*$D$7</f>
        <v>8.2589269424825865E-3</v>
      </c>
      <c r="AB263" s="13">
        <f>'Raw Data'!N248</f>
        <v>-1.974918534610447E-3</v>
      </c>
    </row>
    <row r="264" spans="1:28" x14ac:dyDescent="0.3">
      <c r="A264" s="7">
        <v>44837</v>
      </c>
      <c r="B264">
        <v>219.699997</v>
      </c>
      <c r="C264">
        <v>523366</v>
      </c>
      <c r="D264" s="21">
        <f>(Table2[[#This Row],[Close]]-B265)/B265</f>
        <v>0</v>
      </c>
      <c r="F264" s="7">
        <v>44837</v>
      </c>
      <c r="G264">
        <v>910.70001200000002</v>
      </c>
      <c r="H264">
        <v>32705</v>
      </c>
      <c r="I264" s="21">
        <f>(Table4[[#This Row],[Close]]-G265)/G265</f>
        <v>0</v>
      </c>
      <c r="K264" s="7">
        <v>44837</v>
      </c>
      <c r="L264">
        <v>207.550003</v>
      </c>
      <c r="M264">
        <v>3337</v>
      </c>
      <c r="N264" s="21">
        <f>(Table5[[#This Row],[Close]]-L265)/L265</f>
        <v>0</v>
      </c>
      <c r="P264" s="7">
        <v>44837</v>
      </c>
      <c r="Q264">
        <v>96.199996999999996</v>
      </c>
      <c r="R264">
        <v>19086</v>
      </c>
      <c r="S264" s="21">
        <f>(Table6[[#This Row],[Close]]-Q265)/Q265</f>
        <v>0</v>
      </c>
      <c r="U264" s="7">
        <v>44837</v>
      </c>
      <c r="V264">
        <v>143.699997</v>
      </c>
      <c r="W264">
        <v>20506</v>
      </c>
      <c r="X264" s="21">
        <f>(Table7[[#This Row],[Close]]-V265)/V265</f>
        <v>0</v>
      </c>
      <c r="Z264" s="26">
        <v>44837</v>
      </c>
      <c r="AA264" s="21">
        <f>AA263</f>
        <v>8.2589269424825865E-3</v>
      </c>
      <c r="AB264" s="13">
        <f>'Raw Data'!N249</f>
        <v>7.661691542288602E-3</v>
      </c>
    </row>
    <row r="265" spans="1:28" x14ac:dyDescent="0.3">
      <c r="A265" s="7">
        <v>44834</v>
      </c>
      <c r="B265">
        <f>B264</f>
        <v>219.699997</v>
      </c>
      <c r="C265">
        <f>C264</f>
        <v>523366</v>
      </c>
      <c r="D265" s="21">
        <f>(Table2[[#This Row],[Close]]-B266)/B266</f>
        <v>-1.280613777390067E-2</v>
      </c>
      <c r="F265" s="7">
        <v>44834</v>
      </c>
      <c r="G265">
        <f>G264</f>
        <v>910.70001200000002</v>
      </c>
      <c r="H265">
        <f>H264</f>
        <v>32705</v>
      </c>
      <c r="I265" s="21">
        <f>(Table4[[#This Row],[Close]]-G266)/G266</f>
        <v>-4.9713062004916528E-3</v>
      </c>
      <c r="K265" s="7">
        <v>44834</v>
      </c>
      <c r="L265">
        <f>L264</f>
        <v>207.550003</v>
      </c>
      <c r="M265">
        <f>M264</f>
        <v>3337</v>
      </c>
      <c r="N265" s="21">
        <f>(Table5[[#This Row],[Close]]-L266)/L266</f>
        <v>-9.6268110709986138E-4</v>
      </c>
      <c r="P265" s="7">
        <v>44834</v>
      </c>
      <c r="Q265">
        <f>Q264</f>
        <v>96.199996999999996</v>
      </c>
      <c r="R265">
        <f>R264</f>
        <v>19086</v>
      </c>
      <c r="S265" s="21">
        <f>(Table6[[#This Row],[Close]]-Q266)/Q266</f>
        <v>3.1282063998288086E-3</v>
      </c>
      <c r="U265" s="7">
        <v>44834</v>
      </c>
      <c r="V265">
        <f>V264</f>
        <v>143.699997</v>
      </c>
      <c r="W265">
        <f>W264</f>
        <v>20506</v>
      </c>
      <c r="X265" s="21">
        <f>(Table7[[#This Row],[Close]]-V266)/V266</f>
        <v>-1.3049511824882832E-2</v>
      </c>
      <c r="Z265" s="138">
        <v>44834</v>
      </c>
      <c r="AA265" s="21">
        <f>Table2[[#This Row],[Return]]*$D$3+Table4[[#This Row],[Return]]*$D$4+Table5[[#This Row],[Return]]*$D$5+Table6[[#This Row],[Return]]*$D$6+Table7[[#This Row],[Return]]*$D$7</f>
        <v>-5.7322861013092419E-3</v>
      </c>
      <c r="AB265" s="13">
        <f>'Raw Data'!N250</f>
        <v>9.2388029724844809E-3</v>
      </c>
    </row>
    <row r="266" spans="1:28" x14ac:dyDescent="0.3">
      <c r="A266" s="7">
        <v>44833</v>
      </c>
      <c r="B266">
        <v>222.550003</v>
      </c>
      <c r="C266">
        <v>808314</v>
      </c>
      <c r="D266" s="21">
        <f>(Table2[[#This Row],[Close]]-B267)/B267</f>
        <v>1.3498447694038416E-3</v>
      </c>
      <c r="F266" s="7">
        <v>44833</v>
      </c>
      <c r="G266">
        <v>915.25</v>
      </c>
      <c r="H266">
        <v>20512</v>
      </c>
      <c r="I266" s="21">
        <f>(Table4[[#This Row],[Close]]-G267)/G267</f>
        <v>1.6415868673050615E-3</v>
      </c>
      <c r="K266" s="7">
        <v>44833</v>
      </c>
      <c r="L266">
        <v>207.75</v>
      </c>
      <c r="M266">
        <v>8662</v>
      </c>
      <c r="N266" s="21">
        <f>(Table5[[#This Row],[Close]]-L267)/L267</f>
        <v>-7.4056520677642027E-3</v>
      </c>
      <c r="P266" s="7">
        <v>44833</v>
      </c>
      <c r="Q266">
        <v>95.900002000000001</v>
      </c>
      <c r="R266">
        <v>25310</v>
      </c>
      <c r="S266" s="21">
        <f>(Table6[[#This Row],[Close]]-Q267)/Q267</f>
        <v>1.1603364611707837E-2</v>
      </c>
      <c r="U266" s="7">
        <v>44833</v>
      </c>
      <c r="V266">
        <v>145.60000600000001</v>
      </c>
      <c r="W266">
        <v>17768</v>
      </c>
      <c r="X266" s="21">
        <f>(Table7[[#This Row],[Close]]-V267)/V267</f>
        <v>-8.1743663179625146E-3</v>
      </c>
      <c r="Z266" s="27">
        <v>44833</v>
      </c>
      <c r="AA266" s="21">
        <f>Table2[[#This Row],[Return]]*$D$3+Table4[[#This Row],[Return]]*$D$4+Table5[[#This Row],[Return]]*$D$5+Table6[[#This Row],[Return]]*$D$6+Table7[[#This Row],[Return]]*$D$7</f>
        <v>-1.9704442746199544E-4</v>
      </c>
      <c r="AB266" s="13">
        <f>'Raw Data'!N251</f>
        <v>-5.0954141272854655E-3</v>
      </c>
    </row>
    <row r="267" spans="1:28" x14ac:dyDescent="0.3">
      <c r="A267" s="7">
        <v>44832</v>
      </c>
      <c r="B267">
        <v>222.25</v>
      </c>
      <c r="C267">
        <v>1312748</v>
      </c>
      <c r="D267" s="21">
        <f>(Table2[[#This Row],[Close]]-B268)/B268</f>
        <v>-9.1395585045979857E-3</v>
      </c>
      <c r="F267" s="7">
        <v>44832</v>
      </c>
      <c r="G267">
        <v>913.75</v>
      </c>
      <c r="H267">
        <v>44313</v>
      </c>
      <c r="I267" s="21">
        <f>(Table4[[#This Row],[Close]]-G268)/G268</f>
        <v>-1.0611215556639676E-2</v>
      </c>
      <c r="K267" s="7">
        <v>44832</v>
      </c>
      <c r="L267">
        <v>209.300003</v>
      </c>
      <c r="M267">
        <v>1658</v>
      </c>
      <c r="N267" s="21">
        <f>(Table5[[#This Row],[Close]]-L268)/L268</f>
        <v>-7.3512115527281686E-3</v>
      </c>
      <c r="P267" s="7">
        <v>44832</v>
      </c>
      <c r="Q267">
        <v>94.800003000000004</v>
      </c>
      <c r="R267">
        <v>47506</v>
      </c>
      <c r="S267" s="21">
        <f>(Table6[[#This Row],[Close]]-Q268)/Q268</f>
        <v>-8.3681487106306799E-3</v>
      </c>
      <c r="U267" s="7">
        <v>44832</v>
      </c>
      <c r="V267">
        <v>146.800003</v>
      </c>
      <c r="W267">
        <v>24880</v>
      </c>
      <c r="X267" s="21">
        <f>(Table7[[#This Row],[Close]]-V268)/V268</f>
        <v>2.047802047781596E-3</v>
      </c>
      <c r="Z267" s="26">
        <v>44832</v>
      </c>
      <c r="AA267" s="21">
        <f>Table2[[#This Row],[Return]]*$D$3+Table4[[#This Row],[Return]]*$D$4+Table5[[#This Row],[Return]]*$D$5+Table6[[#This Row],[Return]]*$D$6+Table7[[#This Row],[Return]]*$D$7</f>
        <v>-6.6844664553629826E-3</v>
      </c>
      <c r="AB267" s="13">
        <f>'Raw Data'!N252</f>
        <v>-2.1316123985528568E-2</v>
      </c>
    </row>
    <row r="268" spans="1:28" x14ac:dyDescent="0.3">
      <c r="A268" s="7">
        <v>44831</v>
      </c>
      <c r="B268">
        <v>224.300003</v>
      </c>
      <c r="C268">
        <v>1282117</v>
      </c>
      <c r="D268" s="21">
        <f>(Table2[[#This Row],[Close]]-B269)/B269</f>
        <v>2.2799817289560181E-2</v>
      </c>
      <c r="F268" s="7">
        <v>44831</v>
      </c>
      <c r="G268">
        <v>923.54998799999998</v>
      </c>
      <c r="H268">
        <v>33764</v>
      </c>
      <c r="I268" s="21">
        <f>(Table4[[#This Row],[Close]]-G269)/G269</f>
        <v>3.8586826086956356E-3</v>
      </c>
      <c r="K268" s="7">
        <v>44831</v>
      </c>
      <c r="L268">
        <v>210.85000600000001</v>
      </c>
      <c r="M268">
        <v>2588</v>
      </c>
      <c r="N268" s="21">
        <f>(Table5[[#This Row],[Close]]-L269)/L269</f>
        <v>-5.1898608896889424E-3</v>
      </c>
      <c r="P268" s="7">
        <v>44831</v>
      </c>
      <c r="Q268">
        <v>95.599997999999999</v>
      </c>
      <c r="R268">
        <v>43759</v>
      </c>
      <c r="S268" s="21">
        <f>(Table6[[#This Row],[Close]]-Q269)/Q269</f>
        <v>2.1913361135862234E-2</v>
      </c>
      <c r="U268" s="7">
        <v>44831</v>
      </c>
      <c r="V268">
        <v>146.5</v>
      </c>
      <c r="W268">
        <v>48548</v>
      </c>
      <c r="X268" s="21">
        <f>(Table7[[#This Row],[Close]]-V269)/V269</f>
        <v>1.0344827586206896E-2</v>
      </c>
      <c r="Z268" s="27">
        <v>44831</v>
      </c>
      <c r="AA268" s="21">
        <f>Table2[[#This Row],[Return]]*$D$3+Table4[[#This Row],[Return]]*$D$4+Table5[[#This Row],[Return]]*$D$5+Table6[[#This Row],[Return]]*$D$6+Table7[[#This Row],[Return]]*$D$7</f>
        <v>1.0745365546127201E-2</v>
      </c>
      <c r="AB268" s="13">
        <f>'Raw Data'!N253</f>
        <v>7.7847851793457741E-3</v>
      </c>
    </row>
    <row r="269" spans="1:28" x14ac:dyDescent="0.3">
      <c r="A269" s="7">
        <v>44830</v>
      </c>
      <c r="B269">
        <v>219.300003</v>
      </c>
      <c r="C269">
        <v>750141</v>
      </c>
      <c r="D269" s="21">
        <f>(Table2[[#This Row],[Close]]-B270)/B270</f>
        <v>-7.692294117647042E-3</v>
      </c>
      <c r="F269" s="7">
        <v>44830</v>
      </c>
      <c r="G269">
        <v>920</v>
      </c>
      <c r="H269">
        <v>48201</v>
      </c>
      <c r="I269" s="21">
        <f>(Table4[[#This Row],[Close]]-G270)/G270</f>
        <v>-2.1952929860340947E-2</v>
      </c>
      <c r="K269" s="7">
        <v>44830</v>
      </c>
      <c r="L269">
        <v>211.949997</v>
      </c>
      <c r="M269">
        <v>5840</v>
      </c>
      <c r="N269" s="21">
        <f>(Table5[[#This Row],[Close]]-L270)/L270</f>
        <v>-1.3268184172232099E-2</v>
      </c>
      <c r="P269" s="7">
        <v>44830</v>
      </c>
      <c r="Q269">
        <v>93.550003000000004</v>
      </c>
      <c r="R269">
        <v>75611</v>
      </c>
      <c r="S269" s="21">
        <f>(Table6[[#This Row],[Close]]-Q270)/Q270</f>
        <v>-4.8321463428643026E-2</v>
      </c>
      <c r="U269" s="7">
        <v>44830</v>
      </c>
      <c r="V269">
        <v>145</v>
      </c>
      <c r="W269">
        <v>36349</v>
      </c>
      <c r="X269" s="21">
        <f>(Table7[[#This Row],[Close]]-V270)/V270</f>
        <v>-3.7504110355291435E-2</v>
      </c>
      <c r="Z269" s="26">
        <v>44830</v>
      </c>
      <c r="AA269" s="21">
        <f>Table2[[#This Row],[Return]]*$D$3+Table4[[#This Row],[Return]]*$D$4+Table5[[#This Row],[Return]]*$D$5+Table6[[#This Row],[Return]]*$D$6+Table7[[#This Row],[Return]]*$D$7</f>
        <v>-2.5747796386830911E-2</v>
      </c>
      <c r="AB269" s="13">
        <f>'Raw Data'!N254</f>
        <v>-1.4759421430679918E-3</v>
      </c>
    </row>
    <row r="270" spans="1:28" x14ac:dyDescent="0.3">
      <c r="A270" s="7">
        <v>44827</v>
      </c>
      <c r="B270">
        <v>221</v>
      </c>
      <c r="C270">
        <v>679805</v>
      </c>
      <c r="D270" s="21">
        <f>(Table2[[#This Row],[Close]]-B271)/B271</f>
        <v>-2.1040974529346623E-2</v>
      </c>
      <c r="F270" s="7">
        <v>44827</v>
      </c>
      <c r="G270">
        <v>940.65002400000003</v>
      </c>
      <c r="H270">
        <v>48378</v>
      </c>
      <c r="I270" s="21">
        <f>(Table4[[#This Row],[Close]]-G271)/G271</f>
        <v>-3.5922914388567193E-2</v>
      </c>
      <c r="K270" s="7">
        <v>44827</v>
      </c>
      <c r="L270">
        <v>214.800003</v>
      </c>
      <c r="M270">
        <v>5297</v>
      </c>
      <c r="N270" s="21">
        <f>(Table5[[#This Row],[Close]]-L271)/L271</f>
        <v>-2.1857936561258579E-2</v>
      </c>
      <c r="P270" s="7">
        <v>44827</v>
      </c>
      <c r="Q270">
        <v>98.300003000000004</v>
      </c>
      <c r="R270">
        <v>62004</v>
      </c>
      <c r="S270" s="21">
        <f>(Table6[[#This Row],[Close]]-Q271)/Q271</f>
        <v>-3.0571981645523012E-2</v>
      </c>
      <c r="U270" s="7">
        <v>44827</v>
      </c>
      <c r="V270">
        <v>150.64999399999999</v>
      </c>
      <c r="W270">
        <v>95025</v>
      </c>
      <c r="X270" s="21">
        <f>(Table7[[#This Row],[Close]]-V271)/V271</f>
        <v>-4.0445898089172025E-2</v>
      </c>
      <c r="Z270" s="27">
        <v>44827</v>
      </c>
      <c r="AA270" s="21">
        <f>Table2[[#This Row],[Return]]*$D$3+Table4[[#This Row],[Return]]*$D$4+Table5[[#This Row],[Return]]*$D$5+Table6[[#This Row],[Return]]*$D$6+Table7[[#This Row],[Return]]*$D$7</f>
        <v>-2.9967941042773491E-2</v>
      </c>
      <c r="AB270" s="13">
        <f>'Raw Data'!N255</f>
        <v>-2.7277947932618684E-2</v>
      </c>
    </row>
    <row r="271" spans="1:28" x14ac:dyDescent="0.3">
      <c r="A271" s="7">
        <v>44826</v>
      </c>
      <c r="B271">
        <v>225.75</v>
      </c>
      <c r="C271">
        <v>648462</v>
      </c>
      <c r="D271" s="21">
        <f>(Table2[[#This Row],[Close]]-B272)/B272</f>
        <v>-7.0376334188441041E-3</v>
      </c>
      <c r="F271" s="7">
        <v>44826</v>
      </c>
      <c r="G271">
        <v>975.70001200000002</v>
      </c>
      <c r="H271">
        <v>57437</v>
      </c>
      <c r="I271" s="21">
        <f>(Table4[[#This Row],[Close]]-G272)/G272</f>
        <v>1.1926985954030458E-2</v>
      </c>
      <c r="K271" s="7">
        <v>44826</v>
      </c>
      <c r="L271">
        <v>219.60000600000001</v>
      </c>
      <c r="M271">
        <v>6017</v>
      </c>
      <c r="N271" s="21">
        <f>(Table5[[#This Row],[Close]]-L272)/L272</f>
        <v>-1.1701129770942295E-2</v>
      </c>
      <c r="P271" s="7">
        <v>44826</v>
      </c>
      <c r="Q271">
        <v>101.400002</v>
      </c>
      <c r="R271">
        <v>57870</v>
      </c>
      <c r="S271" s="21">
        <f>(Table6[[#This Row],[Close]]-Q272)/Q272</f>
        <v>1.0967088405770006E-2</v>
      </c>
      <c r="U271" s="7">
        <v>44826</v>
      </c>
      <c r="V271">
        <v>157</v>
      </c>
      <c r="W271">
        <v>64092</v>
      </c>
      <c r="X271" s="21">
        <f>(Table7[[#This Row],[Close]]-V272)/V272</f>
        <v>-1.7521920822492123E-2</v>
      </c>
      <c r="Z271" s="26">
        <v>44826</v>
      </c>
      <c r="AA271" s="21">
        <f>Table2[[#This Row],[Return]]*$D$3+Table4[[#This Row],[Return]]*$D$4+Table5[[#This Row],[Return]]*$D$5+Table6[[#This Row],[Return]]*$D$6+Table7[[#This Row],[Return]]*$D$7</f>
        <v>-2.6733219304956113E-3</v>
      </c>
      <c r="AB271" s="13">
        <f>'Raw Data'!N256</f>
        <v>3.098480363134002E-2</v>
      </c>
    </row>
    <row r="272" spans="1:28" x14ac:dyDescent="0.3">
      <c r="A272" s="7">
        <v>44825</v>
      </c>
      <c r="B272">
        <v>227.35000600000001</v>
      </c>
      <c r="C272">
        <v>553389</v>
      </c>
      <c r="D272" s="21">
        <f>(Table2[[#This Row],[Close]]-B273)/B273</f>
        <v>-6.5931428571425232E-4</v>
      </c>
      <c r="F272" s="7">
        <v>44825</v>
      </c>
      <c r="G272">
        <v>964.20001200000002</v>
      </c>
      <c r="H272">
        <v>94838</v>
      </c>
      <c r="I272" s="21">
        <f>(Table4[[#This Row],[Close]]-G273)/G273</f>
        <v>1.1221826953329853E-2</v>
      </c>
      <c r="K272" s="7">
        <v>44825</v>
      </c>
      <c r="L272">
        <v>222.199997</v>
      </c>
      <c r="M272">
        <v>12465</v>
      </c>
      <c r="N272" s="21">
        <f>(Table5[[#This Row],[Close]]-L273)/L273</f>
        <v>-8.6995184126571791E-3</v>
      </c>
      <c r="P272" s="7">
        <v>44825</v>
      </c>
      <c r="Q272">
        <v>100.300003</v>
      </c>
      <c r="R272">
        <v>84304</v>
      </c>
      <c r="S272" s="21">
        <f>(Table6[[#This Row],[Close]]-Q273)/Q273</f>
        <v>-9.8716680195952214E-3</v>
      </c>
      <c r="U272" s="7">
        <v>44825</v>
      </c>
      <c r="V272">
        <v>159.800003</v>
      </c>
      <c r="W272">
        <v>44135</v>
      </c>
      <c r="X272" s="21">
        <f>(Table7[[#This Row],[Close]]-V273)/V273</f>
        <v>-2.3525763160125682E-2</v>
      </c>
      <c r="Z272" s="27">
        <v>44825</v>
      </c>
      <c r="AA272" s="21">
        <f>Table2[[#This Row],[Return]]*$D$3+Table4[[#This Row],[Return]]*$D$4+Table5[[#This Row],[Return]]*$D$5+Table6[[#This Row],[Return]]*$D$6+Table7[[#This Row],[Return]]*$D$7</f>
        <v>-6.3068873849524976E-3</v>
      </c>
      <c r="AB272" s="13">
        <f>'Raw Data'!N257</f>
        <v>-3.7424012158054694E-2</v>
      </c>
    </row>
    <row r="273" spans="1:28" x14ac:dyDescent="0.3">
      <c r="A273" s="7">
        <v>44824</v>
      </c>
      <c r="B273">
        <v>227.5</v>
      </c>
      <c r="C273">
        <v>846463</v>
      </c>
      <c r="D273" s="21">
        <f>(Table2[[#This Row],[Close]]-B274)/B274</f>
        <v>1.4492753623188406E-2</v>
      </c>
      <c r="F273" s="7">
        <v>44824</v>
      </c>
      <c r="G273">
        <v>953.5</v>
      </c>
      <c r="H273">
        <v>78447</v>
      </c>
      <c r="I273" s="21">
        <f>(Table4[[#This Row],[Close]]-G274)/G274</f>
        <v>1.3768552618385676E-2</v>
      </c>
      <c r="K273" s="7">
        <v>44824</v>
      </c>
      <c r="L273">
        <v>224.14999399999999</v>
      </c>
      <c r="M273">
        <v>11413</v>
      </c>
      <c r="N273" s="21">
        <f>(Table5[[#This Row],[Close]]-L274)/L274</f>
        <v>-1.0812056200916496E-2</v>
      </c>
      <c r="P273" s="7">
        <v>44824</v>
      </c>
      <c r="Q273">
        <v>101.300003</v>
      </c>
      <c r="R273">
        <v>148531</v>
      </c>
      <c r="S273" s="21">
        <f>(Table6[[#This Row],[Close]]-Q274)/Q274</f>
        <v>-3.523806666666663E-2</v>
      </c>
      <c r="U273" s="7">
        <v>44824</v>
      </c>
      <c r="V273">
        <v>163.64999399999999</v>
      </c>
      <c r="W273">
        <v>32503</v>
      </c>
      <c r="X273" s="21">
        <f>(Table7[[#This Row],[Close]]-V274)/V274</f>
        <v>-3.3495920222215581E-3</v>
      </c>
      <c r="Z273" s="26">
        <v>44824</v>
      </c>
      <c r="AA273" s="21">
        <f>Table2[[#This Row],[Return]]*$D$3+Table4[[#This Row],[Return]]*$D$4+Table5[[#This Row],[Return]]*$D$5+Table6[[#This Row],[Return]]*$D$6+Table7[[#This Row],[Return]]*$D$7</f>
        <v>-4.2276817296461201E-3</v>
      </c>
      <c r="AB273" s="13">
        <f>'Raw Data'!N258</f>
        <v>3.7181809514728412E-3</v>
      </c>
    </row>
    <row r="274" spans="1:28" x14ac:dyDescent="0.3">
      <c r="A274" s="7">
        <v>44823</v>
      </c>
      <c r="B274">
        <v>224.25</v>
      </c>
      <c r="C274">
        <v>756916</v>
      </c>
      <c r="D274" s="21">
        <f>(Table2[[#This Row],[Close]]-B275)/B275</f>
        <v>-1.4502320177952289E-2</v>
      </c>
      <c r="F274" s="7">
        <v>44823</v>
      </c>
      <c r="G274">
        <v>940.54998799999998</v>
      </c>
      <c r="H274">
        <v>60409</v>
      </c>
      <c r="I274" s="21">
        <f>(Table4[[#This Row],[Close]]-G275)/G275</f>
        <v>-2.926002198138045E-2</v>
      </c>
      <c r="K274" s="7">
        <v>44823</v>
      </c>
      <c r="L274">
        <v>226.60000600000001</v>
      </c>
      <c r="M274">
        <v>11611</v>
      </c>
      <c r="N274" s="21">
        <f>(Table5[[#This Row],[Close]]-L275)/L275</f>
        <v>1.3870272930648804E-2</v>
      </c>
      <c r="P274" s="7">
        <v>44823</v>
      </c>
      <c r="Q274">
        <v>105</v>
      </c>
      <c r="R274">
        <v>457507</v>
      </c>
      <c r="S274" s="21">
        <f>(Table6[[#This Row],[Close]]-Q275)/Q275</f>
        <v>3.1941031941031942E-2</v>
      </c>
      <c r="U274" s="7">
        <v>44823</v>
      </c>
      <c r="V274">
        <v>164.199997</v>
      </c>
      <c r="W274">
        <v>115527</v>
      </c>
      <c r="X274" s="21">
        <f>(Table7[[#This Row],[Close]]-V275)/V275</f>
        <v>3.3608494968842091E-3</v>
      </c>
      <c r="Z274" s="27">
        <v>44823</v>
      </c>
      <c r="AA274" s="21">
        <f>Table2[[#This Row],[Return]]*$D$3+Table4[[#This Row],[Return]]*$D$4+Table5[[#This Row],[Return]]*$D$5+Table6[[#This Row],[Return]]*$D$6+Table7[[#This Row],[Return]]*$D$7</f>
        <v>1.0819624418464424E-3</v>
      </c>
      <c r="AB274" s="13">
        <f>'Raw Data'!N259</f>
        <v>-2.6623561852238799E-3</v>
      </c>
    </row>
    <row r="275" spans="1:28" x14ac:dyDescent="0.3">
      <c r="A275" s="7">
        <v>44820</v>
      </c>
      <c r="B275">
        <v>227.550003</v>
      </c>
      <c r="C275">
        <v>1371088</v>
      </c>
      <c r="D275" s="21">
        <f>(Table2[[#This Row],[Close]]-B276)/B276</f>
        <v>-3.9670791808450595E-2</v>
      </c>
      <c r="F275" s="7">
        <v>44820</v>
      </c>
      <c r="G275">
        <v>968.90002400000003</v>
      </c>
      <c r="H275">
        <v>159161</v>
      </c>
      <c r="I275" s="21">
        <f>(Table4[[#This Row],[Close]]-G276)/G276</f>
        <v>-3.8932697580335525E-2</v>
      </c>
      <c r="K275" s="7">
        <v>44820</v>
      </c>
      <c r="L275">
        <v>223.5</v>
      </c>
      <c r="M275">
        <v>28773</v>
      </c>
      <c r="N275" s="21">
        <f>(Table5[[#This Row],[Close]]-L276)/L276</f>
        <v>-1.2809161116850527E-2</v>
      </c>
      <c r="P275" s="7">
        <v>44820</v>
      </c>
      <c r="Q275">
        <v>101.75</v>
      </c>
      <c r="R275">
        <v>602726</v>
      </c>
      <c r="S275" s="21">
        <f>(Table6[[#This Row],[Close]]-Q276)/Q276</f>
        <v>2.6740686715251E-2</v>
      </c>
      <c r="U275" s="7">
        <v>44820</v>
      </c>
      <c r="V275">
        <v>163.64999399999999</v>
      </c>
      <c r="W275">
        <v>314083</v>
      </c>
      <c r="X275" s="21">
        <f>(Table7[[#This Row],[Close]]-V276)/V276</f>
        <v>3.6797975403900398E-3</v>
      </c>
      <c r="Z275" s="26">
        <v>44820</v>
      </c>
      <c r="AA275" s="21">
        <f>Table2[[#This Row],[Return]]*$D$3+Table4[[#This Row],[Return]]*$D$4+Table5[[#This Row],[Return]]*$D$5+Table6[[#This Row],[Return]]*$D$6+Table7[[#This Row],[Return]]*$D$7</f>
        <v>-1.2198433249999118E-2</v>
      </c>
      <c r="AB275" s="13">
        <f>'Raw Data'!N260</f>
        <v>9.7935669707153589E-3</v>
      </c>
    </row>
    <row r="276" spans="1:28" x14ac:dyDescent="0.3">
      <c r="A276" s="7">
        <v>44819</v>
      </c>
      <c r="B276">
        <v>236.949997</v>
      </c>
      <c r="C276">
        <v>892239</v>
      </c>
      <c r="D276" s="21">
        <f>(Table2[[#This Row],[Close]]-B277)/B277</f>
        <v>-1.0027194233703138E-2</v>
      </c>
      <c r="F276" s="7">
        <v>44819</v>
      </c>
      <c r="G276">
        <v>1008.150024</v>
      </c>
      <c r="H276">
        <v>513412</v>
      </c>
      <c r="I276" s="21">
        <f>(Table4[[#This Row],[Close]]-G277)/G277</f>
        <v>4.1692536164817606E-2</v>
      </c>
      <c r="K276" s="7">
        <v>44819</v>
      </c>
      <c r="L276">
        <v>226.39999399999999</v>
      </c>
      <c r="M276">
        <v>12033</v>
      </c>
      <c r="N276" s="21">
        <f>(Table5[[#This Row],[Close]]-L277)/L277</f>
        <v>8.0141939087926151E-3</v>
      </c>
      <c r="P276" s="7">
        <v>44819</v>
      </c>
      <c r="Q276">
        <v>99.099997999999999</v>
      </c>
      <c r="R276">
        <v>57562</v>
      </c>
      <c r="S276" s="21">
        <f>(Table6[[#This Row],[Close]]-Q277)/Q277</f>
        <v>-1.9297426443421327E-2</v>
      </c>
      <c r="U276" s="7">
        <v>44819</v>
      </c>
      <c r="V276">
        <v>163.050003</v>
      </c>
      <c r="W276">
        <v>32140</v>
      </c>
      <c r="X276" s="21">
        <f>(Table7[[#This Row],[Close]]-V277)/V277</f>
        <v>-8.814571428571406E-3</v>
      </c>
      <c r="Z276" s="27">
        <v>44819</v>
      </c>
      <c r="AA276" s="21">
        <f>Table2[[#This Row],[Return]]*$D$3+Table4[[#This Row],[Return]]*$D$4+Table5[[#This Row],[Return]]*$D$5+Table6[[#This Row],[Return]]*$D$6+Table7[[#This Row],[Return]]*$D$7</f>
        <v>2.3135075935828715E-3</v>
      </c>
      <c r="AB276" s="13">
        <f>'Raw Data'!N261</f>
        <v>3.9521881627143903E-3</v>
      </c>
    </row>
    <row r="277" spans="1:28" x14ac:dyDescent="0.3">
      <c r="A277" s="7">
        <v>44818</v>
      </c>
      <c r="B277">
        <v>239.35000600000001</v>
      </c>
      <c r="C277">
        <v>2111538</v>
      </c>
      <c r="D277" s="21">
        <f>(Table2[[#This Row],[Close]]-B278)/B278</f>
        <v>-1.5628164070610608E-2</v>
      </c>
      <c r="F277" s="7">
        <v>44818</v>
      </c>
      <c r="G277">
        <v>967.79998799999998</v>
      </c>
      <c r="H277">
        <v>339309</v>
      </c>
      <c r="I277" s="21">
        <f>(Table4[[#This Row],[Close]]-G278)/G278</f>
        <v>4.1709273451925391E-2</v>
      </c>
      <c r="K277" s="7">
        <v>44818</v>
      </c>
      <c r="L277">
        <v>224.60000600000001</v>
      </c>
      <c r="M277">
        <v>16471</v>
      </c>
      <c r="N277" s="21">
        <f>(Table5[[#This Row],[Close]]-L278)/L278</f>
        <v>3.1264493915083144E-3</v>
      </c>
      <c r="P277" s="7">
        <v>44818</v>
      </c>
      <c r="Q277">
        <v>101.050003</v>
      </c>
      <c r="R277">
        <v>97171</v>
      </c>
      <c r="S277" s="21">
        <f>(Table6[[#This Row],[Close]]-Q278)/Q278</f>
        <v>1.5067804668976252E-2</v>
      </c>
      <c r="U277" s="7">
        <v>44818</v>
      </c>
      <c r="V277">
        <v>164.5</v>
      </c>
      <c r="W277">
        <v>56175</v>
      </c>
      <c r="X277" s="21">
        <f>(Table7[[#This Row],[Close]]-V278)/V278</f>
        <v>-9.334555688023707E-3</v>
      </c>
      <c r="Z277" s="26">
        <v>44818</v>
      </c>
      <c r="AA277" s="21">
        <f>Table2[[#This Row],[Return]]*$D$3+Table4[[#This Row],[Return]]*$D$4+Table5[[#This Row],[Return]]*$D$5+Table6[[#This Row],[Return]]*$D$6+Table7[[#This Row],[Return]]*$D$7</f>
        <v>6.9881615507551295E-3</v>
      </c>
      <c r="AB277" s="13">
        <f>'Raw Data'!N262</f>
        <v>2.6417334520629311E-2</v>
      </c>
    </row>
    <row r="278" spans="1:28" x14ac:dyDescent="0.3">
      <c r="A278" s="7">
        <v>44817</v>
      </c>
      <c r="B278">
        <v>243.14999399999999</v>
      </c>
      <c r="C278">
        <v>1205966</v>
      </c>
      <c r="D278" s="21">
        <f>(Table2[[#This Row],[Close]]-B279)/B279</f>
        <v>1.4181413972888393E-2</v>
      </c>
      <c r="F278" s="7">
        <v>44817</v>
      </c>
      <c r="G278">
        <v>929.04998799999998</v>
      </c>
      <c r="H278">
        <v>40706</v>
      </c>
      <c r="I278" s="21">
        <f>(Table4[[#This Row],[Close]]-G279)/G279</f>
        <v>3.1312032876435517E-3</v>
      </c>
      <c r="K278" s="7">
        <v>44817</v>
      </c>
      <c r="L278">
        <v>223.89999399999999</v>
      </c>
      <c r="M278">
        <v>6146</v>
      </c>
      <c r="N278" s="21">
        <f>(Table5[[#This Row],[Close]]-L279)/L279</f>
        <v>2.6869278635880205E-3</v>
      </c>
      <c r="P278" s="7">
        <v>44817</v>
      </c>
      <c r="Q278">
        <v>99.550003000000004</v>
      </c>
      <c r="R278">
        <v>46804</v>
      </c>
      <c r="S278" s="21">
        <f>(Table6[[#This Row],[Close]]-Q279)/Q279</f>
        <v>1.1173245642658656E-2</v>
      </c>
      <c r="U278" s="7">
        <v>44817</v>
      </c>
      <c r="V278">
        <v>166.050003</v>
      </c>
      <c r="W278">
        <v>34617</v>
      </c>
      <c r="X278" s="21">
        <f>(Table7[[#This Row],[Close]]-V279)/V279</f>
        <v>-1.8034444795872371E-3</v>
      </c>
      <c r="Z278" s="27">
        <v>44817</v>
      </c>
      <c r="AA278" s="21">
        <f>Table2[[#This Row],[Return]]*$D$3+Table4[[#This Row],[Return]]*$D$4+Table5[[#This Row],[Return]]*$D$5+Table6[[#This Row],[Return]]*$D$6+Table7[[#This Row],[Return]]*$D$7</f>
        <v>5.8738692574382767E-3</v>
      </c>
      <c r="AB278" s="13">
        <f>'Raw Data'!N263</f>
        <v>7.5765128102881297E-3</v>
      </c>
    </row>
    <row r="279" spans="1:28" x14ac:dyDescent="0.3">
      <c r="A279" s="7">
        <v>44816</v>
      </c>
      <c r="B279">
        <v>239.75</v>
      </c>
      <c r="C279">
        <v>1041957</v>
      </c>
      <c r="D279" s="21">
        <f>(Table2[[#This Row],[Close]]-B280)/B280</f>
        <v>6.0847544345183921E-3</v>
      </c>
      <c r="F279" s="7">
        <v>44816</v>
      </c>
      <c r="G279">
        <v>926.15002400000003</v>
      </c>
      <c r="H279">
        <v>83558</v>
      </c>
      <c r="I279" s="21">
        <f>(Table4[[#This Row],[Close]]-G280)/G280</f>
        <v>1.7244232844273955E-2</v>
      </c>
      <c r="K279" s="7">
        <v>44816</v>
      </c>
      <c r="L279">
        <v>223.300003</v>
      </c>
      <c r="M279">
        <v>10093</v>
      </c>
      <c r="N279" s="21">
        <f>(Table5[[#This Row],[Close]]-L280)/L280</f>
        <v>-6.4515995550611625E-3</v>
      </c>
      <c r="P279" s="7">
        <v>44816</v>
      </c>
      <c r="Q279">
        <v>98.449996999999996</v>
      </c>
      <c r="R279">
        <v>63066</v>
      </c>
      <c r="S279" s="21">
        <f>(Table6[[#This Row],[Close]]-Q280)/Q280</f>
        <v>8.7090063260041959E-3</v>
      </c>
      <c r="U279" s="7">
        <v>44816</v>
      </c>
      <c r="V279">
        <v>166.35000600000001</v>
      </c>
      <c r="W279">
        <v>34103</v>
      </c>
      <c r="X279" s="21">
        <f>(Table7[[#This Row],[Close]]-V280)/V280</f>
        <v>1.6188204328433868E-2</v>
      </c>
      <c r="Z279" s="26">
        <v>44816</v>
      </c>
      <c r="AA279" s="21">
        <f>Table2[[#This Row],[Return]]*$D$3+Table4[[#This Row],[Return]]*$D$4+Table5[[#This Row],[Return]]*$D$5+Table6[[#This Row],[Return]]*$D$6+Table7[[#This Row],[Return]]*$D$7</f>
        <v>8.3549196756338498E-3</v>
      </c>
      <c r="AB279" s="13">
        <f>'Raw Data'!N264</f>
        <v>4.6069103655483456E-3</v>
      </c>
    </row>
    <row r="280" spans="1:28" x14ac:dyDescent="0.3">
      <c r="A280" s="7">
        <v>44813</v>
      </c>
      <c r="B280">
        <v>238.300003</v>
      </c>
      <c r="C280">
        <v>976473</v>
      </c>
      <c r="D280" s="21">
        <f>(Table2[[#This Row],[Close]]-B281)/B281</f>
        <v>9.5318787180866931E-3</v>
      </c>
      <c r="F280" s="7">
        <v>44813</v>
      </c>
      <c r="G280">
        <v>910.45001200000002</v>
      </c>
      <c r="H280">
        <v>20884</v>
      </c>
      <c r="I280" s="21">
        <f>(Table4[[#This Row],[Close]]-G281)/G281</f>
        <v>-5.0813726608599048E-3</v>
      </c>
      <c r="K280" s="7">
        <v>44813</v>
      </c>
      <c r="L280">
        <v>224.75</v>
      </c>
      <c r="M280">
        <v>7827</v>
      </c>
      <c r="N280" s="21">
        <f>(Table5[[#This Row],[Close]]-L281)/L281</f>
        <v>1.215940987850379E-2</v>
      </c>
      <c r="P280" s="7">
        <v>44813</v>
      </c>
      <c r="Q280">
        <v>97.599997999999999</v>
      </c>
      <c r="R280">
        <v>58161</v>
      </c>
      <c r="S280" s="21">
        <f>(Table6[[#This Row],[Close]]-Q281)/Q281</f>
        <v>-1.5632919503118126E-2</v>
      </c>
      <c r="U280" s="7">
        <v>44813</v>
      </c>
      <c r="V280">
        <v>163.699997</v>
      </c>
      <c r="W280">
        <v>57256</v>
      </c>
      <c r="X280" s="21">
        <f>(Table7[[#This Row],[Close]]-V281)/V281</f>
        <v>-2.617494850059679E-2</v>
      </c>
      <c r="Z280" s="27">
        <v>44813</v>
      </c>
      <c r="AA280" s="21">
        <f>Table2[[#This Row],[Return]]*$D$3+Table4[[#This Row],[Return]]*$D$4+Table5[[#This Row],[Return]]*$D$5+Table6[[#This Row],[Return]]*$D$6+Table7[[#This Row],[Return]]*$D$7</f>
        <v>-5.0395904135968669E-3</v>
      </c>
      <c r="AB280" s="13">
        <f>'Raw Data'!N265</f>
        <v>1.5561432058584167E-2</v>
      </c>
    </row>
    <row r="281" spans="1:28" x14ac:dyDescent="0.3">
      <c r="A281" s="7">
        <v>44812</v>
      </c>
      <c r="B281">
        <v>236.050003</v>
      </c>
      <c r="C281">
        <v>2181848</v>
      </c>
      <c r="D281" s="21">
        <f>(Table2[[#This Row],[Close]]-B282)/B282</f>
        <v>-2.740005802307444E-2</v>
      </c>
      <c r="F281" s="7">
        <v>44812</v>
      </c>
      <c r="G281">
        <v>915.09997599999997</v>
      </c>
      <c r="H281">
        <v>21177</v>
      </c>
      <c r="I281" s="21">
        <f>(Table4[[#This Row],[Close]]-G282)/G282</f>
        <v>8.2025484736273453E-4</v>
      </c>
      <c r="K281" s="7">
        <v>44812</v>
      </c>
      <c r="L281">
        <v>222.050003</v>
      </c>
      <c r="M281">
        <v>6548</v>
      </c>
      <c r="N281" s="21">
        <f>(Table5[[#This Row],[Close]]-L282)/L282</f>
        <v>6.572968996202095E-3</v>
      </c>
      <c r="P281" s="7">
        <v>44812</v>
      </c>
      <c r="Q281">
        <v>99.150002000000001</v>
      </c>
      <c r="R281">
        <v>58926</v>
      </c>
      <c r="S281" s="21">
        <f>(Table6[[#This Row],[Close]]-Q282)/Q282</f>
        <v>-6.0150175438596432E-3</v>
      </c>
      <c r="U281" s="7">
        <v>44812</v>
      </c>
      <c r="V281">
        <v>168.10000600000001</v>
      </c>
      <c r="W281">
        <v>39552</v>
      </c>
      <c r="X281" s="21">
        <f>(Table7[[#This Row],[Close]]-V282)/V282</f>
        <v>-2.3738516320474328E-3</v>
      </c>
      <c r="Z281" s="26">
        <v>44812</v>
      </c>
      <c r="AA281" s="21">
        <f>Table2[[#This Row],[Return]]*$D$3+Table4[[#This Row],[Return]]*$D$4+Table5[[#This Row],[Return]]*$D$5+Table6[[#This Row],[Return]]*$D$6+Table7[[#This Row],[Return]]*$D$7</f>
        <v>-5.6791406710833374E-3</v>
      </c>
      <c r="AB281" s="13">
        <f>'Raw Data'!N266</f>
        <v>-1.2355600200904022E-2</v>
      </c>
    </row>
    <row r="282" spans="1:28" x14ac:dyDescent="0.3">
      <c r="A282" s="7">
        <v>44811</v>
      </c>
      <c r="B282">
        <v>242.699997</v>
      </c>
      <c r="C282">
        <v>1007771</v>
      </c>
      <c r="D282" s="21">
        <f>(Table2[[#This Row],[Close]]-B283)/B283</f>
        <v>-3.6946181356005852E-3</v>
      </c>
      <c r="F282" s="7">
        <v>44811</v>
      </c>
      <c r="G282">
        <v>914.34997599999997</v>
      </c>
      <c r="H282">
        <v>30260</v>
      </c>
      <c r="I282" s="21">
        <f>(Table4[[#This Row],[Close]]-G283)/G283</f>
        <v>4.94587032884639E-3</v>
      </c>
      <c r="K282" s="7">
        <v>44811</v>
      </c>
      <c r="L282">
        <v>220.60000600000001</v>
      </c>
      <c r="M282">
        <v>8570</v>
      </c>
      <c r="N282" s="21">
        <f>(Table5[[#This Row],[Close]]-L283)/L283</f>
        <v>-6.3062792792792453E-3</v>
      </c>
      <c r="P282" s="7">
        <v>44811</v>
      </c>
      <c r="Q282">
        <v>99.75</v>
      </c>
      <c r="R282">
        <v>191107</v>
      </c>
      <c r="S282" s="21">
        <f>(Table6[[#This Row],[Close]]-Q283)/Q283</f>
        <v>1.5267175572519083E-2</v>
      </c>
      <c r="U282" s="7">
        <v>44811</v>
      </c>
      <c r="V282">
        <v>168.5</v>
      </c>
      <c r="W282">
        <v>71449</v>
      </c>
      <c r="X282" s="21">
        <f>(Table7[[#This Row],[Close]]-V283)/V283</f>
        <v>1.2316029059465852E-2</v>
      </c>
      <c r="Z282" s="27">
        <v>44811</v>
      </c>
      <c r="AA282" s="21">
        <f>Table2[[#This Row],[Return]]*$D$3+Table4[[#This Row],[Return]]*$D$4+Table5[[#This Row],[Return]]*$D$5+Table6[[#This Row],[Return]]*$D$6+Table7[[#This Row],[Return]]*$D$7</f>
        <v>4.5056355091902985E-3</v>
      </c>
      <c r="AB282" s="13">
        <f>'Raw Data'!N267</f>
        <v>3.2997820898619856E-2</v>
      </c>
    </row>
    <row r="283" spans="1:28" x14ac:dyDescent="0.3">
      <c r="A283" s="7">
        <v>44810</v>
      </c>
      <c r="B283">
        <v>243.60000600000001</v>
      </c>
      <c r="C283">
        <v>3187632</v>
      </c>
      <c r="D283" s="21">
        <f>(Table2[[#This Row],[Close]]-B284)/B284</f>
        <v>2.0567667118856427E-3</v>
      </c>
      <c r="F283" s="7">
        <v>44810</v>
      </c>
      <c r="G283">
        <v>909.84997599999997</v>
      </c>
      <c r="H283">
        <v>43413</v>
      </c>
      <c r="I283" s="21">
        <f>(Table4[[#This Row],[Close]]-G284)/G284</f>
        <v>-1.1516145213543704E-2</v>
      </c>
      <c r="K283" s="7">
        <v>44810</v>
      </c>
      <c r="L283">
        <v>222</v>
      </c>
      <c r="M283">
        <v>1098</v>
      </c>
      <c r="N283" s="21">
        <f>(Table5[[#This Row],[Close]]-L284)/L284</f>
        <v>6.118314238431421E-3</v>
      </c>
      <c r="P283" s="7">
        <v>44810</v>
      </c>
      <c r="Q283">
        <v>98.25</v>
      </c>
      <c r="R283">
        <v>122865</v>
      </c>
      <c r="S283" s="21">
        <f>(Table6[[#This Row],[Close]]-Q284)/Q284</f>
        <v>-3.0441703791729341E-3</v>
      </c>
      <c r="U283" s="7">
        <v>44810</v>
      </c>
      <c r="V283">
        <v>166.449997</v>
      </c>
      <c r="W283">
        <v>64284</v>
      </c>
      <c r="X283" s="21">
        <f>(Table7[[#This Row],[Close]]-V284)/V284</f>
        <v>2.107110098478796E-3</v>
      </c>
      <c r="Z283" s="26">
        <v>44810</v>
      </c>
      <c r="AA283" s="21">
        <f>Table2[[#This Row],[Return]]*$D$3+Table4[[#This Row],[Return]]*$D$4+Table5[[#This Row],[Return]]*$D$5+Table6[[#This Row],[Return]]*$D$6+Table7[[#This Row],[Return]]*$D$7</f>
        <v>-8.5562490878415571E-4</v>
      </c>
      <c r="AB283" s="13">
        <f>'Raw Data'!N268</f>
        <v>-3.5142170604725582E-2</v>
      </c>
    </row>
    <row r="284" spans="1:28" x14ac:dyDescent="0.3">
      <c r="A284" s="7">
        <v>44809</v>
      </c>
      <c r="B284">
        <v>243.10000600000001</v>
      </c>
      <c r="C284">
        <v>1345558</v>
      </c>
      <c r="D284" s="21">
        <f>(Table2[[#This Row],[Close]]-B285)/B285</f>
        <v>-5.7259468302658179E-3</v>
      </c>
      <c r="F284" s="7">
        <v>44809</v>
      </c>
      <c r="G284">
        <v>920.45001200000002</v>
      </c>
      <c r="H284">
        <v>145083</v>
      </c>
      <c r="I284" s="21">
        <f>(Table4[[#This Row],[Close]]-G285)/G285</f>
        <v>1.4773192411971049E-2</v>
      </c>
      <c r="K284" s="7">
        <v>44809</v>
      </c>
      <c r="L284">
        <v>220.64999399999999</v>
      </c>
      <c r="M284">
        <v>6321</v>
      </c>
      <c r="N284" s="21">
        <f>(Table5[[#This Row],[Close]]-L285)/L285</f>
        <v>9.147038897243236E-3</v>
      </c>
      <c r="P284" s="7">
        <v>44809</v>
      </c>
      <c r="Q284">
        <v>98.550003000000004</v>
      </c>
      <c r="R284">
        <v>45488</v>
      </c>
      <c r="S284" s="21">
        <f>(Table6[[#This Row],[Close]]-Q285)/Q285</f>
        <v>-9.5477085427135289E-3</v>
      </c>
      <c r="U284" s="7">
        <v>44809</v>
      </c>
      <c r="V284">
        <v>166.10000600000001</v>
      </c>
      <c r="W284">
        <v>39401</v>
      </c>
      <c r="X284" s="21">
        <f>(Table7[[#This Row],[Close]]-V285)/V285</f>
        <v>-2.1790323525494849E-2</v>
      </c>
      <c r="Z284" s="27">
        <v>44809</v>
      </c>
      <c r="AA284" s="21">
        <f>Table2[[#This Row],[Return]]*$D$3+Table4[[#This Row],[Return]]*$D$4+Table5[[#This Row],[Return]]*$D$5+Table6[[#This Row],[Return]]*$D$6+Table7[[#This Row],[Return]]*$D$7</f>
        <v>-2.6287495178519823E-3</v>
      </c>
      <c r="AB284" s="13">
        <f>'Raw Data'!N269</f>
        <v>2.336065573770487E-2</v>
      </c>
    </row>
    <row r="285" spans="1:28" x14ac:dyDescent="0.3">
      <c r="A285" s="7">
        <v>44806</v>
      </c>
      <c r="B285">
        <v>244.5</v>
      </c>
      <c r="C285">
        <v>4526367</v>
      </c>
      <c r="D285" s="21">
        <f>(Table2[[#This Row],[Close]]-B286)/B286</f>
        <v>1.9387091447477356E-2</v>
      </c>
      <c r="F285" s="7">
        <v>44806</v>
      </c>
      <c r="G285">
        <v>907.04998799999998</v>
      </c>
      <c r="H285">
        <v>25370</v>
      </c>
      <c r="I285" s="21">
        <f>(Table4[[#This Row],[Close]]-G286)/G286</f>
        <v>-5.5107486851024704E-5</v>
      </c>
      <c r="K285" s="7">
        <v>44806</v>
      </c>
      <c r="L285">
        <v>218.64999399999999</v>
      </c>
      <c r="M285">
        <v>24144</v>
      </c>
      <c r="N285" s="21">
        <f>(Table5[[#This Row],[Close]]-L286)/L286</f>
        <v>-4.5717028571432038E-4</v>
      </c>
      <c r="P285" s="7">
        <v>44806</v>
      </c>
      <c r="Q285">
        <v>99.5</v>
      </c>
      <c r="R285">
        <v>106570</v>
      </c>
      <c r="S285" s="21">
        <f>(Table6[[#This Row],[Close]]-Q286)/Q286</f>
        <v>-8.4703340004052552E-3</v>
      </c>
      <c r="U285" s="7">
        <v>44806</v>
      </c>
      <c r="V285">
        <v>169.800003</v>
      </c>
      <c r="W285">
        <v>163042</v>
      </c>
      <c r="X285" s="21">
        <f>(Table7[[#This Row],[Close]]-V286)/V286</f>
        <v>1.8290872563718162E-2</v>
      </c>
      <c r="Z285" s="26">
        <v>44806</v>
      </c>
      <c r="AA285" s="21">
        <f>Table2[[#This Row],[Return]]*$D$3+Table4[[#This Row],[Return]]*$D$4+Table5[[#This Row],[Return]]*$D$5+Table6[[#This Row],[Return]]*$D$6+Table7[[#This Row],[Return]]*$D$7</f>
        <v>5.7390704476449842E-3</v>
      </c>
      <c r="AB285" s="13">
        <f>'Raw Data'!N270</f>
        <v>1.8045269635965321E-2</v>
      </c>
    </row>
    <row r="286" spans="1:28" x14ac:dyDescent="0.3">
      <c r="A286" s="7">
        <v>44805</v>
      </c>
      <c r="B286">
        <v>239.85000600000001</v>
      </c>
      <c r="C286">
        <v>2143330</v>
      </c>
      <c r="D286" s="21">
        <f>(Table2[[#This Row],[Close]]-B287)/B287</f>
        <v>2.2160716526589876E-2</v>
      </c>
      <c r="F286" s="7">
        <v>44805</v>
      </c>
      <c r="G286">
        <v>907.09997599999997</v>
      </c>
      <c r="H286">
        <v>25727</v>
      </c>
      <c r="I286" s="21">
        <f>(Table4[[#This Row],[Close]]-G287)/G287</f>
        <v>-1.8157072902338712E-3</v>
      </c>
      <c r="K286" s="7">
        <v>44805</v>
      </c>
      <c r="L286">
        <v>218.75</v>
      </c>
      <c r="M286">
        <v>11780</v>
      </c>
      <c r="N286" s="21">
        <f>(Table5[[#This Row],[Close]]-L287)/L287</f>
        <v>-1.773685250655839E-2</v>
      </c>
      <c r="P286" s="7">
        <v>44805</v>
      </c>
      <c r="Q286">
        <v>100.349998</v>
      </c>
      <c r="R286">
        <v>242092</v>
      </c>
      <c r="S286" s="21">
        <f>(Table6[[#This Row],[Close]]-Q287)/Q287</f>
        <v>2.241463021060355E-2</v>
      </c>
      <c r="U286" s="7">
        <v>44805</v>
      </c>
      <c r="V286">
        <v>166.75</v>
      </c>
      <c r="W286">
        <v>58901</v>
      </c>
      <c r="X286" s="21">
        <f>(Table7[[#This Row],[Close]]-V287)/V287</f>
        <v>-6.2574671110107415E-3</v>
      </c>
      <c r="Z286" s="27">
        <v>44805</v>
      </c>
      <c r="AA286" s="21">
        <f>Table2[[#This Row],[Return]]*$D$3+Table4[[#This Row],[Return]]*$D$4+Table5[[#This Row],[Return]]*$D$5+Table6[[#This Row],[Return]]*$D$6+Table7[[#This Row],[Return]]*$D$7</f>
        <v>3.753063965878085E-3</v>
      </c>
      <c r="AB286" s="13">
        <f>'Raw Data'!N271</f>
        <v>-1.3541666666666192E-3</v>
      </c>
    </row>
    <row r="287" spans="1:28" x14ac:dyDescent="0.3">
      <c r="A287" s="7">
        <v>44803</v>
      </c>
      <c r="B287">
        <v>234.64999399999999</v>
      </c>
      <c r="C287">
        <v>1481353</v>
      </c>
      <c r="D287" s="21">
        <f>(Table2[[#This Row],[Close]]-B288)/B288</f>
        <v>1.4922132546567447E-2</v>
      </c>
      <c r="F287" s="7">
        <v>44803</v>
      </c>
      <c r="G287">
        <v>908.75</v>
      </c>
      <c r="H287">
        <v>38982</v>
      </c>
      <c r="I287" s="21">
        <f>(Table4[[#This Row],[Close]]-G288)/G288</f>
        <v>1.3890452043607542E-2</v>
      </c>
      <c r="K287" s="7">
        <v>44803</v>
      </c>
      <c r="L287">
        <v>222.699997</v>
      </c>
      <c r="M287">
        <v>5751</v>
      </c>
      <c r="N287" s="21">
        <f>(Table5[[#This Row],[Close]]-L288)/L288</f>
        <v>-6.2472510598683842E-3</v>
      </c>
      <c r="P287" s="7">
        <v>44803</v>
      </c>
      <c r="Q287">
        <v>98.150002000000001</v>
      </c>
      <c r="R287">
        <v>369385</v>
      </c>
      <c r="S287" s="21">
        <f>(Table6[[#This Row],[Close]]-Q288)/Q288</f>
        <v>6.1506815125366709E-3</v>
      </c>
      <c r="U287" s="7">
        <v>44803</v>
      </c>
      <c r="V287">
        <v>167.800003</v>
      </c>
      <c r="W287">
        <v>115584</v>
      </c>
      <c r="X287" s="21">
        <f>(Table7[[#This Row],[Close]]-V288)/V288</f>
        <v>1.2062725957851761E-2</v>
      </c>
      <c r="Z287" s="26">
        <v>44803</v>
      </c>
      <c r="AA287" s="21">
        <f>Table2[[#This Row],[Return]]*$D$3+Table4[[#This Row],[Return]]*$D$4+Table5[[#This Row],[Return]]*$D$5+Table6[[#This Row],[Return]]*$D$6+Table7[[#This Row],[Return]]*$D$7</f>
        <v>8.1557482001390069E-3</v>
      </c>
      <c r="AB287" s="13">
        <f>'Raw Data'!N272</f>
        <v>1.8027571580063628E-2</v>
      </c>
    </row>
    <row r="288" spans="1:28" x14ac:dyDescent="0.3">
      <c r="A288" s="7">
        <v>44802</v>
      </c>
      <c r="B288">
        <v>231.199997</v>
      </c>
      <c r="C288">
        <v>1433562</v>
      </c>
      <c r="D288" s="21">
        <f>(Table2[[#This Row],[Close]]-B289)/B289</f>
        <v>-2.3648673686883389E-2</v>
      </c>
      <c r="F288" s="7">
        <v>44802</v>
      </c>
      <c r="G288">
        <v>896.29998799999998</v>
      </c>
      <c r="H288">
        <v>34254</v>
      </c>
      <c r="I288" s="21">
        <f>(Table4[[#This Row],[Close]]-G289)/G289</f>
        <v>-8.7918296931158591E-3</v>
      </c>
      <c r="K288" s="7">
        <v>44802</v>
      </c>
      <c r="L288">
        <v>224.10000600000001</v>
      </c>
      <c r="M288">
        <v>5563</v>
      </c>
      <c r="N288" s="21">
        <f>(Table5[[#This Row],[Close]]-L289)/L289</f>
        <v>4.4822948144609192E-3</v>
      </c>
      <c r="P288" s="7">
        <v>44802</v>
      </c>
      <c r="Q288">
        <v>97.550003000000004</v>
      </c>
      <c r="R288">
        <v>84292</v>
      </c>
      <c r="S288" s="21">
        <f>(Table6[[#This Row],[Close]]-Q289)/Q289</f>
        <v>-2.1564634550590732E-2</v>
      </c>
      <c r="U288" s="7">
        <v>44802</v>
      </c>
      <c r="V288">
        <v>165.800003</v>
      </c>
      <c r="W288">
        <v>114531</v>
      </c>
      <c r="X288" s="21">
        <f>(Table7[[#This Row],[Close]]-V289)/V289</f>
        <v>-1.0739874317188293E-2</v>
      </c>
      <c r="Z288" s="27">
        <v>44802</v>
      </c>
      <c r="AA288" s="21">
        <f>Table2[[#This Row],[Return]]*$D$3+Table4[[#This Row],[Return]]*$D$4+Table5[[#This Row],[Return]]*$D$5+Table6[[#This Row],[Return]]*$D$6+Table7[[#This Row],[Return]]*$D$7</f>
        <v>-1.2052543486663472E-2</v>
      </c>
      <c r="AB288" s="13">
        <f>'Raw Data'!N273</f>
        <v>-1.2462037909728744E-2</v>
      </c>
    </row>
    <row r="289" spans="1:28" x14ac:dyDescent="0.3">
      <c r="A289" s="7">
        <v>44799</v>
      </c>
      <c r="B289">
        <v>236.800003</v>
      </c>
      <c r="C289">
        <v>5048126</v>
      </c>
      <c r="D289" s="21">
        <f>(Table2[[#This Row],[Close]]-B290)/B290</f>
        <v>1.8275639411623659E-2</v>
      </c>
      <c r="F289" s="7">
        <v>44799</v>
      </c>
      <c r="G289">
        <v>904.25</v>
      </c>
      <c r="H289">
        <v>28532</v>
      </c>
      <c r="I289" s="21">
        <f>(Table4[[#This Row],[Close]]-G290)/G290</f>
        <v>-5.6083753610831674E-3</v>
      </c>
      <c r="K289" s="7">
        <v>44799</v>
      </c>
      <c r="L289">
        <v>223.10000600000001</v>
      </c>
      <c r="M289">
        <v>11010</v>
      </c>
      <c r="N289" s="21">
        <f>(Table5[[#This Row],[Close]]-L290)/L290</f>
        <v>1.5475689788015843E-2</v>
      </c>
      <c r="P289" s="7">
        <v>44799</v>
      </c>
      <c r="Q289">
        <v>99.699996999999996</v>
      </c>
      <c r="R289">
        <v>429014</v>
      </c>
      <c r="S289" s="21">
        <f>(Table6[[#This Row],[Close]]-Q290)/Q290</f>
        <v>4.8921555531144932E-2</v>
      </c>
      <c r="U289" s="7">
        <v>44799</v>
      </c>
      <c r="V289">
        <v>167.60000600000001</v>
      </c>
      <c r="W289">
        <v>266954</v>
      </c>
      <c r="X289" s="21">
        <f>(Table7[[#This Row],[Close]]-V290)/V290</f>
        <v>2.601775233482391E-2</v>
      </c>
      <c r="Z289" s="26">
        <v>44799</v>
      </c>
      <c r="AA289" s="21">
        <f>Table2[[#This Row],[Return]]*$D$3+Table4[[#This Row],[Return]]*$D$4+Table5[[#This Row],[Return]]*$D$5+Table6[[#This Row],[Return]]*$D$6+Table7[[#This Row],[Return]]*$D$7</f>
        <v>2.0616452340905037E-2</v>
      </c>
      <c r="AB289" s="13">
        <f>'Raw Data'!N274</f>
        <v>7.2784810126582042E-3</v>
      </c>
    </row>
    <row r="290" spans="1:28" x14ac:dyDescent="0.3">
      <c r="A290" s="7">
        <v>44798</v>
      </c>
      <c r="B290">
        <v>232.550003</v>
      </c>
      <c r="C290">
        <v>3592567</v>
      </c>
      <c r="D290" s="21">
        <f>(Table2[[#This Row],[Close]]-B291)/B291</f>
        <v>0</v>
      </c>
      <c r="F290" s="7">
        <v>44798</v>
      </c>
      <c r="G290">
        <v>909.34997599999997</v>
      </c>
      <c r="H290">
        <v>38103</v>
      </c>
      <c r="I290" s="21">
        <f>(Table4[[#This Row],[Close]]-G291)/G291</f>
        <v>2.7567955738689903E-3</v>
      </c>
      <c r="K290" s="7">
        <v>44798</v>
      </c>
      <c r="L290">
        <v>219.699997</v>
      </c>
      <c r="M290">
        <v>16748</v>
      </c>
      <c r="N290" s="21">
        <f>(Table5[[#This Row],[Close]]-L291)/L291</f>
        <v>-5.207194787216856E-3</v>
      </c>
      <c r="P290" s="7">
        <v>44798</v>
      </c>
      <c r="Q290">
        <v>95.050003000000004</v>
      </c>
      <c r="R290">
        <v>144685</v>
      </c>
      <c r="S290" s="21">
        <f>(Table6[[#This Row],[Close]]-Q291)/Q291</f>
        <v>-2.099706036745367E-3</v>
      </c>
      <c r="U290" s="7">
        <v>44798</v>
      </c>
      <c r="V290">
        <v>163.35000600000001</v>
      </c>
      <c r="W290">
        <v>152938</v>
      </c>
      <c r="X290" s="21">
        <f>(Table7[[#This Row],[Close]]-V291)/V291</f>
        <v>9.1917281101427581E-4</v>
      </c>
      <c r="Z290" s="27">
        <v>44798</v>
      </c>
      <c r="AA290" s="21">
        <f>Table2[[#This Row],[Return]]*$D$3+Table4[[#This Row],[Return]]*$D$4+Table5[[#This Row],[Return]]*$D$5+Table6[[#This Row],[Return]]*$D$6+Table7[[#This Row],[Return]]*$D$7</f>
        <v>-7.2618648781579153E-4</v>
      </c>
      <c r="AB290" s="13">
        <f>'Raw Data'!N275</f>
        <v>2.4421871623081935E-2</v>
      </c>
    </row>
    <row r="291" spans="1:28" x14ac:dyDescent="0.3">
      <c r="A291" s="7">
        <v>44797</v>
      </c>
      <c r="B291">
        <v>232.550003</v>
      </c>
      <c r="C291">
        <v>7264740</v>
      </c>
      <c r="D291" s="21">
        <f>(Table2[[#This Row],[Close]]-B292)/B292</f>
        <v>3.286701841972961E-2</v>
      </c>
      <c r="F291" s="7">
        <v>44797</v>
      </c>
      <c r="G291">
        <v>906.84997599999997</v>
      </c>
      <c r="H291">
        <v>75153</v>
      </c>
      <c r="I291" s="21">
        <f>(Table4[[#This Row],[Close]]-G292)/G292</f>
        <v>5.5998980563304072E-3</v>
      </c>
      <c r="K291" s="7">
        <v>44797</v>
      </c>
      <c r="L291">
        <v>220.85000600000001</v>
      </c>
      <c r="M291">
        <v>16763</v>
      </c>
      <c r="N291" s="21">
        <f>(Table5[[#This Row],[Close]]-L292)/L292</f>
        <v>-8.75223058233081E-3</v>
      </c>
      <c r="P291" s="7">
        <v>44797</v>
      </c>
      <c r="Q291">
        <v>95.25</v>
      </c>
      <c r="R291">
        <v>125144</v>
      </c>
      <c r="S291" s="21">
        <f>(Table6[[#This Row],[Close]]-Q292)/Q292</f>
        <v>2.1447721179624665E-2</v>
      </c>
      <c r="U291" s="7">
        <v>44797</v>
      </c>
      <c r="V291">
        <v>163.199997</v>
      </c>
      <c r="W291">
        <v>148987</v>
      </c>
      <c r="X291" s="21">
        <f>(Table7[[#This Row],[Close]]-V292)/V292</f>
        <v>3.4220493645998169E-2</v>
      </c>
      <c r="Z291" s="26">
        <v>44797</v>
      </c>
      <c r="AA291" s="21">
        <f>Table2[[#This Row],[Return]]*$D$3+Table4[[#This Row],[Return]]*$D$4+Table5[[#This Row],[Return]]*$D$5+Table6[[#This Row],[Return]]*$D$6+Table7[[#This Row],[Return]]*$D$7</f>
        <v>1.707658014387041E-2</v>
      </c>
      <c r="AB291" s="13">
        <f>'Raw Data'!N276</f>
        <v>7.1832825424466944E-3</v>
      </c>
    </row>
    <row r="292" spans="1:28" x14ac:dyDescent="0.3">
      <c r="A292" s="7">
        <v>44796</v>
      </c>
      <c r="B292">
        <v>225.14999399999999</v>
      </c>
      <c r="C292">
        <v>2191036</v>
      </c>
      <c r="D292" s="21">
        <f>(Table2[[#This Row],[Close]]-B293)/B293</f>
        <v>2.1320013898662001E-2</v>
      </c>
      <c r="F292" s="7">
        <v>44796</v>
      </c>
      <c r="G292">
        <v>901.79998799999998</v>
      </c>
      <c r="H292">
        <v>22417</v>
      </c>
      <c r="I292" s="21">
        <f>(Table4[[#This Row],[Close]]-G293)/G293</f>
        <v>-1.8815849474266909E-3</v>
      </c>
      <c r="K292" s="7">
        <v>44796</v>
      </c>
      <c r="L292">
        <v>222.800003</v>
      </c>
      <c r="M292">
        <v>2870</v>
      </c>
      <c r="N292" s="21">
        <f>(Table5[[#This Row],[Close]]-L293)/L293</f>
        <v>2.1315650368525847E-2</v>
      </c>
      <c r="P292" s="7">
        <v>44796</v>
      </c>
      <c r="Q292">
        <v>93.25</v>
      </c>
      <c r="R292">
        <v>187490</v>
      </c>
      <c r="S292" s="21">
        <f>(Table6[[#This Row],[Close]]-Q293)/Q293</f>
        <v>3.5535778938286057E-2</v>
      </c>
      <c r="U292" s="7">
        <v>44796</v>
      </c>
      <c r="V292">
        <v>157.800003</v>
      </c>
      <c r="W292">
        <v>123628</v>
      </c>
      <c r="X292" s="21">
        <f>(Table7[[#This Row],[Close]]-V293)/V293</f>
        <v>1.9047809523809764E-3</v>
      </c>
      <c r="Z292" s="27">
        <v>44796</v>
      </c>
      <c r="AA292" s="21">
        <f>Table2[[#This Row],[Return]]*$D$3+Table4[[#This Row],[Return]]*$D$4+Table5[[#This Row],[Return]]*$D$5+Table6[[#This Row],[Return]]*$D$6+Table7[[#This Row],[Return]]*$D$7</f>
        <v>1.5638927842085638E-2</v>
      </c>
      <c r="AB292" s="13">
        <f>'Raw Data'!N277</f>
        <v>1.9303305968493431E-2</v>
      </c>
    </row>
    <row r="293" spans="1:28" x14ac:dyDescent="0.3">
      <c r="A293" s="7">
        <v>44795</v>
      </c>
      <c r="B293">
        <v>220.449997</v>
      </c>
      <c r="C293">
        <v>1550815</v>
      </c>
      <c r="D293" s="21">
        <f>(Table2[[#This Row],[Close]]-B294)/B294</f>
        <v>9.6175449612764773E-3</v>
      </c>
      <c r="F293" s="7">
        <v>44795</v>
      </c>
      <c r="G293">
        <v>903.5</v>
      </c>
      <c r="H293">
        <v>44564</v>
      </c>
      <c r="I293" s="21">
        <f>(Table4[[#This Row],[Close]]-G294)/G294</f>
        <v>4.223616704808919E-3</v>
      </c>
      <c r="K293" s="7">
        <v>44795</v>
      </c>
      <c r="L293">
        <v>218.14999399999999</v>
      </c>
      <c r="M293">
        <v>1993</v>
      </c>
      <c r="N293" s="21">
        <f>(Table5[[#This Row],[Close]]-L294)/L294</f>
        <v>-1.1106128437730029E-2</v>
      </c>
      <c r="P293" s="7">
        <v>44795</v>
      </c>
      <c r="Q293">
        <v>90.050003000000004</v>
      </c>
      <c r="R293">
        <v>44447</v>
      </c>
      <c r="S293" s="21">
        <f>(Table6[[#This Row],[Close]]-Q294)/Q294</f>
        <v>-2.1727321399435479E-2</v>
      </c>
      <c r="U293" s="7">
        <v>44795</v>
      </c>
      <c r="V293">
        <v>157.5</v>
      </c>
      <c r="W293">
        <v>45620</v>
      </c>
      <c r="X293" s="21">
        <f>(Table7[[#This Row],[Close]]-V294)/V294</f>
        <v>-2.4163532496785548E-2</v>
      </c>
      <c r="Z293" s="26">
        <v>44795</v>
      </c>
      <c r="AA293" s="21">
        <f>Table2[[#This Row],[Return]]*$D$3+Table4[[#This Row],[Return]]*$D$4+Table5[[#This Row],[Return]]*$D$5+Table6[[#This Row],[Return]]*$D$6+Table7[[#This Row],[Return]]*$D$7</f>
        <v>-8.6311641335731319E-3</v>
      </c>
      <c r="AB293" s="13">
        <f>'Raw Data'!N278</f>
        <v>7.9133245540524394E-2</v>
      </c>
    </row>
    <row r="294" spans="1:28" x14ac:dyDescent="0.3">
      <c r="A294" s="7">
        <v>44792</v>
      </c>
      <c r="B294">
        <v>218.35000600000001</v>
      </c>
      <c r="C294">
        <v>1101542</v>
      </c>
      <c r="D294" s="21">
        <f>(Table2[[#This Row],[Close]]-B295)/B295</f>
        <v>-2.1729350650484053E-2</v>
      </c>
      <c r="F294" s="7">
        <v>44792</v>
      </c>
      <c r="G294">
        <v>899.70001200000002</v>
      </c>
      <c r="H294">
        <v>57134</v>
      </c>
      <c r="I294" s="21">
        <f>(Table4[[#This Row],[Close]]-G295)/G295</f>
        <v>8.4626887820382826E-3</v>
      </c>
      <c r="K294" s="7">
        <v>44792</v>
      </c>
      <c r="L294">
        <v>220.60000600000001</v>
      </c>
      <c r="M294">
        <v>7356</v>
      </c>
      <c r="N294" s="21">
        <f>(Table5[[#This Row],[Close]]-L295)/L295</f>
        <v>-7.4240449943756689E-3</v>
      </c>
      <c r="P294" s="7">
        <v>44792</v>
      </c>
      <c r="Q294">
        <v>92.050003000000004</v>
      </c>
      <c r="R294">
        <v>67595</v>
      </c>
      <c r="S294" s="21">
        <f>(Table6[[#This Row],[Close]]-Q295)/Q295</f>
        <v>-1.6559775994866962E-2</v>
      </c>
      <c r="U294" s="7">
        <v>44792</v>
      </c>
      <c r="V294">
        <v>161.39999399999999</v>
      </c>
      <c r="W294">
        <v>261301</v>
      </c>
      <c r="X294" s="21">
        <f>(Table7[[#This Row],[Close]]-V295)/V295</f>
        <v>3.7608427432817143E-2</v>
      </c>
      <c r="Z294" s="27">
        <v>44792</v>
      </c>
      <c r="AA294" s="21">
        <f>Table2[[#This Row],[Return]]*$D$3+Table4[[#This Row],[Return]]*$D$4+Table5[[#This Row],[Return]]*$D$5+Table6[[#This Row],[Return]]*$D$6+Table7[[#This Row],[Return]]*$D$7</f>
        <v>7.1588915025747914E-5</v>
      </c>
      <c r="AB294" s="13">
        <f>'Raw Data'!N279</f>
        <v>-2.9961676924863626E-2</v>
      </c>
    </row>
    <row r="295" spans="1:28" x14ac:dyDescent="0.3">
      <c r="A295" s="7">
        <v>44791</v>
      </c>
      <c r="B295">
        <v>223.199997</v>
      </c>
      <c r="C295">
        <v>1585001</v>
      </c>
      <c r="D295" s="21">
        <f>(Table2[[#This Row],[Close]]-B296)/B296</f>
        <v>1.708817521651641E-2</v>
      </c>
      <c r="F295" s="7">
        <v>44791</v>
      </c>
      <c r="G295">
        <v>892.15002400000003</v>
      </c>
      <c r="H295">
        <v>107378</v>
      </c>
      <c r="I295" s="21">
        <f>(Table4[[#This Row],[Close]]-G296)/G296</f>
        <v>-3.0851082907189124E-2</v>
      </c>
      <c r="K295" s="7">
        <v>44791</v>
      </c>
      <c r="L295">
        <v>222.25</v>
      </c>
      <c r="M295">
        <v>7643</v>
      </c>
      <c r="N295" s="21">
        <f>(Table5[[#This Row],[Close]]-L296)/L296</f>
        <v>2.1134877678884785E-2</v>
      </c>
      <c r="P295" s="7">
        <v>44791</v>
      </c>
      <c r="Q295">
        <v>93.599997999999999</v>
      </c>
      <c r="R295">
        <v>45787</v>
      </c>
      <c r="S295" s="21">
        <f>(Table6[[#This Row],[Close]]-Q296)/Q296</f>
        <v>-1.1093544403728605E-2</v>
      </c>
      <c r="U295" s="7">
        <v>44791</v>
      </c>
      <c r="V295">
        <v>155.550003</v>
      </c>
      <c r="W295">
        <v>37524</v>
      </c>
      <c r="X295" s="21">
        <f>(Table7[[#This Row],[Close]]-V296)/V296</f>
        <v>-5.7525983845176576E-3</v>
      </c>
      <c r="Z295" s="26">
        <v>44791</v>
      </c>
      <c r="AA295" s="21">
        <f>Table2[[#This Row],[Return]]*$D$3+Table4[[#This Row],[Return]]*$D$4+Table5[[#This Row],[Return]]*$D$5+Table6[[#This Row],[Return]]*$D$6+Table7[[#This Row],[Return]]*$D$7</f>
        <v>-1.894834560006838E-3</v>
      </c>
      <c r="AB295" s="13">
        <f>'Raw Data'!N280</f>
        <v>-1.4872440224230636E-2</v>
      </c>
    </row>
    <row r="296" spans="1:28" x14ac:dyDescent="0.3">
      <c r="A296" s="7">
        <v>44790</v>
      </c>
      <c r="B296">
        <v>219.449997</v>
      </c>
      <c r="C296">
        <v>934145</v>
      </c>
      <c r="D296" s="21">
        <f>(Table2[[#This Row],[Close]]-B297)/B297</f>
        <v>1.5502040291474997E-2</v>
      </c>
      <c r="F296" s="7">
        <v>44790</v>
      </c>
      <c r="G296">
        <v>920.54998799999998</v>
      </c>
      <c r="H296">
        <v>34745</v>
      </c>
      <c r="I296" s="21">
        <f>(Table4[[#This Row],[Close]]-G297)/G297</f>
        <v>1.1260024316291653E-2</v>
      </c>
      <c r="K296" s="7">
        <v>44790</v>
      </c>
      <c r="L296">
        <v>217.64999399999999</v>
      </c>
      <c r="M296">
        <v>24324</v>
      </c>
      <c r="N296" s="21">
        <f>(Table5[[#This Row],[Close]]-L297)/L297</f>
        <v>-2.3334134440184916E-2</v>
      </c>
      <c r="P296" s="7">
        <v>44790</v>
      </c>
      <c r="Q296">
        <v>94.650002000000001</v>
      </c>
      <c r="R296">
        <v>275659</v>
      </c>
      <c r="S296" s="21">
        <f>(Table6[[#This Row],[Close]]-Q297)/Q297</f>
        <v>5.5184004075273324E-2</v>
      </c>
      <c r="U296" s="7">
        <v>44790</v>
      </c>
      <c r="V296">
        <v>156.449997</v>
      </c>
      <c r="W296">
        <v>199199</v>
      </c>
      <c r="X296" s="21">
        <f>(Table7[[#This Row],[Close]]-V297)/V297</f>
        <v>3.849985549949643E-2</v>
      </c>
      <c r="Z296" s="27">
        <v>44790</v>
      </c>
      <c r="AA296" s="21">
        <f>Table2[[#This Row],[Return]]*$D$3+Table4[[#This Row],[Return]]*$D$4+Table5[[#This Row],[Return]]*$D$5+Table6[[#This Row],[Return]]*$D$6+Table7[[#This Row],[Return]]*$D$7</f>
        <v>1.94223579484703E-2</v>
      </c>
      <c r="AB296" s="13">
        <f>'Raw Data'!N281</f>
        <v>-1.7092094906105849E-2</v>
      </c>
    </row>
    <row r="297" spans="1:28" x14ac:dyDescent="0.3">
      <c r="A297" s="7">
        <v>44789</v>
      </c>
      <c r="B297">
        <v>216.10000600000001</v>
      </c>
      <c r="C297">
        <v>525315</v>
      </c>
      <c r="D297" s="21">
        <f>(Table2[[#This Row],[Close]]-B298)/B298</f>
        <v>1.0285236380137603E-2</v>
      </c>
      <c r="F297" s="7">
        <v>44789</v>
      </c>
      <c r="G297">
        <v>910.29998799999998</v>
      </c>
      <c r="H297">
        <v>34168</v>
      </c>
      <c r="I297" s="21">
        <f>(Table4[[#This Row],[Close]]-G298)/G298</f>
        <v>3.7489953798920117E-3</v>
      </c>
      <c r="K297" s="7">
        <v>44789</v>
      </c>
      <c r="L297">
        <v>222.85000600000001</v>
      </c>
      <c r="M297">
        <v>9215</v>
      </c>
      <c r="N297" s="21">
        <f>(Table5[[#This Row],[Close]]-L298)/L298</f>
        <v>-2.0008742832244689E-2</v>
      </c>
      <c r="P297" s="7">
        <v>44789</v>
      </c>
      <c r="Q297">
        <v>89.699996999999996</v>
      </c>
      <c r="R297">
        <v>57342</v>
      </c>
      <c r="S297" s="21">
        <f>(Table6[[#This Row],[Close]]-Q298)/Q298</f>
        <v>1.1844274972492337E-2</v>
      </c>
      <c r="U297" s="7">
        <v>44789</v>
      </c>
      <c r="V297">
        <v>150.64999399999999</v>
      </c>
      <c r="W297">
        <v>38414</v>
      </c>
      <c r="X297" s="21">
        <f>(Table7[[#This Row],[Close]]-V298)/V298</f>
        <v>-8.8816184210526814E-3</v>
      </c>
      <c r="Z297" s="26">
        <v>44789</v>
      </c>
      <c r="AA297" s="21">
        <f>Table2[[#This Row],[Return]]*$D$3+Table4[[#This Row],[Return]]*$D$4+Table5[[#This Row],[Return]]*$D$5+Table6[[#This Row],[Return]]*$D$6+Table7[[#This Row],[Return]]*$D$7</f>
        <v>-6.0237090415508356E-4</v>
      </c>
      <c r="AB297" s="13">
        <f>'Raw Data'!N282</f>
        <v>1.045335757300299E-2</v>
      </c>
    </row>
    <row r="298" spans="1:28" x14ac:dyDescent="0.3">
      <c r="A298" s="7">
        <v>44785</v>
      </c>
      <c r="B298">
        <v>213.89999399999999</v>
      </c>
      <c r="C298">
        <v>552081</v>
      </c>
      <c r="D298" s="21">
        <f>(Table2[[#This Row],[Close]]-B299)/B299</f>
        <v>-5.3476353590193228E-3</v>
      </c>
      <c r="F298" s="7">
        <v>44785</v>
      </c>
      <c r="G298">
        <v>906.90002400000003</v>
      </c>
      <c r="H298">
        <v>33923</v>
      </c>
      <c r="I298" s="21">
        <f>(Table4[[#This Row],[Close]]-G299)/G299</f>
        <v>-9.3396557845039224E-3</v>
      </c>
      <c r="K298" s="7">
        <v>44785</v>
      </c>
      <c r="L298">
        <v>227.39999399999999</v>
      </c>
      <c r="M298">
        <v>12255</v>
      </c>
      <c r="N298" s="21">
        <f>(Table5[[#This Row],[Close]]-L299)/L299</f>
        <v>-1.982761206896555E-2</v>
      </c>
      <c r="P298" s="7">
        <v>44785</v>
      </c>
      <c r="Q298">
        <v>88.650002000000001</v>
      </c>
      <c r="R298">
        <v>48202</v>
      </c>
      <c r="S298" s="21">
        <f>(Table6[[#This Row],[Close]]-Q299)/Q299</f>
        <v>7.386386363636371E-3</v>
      </c>
      <c r="U298" s="7">
        <v>44785</v>
      </c>
      <c r="V298">
        <v>152</v>
      </c>
      <c r="W298">
        <v>24176</v>
      </c>
      <c r="X298" s="21">
        <f>(Table7[[#This Row],[Close]]-V299)/V299</f>
        <v>-4.2580676419809909E-3</v>
      </c>
      <c r="Z298" s="27">
        <v>44785</v>
      </c>
      <c r="AA298" s="21">
        <f>Table2[[#This Row],[Return]]*$D$3+Table4[[#This Row],[Return]]*$D$4+Table5[[#This Row],[Return]]*$D$5+Table6[[#This Row],[Return]]*$D$6+Table7[[#This Row],[Return]]*$D$7</f>
        <v>-6.2773168981666841E-3</v>
      </c>
      <c r="AB298" s="13">
        <f>'Raw Data'!N283</f>
        <v>7.9599727086655163E-4</v>
      </c>
    </row>
    <row r="299" spans="1:28" x14ac:dyDescent="0.3">
      <c r="A299" s="7">
        <v>44784</v>
      </c>
      <c r="B299">
        <v>215.050003</v>
      </c>
      <c r="C299">
        <v>848937</v>
      </c>
      <c r="D299" s="21">
        <f>(Table2[[#This Row],[Close]]-B300)/B300</f>
        <v>-1.5338787051431827E-2</v>
      </c>
      <c r="F299" s="7">
        <v>44784</v>
      </c>
      <c r="G299">
        <v>915.45001200000002</v>
      </c>
      <c r="H299">
        <v>30046</v>
      </c>
      <c r="I299" s="21">
        <f>(Table4[[#This Row],[Close]]-G300)/G300</f>
        <v>3.6178127645370589E-3</v>
      </c>
      <c r="K299" s="7">
        <v>44784</v>
      </c>
      <c r="L299">
        <v>232</v>
      </c>
      <c r="M299">
        <v>8533</v>
      </c>
      <c r="N299" s="21">
        <f>(Table5[[#This Row],[Close]]-L300)/L300</f>
        <v>-4.3087461186884924E-4</v>
      </c>
      <c r="P299" s="7">
        <v>44784</v>
      </c>
      <c r="Q299">
        <v>88</v>
      </c>
      <c r="R299">
        <v>28337</v>
      </c>
      <c r="S299" s="21">
        <f>(Table6[[#This Row],[Close]]-Q300)/Q300</f>
        <v>2.8490028490028491E-3</v>
      </c>
      <c r="U299" s="7">
        <v>44784</v>
      </c>
      <c r="V299">
        <v>152.64999399999999</v>
      </c>
      <c r="W299">
        <v>21487</v>
      </c>
      <c r="X299" s="21">
        <f>(Table7[[#This Row],[Close]]-V300)/V300</f>
        <v>-5.2134442205300519E-3</v>
      </c>
      <c r="Z299" s="26">
        <v>44784</v>
      </c>
      <c r="AA299" s="21">
        <f>Table2[[#This Row],[Return]]*$D$3+Table4[[#This Row],[Return]]*$D$4+Table5[[#This Row],[Return]]*$D$5+Table6[[#This Row],[Return]]*$D$6+Table7[[#This Row],[Return]]*$D$7</f>
        <v>-2.9032580540581643E-3</v>
      </c>
      <c r="AB299" s="13">
        <f>'Raw Data'!N284</f>
        <v>-7.2251072476856824E-3</v>
      </c>
    </row>
    <row r="300" spans="1:28" x14ac:dyDescent="0.3">
      <c r="A300" s="7">
        <v>44783</v>
      </c>
      <c r="B300">
        <v>218.39999399999999</v>
      </c>
      <c r="C300">
        <v>497935</v>
      </c>
      <c r="D300" s="21">
        <f>(Table2[[#This Row],[Close]]-B301)/B301</f>
        <v>2.0646800008902785E-3</v>
      </c>
      <c r="F300" s="7">
        <v>44783</v>
      </c>
      <c r="G300">
        <v>912.15002400000003</v>
      </c>
      <c r="H300">
        <v>29497</v>
      </c>
      <c r="I300" s="21">
        <f>(Table4[[#This Row],[Close]]-G301)/G301</f>
        <v>-1.6178611456305156E-2</v>
      </c>
      <c r="K300" s="7">
        <v>44783</v>
      </c>
      <c r="L300">
        <v>232.10000600000001</v>
      </c>
      <c r="M300">
        <v>5223</v>
      </c>
      <c r="N300" s="21">
        <f>(Table5[[#This Row],[Close]]-L301)/L301</f>
        <v>-1.8604625792811809E-2</v>
      </c>
      <c r="P300" s="7">
        <v>44783</v>
      </c>
      <c r="Q300">
        <v>87.75</v>
      </c>
      <c r="R300">
        <v>31805</v>
      </c>
      <c r="S300" s="21">
        <f>(Table6[[#This Row],[Close]]-Q301)/Q301</f>
        <v>-2.840909090909091E-3</v>
      </c>
      <c r="U300" s="7">
        <v>44783</v>
      </c>
      <c r="V300">
        <v>153.449997</v>
      </c>
      <c r="W300">
        <v>22505</v>
      </c>
      <c r="X300" s="21">
        <f>(Table7[[#This Row],[Close]]-V301)/V301</f>
        <v>-2.1364833774907565E-2</v>
      </c>
      <c r="Z300" s="27">
        <v>44783</v>
      </c>
      <c r="AA300" s="21">
        <f>Table2[[#This Row],[Return]]*$D$3+Table4[[#This Row],[Return]]*$D$4+Table5[[#This Row],[Return]]*$D$5+Table6[[#This Row],[Return]]*$D$6+Table7[[#This Row],[Return]]*$D$7</f>
        <v>-1.1384860022808668E-2</v>
      </c>
      <c r="AB300" s="13">
        <f>'Raw Data'!N285</f>
        <v>4.8780487804877537E-3</v>
      </c>
    </row>
    <row r="301" spans="1:28" x14ac:dyDescent="0.3">
      <c r="A301" s="7">
        <v>44781</v>
      </c>
      <c r="B301">
        <v>217.949997</v>
      </c>
      <c r="C301">
        <v>456210</v>
      </c>
      <c r="D301" s="21">
        <f>(Table2[[#This Row],[Close]]-B302)/B302</f>
        <v>1.8386301745994111E-3</v>
      </c>
      <c r="F301" s="7">
        <v>44781</v>
      </c>
      <c r="G301">
        <v>927.15002400000003</v>
      </c>
      <c r="H301">
        <v>30296</v>
      </c>
      <c r="I301" s="21">
        <f>(Table4[[#This Row],[Close]]-G302)/G302</f>
        <v>-2.028842657253889E-2</v>
      </c>
      <c r="K301" s="7">
        <v>44781</v>
      </c>
      <c r="L301">
        <v>236.5</v>
      </c>
      <c r="M301">
        <v>7618</v>
      </c>
      <c r="N301" s="21">
        <f>(Table5[[#This Row],[Close]]-L302)/L302</f>
        <v>-2.6348267427293525E-2</v>
      </c>
      <c r="P301" s="7">
        <v>44781</v>
      </c>
      <c r="Q301">
        <v>88</v>
      </c>
      <c r="R301">
        <v>24324</v>
      </c>
      <c r="S301" s="21">
        <f>(Table6[[#This Row],[Close]]-Q302)/Q302</f>
        <v>-5.0875863794545544E-3</v>
      </c>
      <c r="U301" s="7">
        <v>44781</v>
      </c>
      <c r="V301">
        <v>156.800003</v>
      </c>
      <c r="W301">
        <v>32152</v>
      </c>
      <c r="X301" s="21">
        <f>(Table7[[#This Row],[Close]]-V302)/V302</f>
        <v>-4.7603934352194203E-3</v>
      </c>
      <c r="Z301" s="26">
        <v>44781</v>
      </c>
      <c r="AA301" s="21">
        <f>Table2[[#This Row],[Return]]*$D$3+Table4[[#This Row],[Return]]*$D$4+Table5[[#This Row],[Return]]*$D$5+Table6[[#This Row],[Return]]*$D$6+Table7[[#This Row],[Return]]*$D$7</f>
        <v>-1.0929208727981397E-2</v>
      </c>
      <c r="AB301" s="13">
        <f>'Raw Data'!N286</f>
        <v>-4.517221908526256E-3</v>
      </c>
    </row>
    <row r="302" spans="1:28" x14ac:dyDescent="0.3">
      <c r="A302" s="7">
        <v>44778</v>
      </c>
      <c r="B302">
        <v>217.550003</v>
      </c>
      <c r="C302">
        <v>609662</v>
      </c>
      <c r="D302" s="21">
        <f>(Table2[[#This Row],[Close]]-B303)/B303</f>
        <v>-7.9799360513460645E-3</v>
      </c>
      <c r="F302" s="7">
        <v>44778</v>
      </c>
      <c r="G302">
        <v>946.34997599999997</v>
      </c>
      <c r="H302">
        <v>16719</v>
      </c>
      <c r="I302" s="21">
        <f>(Table4[[#This Row],[Close]]-G303)/G303</f>
        <v>-1.1025235380284682E-2</v>
      </c>
      <c r="K302" s="7">
        <v>44778</v>
      </c>
      <c r="L302">
        <v>242.89999399999999</v>
      </c>
      <c r="M302">
        <v>14281</v>
      </c>
      <c r="N302" s="21">
        <f>(Table5[[#This Row],[Close]]-L303)/L303</f>
        <v>-1.5602861195542078E-2</v>
      </c>
      <c r="P302" s="7">
        <v>44778</v>
      </c>
      <c r="Q302">
        <v>88.449996999999996</v>
      </c>
      <c r="R302">
        <v>42558</v>
      </c>
      <c r="S302" s="21">
        <f>(Table6[[#This Row],[Close]]-Q303)/Q303</f>
        <v>2.3134760779690948E-2</v>
      </c>
      <c r="U302" s="7">
        <v>44778</v>
      </c>
      <c r="V302">
        <v>157.550003</v>
      </c>
      <c r="W302">
        <v>25360</v>
      </c>
      <c r="X302" s="21">
        <f>(Table7[[#This Row],[Close]]-V303)/V303</f>
        <v>6.3877354253388295E-3</v>
      </c>
      <c r="Z302" s="27">
        <v>44778</v>
      </c>
      <c r="AA302" s="21">
        <f>Table2[[#This Row],[Return]]*$D$3+Table4[[#This Row],[Return]]*$D$4+Table5[[#This Row],[Return]]*$D$5+Table6[[#This Row],[Return]]*$D$6+Table7[[#This Row],[Return]]*$D$7</f>
        <v>-1.0171072844286095E-3</v>
      </c>
      <c r="AB302" s="13">
        <f>'Raw Data'!N287</f>
        <v>1.015286333561485E-2</v>
      </c>
    </row>
    <row r="303" spans="1:28" x14ac:dyDescent="0.3">
      <c r="A303" s="7">
        <v>44777</v>
      </c>
      <c r="B303">
        <v>219.300003</v>
      </c>
      <c r="C303">
        <v>1641155</v>
      </c>
      <c r="D303" s="21">
        <f>(Table2[[#This Row],[Close]]-B304)/B304</f>
        <v>-3.4771100811238097E-2</v>
      </c>
      <c r="F303" s="7">
        <v>44777</v>
      </c>
      <c r="G303">
        <v>956.90002400000003</v>
      </c>
      <c r="H303">
        <v>12736</v>
      </c>
      <c r="I303" s="21">
        <f>(Table4[[#This Row],[Close]]-G304)/G304</f>
        <v>3.9870402850582598E-3</v>
      </c>
      <c r="K303" s="7">
        <v>44777</v>
      </c>
      <c r="L303">
        <v>246.75</v>
      </c>
      <c r="M303">
        <v>13998</v>
      </c>
      <c r="N303" s="21">
        <f>(Table5[[#This Row],[Close]]-L304)/L304</f>
        <v>2.3858921161825725E-2</v>
      </c>
      <c r="P303" s="7">
        <v>44777</v>
      </c>
      <c r="Q303">
        <v>86.449996999999996</v>
      </c>
      <c r="R303">
        <v>40010</v>
      </c>
      <c r="S303" s="21">
        <f>(Table6[[#This Row],[Close]]-Q304)/Q304</f>
        <v>-3.4582478386167583E-3</v>
      </c>
      <c r="U303" s="7">
        <v>44777</v>
      </c>
      <c r="V303">
        <v>156.550003</v>
      </c>
      <c r="W303">
        <v>67179</v>
      </c>
      <c r="X303" s="21">
        <f>(Table7[[#This Row],[Close]]-V304)/V304</f>
        <v>-2.5485441710457147E-3</v>
      </c>
      <c r="Z303" s="26">
        <v>44777</v>
      </c>
      <c r="AA303" s="21">
        <f>Table2[[#This Row],[Return]]*$D$3+Table4[[#This Row],[Return]]*$D$4+Table5[[#This Row],[Return]]*$D$5+Table6[[#This Row],[Return]]*$D$6+Table7[[#This Row],[Return]]*$D$7</f>
        <v>-2.5863862748033168E-3</v>
      </c>
      <c r="AB303" s="13">
        <f>'Raw Data'!N288</f>
        <v>1.2123311395912712E-2</v>
      </c>
    </row>
    <row r="304" spans="1:28" x14ac:dyDescent="0.3">
      <c r="A304" s="7">
        <v>44776</v>
      </c>
      <c r="B304">
        <v>227.199997</v>
      </c>
      <c r="C304">
        <v>3296506</v>
      </c>
      <c r="D304" s="21">
        <f>(Table2[[#This Row],[Close]]-B305)/B305</f>
        <v>1.3154947603121499E-2</v>
      </c>
      <c r="F304" s="7">
        <v>44776</v>
      </c>
      <c r="G304">
        <v>953.09997599999997</v>
      </c>
      <c r="H304">
        <v>20768</v>
      </c>
      <c r="I304" s="21">
        <f>(Table4[[#This Row],[Close]]-G305)/G305</f>
        <v>-8.9940462698206713E-3</v>
      </c>
      <c r="K304" s="7">
        <v>44776</v>
      </c>
      <c r="L304">
        <v>241</v>
      </c>
      <c r="M304">
        <v>7313</v>
      </c>
      <c r="N304" s="21">
        <f>(Table5[[#This Row],[Close]]-L305)/L305</f>
        <v>-8.842253971020014E-3</v>
      </c>
      <c r="P304" s="7">
        <v>44776</v>
      </c>
      <c r="Q304">
        <v>86.75</v>
      </c>
      <c r="R304">
        <v>53813</v>
      </c>
      <c r="S304" s="21">
        <f>(Table6[[#This Row],[Close]]-Q305)/Q305</f>
        <v>-9.7031737375153741E-3</v>
      </c>
      <c r="U304" s="7">
        <v>44776</v>
      </c>
      <c r="V304">
        <v>156.949997</v>
      </c>
      <c r="W304">
        <v>52156</v>
      </c>
      <c r="X304" s="21">
        <f>(Table7[[#This Row],[Close]]-V305)/V305</f>
        <v>-2.1203672421440452E-2</v>
      </c>
      <c r="Z304" s="27">
        <v>44776</v>
      </c>
      <c r="AA304" s="21">
        <f>Table2[[#This Row],[Return]]*$D$3+Table4[[#This Row],[Return]]*$D$4+Table5[[#This Row],[Return]]*$D$5+Table6[[#This Row],[Return]]*$D$6+Table7[[#This Row],[Return]]*$D$7</f>
        <v>-7.1176397593350031E-3</v>
      </c>
      <c r="AB304" s="13">
        <f>'Raw Data'!N289</f>
        <v>-4.7115605607906483E-3</v>
      </c>
    </row>
    <row r="305" spans="1:28" x14ac:dyDescent="0.3">
      <c r="A305" s="7">
        <v>44775</v>
      </c>
      <c r="B305">
        <v>224.25</v>
      </c>
      <c r="C305">
        <v>1531406</v>
      </c>
      <c r="D305" s="21">
        <f>(Table2[[#This Row],[Close]]-B306)/B306</f>
        <v>7.4123717678605651E-3</v>
      </c>
      <c r="F305" s="7">
        <v>44775</v>
      </c>
      <c r="G305">
        <v>961.75</v>
      </c>
      <c r="H305">
        <v>70845</v>
      </c>
      <c r="I305" s="21">
        <f>(Table4[[#This Row],[Close]]-G306)/G306</f>
        <v>3.7048507154474808E-3</v>
      </c>
      <c r="K305" s="7">
        <v>44775</v>
      </c>
      <c r="L305">
        <v>243.14999399999999</v>
      </c>
      <c r="M305">
        <v>13795</v>
      </c>
      <c r="N305" s="21">
        <f>(Table5[[#This Row],[Close]]-L306)/L306</f>
        <v>-1.158539024390247E-2</v>
      </c>
      <c r="P305" s="7">
        <v>44775</v>
      </c>
      <c r="Q305">
        <v>87.599997999999999</v>
      </c>
      <c r="R305">
        <v>72379</v>
      </c>
      <c r="S305" s="21">
        <f>(Table6[[#This Row],[Close]]-Q306)/Q306</f>
        <v>-1.7094245014245087E-3</v>
      </c>
      <c r="U305" s="7">
        <v>44775</v>
      </c>
      <c r="V305">
        <v>160.35000600000001</v>
      </c>
      <c r="W305">
        <v>50816</v>
      </c>
      <c r="X305" s="21">
        <f>(Table7[[#This Row],[Close]]-V306)/V306</f>
        <v>1.4873455696202579E-2</v>
      </c>
      <c r="Z305" s="26">
        <v>44775</v>
      </c>
      <c r="AA305" s="21">
        <f>Table2[[#This Row],[Return]]*$D$3+Table4[[#This Row],[Return]]*$D$4+Table5[[#This Row],[Return]]*$D$5+Table6[[#This Row],[Return]]*$D$6+Table7[[#This Row],[Return]]*$D$7</f>
        <v>2.5391726868367291E-3</v>
      </c>
      <c r="AB305" s="13">
        <f>'Raw Data'!N290</f>
        <v>-1.4049399501472895E-2</v>
      </c>
    </row>
    <row r="306" spans="1:28" x14ac:dyDescent="0.3">
      <c r="A306" s="7">
        <v>44774</v>
      </c>
      <c r="B306">
        <v>222.60000600000001</v>
      </c>
      <c r="C306">
        <v>821384</v>
      </c>
      <c r="D306" s="21">
        <f>(Table2[[#This Row],[Close]]-B307)/B307</f>
        <v>5.8743921481103807E-3</v>
      </c>
      <c r="F306" s="7">
        <v>44774</v>
      </c>
      <c r="G306">
        <v>958.20001200000002</v>
      </c>
      <c r="H306">
        <v>25641</v>
      </c>
      <c r="I306" s="21">
        <f>(Table4[[#This Row],[Close]]-G307)/G307</f>
        <v>7.9949886302122589E-3</v>
      </c>
      <c r="K306" s="7">
        <v>44774</v>
      </c>
      <c r="L306">
        <v>246</v>
      </c>
      <c r="M306">
        <v>7802</v>
      </c>
      <c r="N306" s="21">
        <f>(Table5[[#This Row],[Close]]-L307)/L307</f>
        <v>4.082925218965297E-2</v>
      </c>
      <c r="P306" s="7">
        <v>44774</v>
      </c>
      <c r="Q306">
        <v>87.75</v>
      </c>
      <c r="R306">
        <v>55066</v>
      </c>
      <c r="S306" s="21">
        <f>(Table6[[#This Row],[Close]]-Q307)/Q307</f>
        <v>-4.5377423814465783E-3</v>
      </c>
      <c r="U306" s="7">
        <v>44774</v>
      </c>
      <c r="V306">
        <v>158</v>
      </c>
      <c r="W306">
        <v>33383</v>
      </c>
      <c r="X306" s="21">
        <f>(Table7[[#This Row],[Close]]-V307)/V307</f>
        <v>1.2674080874383519E-3</v>
      </c>
      <c r="Z306" s="27">
        <v>44774</v>
      </c>
      <c r="AA306" s="21">
        <f>Table2[[#This Row],[Return]]*$D$3+Table4[[#This Row],[Return]]*$D$4+Table5[[#This Row],[Return]]*$D$5+Table6[[#This Row],[Return]]*$D$6+Table7[[#This Row],[Return]]*$D$7</f>
        <v>1.0285659734793477E-2</v>
      </c>
      <c r="AB306" s="13">
        <f>'Raw Data'!N291</f>
        <v>-1.0981622590766422E-2</v>
      </c>
    </row>
    <row r="307" spans="1:28" x14ac:dyDescent="0.3">
      <c r="A307" s="7">
        <v>44771</v>
      </c>
      <c r="B307">
        <v>221.300003</v>
      </c>
      <c r="C307">
        <v>815338</v>
      </c>
      <c r="D307" s="21">
        <f>(Table2[[#This Row],[Close]]-B308)/B308</f>
        <v>6.3665713424258278E-3</v>
      </c>
      <c r="F307" s="7">
        <v>44771</v>
      </c>
      <c r="G307">
        <v>950.59997599999997</v>
      </c>
      <c r="H307">
        <v>31361</v>
      </c>
      <c r="I307" s="21">
        <f>(Table4[[#This Row],[Close]]-G308)/G308</f>
        <v>1.2569224702631745E-2</v>
      </c>
      <c r="K307" s="7">
        <v>44771</v>
      </c>
      <c r="L307">
        <v>236.35000600000001</v>
      </c>
      <c r="M307">
        <v>10052</v>
      </c>
      <c r="N307" s="21">
        <f>(Table5[[#This Row],[Close]]-L308)/L308</f>
        <v>4.4624011330760749E-3</v>
      </c>
      <c r="P307" s="7">
        <v>44771</v>
      </c>
      <c r="Q307">
        <v>88.150002000000001</v>
      </c>
      <c r="R307">
        <v>230833</v>
      </c>
      <c r="S307" s="21">
        <f>(Table6[[#This Row],[Close]]-Q308)/Q308</f>
        <v>2.4404403565215411E-2</v>
      </c>
      <c r="U307" s="7">
        <v>44771</v>
      </c>
      <c r="V307">
        <v>157.800003</v>
      </c>
      <c r="W307">
        <v>163301</v>
      </c>
      <c r="X307" s="21">
        <f>(Table7[[#This Row],[Close]]-V308)/V308</f>
        <v>3.7475323965470431E-2</v>
      </c>
      <c r="Z307" s="26">
        <v>44771</v>
      </c>
      <c r="AA307" s="21">
        <f>Table2[[#This Row],[Return]]*$D$3+Table4[[#This Row],[Return]]*$D$4+Table5[[#This Row],[Return]]*$D$5+Table6[[#This Row],[Return]]*$D$6+Table7[[#This Row],[Return]]*$D$7</f>
        <v>1.7055584941763898E-2</v>
      </c>
      <c r="AB307" s="13">
        <f>'Raw Data'!N292</f>
        <v>5.0129442221699252E-2</v>
      </c>
    </row>
    <row r="308" spans="1:28" x14ac:dyDescent="0.3">
      <c r="A308" s="7">
        <v>44770</v>
      </c>
      <c r="B308">
        <v>219.89999399999999</v>
      </c>
      <c r="C308">
        <v>669537</v>
      </c>
      <c r="D308" s="21">
        <f>(Table2[[#This Row],[Close]]-B309)/B309</f>
        <v>4.3388765152620494E-3</v>
      </c>
      <c r="F308" s="7">
        <v>44770</v>
      </c>
      <c r="G308">
        <v>938.79998799999998</v>
      </c>
      <c r="H308">
        <v>25199</v>
      </c>
      <c r="I308" s="21">
        <f>(Table4[[#This Row],[Close]]-G309)/G309</f>
        <v>3.9030785503139272E-3</v>
      </c>
      <c r="K308" s="7">
        <v>44770</v>
      </c>
      <c r="L308">
        <v>235.300003</v>
      </c>
      <c r="M308">
        <v>3362</v>
      </c>
      <c r="N308" s="21">
        <f>(Table5[[#This Row],[Close]]-L309)/L309</f>
        <v>-7.3824086810916432E-3</v>
      </c>
      <c r="P308" s="7">
        <v>44770</v>
      </c>
      <c r="Q308">
        <v>86.050003000000004</v>
      </c>
      <c r="R308">
        <v>67111</v>
      </c>
      <c r="S308" s="21">
        <f>(Table6[[#This Row],[Close]]-Q309)/Q309</f>
        <v>-3.4741749501835031E-3</v>
      </c>
      <c r="U308" s="7">
        <v>44770</v>
      </c>
      <c r="V308">
        <v>152.10000600000001</v>
      </c>
      <c r="W308">
        <v>16670</v>
      </c>
      <c r="X308" s="21">
        <f>(Table7[[#This Row],[Close]]-V309)/V309</f>
        <v>5.9524405942945318E-3</v>
      </c>
      <c r="Z308" s="27">
        <v>44770</v>
      </c>
      <c r="AA308" s="21">
        <f>Table2[[#This Row],[Return]]*$D$3+Table4[[#This Row],[Return]]*$D$4+Table5[[#This Row],[Return]]*$D$5+Table6[[#This Row],[Return]]*$D$6+Table7[[#This Row],[Return]]*$D$7</f>
        <v>6.675624057190725E-4</v>
      </c>
      <c r="AB308" s="13">
        <f>'Raw Data'!N293</f>
        <v>1.6750418760469014E-2</v>
      </c>
    </row>
    <row r="309" spans="1:28" x14ac:dyDescent="0.3">
      <c r="A309" s="7">
        <v>44769</v>
      </c>
      <c r="B309">
        <v>218.949997</v>
      </c>
      <c r="C309">
        <v>393275</v>
      </c>
      <c r="D309" s="21">
        <f>(Table2[[#This Row],[Close]]-B310)/B310</f>
        <v>1.3422790834212543E-2</v>
      </c>
      <c r="F309" s="7">
        <v>44769</v>
      </c>
      <c r="G309">
        <v>935.15002400000003</v>
      </c>
      <c r="H309">
        <v>17775</v>
      </c>
      <c r="I309" s="21">
        <f>(Table4[[#This Row],[Close]]-G310)/G310</f>
        <v>-3.3570969202654987E-3</v>
      </c>
      <c r="K309" s="7">
        <v>44769</v>
      </c>
      <c r="L309">
        <v>237.050003</v>
      </c>
      <c r="M309">
        <v>831</v>
      </c>
      <c r="N309" s="21">
        <f>(Table5[[#This Row],[Close]]-L310)/L310</f>
        <v>0</v>
      </c>
      <c r="P309" s="7">
        <v>44769</v>
      </c>
      <c r="Q309">
        <v>86.349997999999999</v>
      </c>
      <c r="R309">
        <v>28005</v>
      </c>
      <c r="S309" s="21">
        <f>(Table6[[#This Row],[Close]]-Q310)/Q310</f>
        <v>5.8241119586281177E-3</v>
      </c>
      <c r="U309" s="7">
        <v>44769</v>
      </c>
      <c r="V309">
        <v>151.199997</v>
      </c>
      <c r="W309">
        <v>24215</v>
      </c>
      <c r="X309" s="21">
        <f>(Table7[[#This Row],[Close]]-V310)/V310</f>
        <v>-1.6585385365853682E-2</v>
      </c>
      <c r="Z309" s="26">
        <v>44769</v>
      </c>
      <c r="AA309" s="21">
        <f>Table2[[#This Row],[Return]]*$D$3+Table4[[#This Row],[Return]]*$D$4+Table5[[#This Row],[Return]]*$D$5+Table6[[#This Row],[Return]]*$D$6+Table7[[#This Row],[Return]]*$D$7</f>
        <v>-1.3911589865570409E-4</v>
      </c>
      <c r="AB309" s="13">
        <f>'Raw Data'!N294</f>
        <v>-1.0756543564002521E-3</v>
      </c>
    </row>
    <row r="310" spans="1:28" x14ac:dyDescent="0.3">
      <c r="A310" s="7">
        <v>44768</v>
      </c>
      <c r="B310">
        <v>216.050003</v>
      </c>
      <c r="C310">
        <v>596907</v>
      </c>
      <c r="D310" s="21">
        <f>(Table2[[#This Row],[Close]]-B311)/B311</f>
        <v>-2.3723452005556457E-2</v>
      </c>
      <c r="F310" s="7">
        <v>44768</v>
      </c>
      <c r="G310">
        <v>938.29998799999998</v>
      </c>
      <c r="H310">
        <v>11672</v>
      </c>
      <c r="I310" s="21">
        <f>(Table4[[#This Row],[Close]]-G311)/G311</f>
        <v>-8.4015978863936757E-3</v>
      </c>
      <c r="K310" s="7">
        <v>44768</v>
      </c>
      <c r="L310">
        <v>237.050003</v>
      </c>
      <c r="M310">
        <v>5632</v>
      </c>
      <c r="N310" s="21">
        <f>(Table5[[#This Row],[Close]]-L311)/L311</f>
        <v>-3.9915840336134292E-3</v>
      </c>
      <c r="P310" s="7">
        <v>44768</v>
      </c>
      <c r="Q310">
        <v>85.849997999999999</v>
      </c>
      <c r="R310">
        <v>26401</v>
      </c>
      <c r="S310" s="21">
        <f>(Table6[[#This Row],[Close]]-Q311)/Q311</f>
        <v>-1.4916855653084222E-2</v>
      </c>
      <c r="U310" s="7">
        <v>44768</v>
      </c>
      <c r="V310">
        <v>153.75</v>
      </c>
      <c r="W310">
        <v>22837</v>
      </c>
      <c r="X310" s="21">
        <f>(Table7[[#This Row],[Close]]-V311)/V311</f>
        <v>-2.1324034831672809E-2</v>
      </c>
      <c r="Z310" s="27">
        <v>44768</v>
      </c>
      <c r="AA310" s="21">
        <f>Table2[[#This Row],[Return]]*$D$3+Table4[[#This Row],[Return]]*$D$4+Table5[[#This Row],[Return]]*$D$5+Table6[[#This Row],[Return]]*$D$6+Table7[[#This Row],[Return]]*$D$7</f>
        <v>-1.4471504882064119E-2</v>
      </c>
      <c r="AB310" s="13">
        <f>'Raw Data'!N295</f>
        <v>1.1973875181422462E-2</v>
      </c>
    </row>
    <row r="311" spans="1:28" x14ac:dyDescent="0.3">
      <c r="A311" s="7">
        <v>44767</v>
      </c>
      <c r="B311">
        <v>221.300003</v>
      </c>
      <c r="C311">
        <v>704373</v>
      </c>
      <c r="D311" s="21">
        <f>(Table2[[#This Row],[Close]]-B312)/B312</f>
        <v>6.1377859441389656E-3</v>
      </c>
      <c r="F311" s="7">
        <v>44767</v>
      </c>
      <c r="G311">
        <v>946.25</v>
      </c>
      <c r="H311">
        <v>17530</v>
      </c>
      <c r="I311" s="21">
        <f>(Table4[[#This Row],[Close]]-G312)/G312</f>
        <v>8.4614521111242504E-4</v>
      </c>
      <c r="K311" s="7">
        <v>44767</v>
      </c>
      <c r="L311">
        <v>238</v>
      </c>
      <c r="M311">
        <v>1084</v>
      </c>
      <c r="N311" s="21">
        <f>(Table5[[#This Row],[Close]]-L312)/L312</f>
        <v>-1.2857759945472617E-2</v>
      </c>
      <c r="P311" s="7">
        <v>44767</v>
      </c>
      <c r="Q311">
        <v>87.150002000000001</v>
      </c>
      <c r="R311">
        <v>35792</v>
      </c>
      <c r="S311" s="21">
        <f>(Table6[[#This Row],[Close]]-Q312)/Q312</f>
        <v>-2.8604118338578528E-3</v>
      </c>
      <c r="U311" s="7">
        <v>44767</v>
      </c>
      <c r="V311">
        <v>157.10000600000001</v>
      </c>
      <c r="W311">
        <v>145044</v>
      </c>
      <c r="X311" s="21">
        <f>(Table7[[#This Row],[Close]]-V312)/V312</f>
        <v>3.3552671052631627E-2</v>
      </c>
      <c r="Z311" s="26">
        <v>44767</v>
      </c>
      <c r="AA311" s="21">
        <f>Table2[[#This Row],[Return]]*$D$3+Table4[[#This Row],[Return]]*$D$4+Table5[[#This Row],[Return]]*$D$5+Table6[[#This Row],[Return]]*$D$6+Table7[[#This Row],[Return]]*$D$7</f>
        <v>4.96368608571051E-3</v>
      </c>
      <c r="AB311" s="13">
        <f>'Raw Data'!N296</f>
        <v>5.7170660503587543E-3</v>
      </c>
    </row>
    <row r="312" spans="1:28" x14ac:dyDescent="0.3">
      <c r="A312" s="7">
        <v>44764</v>
      </c>
      <c r="B312">
        <v>219.949997</v>
      </c>
      <c r="C312">
        <v>1050505</v>
      </c>
      <c r="D312" s="21">
        <f>(Table2[[#This Row],[Close]]-B313)/B313</f>
        <v>-1.9393695683544005E-2</v>
      </c>
      <c r="F312" s="7">
        <v>44764</v>
      </c>
      <c r="G312">
        <v>945.45001200000002</v>
      </c>
      <c r="H312">
        <v>36046</v>
      </c>
      <c r="I312" s="21">
        <f>(Table4[[#This Row],[Close]]-G313)/G313</f>
        <v>8.8028167886963285E-3</v>
      </c>
      <c r="K312" s="7">
        <v>44764</v>
      </c>
      <c r="L312">
        <v>241.10000600000001</v>
      </c>
      <c r="M312">
        <v>1201</v>
      </c>
      <c r="N312" s="21">
        <f>(Table5[[#This Row],[Close]]-L313)/L313</f>
        <v>1.0689595338215124E-2</v>
      </c>
      <c r="P312" s="7">
        <v>44764</v>
      </c>
      <c r="Q312">
        <v>87.400002000000001</v>
      </c>
      <c r="R312">
        <v>16818</v>
      </c>
      <c r="S312" s="21">
        <f>(Table6[[#This Row],[Close]]-Q313)/Q313</f>
        <v>-5.1223222566265597E-3</v>
      </c>
      <c r="U312" s="7">
        <v>44764</v>
      </c>
      <c r="V312">
        <v>152</v>
      </c>
      <c r="W312">
        <v>16451</v>
      </c>
      <c r="X312" s="21">
        <f>(Table7[[#This Row],[Close]]-V313)/V313</f>
        <v>-9.7719869706840382E-3</v>
      </c>
      <c r="Z312" s="27">
        <v>44764</v>
      </c>
      <c r="AA312" s="21">
        <f>Table2[[#This Row],[Return]]*$D$3+Table4[[#This Row],[Return]]*$D$4+Table5[[#This Row],[Return]]*$D$5+Table6[[#This Row],[Return]]*$D$6+Table7[[#This Row],[Return]]*$D$7</f>
        <v>-2.959118556788631E-3</v>
      </c>
      <c r="AB312" s="13">
        <f>'Raw Data'!N297</f>
        <v>-1.4268585131894457E-2</v>
      </c>
    </row>
    <row r="313" spans="1:28" x14ac:dyDescent="0.3">
      <c r="A313" s="7">
        <v>44763</v>
      </c>
      <c r="B313">
        <v>224.300003</v>
      </c>
      <c r="C313">
        <v>2558311</v>
      </c>
      <c r="D313" s="21">
        <f>(Table2[[#This Row],[Close]]-B314)/B314</f>
        <v>3.3878802035659891E-2</v>
      </c>
      <c r="F313" s="7">
        <v>44763</v>
      </c>
      <c r="G313">
        <v>937.20001200000002</v>
      </c>
      <c r="H313">
        <v>24560</v>
      </c>
      <c r="I313" s="21">
        <f>(Table4[[#This Row],[Close]]-G314)/G314</f>
        <v>-2.7134748603351794E-3</v>
      </c>
      <c r="K313" s="7">
        <v>44763</v>
      </c>
      <c r="L313">
        <v>238.550003</v>
      </c>
      <c r="M313">
        <v>4096</v>
      </c>
      <c r="N313" s="21">
        <f>(Table5[[#This Row],[Close]]-L314)/L314</f>
        <v>-9.9605479555162323E-3</v>
      </c>
      <c r="P313" s="7">
        <v>44763</v>
      </c>
      <c r="Q313">
        <v>87.849997999999999</v>
      </c>
      <c r="R313">
        <v>53182</v>
      </c>
      <c r="S313" s="21">
        <f>(Table6[[#This Row],[Close]]-Q314)/Q314</f>
        <v>1.0350788166214694E-2</v>
      </c>
      <c r="U313" s="7">
        <v>44763</v>
      </c>
      <c r="V313">
        <v>153.5</v>
      </c>
      <c r="W313">
        <v>46603</v>
      </c>
      <c r="X313" s="21">
        <f>(Table7[[#This Row],[Close]]-V314)/V314</f>
        <v>2.7099384953483831E-2</v>
      </c>
      <c r="Z313" s="26">
        <v>44763</v>
      </c>
      <c r="AA313" s="21">
        <f>Table2[[#This Row],[Return]]*$D$3+Table4[[#This Row],[Return]]*$D$4+Table5[[#This Row],[Return]]*$D$5+Table6[[#This Row],[Return]]*$D$6+Table7[[#This Row],[Return]]*$D$7</f>
        <v>1.1730990467901402E-2</v>
      </c>
      <c r="AB313" s="13">
        <f>'Raw Data'!N298</f>
        <v>4.8192771084337354E-3</v>
      </c>
    </row>
    <row r="314" spans="1:28" x14ac:dyDescent="0.3">
      <c r="A314" s="7">
        <v>44762</v>
      </c>
      <c r="B314">
        <v>216.949997</v>
      </c>
      <c r="C314">
        <v>1184665</v>
      </c>
      <c r="D314" s="21">
        <f>(Table2[[#This Row],[Close]]-B315)/B315</f>
        <v>2.3100023420189746E-3</v>
      </c>
      <c r="F314" s="7">
        <v>44762</v>
      </c>
      <c r="G314">
        <v>939.75</v>
      </c>
      <c r="H314">
        <v>15892</v>
      </c>
      <c r="I314" s="21">
        <f>(Table4[[#This Row],[Close]]-G315)/G315</f>
        <v>-4.2548953867816986E-4</v>
      </c>
      <c r="K314" s="7">
        <v>44762</v>
      </c>
      <c r="L314">
        <v>240.949997</v>
      </c>
      <c r="M314">
        <v>1723</v>
      </c>
      <c r="N314" s="21">
        <f>(Table5[[#This Row],[Close]]-L315)/L315</f>
        <v>-1.0269049212598675E-2</v>
      </c>
      <c r="P314" s="7">
        <v>44762</v>
      </c>
      <c r="Q314">
        <v>86.949996999999996</v>
      </c>
      <c r="R314">
        <v>47844</v>
      </c>
      <c r="S314" s="21">
        <f>(Table6[[#This Row],[Close]]-Q315)/Q315</f>
        <v>-5.1487985091808628E-3</v>
      </c>
      <c r="U314" s="7">
        <v>44762</v>
      </c>
      <c r="V314">
        <v>149.449997</v>
      </c>
      <c r="W314">
        <v>36486</v>
      </c>
      <c r="X314" s="21">
        <f>(Table7[[#This Row],[Close]]-V315)/V315</f>
        <v>-1.548093513542294E-2</v>
      </c>
      <c r="Z314" s="27">
        <v>44762</v>
      </c>
      <c r="AA314" s="21">
        <f>Table2[[#This Row],[Return]]*$D$3+Table4[[#This Row],[Return]]*$D$4+Table5[[#This Row],[Return]]*$D$5+Table6[[#This Row],[Return]]*$D$6+Table7[[#This Row],[Return]]*$D$7</f>
        <v>-5.8028540107723349E-3</v>
      </c>
      <c r="AB314" s="13">
        <f>'Raw Data'!N299</f>
        <v>9.2412451361867983E-3</v>
      </c>
    </row>
    <row r="315" spans="1:28" x14ac:dyDescent="0.3">
      <c r="A315" s="7">
        <v>44761</v>
      </c>
      <c r="B315">
        <v>216.449997</v>
      </c>
      <c r="C315">
        <v>617499</v>
      </c>
      <c r="D315" s="21">
        <f>(Table2[[#This Row],[Close]]-B316)/B316</f>
        <v>-5.2849676851571929E-3</v>
      </c>
      <c r="F315" s="7">
        <v>44761</v>
      </c>
      <c r="G315">
        <v>940.15002400000003</v>
      </c>
      <c r="H315">
        <v>39209</v>
      </c>
      <c r="I315" s="21">
        <f>(Table4[[#This Row],[Close]]-G316)/G316</f>
        <v>9.1235976826422541E-3</v>
      </c>
      <c r="K315" s="7">
        <v>44761</v>
      </c>
      <c r="L315">
        <v>243.449997</v>
      </c>
      <c r="M315">
        <v>6351</v>
      </c>
      <c r="N315" s="21">
        <f>(Table5[[#This Row],[Close]]-L316)/L316</f>
        <v>5.9917231404958519E-3</v>
      </c>
      <c r="P315" s="7">
        <v>44761</v>
      </c>
      <c r="Q315">
        <v>87.400002000000001</v>
      </c>
      <c r="R315">
        <v>36858</v>
      </c>
      <c r="S315" s="21">
        <f>(Table6[[#This Row],[Close]]-Q316)/Q316</f>
        <v>1.2159861312330329E-2</v>
      </c>
      <c r="U315" s="7">
        <v>44761</v>
      </c>
      <c r="V315">
        <v>151.800003</v>
      </c>
      <c r="W315">
        <v>39660</v>
      </c>
      <c r="X315" s="21">
        <f>(Table7[[#This Row],[Close]]-V316)/V316</f>
        <v>2.6369230278670677E-2</v>
      </c>
      <c r="Z315" s="26">
        <v>44761</v>
      </c>
      <c r="AA315" s="21">
        <f>Table2[[#This Row],[Return]]*$D$3+Table4[[#This Row],[Return]]*$D$4+Table5[[#This Row],[Return]]*$D$5+Table6[[#This Row],[Return]]*$D$6+Table7[[#This Row],[Return]]*$D$7</f>
        <v>9.6718889457963857E-3</v>
      </c>
      <c r="AB315" s="13">
        <f>'Raw Data'!N300</f>
        <v>-3.875968992248117E-3</v>
      </c>
    </row>
    <row r="316" spans="1:28" x14ac:dyDescent="0.3">
      <c r="A316" s="7">
        <v>44760</v>
      </c>
      <c r="B316">
        <v>217.60000600000001</v>
      </c>
      <c r="C316">
        <v>662340</v>
      </c>
      <c r="D316" s="21">
        <f>(Table2[[#This Row],[Close]]-B317)/B317</f>
        <v>1.6110747986191373E-3</v>
      </c>
      <c r="F316" s="7">
        <v>44760</v>
      </c>
      <c r="G316">
        <v>931.65002400000003</v>
      </c>
      <c r="H316">
        <v>23389</v>
      </c>
      <c r="I316" s="21">
        <f>(Table4[[#This Row],[Close]]-G317)/G317</f>
        <v>1.3875285305248833E-2</v>
      </c>
      <c r="K316" s="7">
        <v>44760</v>
      </c>
      <c r="L316">
        <v>242</v>
      </c>
      <c r="M316">
        <v>11403</v>
      </c>
      <c r="N316" s="21">
        <f>(Table5[[#This Row],[Close]]-L317)/L317</f>
        <v>6.0278402906525684E-3</v>
      </c>
      <c r="P316" s="7">
        <v>44760</v>
      </c>
      <c r="Q316">
        <v>86.349997999999999</v>
      </c>
      <c r="R316">
        <v>10625</v>
      </c>
      <c r="S316" s="21">
        <f>(Table6[[#This Row],[Close]]-Q317)/Q317</f>
        <v>1.230943684726477E-2</v>
      </c>
      <c r="U316" s="7">
        <v>44760</v>
      </c>
      <c r="V316">
        <v>147.89999399999999</v>
      </c>
      <c r="W316">
        <v>10375</v>
      </c>
      <c r="X316" s="21">
        <f>(Table7[[#This Row],[Close]]-V317)/V317</f>
        <v>3.051861710109063E-3</v>
      </c>
      <c r="Z316" s="27">
        <v>44760</v>
      </c>
      <c r="AA316" s="21">
        <f>Table2[[#This Row],[Return]]*$D$3+Table4[[#This Row],[Return]]*$D$4+Table5[[#This Row],[Return]]*$D$5+Table6[[#This Row],[Return]]*$D$6+Table7[[#This Row],[Return]]*$D$7</f>
        <v>7.3750997903788756E-3</v>
      </c>
      <c r="AB316" s="13">
        <f>'Raw Data'!N301</f>
        <v>2.3066650479543244E-3</v>
      </c>
    </row>
    <row r="317" spans="1:28" x14ac:dyDescent="0.3">
      <c r="A317" s="7">
        <v>44757</v>
      </c>
      <c r="B317">
        <v>217.25</v>
      </c>
      <c r="C317">
        <v>1662645</v>
      </c>
      <c r="D317" s="21">
        <f>(Table2[[#This Row],[Close]]-B318)/B318</f>
        <v>2.6458805380358327E-2</v>
      </c>
      <c r="F317" s="7">
        <v>44757</v>
      </c>
      <c r="G317">
        <v>918.90002400000003</v>
      </c>
      <c r="H317">
        <v>37537</v>
      </c>
      <c r="I317" s="21">
        <f>(Table4[[#This Row],[Close]]-G318)/G318</f>
        <v>-1.2147912120216126E-2</v>
      </c>
      <c r="K317" s="7">
        <v>44757</v>
      </c>
      <c r="L317">
        <v>240.550003</v>
      </c>
      <c r="M317">
        <v>6356</v>
      </c>
      <c r="N317" s="21">
        <f>(Table5[[#This Row],[Close]]-L318)/L318</f>
        <v>8.3839864801846173E-3</v>
      </c>
      <c r="P317" s="7">
        <v>44757</v>
      </c>
      <c r="Q317">
        <v>85.300003000000004</v>
      </c>
      <c r="R317">
        <v>19344</v>
      </c>
      <c r="S317" s="21">
        <f>(Table6[[#This Row],[Close]]-Q318)/Q318</f>
        <v>-4.0863863610884309E-3</v>
      </c>
      <c r="U317" s="7">
        <v>44757</v>
      </c>
      <c r="V317">
        <v>147.449997</v>
      </c>
      <c r="W317">
        <v>13507</v>
      </c>
      <c r="X317" s="21">
        <f>(Table7[[#This Row],[Close]]-V318)/V318</f>
        <v>2.7201223518505632E-3</v>
      </c>
      <c r="Z317" s="26">
        <v>44757</v>
      </c>
      <c r="AA317" s="21">
        <f>Table2[[#This Row],[Return]]*$D$3+Table4[[#This Row],[Return]]*$D$4+Table5[[#This Row],[Return]]*$D$5+Table6[[#This Row],[Return]]*$D$6+Table7[[#This Row],[Return]]*$D$7</f>
        <v>4.2657231462177895E-3</v>
      </c>
      <c r="AB317" s="13">
        <f>'Raw Data'!N302</f>
        <v>6.2301490349377263E-3</v>
      </c>
    </row>
    <row r="318" spans="1:28" x14ac:dyDescent="0.3">
      <c r="A318" s="7">
        <v>44756</v>
      </c>
      <c r="B318">
        <v>211.64999399999999</v>
      </c>
      <c r="C318">
        <v>1134166</v>
      </c>
      <c r="D318" s="21">
        <f>(Table2[[#This Row],[Close]]-B319)/B319</f>
        <v>3.318307703033512E-3</v>
      </c>
      <c r="F318" s="7">
        <v>44756</v>
      </c>
      <c r="G318">
        <v>930.20001200000002</v>
      </c>
      <c r="H318">
        <v>19003</v>
      </c>
      <c r="I318" s="21">
        <f>(Table4[[#This Row],[Close]]-G319)/G319</f>
        <v>9.6849673046593254E-4</v>
      </c>
      <c r="K318" s="7">
        <v>44756</v>
      </c>
      <c r="L318">
        <v>238.550003</v>
      </c>
      <c r="M318">
        <v>7990</v>
      </c>
      <c r="N318" s="21">
        <f>(Table5[[#This Row],[Close]]-L319)/L319</f>
        <v>8.881395756583612E-3</v>
      </c>
      <c r="P318" s="7">
        <v>44756</v>
      </c>
      <c r="Q318">
        <v>85.650002000000001</v>
      </c>
      <c r="R318">
        <v>17126</v>
      </c>
      <c r="S318" s="21">
        <f>(Table6[[#This Row],[Close]]-Q319)/Q319</f>
        <v>-1.1540680633798485E-2</v>
      </c>
      <c r="U318" s="7">
        <v>44756</v>
      </c>
      <c r="V318">
        <v>147.050003</v>
      </c>
      <c r="W318">
        <v>19775</v>
      </c>
      <c r="X318" s="21">
        <f>(Table7[[#This Row],[Close]]-V319)/V319</f>
        <v>-8.4288602475618285E-3</v>
      </c>
      <c r="Z318" s="27">
        <v>44756</v>
      </c>
      <c r="AA318" s="21">
        <f>Table2[[#This Row],[Return]]*$D$3+Table4[[#This Row],[Return]]*$D$4+Table5[[#This Row],[Return]]*$D$5+Table6[[#This Row],[Return]]*$D$6+Table7[[#This Row],[Return]]*$D$7</f>
        <v>-1.3602681382554513E-3</v>
      </c>
      <c r="AB318" s="13">
        <f>'Raw Data'!N303</f>
        <v>1.2367054167697254E-2</v>
      </c>
    </row>
    <row r="319" spans="1:28" x14ac:dyDescent="0.3">
      <c r="A319" s="7">
        <v>44755</v>
      </c>
      <c r="B319">
        <v>210.949997</v>
      </c>
      <c r="C319">
        <v>1102939</v>
      </c>
      <c r="D319" s="21">
        <f>(Table2[[#This Row],[Close]]-B320)/B320</f>
        <v>2.3709341594387999E-4</v>
      </c>
      <c r="F319" s="7">
        <v>44755</v>
      </c>
      <c r="G319">
        <v>929.29998799999998</v>
      </c>
      <c r="H319">
        <v>15062</v>
      </c>
      <c r="I319" s="21">
        <f>(Table4[[#This Row],[Close]]-G320)/G320</f>
        <v>-4.8190191238254758E-3</v>
      </c>
      <c r="K319" s="7">
        <v>44755</v>
      </c>
      <c r="L319">
        <v>236.449997</v>
      </c>
      <c r="M319">
        <v>1168</v>
      </c>
      <c r="N319" s="21">
        <f>(Table5[[#This Row],[Close]]-L320)/L320</f>
        <v>1.9067669491525264E-3</v>
      </c>
      <c r="P319" s="7">
        <v>44755</v>
      </c>
      <c r="Q319">
        <v>86.650002000000001</v>
      </c>
      <c r="R319">
        <v>14136</v>
      </c>
      <c r="S319" s="21">
        <f>(Table6[[#This Row],[Close]]-Q320)/Q320</f>
        <v>-3.4502013841357071E-3</v>
      </c>
      <c r="U319" s="7">
        <v>44755</v>
      </c>
      <c r="V319">
        <v>148.300003</v>
      </c>
      <c r="W319">
        <v>11852</v>
      </c>
      <c r="X319" s="21">
        <f>(Table7[[#This Row],[Close]]-V320)/V320</f>
        <v>3.0436048815581122E-3</v>
      </c>
      <c r="Z319" s="26">
        <v>44755</v>
      </c>
      <c r="AA319" s="21">
        <f>Table2[[#This Row],[Return]]*$D$3+Table4[[#This Row],[Return]]*$D$4+Table5[[#This Row],[Return]]*$D$5+Table6[[#This Row],[Return]]*$D$6+Table7[[#This Row],[Return]]*$D$7</f>
        <v>-6.1635105226133296E-4</v>
      </c>
      <c r="AB319" s="13">
        <f>'Raw Data'!N304</f>
        <v>9.903441445903295E-4</v>
      </c>
    </row>
    <row r="320" spans="1:28" x14ac:dyDescent="0.3">
      <c r="A320" s="7">
        <v>44754</v>
      </c>
      <c r="B320">
        <v>210.89999399999999</v>
      </c>
      <c r="C320">
        <v>662779</v>
      </c>
      <c r="D320" s="21">
        <f>(Table2[[#This Row],[Close]]-B321)/B321</f>
        <v>-3.5435862095984753E-3</v>
      </c>
      <c r="F320" s="7">
        <v>44754</v>
      </c>
      <c r="G320">
        <v>933.79998799999998</v>
      </c>
      <c r="H320">
        <v>22740</v>
      </c>
      <c r="I320" s="21">
        <f>(Table4[[#This Row],[Close]]-G321)/G321</f>
        <v>-2.3426086298773262E-2</v>
      </c>
      <c r="K320" s="7">
        <v>44754</v>
      </c>
      <c r="L320">
        <v>236</v>
      </c>
      <c r="M320">
        <v>3198</v>
      </c>
      <c r="N320" s="21">
        <f>(Table5[[#This Row],[Close]]-L321)/L321</f>
        <v>-6.73403181648071E-3</v>
      </c>
      <c r="P320" s="7">
        <v>44754</v>
      </c>
      <c r="Q320">
        <v>86.949996999999996</v>
      </c>
      <c r="R320">
        <v>18087</v>
      </c>
      <c r="S320" s="21">
        <f>(Table6[[#This Row],[Close]]-Q321)/Q321</f>
        <v>1.1046476744186002E-2</v>
      </c>
      <c r="U320" s="7">
        <v>44754</v>
      </c>
      <c r="V320">
        <v>147.85000600000001</v>
      </c>
      <c r="W320">
        <v>16637</v>
      </c>
      <c r="X320" s="21">
        <f>(Table7[[#This Row],[Close]]-V321)/V321</f>
        <v>-1.2027985781275641E-2</v>
      </c>
      <c r="Z320" s="27">
        <v>44754</v>
      </c>
      <c r="AA320" s="21">
        <f>Table2[[#This Row],[Return]]*$D$3+Table4[[#This Row],[Return]]*$D$4+Table5[[#This Row],[Return]]*$D$5+Table6[[#This Row],[Return]]*$D$6+Table7[[#This Row],[Return]]*$D$7</f>
        <v>-6.9370426723884184E-3</v>
      </c>
      <c r="AB320" s="13">
        <f>'Raw Data'!N305</f>
        <v>6.9808027923210034E-3</v>
      </c>
    </row>
    <row r="321" spans="1:28" x14ac:dyDescent="0.3">
      <c r="A321" s="7">
        <v>44753</v>
      </c>
      <c r="B321">
        <v>211.64999399999999</v>
      </c>
      <c r="C321">
        <v>586167</v>
      </c>
      <c r="D321" s="21">
        <f>(Table2[[#This Row],[Close]]-B322)/B322</f>
        <v>1.4193895977461426E-3</v>
      </c>
      <c r="F321" s="7">
        <v>44753</v>
      </c>
      <c r="G321">
        <v>956.20001200000002</v>
      </c>
      <c r="H321">
        <v>21763</v>
      </c>
      <c r="I321" s="21">
        <f>(Table4[[#This Row],[Close]]-G322)/G322</f>
        <v>5.3622501615960992E-3</v>
      </c>
      <c r="K321" s="7">
        <v>44753</v>
      </c>
      <c r="L321">
        <v>237.60000600000001</v>
      </c>
      <c r="M321">
        <v>2083</v>
      </c>
      <c r="N321" s="21">
        <f>(Table5[[#This Row],[Close]]-L322)/L322</f>
        <v>-2.9374611464020677E-3</v>
      </c>
      <c r="P321" s="7">
        <v>44753</v>
      </c>
      <c r="Q321">
        <v>86</v>
      </c>
      <c r="R321">
        <v>56987</v>
      </c>
      <c r="S321" s="21">
        <f>(Table6[[#This Row],[Close]]-Q322)/Q322</f>
        <v>-2.1058600365591349E-2</v>
      </c>
      <c r="U321" s="7">
        <v>44753</v>
      </c>
      <c r="V321">
        <v>149.64999399999999</v>
      </c>
      <c r="W321">
        <v>45282</v>
      </c>
      <c r="X321" s="21">
        <f>(Table7[[#This Row],[Close]]-V322)/V322</f>
        <v>1.2859519458544789E-2</v>
      </c>
      <c r="Z321" s="26">
        <v>44753</v>
      </c>
      <c r="AA321" s="21">
        <f>Table2[[#This Row],[Return]]*$D$3+Table4[[#This Row],[Return]]*$D$4+Table5[[#This Row],[Return]]*$D$5+Table6[[#This Row],[Return]]*$D$6+Table7[[#This Row],[Return]]*$D$7</f>
        <v>-8.7098045882127691E-4</v>
      </c>
      <c r="AB321" s="13">
        <f>'Raw Data'!N306</f>
        <v>-5.7015369360435171E-3</v>
      </c>
    </row>
    <row r="322" spans="1:28" x14ac:dyDescent="0.3">
      <c r="A322" s="7">
        <v>44750</v>
      </c>
      <c r="B322">
        <v>211.35000600000001</v>
      </c>
      <c r="C322">
        <v>689278</v>
      </c>
      <c r="D322" s="21">
        <f>(Table2[[#This Row],[Close]]-B323)/B323</f>
        <v>7.8684264358859831E-3</v>
      </c>
      <c r="F322" s="7">
        <v>44750</v>
      </c>
      <c r="G322">
        <v>951.09997599999997</v>
      </c>
      <c r="H322">
        <v>34066</v>
      </c>
      <c r="I322" s="21">
        <f>(Table4[[#This Row],[Close]]-G323)/G323</f>
        <v>-2.1502082304526781E-2</v>
      </c>
      <c r="K322" s="7">
        <v>44750</v>
      </c>
      <c r="L322">
        <v>238.300003</v>
      </c>
      <c r="M322">
        <v>1891</v>
      </c>
      <c r="N322" s="21">
        <f>(Table5[[#This Row],[Close]]-L323)/L323</f>
        <v>1.253450998424872E-2</v>
      </c>
      <c r="P322" s="7">
        <v>44750</v>
      </c>
      <c r="Q322">
        <v>87.849997999999999</v>
      </c>
      <c r="R322">
        <v>100686</v>
      </c>
      <c r="S322" s="21">
        <f>(Table6[[#This Row],[Close]]-Q323)/Q323</f>
        <v>2.8538813436959211E-3</v>
      </c>
      <c r="U322" s="7">
        <v>44750</v>
      </c>
      <c r="V322">
        <v>147.75</v>
      </c>
      <c r="W322">
        <v>74203</v>
      </c>
      <c r="X322" s="21">
        <f>(Table7[[#This Row],[Close]]-V323)/V323</f>
        <v>4.196048571310676E-2</v>
      </c>
      <c r="Z322" s="27">
        <v>44750</v>
      </c>
      <c r="AA322" s="21">
        <f>Table2[[#This Row],[Return]]*$D$3+Table4[[#This Row],[Return]]*$D$4+Table5[[#This Row],[Return]]*$D$5+Table6[[#This Row],[Return]]*$D$6+Table7[[#This Row],[Return]]*$D$7</f>
        <v>8.7430442344821214E-3</v>
      </c>
      <c r="AB322" s="13">
        <f>'Raw Data'!N307</f>
        <v>2.4795437639465881E-4</v>
      </c>
    </row>
    <row r="323" spans="1:28" x14ac:dyDescent="0.3">
      <c r="A323" s="7">
        <v>44749</v>
      </c>
      <c r="B323">
        <v>209.699997</v>
      </c>
      <c r="C323">
        <v>953910</v>
      </c>
      <c r="D323" s="21">
        <f>(Table2[[#This Row],[Close]]-B324)/B324</f>
        <v>2.629706028105379E-3</v>
      </c>
      <c r="F323" s="7">
        <v>44749</v>
      </c>
      <c r="G323">
        <v>972</v>
      </c>
      <c r="H323">
        <v>73467</v>
      </c>
      <c r="I323" s="21">
        <f>(Table4[[#This Row],[Close]]-G324)/G324</f>
        <v>-9.7799268894847337E-3</v>
      </c>
      <c r="K323" s="7">
        <v>44749</v>
      </c>
      <c r="L323">
        <v>235.35000600000001</v>
      </c>
      <c r="M323">
        <v>2927</v>
      </c>
      <c r="N323" s="21">
        <f>(Table5[[#This Row],[Close]]-L324)/L324</f>
        <v>2.9832176343461366E-3</v>
      </c>
      <c r="P323" s="7">
        <v>44749</v>
      </c>
      <c r="Q323">
        <v>87.599997999999999</v>
      </c>
      <c r="R323">
        <v>15429</v>
      </c>
      <c r="S323" s="21">
        <f>(Table6[[#This Row],[Close]]-Q324)/Q324</f>
        <v>-3.9795225916835096E-3</v>
      </c>
      <c r="U323" s="7">
        <v>44749</v>
      </c>
      <c r="V323">
        <v>141.800003</v>
      </c>
      <c r="W323">
        <v>23073</v>
      </c>
      <c r="X323" s="21">
        <f>(Table7[[#This Row],[Close]]-V324)/V324</f>
        <v>6.3875730186334244E-3</v>
      </c>
      <c r="Z323" s="26">
        <v>44749</v>
      </c>
      <c r="AA323" s="21">
        <f>Table2[[#This Row],[Return]]*$D$3+Table4[[#This Row],[Return]]*$D$4+Table5[[#This Row],[Return]]*$D$5+Table6[[#This Row],[Return]]*$D$6+Table7[[#This Row],[Return]]*$D$7</f>
        <v>-3.5179056001666048E-4</v>
      </c>
      <c r="AB323" s="13">
        <f>'Raw Data'!N308</f>
        <v>-4.4433473216490037E-3</v>
      </c>
    </row>
    <row r="324" spans="1:28" x14ac:dyDescent="0.3">
      <c r="A324" s="7">
        <v>44748</v>
      </c>
      <c r="B324">
        <v>209.14999399999999</v>
      </c>
      <c r="C324">
        <v>1361875</v>
      </c>
      <c r="D324" s="21">
        <f>(Table2[[#This Row],[Close]]-B325)/B325</f>
        <v>3.6679028500619541E-2</v>
      </c>
      <c r="F324" s="7">
        <v>44748</v>
      </c>
      <c r="G324">
        <v>981.59997599999997</v>
      </c>
      <c r="H324">
        <v>104808</v>
      </c>
      <c r="I324" s="21">
        <f>(Table4[[#This Row],[Close]]-G325)/G325</f>
        <v>6.3200623883021903E-2</v>
      </c>
      <c r="K324" s="7">
        <v>44748</v>
      </c>
      <c r="L324">
        <v>234.64999399999999</v>
      </c>
      <c r="M324">
        <v>2088</v>
      </c>
      <c r="N324" s="21">
        <f>(Table5[[#This Row],[Close]]-L325)/L325</f>
        <v>-1.7018038497962128E-3</v>
      </c>
      <c r="P324" s="7">
        <v>44748</v>
      </c>
      <c r="Q324">
        <v>87.949996999999996</v>
      </c>
      <c r="R324">
        <v>17692</v>
      </c>
      <c r="S324" s="21">
        <f>(Table6[[#This Row],[Close]]-Q325)/Q325</f>
        <v>5.687713181166432E-4</v>
      </c>
      <c r="U324" s="7">
        <v>44748</v>
      </c>
      <c r="V324">
        <v>140.89999399999999</v>
      </c>
      <c r="W324">
        <v>13012</v>
      </c>
      <c r="X324" s="21">
        <f>(Table7[[#This Row],[Close]]-V325)/V325</f>
        <v>5.7101210973537347E-3</v>
      </c>
      <c r="Z324" s="27">
        <v>44748</v>
      </c>
      <c r="AA324" s="21">
        <f>Table2[[#This Row],[Return]]*$D$3+Table4[[#This Row],[Return]]*$D$4+Table5[[#This Row],[Return]]*$D$5+Table6[[#This Row],[Return]]*$D$6+Table7[[#This Row],[Return]]*$D$7</f>
        <v>2.0891348189863119E-2</v>
      </c>
      <c r="AB324" s="13">
        <f>'Raw Data'!N309</f>
        <v>5.4398750650702848E-2</v>
      </c>
    </row>
    <row r="325" spans="1:28" x14ac:dyDescent="0.3">
      <c r="A325" s="7">
        <v>44747</v>
      </c>
      <c r="B325">
        <v>201.75</v>
      </c>
      <c r="C325">
        <v>990922</v>
      </c>
      <c r="D325" s="21">
        <f>(Table2[[#This Row],[Close]]-B326)/B326</f>
        <v>6.4854228957658897E-3</v>
      </c>
      <c r="F325" s="7">
        <v>44747</v>
      </c>
      <c r="G325">
        <v>923.25</v>
      </c>
      <c r="H325">
        <v>73262</v>
      </c>
      <c r="I325" s="21">
        <f>(Table4[[#This Row],[Close]]-G326)/G326</f>
        <v>-1.414842498665243E-2</v>
      </c>
      <c r="K325" s="7">
        <v>44747</v>
      </c>
      <c r="L325">
        <v>235.050003</v>
      </c>
      <c r="M325">
        <v>3532</v>
      </c>
      <c r="N325" s="21">
        <f>(Table5[[#This Row],[Close]]-L326)/L326</f>
        <v>-1.4465396226415078E-2</v>
      </c>
      <c r="P325" s="7">
        <v>44747</v>
      </c>
      <c r="Q325">
        <v>87.900002000000001</v>
      </c>
      <c r="R325">
        <v>17113</v>
      </c>
      <c r="S325" s="21">
        <f>(Table6[[#This Row],[Close]]-Q326)/Q326</f>
        <v>6.2965542368987951E-3</v>
      </c>
      <c r="U325" s="7">
        <v>44747</v>
      </c>
      <c r="V325">
        <v>140.10000600000001</v>
      </c>
      <c r="W325">
        <v>16435</v>
      </c>
      <c r="X325" s="21">
        <f>(Table7[[#This Row],[Close]]-V326)/V326</f>
        <v>-7.7903046980942123E-3</v>
      </c>
      <c r="Z325" s="26">
        <v>44747</v>
      </c>
      <c r="AA325" s="21">
        <f>Table2[[#This Row],[Return]]*$D$3+Table4[[#This Row],[Return]]*$D$4+Table5[[#This Row],[Return]]*$D$5+Table6[[#This Row],[Return]]*$D$6+Table7[[#This Row],[Return]]*$D$7</f>
        <v>-4.724429755699408E-3</v>
      </c>
      <c r="AB325" s="13">
        <f>'Raw Data'!N310</f>
        <v>3.6572622779518734E-3</v>
      </c>
    </row>
    <row r="326" spans="1:28" x14ac:dyDescent="0.3">
      <c r="A326" s="7">
        <v>44746</v>
      </c>
      <c r="B326">
        <v>200.449997</v>
      </c>
      <c r="C326">
        <v>458246</v>
      </c>
      <c r="D326" s="21">
        <f>(Table2[[#This Row],[Close]]-B327)/B327</f>
        <v>1.1862649817385612E-2</v>
      </c>
      <c r="F326" s="7">
        <v>44746</v>
      </c>
      <c r="G326">
        <v>936.5</v>
      </c>
      <c r="H326">
        <v>26970</v>
      </c>
      <c r="I326" s="21">
        <f>(Table4[[#This Row],[Close]]-G327)/G327</f>
        <v>1.7879476348626414E-2</v>
      </c>
      <c r="K326" s="7">
        <v>44746</v>
      </c>
      <c r="L326">
        <v>238.5</v>
      </c>
      <c r="M326">
        <v>8135</v>
      </c>
      <c r="N326" s="21">
        <f>(Table5[[#This Row],[Close]]-L327)/L327</f>
        <v>3.8310853787255399E-2</v>
      </c>
      <c r="P326" s="7">
        <v>44746</v>
      </c>
      <c r="Q326">
        <v>87.349997999999999</v>
      </c>
      <c r="R326">
        <v>13336</v>
      </c>
      <c r="S326" s="21">
        <f>(Table6[[#This Row],[Close]]-Q327)/Q327</f>
        <v>-8.5130535417265278E-3</v>
      </c>
      <c r="U326" s="7">
        <v>44746</v>
      </c>
      <c r="V326">
        <v>141.199997</v>
      </c>
      <c r="W326">
        <v>11033</v>
      </c>
      <c r="X326" s="21">
        <f>(Table7[[#This Row],[Close]]-V327)/V327</f>
        <v>6.4147824715299001E-3</v>
      </c>
      <c r="Z326" s="27">
        <v>44746</v>
      </c>
      <c r="AA326" s="21">
        <f>Table2[[#This Row],[Return]]*$D$3+Table4[[#This Row],[Return]]*$D$4+Table5[[#This Row],[Return]]*$D$5+Table6[[#This Row],[Return]]*$D$6+Table7[[#This Row],[Return]]*$D$7</f>
        <v>1.319094177661416E-2</v>
      </c>
      <c r="AB326" s="13">
        <f>'Raw Data'!N311</f>
        <v>-1.174168297455939E-3</v>
      </c>
    </row>
    <row r="327" spans="1:28" x14ac:dyDescent="0.3">
      <c r="A327" s="7">
        <v>44743</v>
      </c>
      <c r="B327">
        <v>198.10000600000001</v>
      </c>
      <c r="C327">
        <v>568731</v>
      </c>
      <c r="D327" s="21">
        <f>(Table2[[#This Row],[Close]]-B328)/B328</f>
        <v>2.1660712377330013E-2</v>
      </c>
      <c r="F327" s="7">
        <v>44743</v>
      </c>
      <c r="G327">
        <v>920.04998799999998</v>
      </c>
      <c r="H327">
        <v>20192</v>
      </c>
      <c r="I327" s="21">
        <f>(Table4[[#This Row],[Close]]-G328)/G328</f>
        <v>1.859948851370051E-2</v>
      </c>
      <c r="K327" s="7">
        <v>44743</v>
      </c>
      <c r="L327">
        <v>229.699997</v>
      </c>
      <c r="M327">
        <v>3994</v>
      </c>
      <c r="N327" s="21">
        <f>(Table5[[#This Row],[Close]]-L328)/L328</f>
        <v>1.5248605524861862E-2</v>
      </c>
      <c r="P327" s="7">
        <v>44743</v>
      </c>
      <c r="Q327">
        <v>88.099997999999999</v>
      </c>
      <c r="R327">
        <v>11284</v>
      </c>
      <c r="S327" s="21">
        <f>(Table6[[#This Row],[Close]]-Q328)/Q328</f>
        <v>7.4328304436648883E-3</v>
      </c>
      <c r="U327" s="7">
        <v>44743</v>
      </c>
      <c r="V327">
        <v>140.300003</v>
      </c>
      <c r="W327">
        <v>13507</v>
      </c>
      <c r="X327" s="21">
        <f>(Table7[[#This Row],[Close]]-V328)/V328</f>
        <v>1.263081892535217E-2</v>
      </c>
      <c r="Z327" s="26">
        <v>44743</v>
      </c>
      <c r="AA327" s="21">
        <f>Table2[[#This Row],[Return]]*$D$3+Table4[[#This Row],[Return]]*$D$4+Table5[[#This Row],[Return]]*$D$5+Table6[[#This Row],[Return]]*$D$6+Table7[[#This Row],[Return]]*$D$7</f>
        <v>1.511449115698189E-2</v>
      </c>
      <c r="AB327" s="13">
        <f>'Raw Data'!N312</f>
        <v>-5.2158038857735985E-4</v>
      </c>
    </row>
    <row r="328" spans="1:28" x14ac:dyDescent="0.3">
      <c r="A328" s="7">
        <v>44742</v>
      </c>
      <c r="B328">
        <v>193.89999399999999</v>
      </c>
      <c r="C328">
        <v>623326</v>
      </c>
      <c r="D328" s="21">
        <f>(Table2[[#This Row],[Close]]-B329)/B329</f>
        <v>-2.0212229010982186E-2</v>
      </c>
      <c r="F328" s="7">
        <v>44742</v>
      </c>
      <c r="G328">
        <v>903.25</v>
      </c>
      <c r="H328">
        <v>14012</v>
      </c>
      <c r="I328" s="21">
        <f>(Table4[[#This Row],[Close]]-G329)/G329</f>
        <v>-2.760143527463428E-3</v>
      </c>
      <c r="K328" s="7">
        <v>44742</v>
      </c>
      <c r="L328">
        <v>226.25</v>
      </c>
      <c r="M328">
        <v>1137</v>
      </c>
      <c r="N328" s="21">
        <f>(Table5[[#This Row],[Close]]-L329)/L329</f>
        <v>-6.1497651522011126E-3</v>
      </c>
      <c r="P328" s="7">
        <v>44742</v>
      </c>
      <c r="Q328">
        <v>87.449996999999996</v>
      </c>
      <c r="R328">
        <v>30597</v>
      </c>
      <c r="S328" s="21">
        <f>(Table6[[#This Row],[Close]]-Q329)/Q329</f>
        <v>-3.8482684062100633E-2</v>
      </c>
      <c r="U328" s="7">
        <v>44742</v>
      </c>
      <c r="V328">
        <v>138.550003</v>
      </c>
      <c r="W328">
        <v>35473</v>
      </c>
      <c r="X328" s="21">
        <f>(Table7[[#This Row],[Close]]-V329)/V329</f>
        <v>-3.9847539019108681E-2</v>
      </c>
      <c r="Z328" s="27">
        <v>44742</v>
      </c>
      <c r="AA328" s="21">
        <f>Table2[[#This Row],[Return]]*$D$3+Table4[[#This Row],[Return]]*$D$4+Table5[[#This Row],[Return]]*$D$5+Table6[[#This Row],[Return]]*$D$6+Table7[[#This Row],[Return]]*$D$7</f>
        <v>-2.1490472154371207E-2</v>
      </c>
      <c r="AB328" s="13">
        <f>'Raw Data'!N313</f>
        <v>2.7458158995816197E-3</v>
      </c>
    </row>
    <row r="329" spans="1:28" x14ac:dyDescent="0.3">
      <c r="A329" s="7">
        <v>44741</v>
      </c>
      <c r="B329">
        <v>197.89999399999999</v>
      </c>
      <c r="C329">
        <v>606680</v>
      </c>
      <c r="D329" s="21">
        <f>(Table2[[#This Row],[Close]]-B330)/B330</f>
        <v>-1.7622253923389255E-2</v>
      </c>
      <c r="F329" s="7">
        <v>44741</v>
      </c>
      <c r="G329">
        <v>905.75</v>
      </c>
      <c r="H329">
        <v>13153</v>
      </c>
      <c r="I329" s="21">
        <f>(Table4[[#This Row],[Close]]-G330)/G330</f>
        <v>-1.5435634344010438E-2</v>
      </c>
      <c r="K329" s="7">
        <v>44741</v>
      </c>
      <c r="L329">
        <v>227.64999399999999</v>
      </c>
      <c r="M329">
        <v>3848</v>
      </c>
      <c r="N329" s="21">
        <f>(Table5[[#This Row],[Close]]-L330)/L330</f>
        <v>-9.3560007481810672E-3</v>
      </c>
      <c r="P329" s="7">
        <v>44741</v>
      </c>
      <c r="Q329">
        <v>90.949996999999996</v>
      </c>
      <c r="R329">
        <v>85414</v>
      </c>
      <c r="S329" s="21">
        <f>(Table6[[#This Row],[Close]]-Q330)/Q330</f>
        <v>3.4110291100976388E-2</v>
      </c>
      <c r="U329" s="7">
        <v>44741</v>
      </c>
      <c r="V329">
        <v>144.300003</v>
      </c>
      <c r="W329">
        <v>95543</v>
      </c>
      <c r="X329" s="21">
        <f>(Table7[[#This Row],[Close]]-V330)/V330</f>
        <v>1.3342760393655716E-2</v>
      </c>
      <c r="Z329" s="26">
        <v>44741</v>
      </c>
      <c r="AA329" s="21">
        <f>Table2[[#This Row],[Return]]*$D$3+Table4[[#This Row],[Return]]*$D$4+Table5[[#This Row],[Return]]*$D$5+Table6[[#This Row],[Return]]*$D$6+Table7[[#This Row],[Return]]*$D$7</f>
        <v>1.0078324958102689E-3</v>
      </c>
      <c r="AB329" s="13">
        <f>'Raw Data'!N314</f>
        <v>-3.777517259346217E-3</v>
      </c>
    </row>
    <row r="330" spans="1:28" x14ac:dyDescent="0.3">
      <c r="A330" s="7">
        <v>44740</v>
      </c>
      <c r="B330">
        <v>201.449997</v>
      </c>
      <c r="C330">
        <v>1016509</v>
      </c>
      <c r="D330" s="21">
        <f>(Table2[[#This Row],[Close]]-B331)/B331</f>
        <v>1.1803068453950667E-2</v>
      </c>
      <c r="F330" s="7">
        <v>44740</v>
      </c>
      <c r="G330">
        <v>919.95001200000002</v>
      </c>
      <c r="H330">
        <v>10747</v>
      </c>
      <c r="I330" s="21">
        <f>(Table4[[#This Row],[Close]]-G331)/G331</f>
        <v>6.2346316652994423E-3</v>
      </c>
      <c r="K330" s="7">
        <v>44740</v>
      </c>
      <c r="L330">
        <v>229.800003</v>
      </c>
      <c r="M330">
        <v>7858</v>
      </c>
      <c r="N330" s="21">
        <f>(Table5[[#This Row],[Close]]-L331)/L331</f>
        <v>-2.7095656567684007E-2</v>
      </c>
      <c r="P330" s="7">
        <v>44740</v>
      </c>
      <c r="Q330">
        <v>87.949996999999996</v>
      </c>
      <c r="R330">
        <v>13995</v>
      </c>
      <c r="S330" s="21">
        <f>(Table6[[#This Row],[Close]]-Q331)/Q331</f>
        <v>-7.8962773176249265E-3</v>
      </c>
      <c r="U330" s="7">
        <v>44740</v>
      </c>
      <c r="V330">
        <v>142.39999399999999</v>
      </c>
      <c r="W330">
        <v>19093</v>
      </c>
      <c r="X330" s="21">
        <f>(Table7[[#This Row],[Close]]-V331)/V331</f>
        <v>7.0721360850977124E-3</v>
      </c>
      <c r="Z330" s="27">
        <v>44740</v>
      </c>
      <c r="AA330" s="21">
        <f>Table2[[#This Row],[Return]]*$D$3+Table4[[#This Row],[Return]]*$D$4+Table5[[#This Row],[Return]]*$D$5+Table6[[#This Row],[Return]]*$D$6+Table7[[#This Row],[Return]]*$D$7</f>
        <v>-1.9764195361922227E-3</v>
      </c>
      <c r="AB330" s="13">
        <f>'Raw Data'!N315</f>
        <v>1.2262658227848191E-2</v>
      </c>
    </row>
    <row r="331" spans="1:28" x14ac:dyDescent="0.3">
      <c r="A331" s="7">
        <v>44739</v>
      </c>
      <c r="B331">
        <v>199.10000600000001</v>
      </c>
      <c r="C331">
        <v>741596</v>
      </c>
      <c r="D331" s="21">
        <f>(Table2[[#This Row],[Close]]-B332)/B332</f>
        <v>6.3179174227571159E-3</v>
      </c>
      <c r="F331" s="7">
        <v>44739</v>
      </c>
      <c r="G331">
        <v>914.25</v>
      </c>
      <c r="H331">
        <v>12599</v>
      </c>
      <c r="I331" s="21">
        <f>(Table4[[#This Row],[Close]]-G332)/G332</f>
        <v>1.2290290322795772E-2</v>
      </c>
      <c r="K331" s="7">
        <v>44739</v>
      </c>
      <c r="L331">
        <v>236.199997</v>
      </c>
      <c r="M331">
        <v>19122</v>
      </c>
      <c r="N331" s="21">
        <f>(Table5[[#This Row],[Close]]-L332)/L332</f>
        <v>1.1563156316916472E-2</v>
      </c>
      <c r="P331" s="7">
        <v>44739</v>
      </c>
      <c r="Q331">
        <v>88.650002000000001</v>
      </c>
      <c r="R331">
        <v>55549</v>
      </c>
      <c r="S331" s="21">
        <f>(Table6[[#This Row],[Close]]-Q332)/Q332</f>
        <v>3.3216770400345985E-2</v>
      </c>
      <c r="U331" s="7">
        <v>44739</v>
      </c>
      <c r="V331">
        <v>141.39999399999999</v>
      </c>
      <c r="W331">
        <v>39988</v>
      </c>
      <c r="X331" s="21">
        <f>(Table7[[#This Row],[Close]]-V332)/V332</f>
        <v>2.6124752696848552E-2</v>
      </c>
      <c r="Z331" s="26">
        <v>44739</v>
      </c>
      <c r="AA331" s="21">
        <f>Table2[[#This Row],[Return]]*$D$3+Table4[[#This Row],[Return]]*$D$4+Table5[[#This Row],[Return]]*$D$5+Table6[[#This Row],[Return]]*$D$6+Table7[[#This Row],[Return]]*$D$7</f>
        <v>1.7902577431932781E-2</v>
      </c>
      <c r="AB331" s="13">
        <f>'Raw Data'!N316</f>
        <v>5.8331007535584643E-2</v>
      </c>
    </row>
    <row r="332" spans="1:28" x14ac:dyDescent="0.3">
      <c r="A332" s="7">
        <v>44736</v>
      </c>
      <c r="B332">
        <v>197.85000600000001</v>
      </c>
      <c r="C332">
        <v>505745</v>
      </c>
      <c r="D332" s="21">
        <f>(Table2[[#This Row],[Close]]-B333)/B333</f>
        <v>2.0634510581340915E-2</v>
      </c>
      <c r="F332" s="7">
        <v>44736</v>
      </c>
      <c r="G332">
        <v>903.15002400000003</v>
      </c>
      <c r="H332">
        <v>37864</v>
      </c>
      <c r="I332" s="21">
        <f>(Table4[[#This Row],[Close]]-G333)/G333</f>
        <v>5.6790112667982635E-3</v>
      </c>
      <c r="K332" s="7">
        <v>44736</v>
      </c>
      <c r="L332">
        <v>233.5</v>
      </c>
      <c r="M332">
        <v>4969</v>
      </c>
      <c r="N332" s="21">
        <f>(Table5[[#This Row],[Close]]-L333)/L333</f>
        <v>4.357541899441341E-2</v>
      </c>
      <c r="P332" s="7">
        <v>44736</v>
      </c>
      <c r="Q332">
        <v>85.800003000000004</v>
      </c>
      <c r="R332">
        <v>41615</v>
      </c>
      <c r="S332" s="21">
        <f>(Table6[[#This Row],[Close]]-Q333)/Q333</f>
        <v>4.2527337453438487E-2</v>
      </c>
      <c r="U332" s="7">
        <v>44736</v>
      </c>
      <c r="V332">
        <v>137.800003</v>
      </c>
      <c r="W332">
        <v>36573</v>
      </c>
      <c r="X332" s="21">
        <f>(Table7[[#This Row],[Close]]-V333)/V333</f>
        <v>4.3544111089493881E-2</v>
      </c>
      <c r="Z332" s="27">
        <v>44736</v>
      </c>
      <c r="AA332" s="21">
        <f>Table2[[#This Row],[Return]]*$D$3+Table4[[#This Row],[Return]]*$D$4+Table5[[#This Row],[Return]]*$D$5+Table6[[#This Row],[Return]]*$D$6+Table7[[#This Row],[Return]]*$D$7</f>
        <v>3.1192077877096994E-2</v>
      </c>
      <c r="AB332" s="13">
        <f>'Raw Data'!N317</f>
        <v>1.6742338251986476E-2</v>
      </c>
    </row>
    <row r="333" spans="1:28" x14ac:dyDescent="0.3">
      <c r="A333" s="7">
        <v>44735</v>
      </c>
      <c r="B333">
        <v>193.85000600000001</v>
      </c>
      <c r="C333">
        <v>440089</v>
      </c>
      <c r="D333" s="21">
        <f>(Table2[[#This Row],[Close]]-B334)/B334</f>
        <v>8.5848544524171431E-3</v>
      </c>
      <c r="F333" s="7">
        <v>44735</v>
      </c>
      <c r="G333">
        <v>898.04998799999998</v>
      </c>
      <c r="H333">
        <v>13019</v>
      </c>
      <c r="I333" s="21">
        <f>(Table4[[#This Row],[Close]]-G334)/G334</f>
        <v>1.2628981567452865E-2</v>
      </c>
      <c r="K333" s="7">
        <v>44735</v>
      </c>
      <c r="L333">
        <v>223.75</v>
      </c>
      <c r="M333">
        <v>5305</v>
      </c>
      <c r="N333" s="21">
        <f>(Table5[[#This Row],[Close]]-L334)/L334</f>
        <v>1.790884214258729E-3</v>
      </c>
      <c r="P333" s="7">
        <v>44735</v>
      </c>
      <c r="Q333">
        <v>82.300003000000004</v>
      </c>
      <c r="R333">
        <v>11950</v>
      </c>
      <c r="S333" s="21">
        <f>(Table6[[#This Row],[Close]]-Q334)/Q334</f>
        <v>1.2300122547350951E-2</v>
      </c>
      <c r="U333" s="7">
        <v>44735</v>
      </c>
      <c r="V333">
        <v>132.050003</v>
      </c>
      <c r="W333">
        <v>36364</v>
      </c>
      <c r="X333" s="21">
        <f>(Table7[[#This Row],[Close]]-V334)/V334</f>
        <v>1.1372934558284468E-3</v>
      </c>
      <c r="Z333" s="26">
        <v>44735</v>
      </c>
      <c r="AA333" s="21">
        <f>Table2[[#This Row],[Return]]*$D$3+Table4[[#This Row],[Return]]*$D$4+Table5[[#This Row],[Return]]*$D$5+Table6[[#This Row],[Return]]*$D$6+Table7[[#This Row],[Return]]*$D$7</f>
        <v>7.2884272474616285E-3</v>
      </c>
      <c r="AB333" s="13">
        <f>'Raw Data'!N318</f>
        <v>7.4328187535733729E-3</v>
      </c>
    </row>
    <row r="334" spans="1:28" x14ac:dyDescent="0.3">
      <c r="A334" s="7">
        <v>44734</v>
      </c>
      <c r="B334">
        <v>192.199997</v>
      </c>
      <c r="C334">
        <v>434885</v>
      </c>
      <c r="D334" s="21">
        <f>(Table2[[#This Row],[Close]]-B335)/B335</f>
        <v>-2.2629021793918774E-2</v>
      </c>
      <c r="F334" s="7">
        <v>44734</v>
      </c>
      <c r="G334">
        <v>886.84997599999997</v>
      </c>
      <c r="H334">
        <v>13516</v>
      </c>
      <c r="I334" s="21">
        <f>(Table4[[#This Row],[Close]]-G335)/G335</f>
        <v>-7.5537155117381075E-3</v>
      </c>
      <c r="K334" s="7">
        <v>44734</v>
      </c>
      <c r="L334">
        <v>223.35000600000001</v>
      </c>
      <c r="M334">
        <v>4132</v>
      </c>
      <c r="N334" s="21">
        <f>(Table5[[#This Row],[Close]]-L335)/L335</f>
        <v>-7.1126517952342476E-3</v>
      </c>
      <c r="P334" s="7">
        <v>44734</v>
      </c>
      <c r="Q334">
        <v>81.300003000000004</v>
      </c>
      <c r="R334">
        <v>7733</v>
      </c>
      <c r="S334" s="21">
        <f>(Table6[[#This Row],[Close]]-Q335)/Q335</f>
        <v>-9.7441537087491238E-3</v>
      </c>
      <c r="U334" s="7">
        <v>44734</v>
      </c>
      <c r="V334">
        <v>131.89999399999999</v>
      </c>
      <c r="W334">
        <v>24471</v>
      </c>
      <c r="X334" s="21">
        <f>(Table7[[#This Row],[Close]]-V335)/V335</f>
        <v>-2.1876246709251278E-2</v>
      </c>
      <c r="Z334" s="27">
        <v>44734</v>
      </c>
      <c r="AA334" s="21">
        <f>Table2[[#This Row],[Return]]*$D$3+Table4[[#This Row],[Return]]*$D$4+Table5[[#This Row],[Return]]*$D$5+Table6[[#This Row],[Return]]*$D$6+Table7[[#This Row],[Return]]*$D$7</f>
        <v>-1.3783157903778306E-2</v>
      </c>
      <c r="AB334" s="13">
        <f>'Raw Data'!N319</f>
        <v>-8.5034013605442167E-3</v>
      </c>
    </row>
    <row r="335" spans="1:28" x14ac:dyDescent="0.3">
      <c r="A335" s="7">
        <v>44733</v>
      </c>
      <c r="B335">
        <v>196.64999399999999</v>
      </c>
      <c r="C335">
        <v>429046</v>
      </c>
      <c r="D335" s="21">
        <f>(Table2[[#This Row],[Close]]-B336)/B336</f>
        <v>1.7593759379042652E-2</v>
      </c>
      <c r="F335" s="7">
        <v>44733</v>
      </c>
      <c r="G335">
        <v>893.59997599999997</v>
      </c>
      <c r="H335">
        <v>30539</v>
      </c>
      <c r="I335" s="21">
        <f>(Table4[[#This Row],[Close]]-G336)/G336</f>
        <v>3.2347505517953019E-2</v>
      </c>
      <c r="K335" s="7">
        <v>44733</v>
      </c>
      <c r="L335">
        <v>224.949997</v>
      </c>
      <c r="M335">
        <v>13372</v>
      </c>
      <c r="N335" s="21">
        <f>(Table5[[#This Row],[Close]]-L336)/L336</f>
        <v>0.10513384271480454</v>
      </c>
      <c r="P335" s="7">
        <v>44733</v>
      </c>
      <c r="Q335">
        <v>82.099997999999999</v>
      </c>
      <c r="R335">
        <v>26363</v>
      </c>
      <c r="S335" s="21">
        <f>(Table6[[#This Row],[Close]]-Q336)/Q336</f>
        <v>4.2539657142857137E-2</v>
      </c>
      <c r="U335" s="7">
        <v>44733</v>
      </c>
      <c r="V335">
        <v>134.85000600000001</v>
      </c>
      <c r="W335">
        <v>34132</v>
      </c>
      <c r="X335" s="21">
        <f>(Table7[[#This Row],[Close]]-V336)/V336</f>
        <v>2.0431419769871614E-2</v>
      </c>
      <c r="Z335" s="26">
        <v>44733</v>
      </c>
      <c r="AA335" s="21">
        <f>Table2[[#This Row],[Return]]*$D$3+Table4[[#This Row],[Return]]*$D$4+Table5[[#This Row],[Return]]*$D$5+Table6[[#This Row],[Return]]*$D$6+Table7[[#This Row],[Return]]*$D$7</f>
        <v>4.3609236904905799E-2</v>
      </c>
      <c r="AB335" s="13">
        <f>'Raw Data'!N320</f>
        <v>1.6275385280138367E-2</v>
      </c>
    </row>
    <row r="336" spans="1:28" x14ac:dyDescent="0.3">
      <c r="A336" s="7">
        <v>44732</v>
      </c>
      <c r="B336">
        <v>193.25</v>
      </c>
      <c r="C336">
        <v>648695</v>
      </c>
      <c r="D336" s="21">
        <f>(Table2[[#This Row],[Close]]-B337)/B337</f>
        <v>-5.404029767307846E-3</v>
      </c>
      <c r="F336" s="7">
        <v>44732</v>
      </c>
      <c r="G336">
        <v>865.59997599999997</v>
      </c>
      <c r="H336">
        <v>25690</v>
      </c>
      <c r="I336" s="21">
        <f>(Table4[[#This Row],[Close]]-G337)/G337</f>
        <v>2.838384906306785E-3</v>
      </c>
      <c r="K336" s="7">
        <v>44732</v>
      </c>
      <c r="L336">
        <v>203.550003</v>
      </c>
      <c r="M336">
        <v>4476</v>
      </c>
      <c r="N336" s="21">
        <f>(Table5[[#This Row],[Close]]-L337)/L337</f>
        <v>-4.8831761682242972E-2</v>
      </c>
      <c r="P336" s="7">
        <v>44732</v>
      </c>
      <c r="Q336">
        <v>78.75</v>
      </c>
      <c r="R336">
        <v>23020</v>
      </c>
      <c r="S336" s="21">
        <f>(Table6[[#This Row],[Close]]-Q337)/Q337</f>
        <v>-5.5755418327208199E-2</v>
      </c>
      <c r="U336" s="7">
        <v>44732</v>
      </c>
      <c r="V336">
        <v>132.14999399999999</v>
      </c>
      <c r="W336">
        <v>25792</v>
      </c>
      <c r="X336" s="21">
        <f>(Table7[[#This Row],[Close]]-V337)/V337</f>
        <v>-4.2044241581244861E-2</v>
      </c>
      <c r="Z336" s="27">
        <v>44732</v>
      </c>
      <c r="AA336" s="21">
        <f>Table2[[#This Row],[Return]]*$D$3+Table4[[#This Row],[Return]]*$D$4+Table5[[#This Row],[Return]]*$D$5+Table6[[#This Row],[Return]]*$D$6+Table7[[#This Row],[Return]]*$D$7</f>
        <v>-2.9839413290339421E-2</v>
      </c>
      <c r="AB336" s="13">
        <f>'Raw Data'!N321</f>
        <v>-1.3778409090909155E-2</v>
      </c>
    </row>
    <row r="337" spans="1:28" x14ac:dyDescent="0.3">
      <c r="A337" s="7">
        <v>44729</v>
      </c>
      <c r="B337">
        <v>194.300003</v>
      </c>
      <c r="C337">
        <v>863863</v>
      </c>
      <c r="D337" s="21">
        <f>(Table2[[#This Row],[Close]]-B338)/B338</f>
        <v>-1.4955624841571591E-2</v>
      </c>
      <c r="F337" s="7">
        <v>44729</v>
      </c>
      <c r="G337">
        <v>863.15002400000003</v>
      </c>
      <c r="H337">
        <v>19002</v>
      </c>
      <c r="I337" s="21">
        <f>(Table4[[#This Row],[Close]]-G338)/G338</f>
        <v>-2.3033362761743031E-2</v>
      </c>
      <c r="K337" s="7">
        <v>44729</v>
      </c>
      <c r="L337">
        <v>214</v>
      </c>
      <c r="M337">
        <v>6153</v>
      </c>
      <c r="N337" s="21">
        <f>(Table5[[#This Row],[Close]]-L338)/L338</f>
        <v>-1.8573735126249935E-2</v>
      </c>
      <c r="P337" s="7">
        <v>44729</v>
      </c>
      <c r="Q337">
        <v>83.400002000000001</v>
      </c>
      <c r="R337">
        <v>26644</v>
      </c>
      <c r="S337" s="21">
        <f>(Table6[[#This Row],[Close]]-Q338)/Q338</f>
        <v>-1.7953440408614127E-3</v>
      </c>
      <c r="U337" s="7">
        <v>44729</v>
      </c>
      <c r="V337">
        <v>137.949997</v>
      </c>
      <c r="W337">
        <v>22067</v>
      </c>
      <c r="X337" s="21">
        <f>(Table7[[#This Row],[Close]]-V338)/V338</f>
        <v>5.8330516587554778E-3</v>
      </c>
      <c r="Z337" s="26">
        <v>44729</v>
      </c>
      <c r="AA337" s="21">
        <f>Table2[[#This Row],[Return]]*$D$3+Table4[[#This Row],[Return]]*$D$4+Table5[[#This Row],[Return]]*$D$5+Table6[[#This Row],[Return]]*$D$6+Table7[[#This Row],[Return]]*$D$7</f>
        <v>-1.0505003022334099E-2</v>
      </c>
      <c r="AB337" s="13">
        <f>'Raw Data'!N322</f>
        <v>6.0017147756502515E-3</v>
      </c>
    </row>
    <row r="338" spans="1:28" x14ac:dyDescent="0.3">
      <c r="A338" s="7">
        <v>44728</v>
      </c>
      <c r="B338">
        <v>197.25</v>
      </c>
      <c r="C338">
        <v>459638</v>
      </c>
      <c r="D338" s="21">
        <f>(Table2[[#This Row],[Close]]-B339)/B339</f>
        <v>-2.6646899382587658E-2</v>
      </c>
      <c r="F338" s="7">
        <v>44728</v>
      </c>
      <c r="G338">
        <v>883.5</v>
      </c>
      <c r="H338">
        <v>31910</v>
      </c>
      <c r="I338" s="21">
        <f>(Table4[[#This Row],[Close]]-G339)/G339</f>
        <v>-2.3325200707279226E-2</v>
      </c>
      <c r="K338" s="7">
        <v>44728</v>
      </c>
      <c r="L338">
        <v>218.050003</v>
      </c>
      <c r="M338">
        <v>3454</v>
      </c>
      <c r="N338" s="21">
        <f>(Table5[[#This Row],[Close]]-L339)/L339</f>
        <v>-5.1956508695652159E-2</v>
      </c>
      <c r="P338" s="7">
        <v>44728</v>
      </c>
      <c r="Q338">
        <v>83.550003000000004</v>
      </c>
      <c r="R338">
        <v>30135</v>
      </c>
      <c r="S338" s="21">
        <f>(Table6[[#This Row],[Close]]-Q339)/Q339</f>
        <v>-3.9655137931034437E-2</v>
      </c>
      <c r="U338" s="7">
        <v>44728</v>
      </c>
      <c r="V338">
        <v>137.14999399999999</v>
      </c>
      <c r="W338">
        <v>32267</v>
      </c>
      <c r="X338" s="21">
        <f>(Table7[[#This Row],[Close]]-V339)/V339</f>
        <v>-3.6867979081515977E-2</v>
      </c>
      <c r="Z338" s="27">
        <v>44728</v>
      </c>
      <c r="AA338" s="21">
        <f>Table2[[#This Row],[Return]]*$D$3+Table4[[#This Row],[Return]]*$D$4+Table5[[#This Row],[Return]]*$D$5+Table6[[#This Row],[Return]]*$D$6+Table7[[#This Row],[Return]]*$D$7</f>
        <v>-3.569034515961389E-2</v>
      </c>
      <c r="AB338" s="13">
        <f>'Raw Data'!N323</f>
        <v>-1.3949556150486249E-2</v>
      </c>
    </row>
    <row r="339" spans="1:28" x14ac:dyDescent="0.3">
      <c r="A339" s="7">
        <v>44727</v>
      </c>
      <c r="B339">
        <v>202.64999399999999</v>
      </c>
      <c r="C339">
        <v>593438</v>
      </c>
      <c r="D339" s="21">
        <f>(Table2[[#This Row],[Close]]-B340)/B340</f>
        <v>1.0471159155255602E-2</v>
      </c>
      <c r="F339" s="7">
        <v>44727</v>
      </c>
      <c r="G339">
        <v>904.59997599999997</v>
      </c>
      <c r="H339">
        <v>22244</v>
      </c>
      <c r="I339" s="21">
        <f>(Table4[[#This Row],[Close]]-G340)/G340</f>
        <v>-5.442264928049249E-3</v>
      </c>
      <c r="K339" s="7">
        <v>44727</v>
      </c>
      <c r="L339">
        <v>230</v>
      </c>
      <c r="M339">
        <v>6641</v>
      </c>
      <c r="N339" s="21">
        <f>(Table5[[#This Row],[Close]]-L340)/L340</f>
        <v>2.5412380400191059E-2</v>
      </c>
      <c r="P339" s="7">
        <v>44727</v>
      </c>
      <c r="Q339">
        <v>87</v>
      </c>
      <c r="R339">
        <v>16853</v>
      </c>
      <c r="S339" s="21">
        <f>(Table6[[#This Row],[Close]]-Q340)/Q340</f>
        <v>-1.5837126338526561E-2</v>
      </c>
      <c r="U339" s="7">
        <v>44727</v>
      </c>
      <c r="V339">
        <v>142.39999399999999</v>
      </c>
      <c r="W339">
        <v>14697</v>
      </c>
      <c r="X339" s="21">
        <f>(Table7[[#This Row],[Close]]-V340)/V340</f>
        <v>1.4967861404821129E-2</v>
      </c>
      <c r="Z339" s="26">
        <v>44727</v>
      </c>
      <c r="AA339" s="21">
        <f>Table2[[#This Row],[Return]]*$D$3+Table4[[#This Row],[Return]]*$D$4+Table5[[#This Row],[Return]]*$D$5+Table6[[#This Row],[Return]]*$D$6+Table7[[#This Row],[Return]]*$D$7</f>
        <v>5.9144019387383957E-3</v>
      </c>
      <c r="AB339" s="13">
        <f>'Raw Data'!N324</f>
        <v>9.6742068573055454E-3</v>
      </c>
    </row>
    <row r="340" spans="1:28" x14ac:dyDescent="0.3">
      <c r="A340" s="7">
        <v>44726</v>
      </c>
      <c r="B340">
        <v>200.550003</v>
      </c>
      <c r="C340">
        <v>561101</v>
      </c>
      <c r="D340" s="21">
        <f>(Table2[[#This Row],[Close]]-B341)/B341</f>
        <v>3.7537536973910857E-3</v>
      </c>
      <c r="F340" s="7">
        <v>44726</v>
      </c>
      <c r="G340">
        <v>909.54998799999998</v>
      </c>
      <c r="H340">
        <v>26299</v>
      </c>
      <c r="I340" s="21">
        <f>(Table4[[#This Row],[Close]]-G341)/G341</f>
        <v>-7.2040995765995253E-3</v>
      </c>
      <c r="K340" s="7">
        <v>44726</v>
      </c>
      <c r="L340">
        <v>224.300003</v>
      </c>
      <c r="M340">
        <v>963</v>
      </c>
      <c r="N340" s="21">
        <f>(Table5[[#This Row],[Close]]-L341)/L341</f>
        <v>-3.3325927127403768E-3</v>
      </c>
      <c r="P340" s="7">
        <v>44726</v>
      </c>
      <c r="Q340">
        <v>88.400002000000001</v>
      </c>
      <c r="R340">
        <v>21115</v>
      </c>
      <c r="S340" s="21">
        <f>(Table6[[#This Row],[Close]]-Q341)/Q341</f>
        <v>2.2676304626178664E-3</v>
      </c>
      <c r="U340" s="7">
        <v>44726</v>
      </c>
      <c r="V340">
        <v>140.300003</v>
      </c>
      <c r="W340">
        <v>33911</v>
      </c>
      <c r="X340" s="21">
        <f>(Table7[[#This Row],[Close]]-V341)/V341</f>
        <v>-1.2319605512433534E-2</v>
      </c>
      <c r="Z340" s="27">
        <v>44726</v>
      </c>
      <c r="AA340" s="21">
        <f>Table2[[#This Row],[Return]]*$D$3+Table4[[#This Row],[Return]]*$D$4+Table5[[#This Row],[Return]]*$D$5+Table6[[#This Row],[Return]]*$D$6+Table7[[#This Row],[Return]]*$D$7</f>
        <v>-3.3669827283528972E-3</v>
      </c>
      <c r="AB340" s="13">
        <f>'Raw Data'!N325</f>
        <v>4.4298370963132654E-3</v>
      </c>
    </row>
    <row r="341" spans="1:28" x14ac:dyDescent="0.3">
      <c r="A341" s="7">
        <v>44725</v>
      </c>
      <c r="B341">
        <v>199.800003</v>
      </c>
      <c r="C341">
        <v>679079</v>
      </c>
      <c r="D341" s="21">
        <f>(Table2[[#This Row],[Close]]-B342)/B342</f>
        <v>-3.3615463119709775E-2</v>
      </c>
      <c r="F341" s="7">
        <v>44725</v>
      </c>
      <c r="G341">
        <v>916.15002400000003</v>
      </c>
      <c r="H341">
        <v>16537</v>
      </c>
      <c r="I341" s="21">
        <f>(Table4[[#This Row],[Close]]-G342)/G342</f>
        <v>-1.446853737870572E-2</v>
      </c>
      <c r="K341" s="7">
        <v>44725</v>
      </c>
      <c r="L341">
        <v>225.050003</v>
      </c>
      <c r="M341">
        <v>3048</v>
      </c>
      <c r="N341" s="21">
        <f>(Table5[[#This Row],[Close]]-L342)/L342</f>
        <v>-1.1855091108671773E-2</v>
      </c>
      <c r="P341" s="7">
        <v>44725</v>
      </c>
      <c r="Q341">
        <v>88.199996999999996</v>
      </c>
      <c r="R341">
        <v>45632</v>
      </c>
      <c r="S341" s="21">
        <f>(Table6[[#This Row],[Close]]-Q342)/Q342</f>
        <v>-3.9738716161975343E-2</v>
      </c>
      <c r="U341" s="7">
        <v>44725</v>
      </c>
      <c r="V341">
        <v>142.050003</v>
      </c>
      <c r="W341">
        <v>29332</v>
      </c>
      <c r="X341" s="21">
        <f>(Table7[[#This Row],[Close]]-V342)/V342</f>
        <v>-6.1136813064042041E-2</v>
      </c>
      <c r="Z341" s="26">
        <v>44725</v>
      </c>
      <c r="AA341" s="21">
        <f>Table2[[#This Row],[Return]]*$D$3+Table4[[#This Row],[Return]]*$D$4+Table5[[#This Row],[Return]]*$D$5+Table6[[#This Row],[Return]]*$D$6+Table7[[#This Row],[Return]]*$D$7</f>
        <v>-3.2162924166620935E-2</v>
      </c>
      <c r="AB341" s="13">
        <f>'Raw Data'!N326</f>
        <v>-2.8190529093181597E-2</v>
      </c>
    </row>
    <row r="342" spans="1:28" x14ac:dyDescent="0.3">
      <c r="A342" s="7">
        <v>44722</v>
      </c>
      <c r="B342">
        <v>206.75</v>
      </c>
      <c r="C342">
        <v>904845</v>
      </c>
      <c r="D342" s="21">
        <f>(Table2[[#This Row],[Close]]-B343)/B343</f>
        <v>-7.2495893837479968E-4</v>
      </c>
      <c r="F342" s="7">
        <v>44722</v>
      </c>
      <c r="G342">
        <v>929.59997599999997</v>
      </c>
      <c r="H342">
        <v>13196</v>
      </c>
      <c r="I342" s="21">
        <f>(Table4[[#This Row],[Close]]-G343)/G343</f>
        <v>-1.457571458082064E-2</v>
      </c>
      <c r="K342" s="7">
        <v>44722</v>
      </c>
      <c r="L342">
        <v>227.75</v>
      </c>
      <c r="M342">
        <v>7967</v>
      </c>
      <c r="N342" s="21">
        <f>(Table5[[#This Row],[Close]]-L343)/L343</f>
        <v>-1.2573137114410644E-2</v>
      </c>
      <c r="P342" s="7">
        <v>44722</v>
      </c>
      <c r="Q342">
        <v>91.849997999999999</v>
      </c>
      <c r="R342">
        <v>22301</v>
      </c>
      <c r="S342" s="21">
        <f>(Table6[[#This Row],[Close]]-Q343)/Q343</f>
        <v>-1.0770059467314151E-2</v>
      </c>
      <c r="U342" s="7">
        <v>44722</v>
      </c>
      <c r="V342">
        <v>151.300003</v>
      </c>
      <c r="W342">
        <v>30106</v>
      </c>
      <c r="X342" s="21">
        <f>(Table7[[#This Row],[Close]]-V343)/V343</f>
        <v>-3.2938075765387171E-3</v>
      </c>
      <c r="Z342" s="27">
        <v>44722</v>
      </c>
      <c r="AA342" s="21">
        <f>Table2[[#This Row],[Return]]*$D$3+Table4[[#This Row],[Return]]*$D$4+Table5[[#This Row],[Return]]*$D$5+Table6[[#This Row],[Return]]*$D$6+Table7[[#This Row],[Return]]*$D$7</f>
        <v>-8.3875355354917913E-3</v>
      </c>
      <c r="AB342" s="13">
        <f>'Raw Data'!N327</f>
        <v>-5.1119093672284226E-3</v>
      </c>
    </row>
    <row r="343" spans="1:28" x14ac:dyDescent="0.3">
      <c r="A343" s="7">
        <v>44721</v>
      </c>
      <c r="B343">
        <v>206.89999399999999</v>
      </c>
      <c r="C343">
        <v>299884</v>
      </c>
      <c r="D343" s="21">
        <f>(Table2[[#This Row],[Close]]-B344)/B344</f>
        <v>2.422480690575989E-3</v>
      </c>
      <c r="F343" s="7">
        <v>44721</v>
      </c>
      <c r="G343">
        <v>943.34997599999997</v>
      </c>
      <c r="H343">
        <v>17104</v>
      </c>
      <c r="I343" s="21">
        <f>(Table4[[#This Row],[Close]]-G344)/G344</f>
        <v>-1.1008020405925974E-2</v>
      </c>
      <c r="K343" s="7">
        <v>44721</v>
      </c>
      <c r="L343">
        <v>230.64999399999999</v>
      </c>
      <c r="M343">
        <v>8504</v>
      </c>
      <c r="N343" s="21">
        <f>(Table5[[#This Row],[Close]]-L344)/L344</f>
        <v>1.7372160694896521E-3</v>
      </c>
      <c r="P343" s="7">
        <v>44721</v>
      </c>
      <c r="Q343">
        <v>92.849997999999999</v>
      </c>
      <c r="R343">
        <v>16520</v>
      </c>
      <c r="S343" s="21">
        <f>(Table6[[#This Row],[Close]]-Q344)/Q344</f>
        <v>7.5962667911824754E-3</v>
      </c>
      <c r="U343" s="7">
        <v>44721</v>
      </c>
      <c r="V343">
        <v>151.800003</v>
      </c>
      <c r="W343">
        <v>25104</v>
      </c>
      <c r="X343" s="21">
        <f>(Table7[[#This Row],[Close]]-V344)/V344</f>
        <v>1.0652503541661241E-2</v>
      </c>
      <c r="Z343" s="26">
        <v>44721</v>
      </c>
      <c r="AA343" s="21">
        <f>Table2[[#This Row],[Return]]*$D$3+Table4[[#This Row],[Return]]*$D$4+Table5[[#This Row],[Return]]*$D$5+Table6[[#This Row],[Return]]*$D$6+Table7[[#This Row],[Return]]*$D$7</f>
        <v>2.2800893373966769E-3</v>
      </c>
      <c r="AB343" s="13">
        <f>'Raw Data'!N328</f>
        <v>-1.2281659388646289E-2</v>
      </c>
    </row>
    <row r="344" spans="1:28" x14ac:dyDescent="0.3">
      <c r="A344" s="7">
        <v>44720</v>
      </c>
      <c r="B344">
        <v>206.39999399999999</v>
      </c>
      <c r="C344">
        <v>880026</v>
      </c>
      <c r="D344" s="21">
        <f>(Table2[[#This Row],[Close]]-B345)/B345</f>
        <v>-4.8429055690076315E-4</v>
      </c>
      <c r="F344" s="7">
        <v>44720</v>
      </c>
      <c r="G344">
        <v>953.84997599999997</v>
      </c>
      <c r="H344">
        <v>29623</v>
      </c>
      <c r="I344" s="21">
        <f>(Table4[[#This Row],[Close]]-G345)/G345</f>
        <v>-9.7072631680989278E-3</v>
      </c>
      <c r="K344" s="7">
        <v>44720</v>
      </c>
      <c r="L344">
        <v>230.25</v>
      </c>
      <c r="M344">
        <v>2078</v>
      </c>
      <c r="N344" s="21">
        <f>(Table5[[#This Row],[Close]]-L345)/L345</f>
        <v>9.2044972834845126E-3</v>
      </c>
      <c r="P344" s="7">
        <v>44720</v>
      </c>
      <c r="Q344">
        <v>92.150002000000001</v>
      </c>
      <c r="R344">
        <v>41881</v>
      </c>
      <c r="S344" s="21">
        <f>(Table6[[#This Row],[Close]]-Q345)/Q345</f>
        <v>-2.3834745257738446E-2</v>
      </c>
      <c r="U344" s="7">
        <v>44720</v>
      </c>
      <c r="V344">
        <v>150.199997</v>
      </c>
      <c r="W344">
        <v>29644</v>
      </c>
      <c r="X344" s="21">
        <f>(Table7[[#This Row],[Close]]-V345)/V345</f>
        <v>-3.3178500992272746E-3</v>
      </c>
      <c r="Z344" s="27">
        <v>44720</v>
      </c>
      <c r="AA344" s="21">
        <f>Table2[[#This Row],[Return]]*$D$3+Table4[[#This Row],[Return]]*$D$4+Table5[[#This Row],[Return]]*$D$5+Table6[[#This Row],[Return]]*$D$6+Table7[[#This Row],[Return]]*$D$7</f>
        <v>-5.6279303596961797E-3</v>
      </c>
      <c r="AB344" s="13">
        <f>'Raw Data'!N329</f>
        <v>3.0112236517929533E-3</v>
      </c>
    </row>
    <row r="345" spans="1:28" x14ac:dyDescent="0.3">
      <c r="A345" s="7">
        <v>44719</v>
      </c>
      <c r="B345">
        <v>206.5</v>
      </c>
      <c r="C345">
        <v>574206</v>
      </c>
      <c r="D345" s="21">
        <f>(Table2[[#This Row],[Close]]-B346)/B346</f>
        <v>-9.5923261390887284E-3</v>
      </c>
      <c r="F345" s="7">
        <v>44719</v>
      </c>
      <c r="G345">
        <v>963.20001200000002</v>
      </c>
      <c r="H345">
        <v>17067</v>
      </c>
      <c r="I345" s="21">
        <f>(Table4[[#This Row],[Close]]-G346)/G346</f>
        <v>-2.9374681014755176E-2</v>
      </c>
      <c r="K345" s="7">
        <v>44719</v>
      </c>
      <c r="L345">
        <v>228.14999399999999</v>
      </c>
      <c r="M345">
        <v>2203</v>
      </c>
      <c r="N345" s="21">
        <f>(Table5[[#This Row],[Close]]-L346)/L346</f>
        <v>-9.7656252543131573E-3</v>
      </c>
      <c r="P345" s="7">
        <v>44719</v>
      </c>
      <c r="Q345">
        <v>94.400002000000001</v>
      </c>
      <c r="R345">
        <v>15328</v>
      </c>
      <c r="S345" s="21">
        <f>(Table6[[#This Row],[Close]]-Q346)/Q346</f>
        <v>0</v>
      </c>
      <c r="U345" s="7">
        <v>44719</v>
      </c>
      <c r="V345">
        <v>150.699997</v>
      </c>
      <c r="W345">
        <v>31483</v>
      </c>
      <c r="X345" s="21">
        <f>(Table7[[#This Row],[Close]]-V346)/V346</f>
        <v>-2.4911070367303761E-2</v>
      </c>
      <c r="Z345" s="26">
        <v>44719</v>
      </c>
      <c r="AA345" s="21">
        <f>Table2[[#This Row],[Return]]*$D$3+Table4[[#This Row],[Return]]*$D$4+Table5[[#This Row],[Return]]*$D$5+Table6[[#This Row],[Return]]*$D$6+Table7[[#This Row],[Return]]*$D$7</f>
        <v>-1.4728740555092164E-2</v>
      </c>
      <c r="AB345" s="13">
        <f>'Raw Data'!N330</f>
        <v>7.0296347346657795E-3</v>
      </c>
    </row>
    <row r="346" spans="1:28" x14ac:dyDescent="0.3">
      <c r="A346" s="7">
        <v>44718</v>
      </c>
      <c r="B346">
        <v>208.5</v>
      </c>
      <c r="C346">
        <v>866724</v>
      </c>
      <c r="D346" s="21">
        <f>(Table2[[#This Row],[Close]]-B347)/B347</f>
        <v>9.6852300242130755E-3</v>
      </c>
      <c r="F346" s="7">
        <v>44718</v>
      </c>
      <c r="G346">
        <v>992.34997599999997</v>
      </c>
      <c r="H346">
        <v>26852</v>
      </c>
      <c r="I346" s="21">
        <f>(Table4[[#This Row],[Close]]-G347)/G347</f>
        <v>4.0471493874959128E-3</v>
      </c>
      <c r="K346" s="7">
        <v>44718</v>
      </c>
      <c r="L346">
        <v>230.39999399999999</v>
      </c>
      <c r="M346">
        <v>9106</v>
      </c>
      <c r="N346" s="21">
        <f>(Table5[[#This Row],[Close]]-L347)/L347</f>
        <v>-2.1654396405051445E-3</v>
      </c>
      <c r="P346" s="7">
        <v>44718</v>
      </c>
      <c r="Q346">
        <v>94.400002000000001</v>
      </c>
      <c r="R346">
        <v>49211</v>
      </c>
      <c r="S346" s="21">
        <f>(Table6[[#This Row],[Close]]-Q347)/Q347</f>
        <v>-1.2552259676825503E-2</v>
      </c>
      <c r="U346" s="7">
        <v>44718</v>
      </c>
      <c r="V346">
        <v>154.550003</v>
      </c>
      <c r="W346">
        <v>16770</v>
      </c>
      <c r="X346" s="21">
        <f>(Table7[[#This Row],[Close]]-V347)/V347</f>
        <v>3.2364401294500839E-4</v>
      </c>
      <c r="Z346" s="27">
        <v>44718</v>
      </c>
      <c r="AA346" s="21">
        <f>Table2[[#This Row],[Return]]*$D$3+Table4[[#This Row],[Return]]*$D$4+Table5[[#This Row],[Return]]*$D$5+Table6[[#This Row],[Return]]*$D$6+Table7[[#This Row],[Return]]*$D$7</f>
        <v>-1.3233517853533021E-4</v>
      </c>
      <c r="AB346" s="13">
        <f>'Raw Data'!N331</f>
        <v>5.8228199084986079E-3</v>
      </c>
    </row>
    <row r="347" spans="1:28" x14ac:dyDescent="0.3">
      <c r="A347" s="7">
        <v>44715</v>
      </c>
      <c r="B347">
        <v>206.5</v>
      </c>
      <c r="C347">
        <v>722652</v>
      </c>
      <c r="D347" s="21">
        <f>(Table2[[#This Row],[Close]]-B348)/B348</f>
        <v>2.1839213465092559E-3</v>
      </c>
      <c r="F347" s="7">
        <v>44715</v>
      </c>
      <c r="G347">
        <v>988.34997599999997</v>
      </c>
      <c r="H347">
        <v>30743</v>
      </c>
      <c r="I347" s="21">
        <f>(Table4[[#This Row],[Close]]-G348)/G348</f>
        <v>-1.3622778443113803E-2</v>
      </c>
      <c r="K347" s="7">
        <v>44715</v>
      </c>
      <c r="L347">
        <v>230.89999399999999</v>
      </c>
      <c r="M347">
        <v>17776</v>
      </c>
      <c r="N347" s="21">
        <f>(Table5[[#This Row],[Close]]-L348)/L348</f>
        <v>2.0778059515182027E-2</v>
      </c>
      <c r="P347" s="7">
        <v>44715</v>
      </c>
      <c r="Q347">
        <v>95.599997999999999</v>
      </c>
      <c r="R347">
        <v>43113</v>
      </c>
      <c r="S347" s="21">
        <f>(Table6[[#This Row],[Close]]-Q348)/Q348</f>
        <v>-2.498730163220907E-2</v>
      </c>
      <c r="U347" s="7">
        <v>44715</v>
      </c>
      <c r="V347">
        <v>154.5</v>
      </c>
      <c r="W347">
        <v>30417</v>
      </c>
      <c r="X347" s="21">
        <f>(Table7[[#This Row],[Close]]-V348)/V348</f>
        <v>-1.9980933205744317E-2</v>
      </c>
      <c r="Z347" s="26">
        <v>44715</v>
      </c>
      <c r="AA347" s="21">
        <f>Table2[[#This Row],[Return]]*$D$3+Table4[[#This Row],[Return]]*$D$4+Table5[[#This Row],[Return]]*$D$5+Table6[[#This Row],[Return]]*$D$6+Table7[[#This Row],[Return]]*$D$7</f>
        <v>-7.1258064838751823E-3</v>
      </c>
      <c r="AB347" s="13">
        <f>'Raw Data'!N332</f>
        <v>9.7141271162910325E-4</v>
      </c>
    </row>
    <row r="348" spans="1:28" x14ac:dyDescent="0.3">
      <c r="A348" s="7">
        <v>44714</v>
      </c>
      <c r="B348">
        <v>206.050003</v>
      </c>
      <c r="C348">
        <v>664551</v>
      </c>
      <c r="D348" s="21">
        <f>(Table2[[#This Row],[Close]]-B349)/B349</f>
        <v>-6.2696067633583952E-3</v>
      </c>
      <c r="F348" s="7">
        <v>44714</v>
      </c>
      <c r="G348">
        <v>1002</v>
      </c>
      <c r="H348">
        <v>80034</v>
      </c>
      <c r="I348" s="21">
        <f>(Table4[[#This Row],[Close]]-G349)/G349</f>
        <v>6.6304760306093481E-3</v>
      </c>
      <c r="K348" s="7">
        <v>44714</v>
      </c>
      <c r="L348">
        <v>226.199997</v>
      </c>
      <c r="M348">
        <v>7311</v>
      </c>
      <c r="N348" s="21">
        <f>(Table5[[#This Row],[Close]]-L349)/L349</f>
        <v>3.0758715389729536E-2</v>
      </c>
      <c r="P348" s="7">
        <v>44714</v>
      </c>
      <c r="Q348">
        <v>98.050003000000004</v>
      </c>
      <c r="R348">
        <v>28710</v>
      </c>
      <c r="S348" s="21">
        <f>(Table6[[#This Row],[Close]]-Q349)/Q349</f>
        <v>3.5824566094920926E-3</v>
      </c>
      <c r="U348" s="7">
        <v>44714</v>
      </c>
      <c r="V348">
        <v>157.64999399999999</v>
      </c>
      <c r="W348">
        <v>70934</v>
      </c>
      <c r="X348" s="21">
        <f>(Table7[[#This Row],[Close]]-V349)/V349</f>
        <v>2.9719058273583506E-2</v>
      </c>
      <c r="Z348" s="27">
        <v>44714</v>
      </c>
      <c r="AA348" s="21">
        <f>Table2[[#This Row],[Return]]*$D$3+Table4[[#This Row],[Return]]*$D$4+Table5[[#This Row],[Return]]*$D$5+Table6[[#This Row],[Return]]*$D$6+Table7[[#This Row],[Return]]*$D$7</f>
        <v>1.2884219908011219E-2</v>
      </c>
      <c r="AB348" s="13">
        <f>'Raw Data'!N333</f>
        <v>-1.5170151701517046E-2</v>
      </c>
    </row>
    <row r="349" spans="1:28" x14ac:dyDescent="0.3">
      <c r="A349" s="7">
        <v>44713</v>
      </c>
      <c r="B349">
        <v>207.35000600000001</v>
      </c>
      <c r="C349">
        <v>1051621</v>
      </c>
      <c r="D349" s="21">
        <f>(Table2[[#This Row],[Close]]-B350)/B350</f>
        <v>-9.6360875504297727E-4</v>
      </c>
      <c r="F349" s="7">
        <v>44713</v>
      </c>
      <c r="G349">
        <v>995.40002400000003</v>
      </c>
      <c r="H349">
        <v>30002</v>
      </c>
      <c r="I349" s="21">
        <f>(Table4[[#This Row],[Close]]-G350)/G350</f>
        <v>-2.1052390977443305E-3</v>
      </c>
      <c r="K349" s="7">
        <v>44713</v>
      </c>
      <c r="L349">
        <v>219.449997</v>
      </c>
      <c r="M349">
        <v>2552</v>
      </c>
      <c r="N349" s="21">
        <f>(Table5[[#This Row],[Close]]-L350)/L350</f>
        <v>3.4293553282490445E-3</v>
      </c>
      <c r="P349" s="7">
        <v>44713</v>
      </c>
      <c r="Q349">
        <v>97.699996999999996</v>
      </c>
      <c r="R349">
        <v>24635</v>
      </c>
      <c r="S349" s="21">
        <f>(Table6[[#This Row],[Close]]-Q350)/Q350</f>
        <v>1.2960083347643857E-2</v>
      </c>
      <c r="U349" s="7">
        <v>44713</v>
      </c>
      <c r="V349">
        <v>153.10000600000001</v>
      </c>
      <c r="W349">
        <v>43694</v>
      </c>
      <c r="X349" s="21">
        <f>(Table7[[#This Row],[Close]]-V350)/V350</f>
        <v>-9.0614498381876539E-3</v>
      </c>
      <c r="Z349" s="26">
        <v>44713</v>
      </c>
      <c r="AA349" s="21">
        <f>Table2[[#This Row],[Return]]*$D$3+Table4[[#This Row],[Return]]*$D$4+Table5[[#This Row],[Return]]*$D$5+Table6[[#This Row],[Return]]*$D$6+Table7[[#This Row],[Return]]*$D$7</f>
        <v>8.5182819698358808E-4</v>
      </c>
      <c r="AB349" s="13">
        <f>'Raw Data'!N334</f>
        <v>3.3182716746681724E-2</v>
      </c>
    </row>
    <row r="350" spans="1:28" x14ac:dyDescent="0.3">
      <c r="A350" s="7">
        <v>44712</v>
      </c>
      <c r="B350">
        <v>207.550003</v>
      </c>
      <c r="C350">
        <v>979522</v>
      </c>
      <c r="D350" s="21">
        <f>(Table2[[#This Row],[Close]]-B351)/B351</f>
        <v>2.2162028729445525E-2</v>
      </c>
      <c r="F350" s="7">
        <v>44712</v>
      </c>
      <c r="G350">
        <v>997.5</v>
      </c>
      <c r="H350">
        <v>91554</v>
      </c>
      <c r="I350" s="21">
        <f>(Table4[[#This Row],[Close]]-G351)/G351</f>
        <v>1.9886521382995011E-2</v>
      </c>
      <c r="K350" s="7">
        <v>44712</v>
      </c>
      <c r="L350">
        <v>218.699997</v>
      </c>
      <c r="M350">
        <v>5605</v>
      </c>
      <c r="N350" s="21">
        <f>(Table5[[#This Row],[Close]]-L351)/L351</f>
        <v>1.6263940747173897E-2</v>
      </c>
      <c r="P350" s="7">
        <v>44712</v>
      </c>
      <c r="Q350">
        <v>96.449996999999996</v>
      </c>
      <c r="R350">
        <v>71941</v>
      </c>
      <c r="S350" s="21">
        <f>(Table6[[#This Row],[Close]]-Q351)/Q351</f>
        <v>-1.782077447517641E-2</v>
      </c>
      <c r="U350" s="7">
        <v>44712</v>
      </c>
      <c r="V350">
        <v>154.5</v>
      </c>
      <c r="W350">
        <v>43367</v>
      </c>
      <c r="X350" s="21">
        <f>(Table7[[#This Row],[Close]]-V351)/V351</f>
        <v>-7.3883330827497007E-3</v>
      </c>
      <c r="Z350" s="27">
        <v>44712</v>
      </c>
      <c r="AA350" s="21">
        <f>Table2[[#This Row],[Return]]*$D$3+Table4[[#This Row],[Return]]*$D$4+Table5[[#This Row],[Return]]*$D$5+Table6[[#This Row],[Return]]*$D$6+Table7[[#This Row],[Return]]*$D$7</f>
        <v>6.6206766603376654E-3</v>
      </c>
      <c r="AB350" s="13">
        <f>'Raw Data'!N335</f>
        <v>-1.0479251082855945E-2</v>
      </c>
    </row>
    <row r="351" spans="1:28" x14ac:dyDescent="0.3">
      <c r="A351" s="7">
        <v>44711</v>
      </c>
      <c r="B351">
        <v>203.050003</v>
      </c>
      <c r="C351">
        <v>1101736</v>
      </c>
      <c r="D351" s="21">
        <f>(Table2[[#This Row],[Close]]-B352)/B352</f>
        <v>4.0748317557714457E-2</v>
      </c>
      <c r="F351" s="7">
        <v>44711</v>
      </c>
      <c r="G351">
        <v>978.04998799999998</v>
      </c>
      <c r="H351">
        <v>26160</v>
      </c>
      <c r="I351" s="21">
        <f>(Table4[[#This Row],[Close]]-G352)/G352</f>
        <v>1.2526503286590331E-2</v>
      </c>
      <c r="K351" s="7">
        <v>44711</v>
      </c>
      <c r="L351">
        <v>215.199997</v>
      </c>
      <c r="M351">
        <v>4962</v>
      </c>
      <c r="N351" s="21">
        <f>(Table5[[#This Row],[Close]]-L352)/L352</f>
        <v>3.065131182014395E-2</v>
      </c>
      <c r="P351" s="7">
        <v>44711</v>
      </c>
      <c r="Q351">
        <v>98.199996999999996</v>
      </c>
      <c r="R351">
        <v>108074</v>
      </c>
      <c r="S351" s="21">
        <f>(Table6[[#This Row],[Close]]-Q352)/Q352</f>
        <v>-3.3464577430405096E-2</v>
      </c>
      <c r="U351" s="7">
        <v>44711</v>
      </c>
      <c r="V351">
        <v>155.64999399999999</v>
      </c>
      <c r="W351">
        <v>194526</v>
      </c>
      <c r="X351" s="21">
        <f>(Table7[[#This Row],[Close]]-V352)/V352</f>
        <v>4.8418336284764482E-3</v>
      </c>
      <c r="Z351" s="26">
        <v>44711</v>
      </c>
      <c r="AA351" s="21">
        <f>Table2[[#This Row],[Return]]*$D$3+Table4[[#This Row],[Return]]*$D$4+Table5[[#This Row],[Return]]*$D$5+Table6[[#This Row],[Return]]*$D$6+Table7[[#This Row],[Return]]*$D$7</f>
        <v>1.1060677772504017E-2</v>
      </c>
      <c r="AB351" s="13">
        <f>'Raw Data'!N336</f>
        <v>2.2866942975560953E-2</v>
      </c>
    </row>
    <row r="352" spans="1:28" x14ac:dyDescent="0.3">
      <c r="A352" s="7">
        <v>44708</v>
      </c>
      <c r="B352">
        <v>195.10000600000001</v>
      </c>
      <c r="C352">
        <v>651914</v>
      </c>
      <c r="D352" s="21">
        <f>(Table2[[#This Row],[Close]]-B353)/B353</f>
        <v>4.3758352638353032E-3</v>
      </c>
      <c r="F352" s="7">
        <v>44708</v>
      </c>
      <c r="G352">
        <v>965.95001200000002</v>
      </c>
      <c r="H352">
        <v>39821</v>
      </c>
      <c r="I352" s="21">
        <f>(Table4[[#This Row],[Close]]-G353)/G353</f>
        <v>1.5506728147518148E-2</v>
      </c>
      <c r="K352" s="7">
        <v>44708</v>
      </c>
      <c r="L352">
        <v>208.800003</v>
      </c>
      <c r="M352">
        <v>4474</v>
      </c>
      <c r="N352" s="21">
        <f>(Table5[[#This Row],[Close]]-L353)/L353</f>
        <v>-5.0035881342791275E-3</v>
      </c>
      <c r="P352" s="7">
        <v>44708</v>
      </c>
      <c r="Q352">
        <v>101.599998</v>
      </c>
      <c r="R352">
        <v>16309</v>
      </c>
      <c r="S352" s="21">
        <f>(Table6[[#This Row],[Close]]-Q353)/Q353</f>
        <v>1.2961066411932166E-2</v>
      </c>
      <c r="U352" s="7">
        <v>44708</v>
      </c>
      <c r="V352">
        <v>154.89999399999999</v>
      </c>
      <c r="W352">
        <v>55296</v>
      </c>
      <c r="X352" s="21">
        <f>(Table7[[#This Row],[Close]]-V353)/V353</f>
        <v>5.5176305319512954E-3</v>
      </c>
      <c r="Z352" s="27">
        <v>44708</v>
      </c>
      <c r="AA352" s="21">
        <f>Table2[[#This Row],[Return]]*$D$3+Table4[[#This Row],[Return]]*$D$4+Table5[[#This Row],[Return]]*$D$5+Table6[[#This Row],[Return]]*$D$6+Table7[[#This Row],[Return]]*$D$7</f>
        <v>6.6715344441915575E-3</v>
      </c>
      <c r="AB352" s="13">
        <f>'Raw Data'!N337</f>
        <v>2.2803683671977812E-2</v>
      </c>
    </row>
    <row r="353" spans="1:28" x14ac:dyDescent="0.3">
      <c r="A353" s="7">
        <v>44707</v>
      </c>
      <c r="B353">
        <v>194.25</v>
      </c>
      <c r="C353">
        <v>631817</v>
      </c>
      <c r="D353" s="21">
        <f>(Table2[[#This Row],[Close]]-B354)/B354</f>
        <v>6.7375124136436438E-3</v>
      </c>
      <c r="F353" s="7">
        <v>44707</v>
      </c>
      <c r="G353">
        <v>951.20001200000002</v>
      </c>
      <c r="H353">
        <v>33617</v>
      </c>
      <c r="I353" s="21">
        <f>(Table4[[#This Row],[Close]]-G354)/G354</f>
        <v>-3.2484292559793785E-3</v>
      </c>
      <c r="K353" s="7">
        <v>44707</v>
      </c>
      <c r="L353">
        <v>209.85000600000001</v>
      </c>
      <c r="M353">
        <v>3573</v>
      </c>
      <c r="N353" s="21">
        <f>(Table5[[#This Row],[Close]]-L354)/L354</f>
        <v>2.2162703037076934E-2</v>
      </c>
      <c r="P353" s="7">
        <v>44707</v>
      </c>
      <c r="Q353">
        <v>100.300003</v>
      </c>
      <c r="R353">
        <v>38963</v>
      </c>
      <c r="S353" s="21">
        <f>(Table6[[#This Row],[Close]]-Q354)/Q354</f>
        <v>-2.2417105700138471E-2</v>
      </c>
      <c r="U353" s="7">
        <v>44707</v>
      </c>
      <c r="V353">
        <v>154.050003</v>
      </c>
      <c r="W353">
        <v>112821</v>
      </c>
      <c r="X353" s="21">
        <f>(Table7[[#This Row],[Close]]-V354)/V354</f>
        <v>-3.8089236519109636E-2</v>
      </c>
      <c r="Z353" s="26">
        <v>44707</v>
      </c>
      <c r="AA353" s="21">
        <f>Table2[[#This Row],[Return]]*$D$3+Table4[[#This Row],[Return]]*$D$4+Table5[[#This Row],[Return]]*$D$5+Table6[[#This Row],[Return]]*$D$6+Table7[[#This Row],[Return]]*$D$7</f>
        <v>-6.9709112049013821E-3</v>
      </c>
      <c r="AB353" s="13">
        <f>'Raw Data'!N338</f>
        <v>2.3443223443223777E-3</v>
      </c>
    </row>
    <row r="354" spans="1:28" x14ac:dyDescent="0.3">
      <c r="A354" s="7">
        <v>44706</v>
      </c>
      <c r="B354">
        <v>192.949997</v>
      </c>
      <c r="C354">
        <v>553744</v>
      </c>
      <c r="D354" s="21">
        <f>(Table2[[#This Row],[Close]]-B355)/B355</f>
        <v>-6.9480493008536263E-3</v>
      </c>
      <c r="F354" s="7">
        <v>44706</v>
      </c>
      <c r="G354">
        <v>954.29998799999998</v>
      </c>
      <c r="H354">
        <v>44005</v>
      </c>
      <c r="I354" s="21">
        <f>(Table4[[#This Row],[Close]]-G355)/G355</f>
        <v>-5.2121339127964217E-3</v>
      </c>
      <c r="K354" s="7">
        <v>44706</v>
      </c>
      <c r="L354">
        <v>205.300003</v>
      </c>
      <c r="M354">
        <v>5476</v>
      </c>
      <c r="N354" s="21">
        <f>(Table5[[#This Row],[Close]]-L355)/L355</f>
        <v>-3.8407480093676796E-2</v>
      </c>
      <c r="P354" s="7">
        <v>44706</v>
      </c>
      <c r="Q354">
        <v>102.599998</v>
      </c>
      <c r="R354">
        <v>36452</v>
      </c>
      <c r="S354" s="21">
        <f>(Table6[[#This Row],[Close]]-Q355)/Q355</f>
        <v>-5.0878816852522053E-2</v>
      </c>
      <c r="U354" s="7">
        <v>44706</v>
      </c>
      <c r="V354">
        <v>160.14999399999999</v>
      </c>
      <c r="W354">
        <v>270147</v>
      </c>
      <c r="X354" s="21">
        <f>(Table7[[#This Row],[Close]]-V355)/V355</f>
        <v>-7.4009848060303834E-2</v>
      </c>
      <c r="Z354" s="27">
        <v>44706</v>
      </c>
      <c r="AA354" s="21">
        <f>Table2[[#This Row],[Return]]*$D$3+Table4[[#This Row],[Return]]*$D$4+Table5[[#This Row],[Return]]*$D$5+Table6[[#This Row],[Return]]*$D$6+Table7[[#This Row],[Return]]*$D$7</f>
        <v>-3.5091265644030548E-2</v>
      </c>
      <c r="AB354" s="13">
        <f>'Raw Data'!N339</f>
        <v>-1.1872013898943165E-2</v>
      </c>
    </row>
    <row r="355" spans="1:28" x14ac:dyDescent="0.3">
      <c r="A355" s="7">
        <v>44705</v>
      </c>
      <c r="B355">
        <v>194.300003</v>
      </c>
      <c r="C355">
        <v>1133168</v>
      </c>
      <c r="D355" s="21">
        <f>(Table2[[#This Row],[Close]]-B356)/B356</f>
        <v>-1.8438969716175306E-2</v>
      </c>
      <c r="F355" s="7">
        <v>44705</v>
      </c>
      <c r="G355">
        <v>959.29998799999998</v>
      </c>
      <c r="H355">
        <v>34822</v>
      </c>
      <c r="I355" s="21">
        <f>(Table4[[#This Row],[Close]]-G356)/G356</f>
        <v>-1.260871818362886E-2</v>
      </c>
      <c r="K355" s="7">
        <v>44705</v>
      </c>
      <c r="L355">
        <v>213.5</v>
      </c>
      <c r="M355">
        <v>6007</v>
      </c>
      <c r="N355" s="21">
        <f>(Table5[[#This Row],[Close]]-L356)/L356</f>
        <v>-1.7939255324910416E-2</v>
      </c>
      <c r="P355" s="7">
        <v>44705</v>
      </c>
      <c r="Q355">
        <v>108.099998</v>
      </c>
      <c r="R355">
        <v>206772</v>
      </c>
      <c r="S355" s="21">
        <f>(Table6[[#This Row],[Close]]-Q356)/Q356</f>
        <v>3.4449741626794254E-2</v>
      </c>
      <c r="U355" s="7">
        <v>44705</v>
      </c>
      <c r="V355">
        <v>172.949997</v>
      </c>
      <c r="W355">
        <v>1076727</v>
      </c>
      <c r="X355" s="21">
        <f>(Table7[[#This Row],[Close]]-V356)/V356</f>
        <v>0.14233820247047041</v>
      </c>
      <c r="Z355" s="26">
        <v>44705</v>
      </c>
      <c r="AA355" s="21">
        <f>Table2[[#This Row],[Return]]*$D$3+Table4[[#This Row],[Return]]*$D$4+Table5[[#This Row],[Return]]*$D$5+Table6[[#This Row],[Return]]*$D$6+Table7[[#This Row],[Return]]*$D$7</f>
        <v>2.5560200174510016E-2</v>
      </c>
      <c r="AB355" s="13">
        <f>'Raw Data'!N340</f>
        <v>-2.2363765038924212E-2</v>
      </c>
    </row>
    <row r="356" spans="1:28" x14ac:dyDescent="0.3">
      <c r="A356" s="7">
        <v>44704</v>
      </c>
      <c r="B356">
        <v>197.949997</v>
      </c>
      <c r="C356">
        <v>686090</v>
      </c>
      <c r="D356" s="21">
        <f>(Table2[[#This Row],[Close]]-B357)/B357</f>
        <v>-1.0002500775231319E-2</v>
      </c>
      <c r="F356" s="7">
        <v>44704</v>
      </c>
      <c r="G356">
        <v>971.54998799999998</v>
      </c>
      <c r="H356">
        <v>61140</v>
      </c>
      <c r="I356" s="21">
        <f>(Table4[[#This Row],[Close]]-G357)/G357</f>
        <v>-5.6800615457184142E-3</v>
      </c>
      <c r="K356" s="7">
        <v>44704</v>
      </c>
      <c r="L356">
        <v>217.39999399999999</v>
      </c>
      <c r="M356">
        <v>842</v>
      </c>
      <c r="N356" s="21">
        <f>(Table5[[#This Row],[Close]]-L357)/L357</f>
        <v>1.3047474006128336E-2</v>
      </c>
      <c r="P356" s="7">
        <v>44704</v>
      </c>
      <c r="Q356">
        <v>104.5</v>
      </c>
      <c r="R356">
        <v>32587</v>
      </c>
      <c r="S356" s="21">
        <f>(Table6[[#This Row],[Close]]-Q357)/Q357</f>
        <v>-7.1258907363420431E-3</v>
      </c>
      <c r="U356" s="7">
        <v>44704</v>
      </c>
      <c r="V356">
        <v>151.39999399999999</v>
      </c>
      <c r="W356">
        <v>25615</v>
      </c>
      <c r="X356" s="21">
        <f>(Table7[[#This Row],[Close]]-V357)/V357</f>
        <v>-2.2279702075052001E-2</v>
      </c>
      <c r="Z356" s="27">
        <v>44704</v>
      </c>
      <c r="AA356" s="21">
        <f>Table2[[#This Row],[Return]]*$D$3+Table4[[#This Row],[Return]]*$D$4+Table5[[#This Row],[Return]]*$D$5+Table6[[#This Row],[Return]]*$D$6+Table7[[#This Row],[Return]]*$D$7</f>
        <v>-6.408136225243089E-3</v>
      </c>
      <c r="AB356" s="13">
        <f>'Raw Data'!N341</f>
        <v>-2.9399642808078004E-2</v>
      </c>
    </row>
    <row r="357" spans="1:28" x14ac:dyDescent="0.3">
      <c r="A357" s="7">
        <v>44701</v>
      </c>
      <c r="B357">
        <v>199.949997</v>
      </c>
      <c r="C357">
        <v>801977</v>
      </c>
      <c r="D357" s="21">
        <f>(Table2[[#This Row],[Close]]-B358)/B358</f>
        <v>2.3285584133641294E-2</v>
      </c>
      <c r="F357" s="7">
        <v>44701</v>
      </c>
      <c r="G357">
        <v>977.09997599999997</v>
      </c>
      <c r="H357">
        <v>170889</v>
      </c>
      <c r="I357" s="21">
        <f>(Table4[[#This Row],[Close]]-G358)/G358</f>
        <v>6.3394462122726342E-2</v>
      </c>
      <c r="K357" s="7">
        <v>44701</v>
      </c>
      <c r="L357">
        <v>214.60000600000001</v>
      </c>
      <c r="M357">
        <v>6458</v>
      </c>
      <c r="N357" s="21">
        <f>(Table5[[#This Row],[Close]]-L358)/L358</f>
        <v>4.2115536389081528E-3</v>
      </c>
      <c r="P357" s="7">
        <v>44701</v>
      </c>
      <c r="Q357">
        <v>105.25</v>
      </c>
      <c r="R357">
        <v>38829</v>
      </c>
      <c r="S357" s="21">
        <f>(Table6[[#This Row],[Close]]-Q358)/Q358</f>
        <v>2.3832654946517814E-2</v>
      </c>
      <c r="U357" s="7">
        <v>44701</v>
      </c>
      <c r="V357">
        <v>154.85000600000001</v>
      </c>
      <c r="W357">
        <v>26657</v>
      </c>
      <c r="X357" s="21">
        <f>(Table7[[#This Row],[Close]]-V358)/V358</f>
        <v>1.9756337711307036E-2</v>
      </c>
      <c r="Z357" s="26">
        <v>44701</v>
      </c>
      <c r="AA357" s="21">
        <f>Table2[[#This Row],[Return]]*$D$3+Table4[[#This Row],[Return]]*$D$4+Table5[[#This Row],[Return]]*$D$5+Table6[[#This Row],[Return]]*$D$6+Table7[[#This Row],[Return]]*$D$7</f>
        <v>2.689611851062013E-2</v>
      </c>
      <c r="AB357" s="13">
        <f>'Raw Data'!N342</f>
        <v>-3.4227820372398688E-3</v>
      </c>
    </row>
    <row r="358" spans="1:28" x14ac:dyDescent="0.3">
      <c r="A358" s="7">
        <v>44700</v>
      </c>
      <c r="B358">
        <v>195.39999399999999</v>
      </c>
      <c r="C358">
        <v>1083331</v>
      </c>
      <c r="D358" s="21">
        <f>(Table2[[#This Row],[Close]]-B359)/B359</f>
        <v>-4.2626221186882349E-2</v>
      </c>
      <c r="F358" s="7">
        <v>44700</v>
      </c>
      <c r="G358">
        <v>918.84997599999997</v>
      </c>
      <c r="H358">
        <v>24661</v>
      </c>
      <c r="I358" s="21">
        <f>(Table4[[#This Row],[Close]]-G359)/G359</f>
        <v>-2.7311752865630649E-2</v>
      </c>
      <c r="K358" s="7">
        <v>44700</v>
      </c>
      <c r="L358">
        <v>213.699997</v>
      </c>
      <c r="M358">
        <v>2641</v>
      </c>
      <c r="N358" s="21">
        <f>(Table5[[#This Row],[Close]]-L359)/L359</f>
        <v>-1.2933039260969994E-2</v>
      </c>
      <c r="P358" s="7">
        <v>44700</v>
      </c>
      <c r="Q358">
        <v>102.800003</v>
      </c>
      <c r="R358">
        <v>24614</v>
      </c>
      <c r="S358" s="21">
        <f>(Table6[[#This Row],[Close]]-Q359)/Q359</f>
        <v>-3.7002313817330178E-2</v>
      </c>
      <c r="U358" s="7">
        <v>44700</v>
      </c>
      <c r="V358">
        <v>151.85000600000001</v>
      </c>
      <c r="W358">
        <v>30012</v>
      </c>
      <c r="X358" s="21">
        <f>(Table7[[#This Row],[Close]]-V359)/V359</f>
        <v>-1.7152064724919043E-2</v>
      </c>
      <c r="Z358" s="27">
        <v>44700</v>
      </c>
      <c r="AA358" s="21">
        <f>Table2[[#This Row],[Return]]*$D$3+Table4[[#This Row],[Return]]*$D$4+Table5[[#This Row],[Return]]*$D$5+Table6[[#This Row],[Return]]*$D$6+Table7[[#This Row],[Return]]*$D$7</f>
        <v>-2.7405078371146446E-2</v>
      </c>
      <c r="AB358" s="13">
        <f>'Raw Data'!N343</f>
        <v>-6.6639466884264621E-3</v>
      </c>
    </row>
    <row r="359" spans="1:28" x14ac:dyDescent="0.3">
      <c r="A359" s="7">
        <v>44699</v>
      </c>
      <c r="B359">
        <v>204.10000600000001</v>
      </c>
      <c r="C359">
        <v>2076730</v>
      </c>
      <c r="D359" s="21">
        <f>(Table2[[#This Row],[Close]]-B360)/B360</f>
        <v>2.4084309722765051E-2</v>
      </c>
      <c r="F359" s="7">
        <v>44699</v>
      </c>
      <c r="G359">
        <v>944.65002400000003</v>
      </c>
      <c r="H359">
        <v>46973</v>
      </c>
      <c r="I359" s="21">
        <f>(Table4[[#This Row],[Close]]-G360)/G360</f>
        <v>-7.4041573784303907E-4</v>
      </c>
      <c r="K359" s="7">
        <v>44699</v>
      </c>
      <c r="L359">
        <v>216.5</v>
      </c>
      <c r="M359">
        <v>6154</v>
      </c>
      <c r="N359" s="21">
        <f>(Table5[[#This Row],[Close]]-L360)/L360</f>
        <v>-2.3455106316487666E-2</v>
      </c>
      <c r="P359" s="7">
        <v>44699</v>
      </c>
      <c r="Q359">
        <v>106.75</v>
      </c>
      <c r="R359">
        <v>136551</v>
      </c>
      <c r="S359" s="21">
        <f>(Table6[[#This Row],[Close]]-Q360)/Q360</f>
        <v>-3.2184976459157522E-2</v>
      </c>
      <c r="U359" s="7">
        <v>44699</v>
      </c>
      <c r="V359">
        <v>154.5</v>
      </c>
      <c r="W359">
        <v>53955</v>
      </c>
      <c r="X359" s="21">
        <f>(Table7[[#This Row],[Close]]-V360)/V360</f>
        <v>-9.6989334509765596E-4</v>
      </c>
      <c r="Z359" s="26">
        <v>44699</v>
      </c>
      <c r="AA359" s="21">
        <f>Table2[[#This Row],[Return]]*$D$3+Table4[[#This Row],[Return]]*$D$4+Table5[[#This Row],[Return]]*$D$5+Table6[[#This Row],[Return]]*$D$6+Table7[[#This Row],[Return]]*$D$7</f>
        <v>-6.6532164271641651E-3</v>
      </c>
      <c r="AB359" s="13">
        <f>'Raw Data'!N344</f>
        <v>4.9229452054794523E-2</v>
      </c>
    </row>
    <row r="360" spans="1:28" x14ac:dyDescent="0.3">
      <c r="A360" s="7">
        <v>44698</v>
      </c>
      <c r="B360">
        <v>199.300003</v>
      </c>
      <c r="C360">
        <v>1166834</v>
      </c>
      <c r="D360" s="21">
        <f>(Table2[[#This Row],[Close]]-B361)/B361</f>
        <v>3.2721319890903766E-3</v>
      </c>
      <c r="F360" s="7">
        <v>44698</v>
      </c>
      <c r="G360">
        <v>945.34997599999997</v>
      </c>
      <c r="H360">
        <v>38596</v>
      </c>
      <c r="I360" s="21">
        <f>(Table4[[#This Row],[Close]]-G361)/G361</f>
        <v>2.056567877230717E-2</v>
      </c>
      <c r="K360" s="7">
        <v>44698</v>
      </c>
      <c r="L360">
        <v>221.699997</v>
      </c>
      <c r="M360">
        <v>5628</v>
      </c>
      <c r="N360" s="21">
        <f>(Table5[[#This Row],[Close]]-L361)/L361</f>
        <v>4.3539657004560937E-2</v>
      </c>
      <c r="P360" s="7">
        <v>44698</v>
      </c>
      <c r="Q360">
        <v>110.300003</v>
      </c>
      <c r="R360">
        <v>80152</v>
      </c>
      <c r="S360" s="21">
        <f>(Table6[[#This Row],[Close]]-Q361)/Q361</f>
        <v>2.9878665357211346E-2</v>
      </c>
      <c r="U360" s="7">
        <v>44698</v>
      </c>
      <c r="V360">
        <v>154.64999399999999</v>
      </c>
      <c r="W360">
        <v>94086</v>
      </c>
      <c r="X360" s="21">
        <f>(Table7[[#This Row],[Close]]-V361)/V361</f>
        <v>5.1325545153274733E-2</v>
      </c>
      <c r="Z360" s="27">
        <v>44698</v>
      </c>
      <c r="AA360" s="21">
        <f>Table2[[#This Row],[Return]]*$D$3+Table4[[#This Row],[Return]]*$D$4+Table5[[#This Row],[Return]]*$D$5+Table6[[#This Row],[Return]]*$D$6+Table7[[#This Row],[Return]]*$D$7</f>
        <v>2.971633565528891E-2</v>
      </c>
      <c r="AB360" s="13">
        <f>'Raw Data'!N345</f>
        <v>7.3858412503830725E-2</v>
      </c>
    </row>
    <row r="361" spans="1:28" x14ac:dyDescent="0.3">
      <c r="A361" s="7">
        <v>44697</v>
      </c>
      <c r="B361">
        <v>198.64999399999999</v>
      </c>
      <c r="C361">
        <v>680649</v>
      </c>
      <c r="D361" s="21">
        <f>(Table2[[#This Row],[Close]]-B362)/B362</f>
        <v>-2.009590524849233E-3</v>
      </c>
      <c r="F361" s="7">
        <v>44697</v>
      </c>
      <c r="G361">
        <v>926.29998799999998</v>
      </c>
      <c r="H361">
        <v>51528</v>
      </c>
      <c r="I361" s="21">
        <f>(Table4[[#This Row],[Close]]-G362)/G362</f>
        <v>8.2725328189066898E-3</v>
      </c>
      <c r="K361" s="7">
        <v>44697</v>
      </c>
      <c r="L361">
        <v>212.449997</v>
      </c>
      <c r="M361">
        <v>2050</v>
      </c>
      <c r="N361" s="21">
        <f>(Table5[[#This Row],[Close]]-L362)/L362</f>
        <v>-2.2094375143843516E-2</v>
      </c>
      <c r="P361" s="7">
        <v>44697</v>
      </c>
      <c r="Q361">
        <v>107.099998</v>
      </c>
      <c r="R361">
        <v>37606</v>
      </c>
      <c r="S361" s="21">
        <f>(Table6[[#This Row],[Close]]-Q362)/Q362</f>
        <v>2.0485955802361799E-2</v>
      </c>
      <c r="U361" s="7">
        <v>44697</v>
      </c>
      <c r="V361">
        <v>147.10000600000001</v>
      </c>
      <c r="W361">
        <v>41557</v>
      </c>
      <c r="X361" s="21">
        <f>(Table7[[#This Row],[Close]]-V362)/V362</f>
        <v>6.5002534314165979E-3</v>
      </c>
      <c r="Z361" s="26">
        <v>44697</v>
      </c>
      <c r="AA361" s="21">
        <f>Table2[[#This Row],[Return]]*$D$3+Table4[[#This Row],[Return]]*$D$4+Table5[[#This Row],[Return]]*$D$5+Table6[[#This Row],[Return]]*$D$6+Table7[[#This Row],[Return]]*$D$7</f>
        <v>2.2309552767984676E-3</v>
      </c>
      <c r="AB361" s="13">
        <f>'Raw Data'!N346</f>
        <v>-1.1960635881907612E-2</v>
      </c>
    </row>
    <row r="362" spans="1:28" x14ac:dyDescent="0.3">
      <c r="A362" s="7">
        <v>44694</v>
      </c>
      <c r="B362">
        <v>199.050003</v>
      </c>
      <c r="C362">
        <v>1067810</v>
      </c>
      <c r="D362" s="21">
        <f>(Table2[[#This Row],[Close]]-B363)/B363</f>
        <v>-1.0037490589711227E-3</v>
      </c>
      <c r="F362" s="7">
        <v>44694</v>
      </c>
      <c r="G362">
        <v>918.70001200000002</v>
      </c>
      <c r="H362">
        <v>62305</v>
      </c>
      <c r="I362" s="21">
        <f>(Table4[[#This Row],[Close]]-G363)/G363</f>
        <v>2.038100348658203E-2</v>
      </c>
      <c r="K362" s="7">
        <v>44694</v>
      </c>
      <c r="L362">
        <v>217.25</v>
      </c>
      <c r="M362">
        <v>2325</v>
      </c>
      <c r="N362" s="21">
        <f>(Table5[[#This Row],[Close]]-L363)/L363</f>
        <v>2.6701294138904666E-2</v>
      </c>
      <c r="P362" s="7">
        <v>44694</v>
      </c>
      <c r="Q362">
        <v>104.949997</v>
      </c>
      <c r="R362">
        <v>52095</v>
      </c>
      <c r="S362" s="21">
        <f>(Table6[[#This Row],[Close]]-Q363)/Q363</f>
        <v>-4.2694970726851068E-3</v>
      </c>
      <c r="U362" s="7">
        <v>44694</v>
      </c>
      <c r="V362">
        <v>146.14999399999999</v>
      </c>
      <c r="W362">
        <v>104066</v>
      </c>
      <c r="X362" s="21">
        <f>(Table7[[#This Row],[Close]]-V363)/V363</f>
        <v>5.1438805755395632E-2</v>
      </c>
      <c r="Z362" s="27">
        <v>44694</v>
      </c>
      <c r="AA362" s="21">
        <f>Table2[[#This Row],[Return]]*$D$3+Table4[[#This Row],[Return]]*$D$4+Table5[[#This Row],[Return]]*$D$5+Table6[[#This Row],[Return]]*$D$6+Table7[[#This Row],[Return]]*$D$7</f>
        <v>1.864957144984522E-2</v>
      </c>
      <c r="AB362" s="13">
        <f>'Raw Data'!N347</f>
        <v>2.1971220795296374E-2</v>
      </c>
    </row>
    <row r="363" spans="1:28" x14ac:dyDescent="0.3">
      <c r="A363" s="7">
        <v>44693</v>
      </c>
      <c r="B363">
        <v>199.25</v>
      </c>
      <c r="C363">
        <v>1062788</v>
      </c>
      <c r="D363" s="21">
        <f>(Table2[[#This Row],[Close]]-B364)/B364</f>
        <v>-7.9661735235397879E-3</v>
      </c>
      <c r="F363" s="7">
        <v>44693</v>
      </c>
      <c r="G363">
        <v>900.34997599999997</v>
      </c>
      <c r="H363">
        <v>63926</v>
      </c>
      <c r="I363" s="21">
        <f>(Table4[[#This Row],[Close]]-G364)/G364</f>
        <v>-3.8703823327879312E-2</v>
      </c>
      <c r="K363" s="7">
        <v>44693</v>
      </c>
      <c r="L363">
        <v>211.60000600000001</v>
      </c>
      <c r="M363">
        <v>3119</v>
      </c>
      <c r="N363" s="21">
        <f>(Table5[[#This Row],[Close]]-L364)/L364</f>
        <v>0</v>
      </c>
      <c r="P363" s="7">
        <v>44693</v>
      </c>
      <c r="Q363">
        <v>105.400002</v>
      </c>
      <c r="R363">
        <v>77694</v>
      </c>
      <c r="S363" s="21">
        <f>(Table6[[#This Row],[Close]]-Q364)/Q364</f>
        <v>2.5291818328059743E-2</v>
      </c>
      <c r="U363" s="7">
        <v>44693</v>
      </c>
      <c r="V363">
        <v>139</v>
      </c>
      <c r="W363">
        <v>114435</v>
      </c>
      <c r="X363" s="21">
        <f>(Table7[[#This Row],[Close]]-V364)/V364</f>
        <v>-3.8727564091525744E-2</v>
      </c>
      <c r="Z363" s="26">
        <v>44693</v>
      </c>
      <c r="AA363" s="21">
        <f>Table2[[#This Row],[Return]]*$D$3+Table4[[#This Row],[Return]]*$D$4+Table5[[#This Row],[Return]]*$D$5+Table6[[#This Row],[Return]]*$D$6+Table7[[#This Row],[Return]]*$D$7</f>
        <v>-1.202114852297702E-2</v>
      </c>
      <c r="AB363" s="13">
        <f>'Raw Data'!N348</f>
        <v>-3.5460992907802467E-3</v>
      </c>
    </row>
    <row r="364" spans="1:28" x14ac:dyDescent="0.3">
      <c r="A364" s="7">
        <v>44692</v>
      </c>
      <c r="B364">
        <v>200.85000600000001</v>
      </c>
      <c r="C364">
        <v>983861</v>
      </c>
      <c r="D364" s="21">
        <f>(Table2[[#This Row],[Close]]-B365)/B365</f>
        <v>1.4959012491264027E-3</v>
      </c>
      <c r="F364" s="7">
        <v>44692</v>
      </c>
      <c r="G364">
        <v>936.59997599999997</v>
      </c>
      <c r="H364">
        <v>78195</v>
      </c>
      <c r="I364" s="21">
        <f>(Table4[[#This Row],[Close]]-G365)/G365</f>
        <v>-2.8120821482359851E-2</v>
      </c>
      <c r="K364" s="7">
        <v>44692</v>
      </c>
      <c r="L364">
        <v>211.60000600000001</v>
      </c>
      <c r="M364">
        <v>9514</v>
      </c>
      <c r="N364" s="21">
        <f>(Table5[[#This Row],[Close]]-L365)/L365</f>
        <v>-5.9973343581341348E-2</v>
      </c>
      <c r="P364" s="7">
        <v>44692</v>
      </c>
      <c r="Q364">
        <v>102.800003</v>
      </c>
      <c r="R364">
        <v>108550</v>
      </c>
      <c r="S364" s="21">
        <f>(Table6[[#This Row],[Close]]-Q365)/Q365</f>
        <v>-4.0597283423289124E-2</v>
      </c>
      <c r="U364" s="7">
        <v>44692</v>
      </c>
      <c r="V364">
        <v>144.60000600000001</v>
      </c>
      <c r="W364">
        <v>171763</v>
      </c>
      <c r="X364" s="21">
        <f>(Table7[[#This Row],[Close]]-V365)/V365</f>
        <v>-5.79804169381107E-2</v>
      </c>
      <c r="Z364" s="27">
        <v>44692</v>
      </c>
      <c r="AA364" s="21">
        <f>Table2[[#This Row],[Return]]*$D$3+Table4[[#This Row],[Return]]*$D$4+Table5[[#This Row],[Return]]*$D$5+Table6[[#This Row],[Return]]*$D$6+Table7[[#This Row],[Return]]*$D$7</f>
        <v>-3.7035192835194929E-2</v>
      </c>
      <c r="AB364" s="13">
        <f>'Raw Data'!N349</f>
        <v>-3.4102755026061027E-2</v>
      </c>
    </row>
    <row r="365" spans="1:28" x14ac:dyDescent="0.3">
      <c r="A365" s="7">
        <v>44691</v>
      </c>
      <c r="B365">
        <v>200.550003</v>
      </c>
      <c r="C365">
        <v>820481</v>
      </c>
      <c r="D365" s="21">
        <f>(Table2[[#This Row],[Close]]-B366)/B366</f>
        <v>-1.4254087209448287E-2</v>
      </c>
      <c r="F365" s="7">
        <v>44691</v>
      </c>
      <c r="G365">
        <v>963.70001200000002</v>
      </c>
      <c r="H365">
        <v>89825</v>
      </c>
      <c r="I365" s="21">
        <f>(Table4[[#This Row],[Close]]-G366)/G366</f>
        <v>-2.3359501393463374E-2</v>
      </c>
      <c r="K365" s="7">
        <v>44691</v>
      </c>
      <c r="L365">
        <v>225.10000600000001</v>
      </c>
      <c r="M365">
        <v>4867</v>
      </c>
      <c r="N365" s="21">
        <f>(Table5[[#This Row],[Close]]-L366)/L366</f>
        <v>2.4493564580357801E-3</v>
      </c>
      <c r="P365" s="7">
        <v>44691</v>
      </c>
      <c r="Q365">
        <v>107.150002</v>
      </c>
      <c r="R365">
        <v>186118</v>
      </c>
      <c r="S365" s="21">
        <f>(Table6[[#This Row],[Close]]-Q366)/Q366</f>
        <v>2.63409956639656E-2</v>
      </c>
      <c r="U365" s="7">
        <v>44691</v>
      </c>
      <c r="V365">
        <v>153.5</v>
      </c>
      <c r="W365">
        <v>116763</v>
      </c>
      <c r="X365" s="21">
        <f>(Table7[[#This Row],[Close]]-V366)/V366</f>
        <v>-2.7249701636570967E-2</v>
      </c>
      <c r="Z365" s="26">
        <v>44691</v>
      </c>
      <c r="AA365" s="21">
        <f>Table2[[#This Row],[Return]]*$D$3+Table4[[#This Row],[Return]]*$D$4+Table5[[#This Row],[Return]]*$D$5+Table6[[#This Row],[Return]]*$D$6+Table7[[#This Row],[Return]]*$D$7</f>
        <v>-7.21458762349625E-3</v>
      </c>
      <c r="AB365" s="13">
        <f>'Raw Data'!N350</f>
        <v>-2.5116144018582979E-2</v>
      </c>
    </row>
    <row r="366" spans="1:28" x14ac:dyDescent="0.3">
      <c r="A366" s="7">
        <v>44690</v>
      </c>
      <c r="B366">
        <v>203.449997</v>
      </c>
      <c r="C366">
        <v>978849</v>
      </c>
      <c r="D366" s="21">
        <f>(Table2[[#This Row],[Close]]-B367)/B367</f>
        <v>-1.7387133290696005E-2</v>
      </c>
      <c r="F366" s="7">
        <v>44690</v>
      </c>
      <c r="G366">
        <v>986.75</v>
      </c>
      <c r="H366">
        <v>82220</v>
      </c>
      <c r="I366" s="21">
        <f>(Table4[[#This Row],[Close]]-G367)/G367</f>
        <v>-4.1990291262135923E-2</v>
      </c>
      <c r="K366" s="7">
        <v>44690</v>
      </c>
      <c r="L366">
        <v>224.550003</v>
      </c>
      <c r="M366">
        <v>9813</v>
      </c>
      <c r="N366" s="21">
        <f>(Table5[[#This Row],[Close]]-L367)/L367</f>
        <v>-4.8516936440677949E-2</v>
      </c>
      <c r="P366" s="7">
        <v>44690</v>
      </c>
      <c r="Q366">
        <v>104.400002</v>
      </c>
      <c r="R366">
        <v>64137</v>
      </c>
      <c r="S366" s="21">
        <f>(Table6[[#This Row],[Close]]-Q367)/Q367</f>
        <v>-2.1555717569514042E-2</v>
      </c>
      <c r="U366" s="7">
        <v>44690</v>
      </c>
      <c r="V366">
        <v>157.800003</v>
      </c>
      <c r="W366">
        <v>124247</v>
      </c>
      <c r="X366" s="21">
        <f>(Table7[[#This Row],[Close]]-V367)/V367</f>
        <v>-3.3384361408882061E-2</v>
      </c>
      <c r="Z366" s="27">
        <v>44690</v>
      </c>
      <c r="AA366" s="21">
        <f>Table2[[#This Row],[Return]]*$D$3+Table4[[#This Row],[Return]]*$D$4+Table5[[#This Row],[Return]]*$D$5+Table6[[#This Row],[Return]]*$D$6+Table7[[#This Row],[Return]]*$D$7</f>
        <v>-3.2566887994381198E-2</v>
      </c>
      <c r="AB366" s="13">
        <f>'Raw Data'!N351</f>
        <v>-4.2801556420233554E-2</v>
      </c>
    </row>
    <row r="367" spans="1:28" x14ac:dyDescent="0.3">
      <c r="A367" s="7">
        <v>44687</v>
      </c>
      <c r="B367">
        <v>207.050003</v>
      </c>
      <c r="C367">
        <v>1015487</v>
      </c>
      <c r="D367" s="21">
        <f>(Table2[[#This Row],[Close]]-B368)/B368</f>
        <v>-1.1458553518145873E-2</v>
      </c>
      <c r="F367" s="7">
        <v>44687</v>
      </c>
      <c r="G367">
        <v>1030</v>
      </c>
      <c r="H367">
        <v>301624</v>
      </c>
      <c r="I367" s="21">
        <f>(Table4[[#This Row],[Close]]-G368)/G368</f>
        <v>2.0104969554065912E-2</v>
      </c>
      <c r="K367" s="7">
        <v>44687</v>
      </c>
      <c r="L367">
        <v>236</v>
      </c>
      <c r="M367">
        <v>6465</v>
      </c>
      <c r="N367" s="21">
        <f>(Table5[[#This Row],[Close]]-L368)/L368</f>
        <v>-3.7716615698267071E-2</v>
      </c>
      <c r="P367" s="7">
        <v>44687</v>
      </c>
      <c r="Q367">
        <v>106.699997</v>
      </c>
      <c r="R367">
        <v>68910</v>
      </c>
      <c r="S367" s="21">
        <f>(Table6[[#This Row],[Close]]-Q368)/Q368</f>
        <v>-2.5125628829391379E-2</v>
      </c>
      <c r="U367" s="7">
        <v>44687</v>
      </c>
      <c r="V367">
        <v>163.25</v>
      </c>
      <c r="W367">
        <v>86452</v>
      </c>
      <c r="X367" s="21">
        <f>(Table7[[#This Row],[Close]]-V368)/V368</f>
        <v>-3.4023668639053255E-2</v>
      </c>
      <c r="Z367" s="26">
        <v>44687</v>
      </c>
      <c r="AA367" s="21">
        <f>Table2[[#This Row],[Return]]*$D$3+Table4[[#This Row],[Return]]*$D$4+Table5[[#This Row],[Return]]*$D$5+Table6[[#This Row],[Return]]*$D$6+Table7[[#This Row],[Return]]*$D$7</f>
        <v>-1.7643899426158335E-2</v>
      </c>
      <c r="AB367" s="13">
        <f>'Raw Data'!N352</f>
        <v>-4.2193531212564798E-2</v>
      </c>
    </row>
    <row r="368" spans="1:28" x14ac:dyDescent="0.3">
      <c r="A368" s="7">
        <v>44686</v>
      </c>
      <c r="B368">
        <v>209.449997</v>
      </c>
      <c r="C368">
        <v>2652549</v>
      </c>
      <c r="D368" s="21">
        <f>(Table2[[#This Row],[Close]]-B369)/B369</f>
        <v>-3.9660746272515056E-2</v>
      </c>
      <c r="F368" s="7">
        <v>44686</v>
      </c>
      <c r="G368">
        <v>1009.700012</v>
      </c>
      <c r="H368">
        <v>152046</v>
      </c>
      <c r="I368" s="21">
        <f>(Table4[[#This Row],[Close]]-G369)/G369</f>
        <v>7.7851959408676338E-3</v>
      </c>
      <c r="K368" s="7">
        <v>44686</v>
      </c>
      <c r="L368">
        <v>245.25</v>
      </c>
      <c r="M368">
        <v>2780</v>
      </c>
      <c r="N368" s="21">
        <f>(Table5[[#This Row],[Close]]-L369)/L369</f>
        <v>-4.4652160471228388E-3</v>
      </c>
      <c r="P368" s="7">
        <v>44686</v>
      </c>
      <c r="Q368">
        <v>109.449997</v>
      </c>
      <c r="R368">
        <v>103487</v>
      </c>
      <c r="S368" s="21">
        <f>(Table6[[#This Row],[Close]]-Q369)/Q369</f>
        <v>-1.8825692008273703E-2</v>
      </c>
      <c r="U368" s="7">
        <v>44686</v>
      </c>
      <c r="V368">
        <v>169</v>
      </c>
      <c r="W368">
        <v>225437</v>
      </c>
      <c r="X368" s="21">
        <f>(Table7[[#This Row],[Close]]-V369)/V369</f>
        <v>-1.0828246620020649E-2</v>
      </c>
      <c r="Z368" s="27">
        <v>44686</v>
      </c>
      <c r="AA368" s="21">
        <f>Table2[[#This Row],[Return]]*$D$3+Table4[[#This Row],[Return]]*$D$4+Table5[[#This Row],[Return]]*$D$5+Table6[[#This Row],[Return]]*$D$6+Table7[[#This Row],[Return]]*$D$7</f>
        <v>-1.3198941001412922E-2</v>
      </c>
      <c r="AB368" s="13">
        <f>'Raw Data'!N353</f>
        <v>-2.9578920175665317E-2</v>
      </c>
    </row>
    <row r="369" spans="1:28" x14ac:dyDescent="0.3">
      <c r="A369" s="7">
        <v>44685</v>
      </c>
      <c r="B369">
        <v>218.10000600000001</v>
      </c>
      <c r="C369">
        <v>1581567</v>
      </c>
      <c r="D369" s="21">
        <f>(Table2[[#This Row],[Close]]-B370)/B370</f>
        <v>-2.8507768374164778E-2</v>
      </c>
      <c r="F369" s="7">
        <v>44685</v>
      </c>
      <c r="G369">
        <v>1001.900024</v>
      </c>
      <c r="H369">
        <v>722035</v>
      </c>
      <c r="I369" s="21">
        <f>(Table4[[#This Row],[Close]]-G370)/G370</f>
        <v>2.3757215991239786E-2</v>
      </c>
      <c r="K369" s="7">
        <v>44685</v>
      </c>
      <c r="L369">
        <v>246.35000600000001</v>
      </c>
      <c r="M369">
        <v>4408</v>
      </c>
      <c r="N369" s="21">
        <f>(Table5[[#This Row],[Close]]-L370)/L370</f>
        <v>-2.8013379696350871E-2</v>
      </c>
      <c r="P369" s="7">
        <v>44685</v>
      </c>
      <c r="Q369">
        <v>111.550003</v>
      </c>
      <c r="R369">
        <v>164815</v>
      </c>
      <c r="S369" s="21">
        <f>(Table6[[#This Row],[Close]]-Q370)/Q370</f>
        <v>-2.5764165938864596E-2</v>
      </c>
      <c r="U369" s="7">
        <v>44685</v>
      </c>
      <c r="V369">
        <v>170.85000600000001</v>
      </c>
      <c r="W369">
        <v>280866</v>
      </c>
      <c r="X369" s="21">
        <f>(Table7[[#This Row],[Close]]-V370)/V370</f>
        <v>-3.1736985521172829E-2</v>
      </c>
      <c r="Z369" s="26">
        <v>44685</v>
      </c>
      <c r="AA369" s="21">
        <f>Table2[[#This Row],[Return]]*$D$3+Table4[[#This Row],[Return]]*$D$4+Table5[[#This Row],[Return]]*$D$5+Table6[[#This Row],[Return]]*$D$6+Table7[[#This Row],[Return]]*$D$7</f>
        <v>-1.8053016707862659E-2</v>
      </c>
      <c r="AB369" s="13">
        <f>'Raw Data'!N354</f>
        <v>-3.538499875404931E-2</v>
      </c>
    </row>
    <row r="370" spans="1:28" x14ac:dyDescent="0.3">
      <c r="A370" s="7">
        <v>44683</v>
      </c>
      <c r="B370">
        <v>224.5</v>
      </c>
      <c r="C370">
        <v>1723436</v>
      </c>
      <c r="D370" s="21">
        <f>(Table2[[#This Row],[Close]]-B371)/B371</f>
        <v>1.4001834164458053E-2</v>
      </c>
      <c r="F370" s="7">
        <v>44683</v>
      </c>
      <c r="G370">
        <v>978.65002400000003</v>
      </c>
      <c r="H370">
        <v>127356</v>
      </c>
      <c r="I370" s="21">
        <f>(Table4[[#This Row],[Close]]-G371)/G371</f>
        <v>-2.4228513594155066E-2</v>
      </c>
      <c r="K370" s="7">
        <v>44683</v>
      </c>
      <c r="L370">
        <v>253.449997</v>
      </c>
      <c r="M370">
        <v>5752</v>
      </c>
      <c r="N370" s="21">
        <f>(Table5[[#This Row],[Close]]-L371)/L371</f>
        <v>-3.7592590751640273E-2</v>
      </c>
      <c r="P370" s="7">
        <v>44683</v>
      </c>
      <c r="Q370">
        <v>114.5</v>
      </c>
      <c r="R370">
        <v>174437</v>
      </c>
      <c r="S370" s="21">
        <f>(Table6[[#This Row],[Close]]-Q371)/Q371</f>
        <v>0</v>
      </c>
      <c r="U370" s="7">
        <v>44683</v>
      </c>
      <c r="V370">
        <v>176.449997</v>
      </c>
      <c r="W370">
        <v>62991</v>
      </c>
      <c r="X370" s="21">
        <f>(Table7[[#This Row],[Close]]-V371)/V371</f>
        <v>-9.5425038296661196E-3</v>
      </c>
      <c r="Z370" s="27">
        <v>44683</v>
      </c>
      <c r="AA370" s="21">
        <f>Table2[[#This Row],[Return]]*$D$3+Table4[[#This Row],[Return]]*$D$4+Table5[[#This Row],[Return]]*$D$5+Table6[[#This Row],[Return]]*$D$6+Table7[[#This Row],[Return]]*$D$7</f>
        <v>-1.1472354802200681E-2</v>
      </c>
      <c r="AB370" s="13">
        <f>'Raw Data'!N355</f>
        <v>-1.6783045448977008E-2</v>
      </c>
    </row>
    <row r="371" spans="1:28" x14ac:dyDescent="0.3">
      <c r="A371" s="7">
        <v>44680</v>
      </c>
      <c r="B371">
        <v>221.39999399999999</v>
      </c>
      <c r="C371">
        <v>1712855</v>
      </c>
      <c r="D371" s="21">
        <f>(Table2[[#This Row],[Close]]-B372)/B372</f>
        <v>5.6779470091650333E-3</v>
      </c>
      <c r="F371" s="7">
        <v>44680</v>
      </c>
      <c r="G371">
        <v>1002.950012</v>
      </c>
      <c r="H371">
        <v>355495</v>
      </c>
      <c r="I371" s="21">
        <f>(Table4[[#This Row],[Close]]-G372)/G372</f>
        <v>1.6478817734691018E-3</v>
      </c>
      <c r="K371" s="7">
        <v>44680</v>
      </c>
      <c r="L371">
        <v>263.35000600000001</v>
      </c>
      <c r="M371">
        <v>13236</v>
      </c>
      <c r="N371" s="21">
        <f>(Table5[[#This Row],[Close]]-L372)/L372</f>
        <v>1.2106048634617251E-2</v>
      </c>
      <c r="P371" s="7">
        <v>44680</v>
      </c>
      <c r="Q371">
        <v>114.5</v>
      </c>
      <c r="R371">
        <v>169383</v>
      </c>
      <c r="S371" s="21">
        <f>(Table6[[#This Row],[Close]]-Q372)/Q372</f>
        <v>-2.0530384593149969E-2</v>
      </c>
      <c r="U371" s="7">
        <v>44680</v>
      </c>
      <c r="V371">
        <v>178.14999399999999</v>
      </c>
      <c r="W371">
        <v>143328</v>
      </c>
      <c r="X371" s="21">
        <f>(Table7[[#This Row],[Close]]-V372)/V372</f>
        <v>-2.0077056874416067E-2</v>
      </c>
      <c r="Z371" s="26">
        <v>44680</v>
      </c>
      <c r="AA371" s="21">
        <f>Table2[[#This Row],[Return]]*$D$3+Table4[[#This Row],[Return]]*$D$4+Table5[[#This Row],[Return]]*$D$5+Table6[[#This Row],[Return]]*$D$6+Table7[[#This Row],[Return]]*$D$7</f>
        <v>-4.2351128100629309E-3</v>
      </c>
      <c r="AB371" s="13">
        <f>'Raw Data'!N356</f>
        <v>1.2265423770391269E-3</v>
      </c>
    </row>
    <row r="372" spans="1:28" x14ac:dyDescent="0.3">
      <c r="A372" s="7">
        <v>44679</v>
      </c>
      <c r="B372">
        <v>220.14999399999999</v>
      </c>
      <c r="C372">
        <v>1139997</v>
      </c>
      <c r="D372" s="21">
        <f>(Table2[[#This Row],[Close]]-B373)/B373</f>
        <v>9.1680039193583474E-3</v>
      </c>
      <c r="F372" s="7">
        <v>44679</v>
      </c>
      <c r="G372">
        <v>1001.299988</v>
      </c>
      <c r="H372">
        <v>678810</v>
      </c>
      <c r="I372" s="21">
        <f>(Table4[[#This Row],[Close]]-G373)/G373</f>
        <v>-8.673844757230692E-2</v>
      </c>
      <c r="K372" s="7">
        <v>44679</v>
      </c>
      <c r="L372">
        <v>260.20001200000002</v>
      </c>
      <c r="M372">
        <v>7932</v>
      </c>
      <c r="N372" s="21">
        <f>(Table5[[#This Row],[Close]]-L373)/L373</f>
        <v>-2.2355747263326925E-2</v>
      </c>
      <c r="P372" s="7">
        <v>44679</v>
      </c>
      <c r="Q372">
        <v>116.900002</v>
      </c>
      <c r="R372">
        <v>137301</v>
      </c>
      <c r="S372" s="21">
        <f>(Table6[[#This Row],[Close]]-Q373)/Q373</f>
        <v>-4.2589437093876713E-3</v>
      </c>
      <c r="U372" s="7">
        <v>44679</v>
      </c>
      <c r="V372">
        <v>181.800003</v>
      </c>
      <c r="W372">
        <v>240595</v>
      </c>
      <c r="X372" s="21">
        <f>(Table7[[#This Row],[Close]]-V373)/V373</f>
        <v>-4.6920036697247688E-2</v>
      </c>
      <c r="Z372" s="27">
        <v>44679</v>
      </c>
      <c r="AA372" s="21">
        <f>Table2[[#This Row],[Return]]*$D$3+Table4[[#This Row],[Return]]*$D$4+Table5[[#This Row],[Return]]*$D$5+Table6[[#This Row],[Return]]*$D$6+Table7[[#This Row],[Return]]*$D$7</f>
        <v>-3.0221034264582173E-2</v>
      </c>
      <c r="AB372" s="13">
        <f>'Raw Data'!N357</f>
        <v>2.9289231157682023E-2</v>
      </c>
    </row>
    <row r="373" spans="1:28" x14ac:dyDescent="0.3">
      <c r="A373" s="7">
        <v>44678</v>
      </c>
      <c r="B373">
        <v>218.14999399999999</v>
      </c>
      <c r="C373">
        <v>1481271</v>
      </c>
      <c r="D373" s="21">
        <f>(Table2[[#This Row],[Close]]-B374)/B374</f>
        <v>-2.6767790143237748E-2</v>
      </c>
      <c r="F373" s="7">
        <v>44678</v>
      </c>
      <c r="G373">
        <v>1096.400024</v>
      </c>
      <c r="H373">
        <v>1639619</v>
      </c>
      <c r="I373" s="21">
        <f>(Table4[[#This Row],[Close]]-G374)/G374</f>
        <v>6.8043418894230739E-2</v>
      </c>
      <c r="K373" s="7">
        <v>44678</v>
      </c>
      <c r="L373">
        <v>266.14999399999999</v>
      </c>
      <c r="M373">
        <v>14942</v>
      </c>
      <c r="N373" s="21">
        <f>(Table5[[#This Row],[Close]]-L374)/L374</f>
        <v>3.3930028275211779E-3</v>
      </c>
      <c r="P373" s="7">
        <v>44678</v>
      </c>
      <c r="Q373">
        <v>117.400002</v>
      </c>
      <c r="R373">
        <v>400833</v>
      </c>
      <c r="S373" s="21">
        <f>(Table6[[#This Row],[Close]]-Q374)/Q374</f>
        <v>1.2793347547974468E-3</v>
      </c>
      <c r="U373" s="7">
        <v>44678</v>
      </c>
      <c r="V373">
        <v>190.75</v>
      </c>
      <c r="W373">
        <v>462370</v>
      </c>
      <c r="X373" s="21">
        <f>(Table7[[#This Row],[Close]]-V374)/V374</f>
        <v>1.8147819007809332E-2</v>
      </c>
      <c r="Z373" s="26">
        <v>44678</v>
      </c>
      <c r="AA373" s="21">
        <f>Table2[[#This Row],[Return]]*$D$3+Table4[[#This Row],[Return]]*$D$4+Table5[[#This Row],[Return]]*$D$5+Table6[[#This Row],[Return]]*$D$6+Table7[[#This Row],[Return]]*$D$7</f>
        <v>1.281915706822419E-2</v>
      </c>
      <c r="AB373" s="13">
        <f>'Raw Data'!N358</f>
        <v>-7.6421949386119049E-3</v>
      </c>
    </row>
    <row r="374" spans="1:28" x14ac:dyDescent="0.3">
      <c r="A374" s="7">
        <v>44677</v>
      </c>
      <c r="B374">
        <v>224.14999399999999</v>
      </c>
      <c r="C374">
        <v>2168730</v>
      </c>
      <c r="D374" s="21">
        <f>(Table2[[#This Row],[Close]]-B375)/B375</f>
        <v>2.6797942829162438E-2</v>
      </c>
      <c r="F374" s="7">
        <v>44677</v>
      </c>
      <c r="G374">
        <v>1026.5500489999999</v>
      </c>
      <c r="H374">
        <v>1846642</v>
      </c>
      <c r="I374" s="21">
        <f>(Table4[[#This Row],[Close]]-G375)/G375</f>
        <v>8.8715688695326533E-2</v>
      </c>
      <c r="K374" s="7">
        <v>44677</v>
      </c>
      <c r="L374">
        <v>265.25</v>
      </c>
      <c r="M374">
        <v>22959</v>
      </c>
      <c r="N374" s="21">
        <f>(Table5[[#This Row],[Close]]-L375)/L375</f>
        <v>2.8499442307082828E-2</v>
      </c>
      <c r="P374" s="7">
        <v>44677</v>
      </c>
      <c r="Q374">
        <v>117.25</v>
      </c>
      <c r="R374">
        <v>939978</v>
      </c>
      <c r="S374" s="21">
        <f>(Table6[[#This Row],[Close]]-Q375)/Q375</f>
        <v>3.8069970023992157E-2</v>
      </c>
      <c r="U374" s="7">
        <v>44677</v>
      </c>
      <c r="V374">
        <v>187.35000600000001</v>
      </c>
      <c r="W374">
        <v>819212</v>
      </c>
      <c r="X374" s="21">
        <f>(Table7[[#This Row],[Close]]-V375)/V375</f>
        <v>6.3582244572770272E-2</v>
      </c>
      <c r="Z374" s="27">
        <v>44677</v>
      </c>
      <c r="AA374" s="21">
        <f>Table2[[#This Row],[Return]]*$D$3+Table4[[#This Row],[Return]]*$D$4+Table5[[#This Row],[Return]]*$D$5+Table6[[#This Row],[Return]]*$D$6+Table7[[#This Row],[Return]]*$D$7</f>
        <v>4.9133057685666844E-2</v>
      </c>
      <c r="AB374" s="13">
        <f>'Raw Data'!N359</f>
        <v>5.1508365169279438E-2</v>
      </c>
    </row>
    <row r="375" spans="1:28" x14ac:dyDescent="0.3">
      <c r="A375" s="7">
        <v>44676</v>
      </c>
      <c r="B375">
        <v>218.300003</v>
      </c>
      <c r="C375">
        <v>2223161</v>
      </c>
      <c r="D375" s="21">
        <f>(Table2[[#This Row],[Close]]-B376)/B376</f>
        <v>-1.710942322081704E-2</v>
      </c>
      <c r="F375" s="7">
        <v>44676</v>
      </c>
      <c r="G375">
        <v>942.90002400000003</v>
      </c>
      <c r="H375">
        <v>169291</v>
      </c>
      <c r="I375" s="21">
        <f>(Table4[[#This Row],[Close]]-G376)/G376</f>
        <v>-2.5375975704675462E-2</v>
      </c>
      <c r="K375" s="7">
        <v>44676</v>
      </c>
      <c r="L375">
        <v>257.89999399999999</v>
      </c>
      <c r="M375">
        <v>10192</v>
      </c>
      <c r="N375" s="21">
        <f>(Table5[[#This Row],[Close]]-L376)/L376</f>
        <v>-1.9349845650538213E-3</v>
      </c>
      <c r="P375" s="7">
        <v>44676</v>
      </c>
      <c r="Q375">
        <v>112.949997</v>
      </c>
      <c r="R375">
        <v>260491</v>
      </c>
      <c r="S375" s="21">
        <f>(Table6[[#This Row],[Close]]-Q376)/Q376</f>
        <v>-4.2390844655977401E-2</v>
      </c>
      <c r="U375" s="7">
        <v>44676</v>
      </c>
      <c r="V375">
        <v>176.14999399999999</v>
      </c>
      <c r="W375">
        <v>135229</v>
      </c>
      <c r="X375" s="21">
        <f>(Table7[[#This Row],[Close]]-V376)/V376</f>
        <v>-5.6449338632210177E-3</v>
      </c>
      <c r="Z375" s="26">
        <v>44676</v>
      </c>
      <c r="AA375" s="21">
        <f>Table2[[#This Row],[Return]]*$D$3+Table4[[#This Row],[Return]]*$D$4+Table5[[#This Row],[Return]]*$D$5+Table6[[#This Row],[Return]]*$D$6+Table7[[#This Row],[Return]]*$D$7</f>
        <v>-1.849123240194895E-2</v>
      </c>
      <c r="AB375" s="13">
        <f>'Raw Data'!N360</f>
        <v>-2.2156382841684828E-2</v>
      </c>
    </row>
    <row r="376" spans="1:28" x14ac:dyDescent="0.3">
      <c r="A376" s="7">
        <v>44673</v>
      </c>
      <c r="B376">
        <v>222.10000600000001</v>
      </c>
      <c r="C376">
        <v>1148053</v>
      </c>
      <c r="D376" s="21">
        <f>(Table2[[#This Row],[Close]]-B377)/B377</f>
        <v>-7.5960544111341958E-3</v>
      </c>
      <c r="F376" s="7">
        <v>44673</v>
      </c>
      <c r="G376">
        <v>967.45001200000002</v>
      </c>
      <c r="H376">
        <v>870044</v>
      </c>
      <c r="I376" s="21">
        <f>(Table4[[#This Row],[Close]]-G377)/G377</f>
        <v>6.7472166842840159E-2</v>
      </c>
      <c r="K376" s="7">
        <v>44673</v>
      </c>
      <c r="L376">
        <v>258.39999399999999</v>
      </c>
      <c r="M376">
        <v>15192</v>
      </c>
      <c r="N376" s="21">
        <f>(Table5[[#This Row],[Close]]-L377)/L377</f>
        <v>-9.9617088122605658E-3</v>
      </c>
      <c r="P376" s="7">
        <v>44673</v>
      </c>
      <c r="Q376">
        <v>117.949997</v>
      </c>
      <c r="R376">
        <v>640145</v>
      </c>
      <c r="S376" s="21">
        <f>(Table6[[#This Row],[Close]]-Q377)/Q377</f>
        <v>2.9761820234044294E-3</v>
      </c>
      <c r="U376" s="7">
        <v>44673</v>
      </c>
      <c r="V376">
        <v>177.14999399999999</v>
      </c>
      <c r="W376">
        <v>190420</v>
      </c>
      <c r="X376" s="21">
        <f>(Table7[[#This Row],[Close]]-V377)/V377</f>
        <v>-5.8922728264692607E-3</v>
      </c>
      <c r="Z376" s="27">
        <v>44673</v>
      </c>
      <c r="AA376" s="21">
        <f>Table2[[#This Row],[Return]]*$D$3+Table4[[#This Row],[Return]]*$D$4+Table5[[#This Row],[Return]]*$D$5+Table6[[#This Row],[Return]]*$D$6+Table7[[#This Row],[Return]]*$D$7</f>
        <v>9.3996625632761129E-3</v>
      </c>
      <c r="AB376" s="13">
        <f>'Raw Data'!N361</f>
        <v>-2.313327335818106E-3</v>
      </c>
    </row>
    <row r="377" spans="1:28" x14ac:dyDescent="0.3">
      <c r="A377" s="7">
        <v>44672</v>
      </c>
      <c r="B377">
        <v>223.800003</v>
      </c>
      <c r="C377">
        <v>2062703</v>
      </c>
      <c r="D377" s="21">
        <f>(Table2[[#This Row],[Close]]-B378)/B378</f>
        <v>1.3586956337133745E-2</v>
      </c>
      <c r="F377" s="7">
        <v>44672</v>
      </c>
      <c r="G377">
        <v>906.29998799999998</v>
      </c>
      <c r="H377">
        <v>31944</v>
      </c>
      <c r="I377" s="21">
        <f>(Table4[[#This Row],[Close]]-G378)/G378</f>
        <v>1.8200216196837662E-2</v>
      </c>
      <c r="K377" s="7">
        <v>44672</v>
      </c>
      <c r="L377">
        <v>261</v>
      </c>
      <c r="M377">
        <v>21287</v>
      </c>
      <c r="N377" s="21">
        <f>(Table5[[#This Row],[Close]]-L378)/L378</f>
        <v>-2.8653295128939827E-3</v>
      </c>
      <c r="P377" s="7">
        <v>44672</v>
      </c>
      <c r="Q377">
        <v>117.599998</v>
      </c>
      <c r="R377">
        <v>436862</v>
      </c>
      <c r="S377" s="21">
        <f>(Table6[[#This Row],[Close]]-Q378)/Q378</f>
        <v>1.6861184317143365E-2</v>
      </c>
      <c r="U377" s="7">
        <v>44672</v>
      </c>
      <c r="V377">
        <v>178.199997</v>
      </c>
      <c r="W377">
        <v>211233</v>
      </c>
      <c r="X377" s="21">
        <f>(Table7[[#This Row],[Close]]-V378)/V378</f>
        <v>2.1789008777144819E-2</v>
      </c>
      <c r="Z377" s="26">
        <v>44672</v>
      </c>
      <c r="AA377" s="21">
        <f>Table2[[#This Row],[Return]]*$D$3+Table4[[#This Row],[Return]]*$D$4+Table5[[#This Row],[Return]]*$D$5+Table6[[#This Row],[Return]]*$D$6+Table7[[#This Row],[Return]]*$D$7</f>
        <v>1.3514407223073122E-2</v>
      </c>
      <c r="AB377" s="13">
        <f>'Raw Data'!N362</f>
        <v>-3.2026646169613119E-3</v>
      </c>
    </row>
    <row r="378" spans="1:28" x14ac:dyDescent="0.3">
      <c r="A378" s="7">
        <v>44671</v>
      </c>
      <c r="B378">
        <v>220.800003</v>
      </c>
      <c r="C378">
        <v>2027624</v>
      </c>
      <c r="D378" s="21">
        <f>(Table2[[#This Row],[Close]]-B379)/B379</f>
        <v>3.1053043130134347E-2</v>
      </c>
      <c r="F378" s="7">
        <v>44671</v>
      </c>
      <c r="G378">
        <v>890.09997599999997</v>
      </c>
      <c r="H378">
        <v>40024</v>
      </c>
      <c r="I378" s="21">
        <f>(Table4[[#This Row],[Close]]-G379)/G379</f>
        <v>-1.5704139091419298E-3</v>
      </c>
      <c r="K378" s="7">
        <v>44671</v>
      </c>
      <c r="L378">
        <v>261.75</v>
      </c>
      <c r="M378">
        <v>20154</v>
      </c>
      <c r="N378" s="21">
        <f>(Table5[[#This Row],[Close]]-L379)/L379</f>
        <v>1.5304916426900422E-3</v>
      </c>
      <c r="P378" s="7">
        <v>44671</v>
      </c>
      <c r="Q378">
        <v>115.650002</v>
      </c>
      <c r="R378">
        <v>1019478</v>
      </c>
      <c r="S378" s="21">
        <f>(Table6[[#This Row],[Close]]-Q379)/Q379</f>
        <v>4.0018031655162767E-2</v>
      </c>
      <c r="U378" s="7">
        <v>44671</v>
      </c>
      <c r="V378">
        <v>174.39999399999999</v>
      </c>
      <c r="W378">
        <v>272510</v>
      </c>
      <c r="X378" s="21">
        <f>(Table7[[#This Row],[Close]]-V379)/V379</f>
        <v>6.3738927668293865E-2</v>
      </c>
      <c r="Z378" s="27">
        <v>44671</v>
      </c>
      <c r="AA378" s="21">
        <f>Table2[[#This Row],[Return]]*$D$3+Table4[[#This Row],[Return]]*$D$4+Table5[[#This Row],[Return]]*$D$5+Table6[[#This Row],[Return]]*$D$6+Table7[[#This Row],[Return]]*$D$7</f>
        <v>2.6954016037427822E-2</v>
      </c>
      <c r="AB378" s="13">
        <f>'Raw Data'!N363</f>
        <v>2.8729573010015906E-2</v>
      </c>
    </row>
    <row r="379" spans="1:28" x14ac:dyDescent="0.3">
      <c r="A379" s="7">
        <v>44670</v>
      </c>
      <c r="B379">
        <v>214.14999399999999</v>
      </c>
      <c r="C379">
        <v>2766078</v>
      </c>
      <c r="D379" s="21">
        <f>(Table2[[#This Row],[Close]]-B380)/B380</f>
        <v>-3.4272856820744116E-2</v>
      </c>
      <c r="F379" s="7">
        <v>44670</v>
      </c>
      <c r="G379">
        <v>891.5</v>
      </c>
      <c r="H379">
        <v>53465</v>
      </c>
      <c r="I379" s="21">
        <f>(Table4[[#This Row],[Close]]-G380)/G380</f>
        <v>-1.153123818965552E-2</v>
      </c>
      <c r="K379" s="7">
        <v>44670</v>
      </c>
      <c r="L379">
        <v>261.35000600000001</v>
      </c>
      <c r="M379">
        <v>32471</v>
      </c>
      <c r="N379" s="21">
        <f>(Table5[[#This Row],[Close]]-L380)/L380</f>
        <v>3.4555344923539199E-3</v>
      </c>
      <c r="P379" s="7">
        <v>44670</v>
      </c>
      <c r="Q379">
        <v>111.199997</v>
      </c>
      <c r="R379">
        <v>283246</v>
      </c>
      <c r="S379" s="21">
        <f>(Table6[[#This Row],[Close]]-Q380)/Q380</f>
        <v>-2.6269702966804809E-2</v>
      </c>
      <c r="U379" s="7">
        <v>44670</v>
      </c>
      <c r="V379">
        <v>163.949997</v>
      </c>
      <c r="W379">
        <v>144703</v>
      </c>
      <c r="X379" s="21">
        <f>(Table7[[#This Row],[Close]]-V380)/V380</f>
        <v>-4.9289650031133371E-2</v>
      </c>
      <c r="Z379" s="26">
        <v>44670</v>
      </c>
      <c r="AA379" s="21">
        <f>Table2[[#This Row],[Return]]*$D$3+Table4[[#This Row],[Return]]*$D$4+Table5[[#This Row],[Return]]*$D$5+Table6[[#This Row],[Return]]*$D$6+Table7[[#This Row],[Return]]*$D$7</f>
        <v>-2.3581582703196782E-2</v>
      </c>
      <c r="AB379" s="13">
        <f>'Raw Data'!N364</f>
        <v>-5.8911075282153051E-2</v>
      </c>
    </row>
    <row r="380" spans="1:28" x14ac:dyDescent="0.3">
      <c r="A380" s="7">
        <v>44669</v>
      </c>
      <c r="B380">
        <v>221.75</v>
      </c>
      <c r="C380">
        <v>1307713</v>
      </c>
      <c r="D380" s="21">
        <f>(Table2[[#This Row],[Close]]-B381)/B381</f>
        <v>1.8070656840189667E-3</v>
      </c>
      <c r="F380" s="7">
        <v>44669</v>
      </c>
      <c r="G380">
        <v>901.90002400000003</v>
      </c>
      <c r="H380">
        <v>59896</v>
      </c>
      <c r="I380" s="21">
        <f>(Table4[[#This Row],[Close]]-G381)/G381</f>
        <v>-2.7233995951447012E-2</v>
      </c>
      <c r="K380" s="7">
        <v>44669</v>
      </c>
      <c r="L380">
        <v>260.45001200000002</v>
      </c>
      <c r="M380">
        <v>30981</v>
      </c>
      <c r="N380" s="21">
        <f>(Table5[[#This Row],[Close]]-L381)/L381</f>
        <v>1.7382859375000059E-2</v>
      </c>
      <c r="P380" s="7">
        <v>44669</v>
      </c>
      <c r="Q380">
        <v>114.199997</v>
      </c>
      <c r="R380">
        <v>458726</v>
      </c>
      <c r="S380" s="21">
        <f>(Table6[[#This Row],[Close]]-Q381)/Q381</f>
        <v>4.3875639051633615E-2</v>
      </c>
      <c r="U380" s="7">
        <v>44669</v>
      </c>
      <c r="V380">
        <v>172.449997</v>
      </c>
      <c r="W380">
        <v>105204</v>
      </c>
      <c r="X380" s="21">
        <f>(Table7[[#This Row],[Close]]-V381)/V381</f>
        <v>2.6488077380952359E-2</v>
      </c>
      <c r="Z380" s="27">
        <v>44669</v>
      </c>
      <c r="AA380" s="21">
        <f>Table2[[#This Row],[Return]]*$D$3+Table4[[#This Row],[Return]]*$D$4+Table5[[#This Row],[Return]]*$D$5+Table6[[#This Row],[Return]]*$D$6+Table7[[#This Row],[Return]]*$D$7</f>
        <v>1.2463929108031598E-2</v>
      </c>
      <c r="AB380" s="13">
        <f>'Raw Data'!N365</f>
        <v>-3.019004089487614E-2</v>
      </c>
    </row>
    <row r="381" spans="1:28" x14ac:dyDescent="0.3">
      <c r="A381" s="7">
        <v>44664</v>
      </c>
      <c r="B381">
        <v>221.35000600000001</v>
      </c>
      <c r="C381">
        <v>1757891</v>
      </c>
      <c r="D381" s="21">
        <f>(Table2[[#This Row],[Close]]-B382)/B382</f>
        <v>5.9077617917596839E-3</v>
      </c>
      <c r="F381" s="7">
        <v>44664</v>
      </c>
      <c r="G381">
        <v>927.15002400000003</v>
      </c>
      <c r="H381">
        <v>38357</v>
      </c>
      <c r="I381" s="21">
        <f>(Table4[[#This Row],[Close]]-G382)/G382</f>
        <v>-5.0971132929169237E-3</v>
      </c>
      <c r="K381" s="7">
        <v>44664</v>
      </c>
      <c r="L381">
        <v>256</v>
      </c>
      <c r="M381">
        <v>20099</v>
      </c>
      <c r="N381" s="21">
        <f>(Table5[[#This Row],[Close]]-L382)/L382</f>
        <v>4.3154414511285067E-3</v>
      </c>
      <c r="P381" s="7">
        <v>44664</v>
      </c>
      <c r="Q381">
        <v>109.400002</v>
      </c>
      <c r="R381">
        <v>160547</v>
      </c>
      <c r="S381" s="21">
        <f>(Table6[[#This Row],[Close]]-Q382)/Q382</f>
        <v>1.5784633680166252E-2</v>
      </c>
      <c r="U381" s="7">
        <v>44664</v>
      </c>
      <c r="V381">
        <v>168</v>
      </c>
      <c r="W381">
        <v>105193</v>
      </c>
      <c r="X381" s="21">
        <f>(Table7[[#This Row],[Close]]-V382)/V382</f>
        <v>1.6026573352528287E-2</v>
      </c>
      <c r="Z381" s="26">
        <v>44664</v>
      </c>
      <c r="AA381" s="21">
        <f>Table2[[#This Row],[Return]]*$D$3+Table4[[#This Row],[Return]]*$D$4+Table5[[#This Row],[Return]]*$D$5+Table6[[#This Row],[Return]]*$D$6+Table7[[#This Row],[Return]]*$D$7</f>
        <v>7.3874593965331612E-3</v>
      </c>
      <c r="AB381" s="13">
        <f>'Raw Data'!N366</f>
        <v>-8.4124504266319612E-4</v>
      </c>
    </row>
    <row r="382" spans="1:28" x14ac:dyDescent="0.3">
      <c r="A382" s="7">
        <v>44663</v>
      </c>
      <c r="B382">
        <v>220.050003</v>
      </c>
      <c r="C382">
        <v>838136</v>
      </c>
      <c r="D382" s="21">
        <f>(Table2[[#This Row],[Close]]-B383)/B383</f>
        <v>-1.0788914508279325E-2</v>
      </c>
      <c r="F382" s="7">
        <v>44663</v>
      </c>
      <c r="G382">
        <v>931.90002400000003</v>
      </c>
      <c r="H382">
        <v>42977</v>
      </c>
      <c r="I382" s="21">
        <f>(Table4[[#This Row],[Close]]-G383)/G383</f>
        <v>-2.1421783321496749E-2</v>
      </c>
      <c r="K382" s="7">
        <v>44663</v>
      </c>
      <c r="L382">
        <v>254.89999399999999</v>
      </c>
      <c r="M382">
        <v>16857</v>
      </c>
      <c r="N382" s="21">
        <f>(Table5[[#This Row],[Close]]-L383)/L383</f>
        <v>-1.564015374519474E-2</v>
      </c>
      <c r="P382" s="7">
        <v>44663</v>
      </c>
      <c r="Q382">
        <v>107.699997</v>
      </c>
      <c r="R382">
        <v>230763</v>
      </c>
      <c r="S382" s="21">
        <f>(Table6[[#This Row],[Close]]-Q383)/Q383</f>
        <v>-4.3092011290306292E-2</v>
      </c>
      <c r="U382" s="7">
        <v>44663</v>
      </c>
      <c r="V382">
        <v>165.35000600000001</v>
      </c>
      <c r="W382">
        <v>74877</v>
      </c>
      <c r="X382" s="21">
        <f>(Table7[[#This Row],[Close]]-V383)/V383</f>
        <v>-1.4600696997603725E-2</v>
      </c>
      <c r="Z382" s="27">
        <v>44663</v>
      </c>
      <c r="AA382" s="21">
        <f>Table2[[#This Row],[Return]]*$D$3+Table4[[#This Row],[Return]]*$D$4+Table5[[#This Row],[Return]]*$D$5+Table6[[#This Row],[Return]]*$D$6+Table7[[#This Row],[Return]]*$D$7</f>
        <v>-2.1108711972576168E-2</v>
      </c>
      <c r="AB382" s="13">
        <f>'Raw Data'!N367</f>
        <v>4.9516908212560665E-3</v>
      </c>
    </row>
    <row r="383" spans="1:28" x14ac:dyDescent="0.3">
      <c r="A383" s="7">
        <v>44662</v>
      </c>
      <c r="B383">
        <v>222.449997</v>
      </c>
      <c r="C383">
        <v>1343204</v>
      </c>
      <c r="D383" s="21">
        <f>(Table2[[#This Row],[Close]]-B384)/B384</f>
        <v>6.7473683299946877E-4</v>
      </c>
      <c r="F383" s="7">
        <v>44662</v>
      </c>
      <c r="G383">
        <v>952.29998799999998</v>
      </c>
      <c r="H383">
        <v>43130</v>
      </c>
      <c r="I383" s="21">
        <f>(Table4[[#This Row],[Close]]-G384)/G384</f>
        <v>4.6948484598579717E-3</v>
      </c>
      <c r="K383" s="7">
        <v>44662</v>
      </c>
      <c r="L383">
        <v>258.95001200000002</v>
      </c>
      <c r="M383">
        <v>42593</v>
      </c>
      <c r="N383" s="21">
        <f>(Table5[[#This Row],[Close]]-L384)/L384</f>
        <v>5.9100253578732172E-2</v>
      </c>
      <c r="P383" s="7">
        <v>44662</v>
      </c>
      <c r="Q383">
        <v>112.550003</v>
      </c>
      <c r="R383">
        <v>220339</v>
      </c>
      <c r="S383" s="21">
        <f>(Table6[[#This Row],[Close]]-Q384)/Q384</f>
        <v>-5.7419966186040838E-3</v>
      </c>
      <c r="U383" s="7">
        <v>44662</v>
      </c>
      <c r="V383">
        <v>167.800003</v>
      </c>
      <c r="W383">
        <v>92092</v>
      </c>
      <c r="X383" s="21">
        <f>(Table7[[#This Row],[Close]]-V384)/V384</f>
        <v>-2.3282886671428055E-2</v>
      </c>
      <c r="Z383" s="26">
        <v>44662</v>
      </c>
      <c r="AA383" s="21">
        <f>Table2[[#This Row],[Return]]*$D$3+Table4[[#This Row],[Return]]*$D$4+Table5[[#This Row],[Return]]*$D$5+Table6[[#This Row],[Return]]*$D$6+Table7[[#This Row],[Return]]*$D$7</f>
        <v>7.0889911163114954E-3</v>
      </c>
      <c r="AB383" s="13">
        <f>'Raw Data'!N368</f>
        <v>1.2844036697247707E-2</v>
      </c>
    </row>
    <row r="384" spans="1:28" x14ac:dyDescent="0.3">
      <c r="A384" s="7">
        <v>44659</v>
      </c>
      <c r="B384">
        <v>222.300003</v>
      </c>
      <c r="C384">
        <v>1370904</v>
      </c>
      <c r="D384" s="21">
        <f>(Table2[[#This Row],[Close]]-B385)/B385</f>
        <v>5.4273946966785528E-3</v>
      </c>
      <c r="F384" s="7">
        <v>44659</v>
      </c>
      <c r="G384">
        <v>947.84997599999997</v>
      </c>
      <c r="H384">
        <v>42696</v>
      </c>
      <c r="I384" s="21">
        <f>(Table4[[#This Row],[Close]]-G385)/G385</f>
        <v>4.8234793362469386E-3</v>
      </c>
      <c r="K384" s="7">
        <v>44659</v>
      </c>
      <c r="L384">
        <v>244.5</v>
      </c>
      <c r="M384">
        <v>76179</v>
      </c>
      <c r="N384" s="21">
        <f>(Table5[[#This Row],[Close]]-L385)/L385</f>
        <v>1.7689906347554629E-2</v>
      </c>
      <c r="P384" s="7">
        <v>44659</v>
      </c>
      <c r="Q384">
        <v>113.199997</v>
      </c>
      <c r="R384">
        <v>852315</v>
      </c>
      <c r="S384" s="21">
        <f>(Table6[[#This Row],[Close]]-Q385)/Q385</f>
        <v>-3.2064985858870951E-2</v>
      </c>
      <c r="U384" s="7">
        <v>44659</v>
      </c>
      <c r="V384">
        <v>171.800003</v>
      </c>
      <c r="W384">
        <v>299859</v>
      </c>
      <c r="X384" s="21">
        <f>(Table7[[#This Row],[Close]]-V385)/V385</f>
        <v>-3.8343079933156832E-2</v>
      </c>
      <c r="Z384" s="27">
        <v>44659</v>
      </c>
      <c r="AA384" s="21">
        <f>Table2[[#This Row],[Return]]*$D$3+Table4[[#This Row],[Return]]*$D$4+Table5[[#This Row],[Return]]*$D$5+Table6[[#This Row],[Return]]*$D$6+Table7[[#This Row],[Return]]*$D$7</f>
        <v>-8.4934570823095336E-3</v>
      </c>
      <c r="AB384" s="13">
        <f>'Raw Data'!N369</f>
        <v>2.9444239970555482E-3</v>
      </c>
    </row>
    <row r="385" spans="1:28" x14ac:dyDescent="0.3">
      <c r="A385" s="7">
        <v>44658</v>
      </c>
      <c r="B385">
        <v>221.10000600000001</v>
      </c>
      <c r="C385">
        <v>2514535</v>
      </c>
      <c r="D385" s="21">
        <f>(Table2[[#This Row],[Close]]-B386)/B386</f>
        <v>9.0544140078163693E-4</v>
      </c>
      <c r="F385" s="7">
        <v>44658</v>
      </c>
      <c r="G385">
        <v>943.29998799999998</v>
      </c>
      <c r="H385">
        <v>100174</v>
      </c>
      <c r="I385" s="21">
        <f>(Table4[[#This Row],[Close]]-G386)/G386</f>
        <v>7.6914989686956425E-3</v>
      </c>
      <c r="K385" s="7">
        <v>44658</v>
      </c>
      <c r="L385">
        <v>240.25</v>
      </c>
      <c r="M385">
        <v>61990</v>
      </c>
      <c r="N385" s="21">
        <f>(Table5[[#This Row],[Close]]-L386)/L386</f>
        <v>8.3671642990595096E-2</v>
      </c>
      <c r="P385" s="7">
        <v>44658</v>
      </c>
      <c r="Q385">
        <v>116.949997</v>
      </c>
      <c r="R385">
        <v>1618444</v>
      </c>
      <c r="S385" s="21">
        <f>(Table6[[#This Row],[Close]]-Q386)/Q386</f>
        <v>0.16658351122194509</v>
      </c>
      <c r="U385" s="7">
        <v>44658</v>
      </c>
      <c r="V385">
        <v>178.64999399999999</v>
      </c>
      <c r="W385">
        <v>839300</v>
      </c>
      <c r="X385" s="21">
        <f>(Table7[[#This Row],[Close]]-V386)/V386</f>
        <v>0.14482531602386439</v>
      </c>
      <c r="Z385" s="26">
        <v>44658</v>
      </c>
      <c r="AA385" s="21">
        <f>Table2[[#This Row],[Return]]*$D$3+Table4[[#This Row],[Return]]*$D$4+Table5[[#This Row],[Return]]*$D$5+Table6[[#This Row],[Return]]*$D$6+Table7[[#This Row],[Return]]*$D$7</f>
        <v>8.0735482121176372E-2</v>
      </c>
      <c r="AB385" s="13">
        <f>'Raw Data'!N370</f>
        <v>-1.6648570394498678E-2</v>
      </c>
    </row>
    <row r="386" spans="1:28" x14ac:dyDescent="0.3">
      <c r="A386" s="7">
        <v>44657</v>
      </c>
      <c r="B386">
        <v>220.89999399999999</v>
      </c>
      <c r="C386">
        <v>1705519</v>
      </c>
      <c r="D386" s="21">
        <f>(Table2[[#This Row],[Close]]-B387)/B387</f>
        <v>3.4067682054990198E-3</v>
      </c>
      <c r="F386" s="7">
        <v>44657</v>
      </c>
      <c r="G386">
        <v>936.09997599999997</v>
      </c>
      <c r="H386">
        <v>63176</v>
      </c>
      <c r="I386" s="21">
        <f>(Table4[[#This Row],[Close]]-G387)/G387</f>
        <v>1.0961675974361297E-2</v>
      </c>
      <c r="K386" s="7">
        <v>44657</v>
      </c>
      <c r="L386">
        <v>221.699997</v>
      </c>
      <c r="M386">
        <v>21868</v>
      </c>
      <c r="N386" s="21">
        <f>(Table5[[#This Row],[Close]]-L387)/L387</f>
        <v>4.9964495855017658E-2</v>
      </c>
      <c r="P386" s="7">
        <v>44657</v>
      </c>
      <c r="Q386">
        <v>100.25</v>
      </c>
      <c r="R386">
        <v>79739</v>
      </c>
      <c r="S386" s="21">
        <f>(Table6[[#This Row],[Close]]-Q387)/Q387</f>
        <v>5.0125313283208017E-3</v>
      </c>
      <c r="U386" s="7">
        <v>44657</v>
      </c>
      <c r="V386">
        <v>156.050003</v>
      </c>
      <c r="W386">
        <v>95835</v>
      </c>
      <c r="X386" s="21">
        <f>(Table7[[#This Row],[Close]]-V387)/V387</f>
        <v>3.2418188518088933E-2</v>
      </c>
      <c r="Z386" s="27">
        <v>44657</v>
      </c>
      <c r="AA386" s="21">
        <f>Table2[[#This Row],[Return]]*$D$3+Table4[[#This Row],[Return]]*$D$4+Table5[[#This Row],[Return]]*$D$5+Table6[[#This Row],[Return]]*$D$6+Table7[[#This Row],[Return]]*$D$7</f>
        <v>2.0352731976257542E-2</v>
      </c>
      <c r="AB386" s="13">
        <f>'Raw Data'!N371</f>
        <v>1.1470408785845E-2</v>
      </c>
    </row>
    <row r="387" spans="1:28" x14ac:dyDescent="0.3">
      <c r="A387" s="7">
        <v>44656</v>
      </c>
      <c r="B387">
        <v>220.14999399999999</v>
      </c>
      <c r="C387">
        <v>3620069</v>
      </c>
      <c r="D387" s="21">
        <f>(Table2[[#This Row],[Close]]-B388)/B388</f>
        <v>9.6307772121424304E-3</v>
      </c>
      <c r="F387" s="7">
        <v>44656</v>
      </c>
      <c r="G387">
        <v>925.95001200000002</v>
      </c>
      <c r="H387">
        <v>80348</v>
      </c>
      <c r="I387" s="21">
        <f>(Table4[[#This Row],[Close]]-G388)/G388</f>
        <v>1.2686647678109685E-2</v>
      </c>
      <c r="K387" s="7">
        <v>44656</v>
      </c>
      <c r="L387">
        <v>211.14999399999999</v>
      </c>
      <c r="M387">
        <v>13737</v>
      </c>
      <c r="N387" s="21">
        <f>(Table5[[#This Row],[Close]]-L388)/L388</f>
        <v>-7.2872732574603832E-3</v>
      </c>
      <c r="P387" s="7">
        <v>44656</v>
      </c>
      <c r="Q387">
        <v>99.75</v>
      </c>
      <c r="R387">
        <v>125902</v>
      </c>
      <c r="S387" s="21">
        <f>(Table6[[#This Row],[Close]]-Q388)/Q388</f>
        <v>1.5784145085055389E-2</v>
      </c>
      <c r="U387" s="7">
        <v>44656</v>
      </c>
      <c r="V387">
        <v>151.14999399999999</v>
      </c>
      <c r="W387">
        <v>303828</v>
      </c>
      <c r="X387" s="21">
        <f>(Table7[[#This Row],[Close]]-V388)/V388</f>
        <v>4.92883780085724E-2</v>
      </c>
      <c r="Z387" s="26">
        <v>44656</v>
      </c>
      <c r="AA387" s="21">
        <f>Table2[[#This Row],[Return]]*$D$3+Table4[[#This Row],[Return]]*$D$4+Table5[[#This Row],[Return]]*$D$5+Table6[[#This Row],[Return]]*$D$6+Table7[[#This Row],[Return]]*$D$7</f>
        <v>1.6020534945283903E-2</v>
      </c>
      <c r="AB387" s="13">
        <f>'Raw Data'!N372</f>
        <v>0</v>
      </c>
    </row>
    <row r="388" spans="1:28" x14ac:dyDescent="0.3">
      <c r="A388" s="7">
        <v>44655</v>
      </c>
      <c r="B388">
        <v>218.050003</v>
      </c>
      <c r="C388">
        <v>1694807</v>
      </c>
      <c r="D388" s="21">
        <f>(Table2[[#This Row],[Close]]-B389)/B389</f>
        <v>-1.8310551865102218E-3</v>
      </c>
      <c r="F388" s="7">
        <v>44655</v>
      </c>
      <c r="G388">
        <v>914.34997599999997</v>
      </c>
      <c r="H388">
        <v>122205</v>
      </c>
      <c r="I388" s="21">
        <f>(Table4[[#This Row],[Close]]-G389)/G389</f>
        <v>3.0137450116379905E-2</v>
      </c>
      <c r="K388" s="7">
        <v>44655</v>
      </c>
      <c r="L388">
        <v>212.699997</v>
      </c>
      <c r="M388">
        <v>17120</v>
      </c>
      <c r="N388" s="21">
        <f>(Table5[[#This Row],[Close]]-L389)/L389</f>
        <v>9.7317970965620053E-3</v>
      </c>
      <c r="P388" s="7">
        <v>44655</v>
      </c>
      <c r="Q388">
        <v>98.199996999999996</v>
      </c>
      <c r="R388">
        <v>88768</v>
      </c>
      <c r="S388" s="21">
        <f>(Table6[[#This Row],[Close]]-Q389)/Q389</f>
        <v>2.8272219895287918E-2</v>
      </c>
      <c r="U388" s="7">
        <v>44655</v>
      </c>
      <c r="V388">
        <v>144.050003</v>
      </c>
      <c r="W388">
        <v>68668</v>
      </c>
      <c r="X388" s="21">
        <f>(Table7[[#This Row],[Close]]-V389)/V389</f>
        <v>4.8780463831941845E-2</v>
      </c>
      <c r="Z388" s="27">
        <v>44655</v>
      </c>
      <c r="AA388" s="21">
        <f>Table2[[#This Row],[Return]]*$D$3+Table4[[#This Row],[Return]]*$D$4+Table5[[#This Row],[Return]]*$D$5+Table6[[#This Row],[Return]]*$D$6+Table7[[#This Row],[Return]]*$D$7</f>
        <v>2.3018175150732293E-2</v>
      </c>
      <c r="AB388" s="13">
        <f>'Raw Data'!N373</f>
        <v>-1.431320663940339E-2</v>
      </c>
    </row>
    <row r="389" spans="1:28" x14ac:dyDescent="0.3">
      <c r="A389" s="7">
        <v>44652</v>
      </c>
      <c r="B389">
        <v>218.449997</v>
      </c>
      <c r="C389">
        <v>1971730</v>
      </c>
      <c r="D389" s="21">
        <f>(Table2[[#This Row],[Close]]-B390)/B390</f>
        <v>7.6106733264205365E-3</v>
      </c>
      <c r="F389" s="7">
        <v>44652</v>
      </c>
      <c r="G389">
        <v>887.59997599999997</v>
      </c>
      <c r="H389">
        <v>93259</v>
      </c>
      <c r="I389" s="21">
        <f>(Table4[[#This Row],[Close]]-G390)/G390</f>
        <v>3.1133815489783657E-2</v>
      </c>
      <c r="K389" s="7">
        <v>44652</v>
      </c>
      <c r="L389">
        <v>210.64999399999999</v>
      </c>
      <c r="M389">
        <v>14555</v>
      </c>
      <c r="N389" s="21">
        <f>(Table5[[#This Row],[Close]]-L390)/L390</f>
        <v>4.9838027904451375E-2</v>
      </c>
      <c r="P389" s="7">
        <v>44652</v>
      </c>
      <c r="Q389">
        <v>95.5</v>
      </c>
      <c r="R389">
        <v>56359</v>
      </c>
      <c r="S389" s="21">
        <f>(Table6[[#This Row],[Close]]-Q390)/Q390</f>
        <v>3.579179075244443E-2</v>
      </c>
      <c r="U389" s="7">
        <v>44652</v>
      </c>
      <c r="V389">
        <v>137.35000600000001</v>
      </c>
      <c r="W389">
        <v>44056</v>
      </c>
      <c r="X389" s="21">
        <f>(Table7[[#This Row],[Close]]-V390)/V390</f>
        <v>3.9349316958728092E-2</v>
      </c>
      <c r="Z389" s="26">
        <v>44652</v>
      </c>
      <c r="AA389" s="21">
        <f>Table2[[#This Row],[Return]]*$D$3+Table4[[#This Row],[Return]]*$D$4+Table5[[#This Row],[Return]]*$D$5+Table6[[#This Row],[Return]]*$D$6+Table7[[#This Row],[Return]]*$D$7</f>
        <v>3.2744724886365616E-2</v>
      </c>
      <c r="AB389" s="13">
        <f>'Raw Data'!N374</f>
        <v>2.9725043349021551E-2</v>
      </c>
    </row>
    <row r="390" spans="1:28" x14ac:dyDescent="0.3">
      <c r="A390" s="7">
        <v>44651</v>
      </c>
      <c r="B390">
        <v>216.800003</v>
      </c>
      <c r="C390">
        <v>3307225</v>
      </c>
      <c r="D390" s="21">
        <f>(Table2[[#This Row],[Close]]-B391)/B391</f>
        <v>1.0487065805354474E-2</v>
      </c>
      <c r="F390" s="7">
        <v>44651</v>
      </c>
      <c r="G390">
        <v>860.79998799999998</v>
      </c>
      <c r="H390">
        <v>81864</v>
      </c>
      <c r="I390" s="21">
        <f>(Table4[[#This Row],[Close]]-G391)/G391</f>
        <v>-1.2900636608918799E-2</v>
      </c>
      <c r="K390" s="7">
        <v>44651</v>
      </c>
      <c r="L390">
        <v>200.64999399999999</v>
      </c>
      <c r="M390">
        <v>10063</v>
      </c>
      <c r="N390" s="21">
        <f>(Table5[[#This Row],[Close]]-L391)/L391</f>
        <v>9.8137746826437861E-3</v>
      </c>
      <c r="P390" s="7">
        <v>44651</v>
      </c>
      <c r="Q390">
        <v>92.199996999999996</v>
      </c>
      <c r="R390">
        <v>69305</v>
      </c>
      <c r="S390" s="21">
        <f>(Table6[[#This Row],[Close]]-Q391)/Q391</f>
        <v>-1.33761374010531E-2</v>
      </c>
      <c r="U390" s="7">
        <v>44651</v>
      </c>
      <c r="V390">
        <v>132.14999399999999</v>
      </c>
      <c r="W390">
        <v>55855</v>
      </c>
      <c r="X390" s="21">
        <f>(Table7[[#This Row],[Close]]-V391)/V391</f>
        <v>-1.6009001876195129E-2</v>
      </c>
      <c r="Z390" s="27">
        <v>44651</v>
      </c>
      <c r="AA390" s="21">
        <f>Table2[[#This Row],[Return]]*$D$3+Table4[[#This Row],[Return]]*$D$4+Table5[[#This Row],[Return]]*$D$5+Table6[[#This Row],[Return]]*$D$6+Table7[[#This Row],[Return]]*$D$7</f>
        <v>-4.3969870796337534E-3</v>
      </c>
      <c r="AB390" s="13">
        <f>'Raw Data'!N375</f>
        <v>-2.0026702269692925E-2</v>
      </c>
    </row>
    <row r="391" spans="1:28" x14ac:dyDescent="0.3">
      <c r="A391" s="7">
        <v>44650</v>
      </c>
      <c r="B391">
        <v>214.550003</v>
      </c>
      <c r="C391">
        <v>17384297</v>
      </c>
      <c r="D391" s="21">
        <f>(Table2[[#This Row],[Close]]-B392)/B392</f>
        <v>9.324842292993632E-2</v>
      </c>
      <c r="F391" s="7">
        <v>44650</v>
      </c>
      <c r="G391">
        <v>872.04998799999998</v>
      </c>
      <c r="H391">
        <v>224520</v>
      </c>
      <c r="I391" s="21">
        <f>(Table4[[#This Row],[Close]]-G392)/G392</f>
        <v>3.0974774183832352E-2</v>
      </c>
      <c r="K391" s="7">
        <v>44650</v>
      </c>
      <c r="L391">
        <v>198.699997</v>
      </c>
      <c r="M391">
        <v>7977</v>
      </c>
      <c r="N391" s="21">
        <f>(Table5[[#This Row],[Close]]-L392)/L392</f>
        <v>-8.2356323962376691E-3</v>
      </c>
      <c r="P391" s="7">
        <v>44650</v>
      </c>
      <c r="Q391">
        <v>93.449996999999996</v>
      </c>
      <c r="R391">
        <v>83942</v>
      </c>
      <c r="S391" s="21">
        <f>(Table6[[#This Row],[Close]]-Q392)/Q392</f>
        <v>1.5209059797640553E-2</v>
      </c>
      <c r="U391" s="7">
        <v>44650</v>
      </c>
      <c r="V391">
        <v>134.300003</v>
      </c>
      <c r="W391">
        <v>80251</v>
      </c>
      <c r="X391" s="21">
        <f>(Table7[[#This Row],[Close]]-V392)/V392</f>
        <v>1.5885068439146846E-2</v>
      </c>
      <c r="Z391" s="26">
        <v>44650</v>
      </c>
      <c r="AA391" s="21">
        <f>Table2[[#This Row],[Return]]*$D$3+Table4[[#This Row],[Return]]*$D$4+Table5[[#This Row],[Return]]*$D$5+Table6[[#This Row],[Return]]*$D$6+Table7[[#This Row],[Return]]*$D$7</f>
        <v>2.9416338590863685E-2</v>
      </c>
      <c r="AB391" s="13">
        <f>'Raw Data'!N376</f>
        <v>8.0753701211305796E-3</v>
      </c>
    </row>
    <row r="392" spans="1:28" x14ac:dyDescent="0.3">
      <c r="A392" s="7">
        <v>44649</v>
      </c>
      <c r="B392">
        <v>196.25</v>
      </c>
      <c r="C392">
        <v>820105</v>
      </c>
      <c r="D392" s="21">
        <f>(Table2[[#This Row],[Close]]-B393)/B393</f>
        <v>3.323077607676517E-3</v>
      </c>
      <c r="F392" s="7">
        <v>44649</v>
      </c>
      <c r="G392">
        <v>845.84997599999997</v>
      </c>
      <c r="H392">
        <v>129167</v>
      </c>
      <c r="I392" s="21">
        <f>(Table4[[#This Row],[Close]]-G393)/G393</f>
        <v>-3.0544440114613214E-2</v>
      </c>
      <c r="K392" s="7">
        <v>44649</v>
      </c>
      <c r="L392">
        <v>200.35000600000001</v>
      </c>
      <c r="M392">
        <v>19292</v>
      </c>
      <c r="N392" s="21">
        <f>(Table5[[#This Row],[Close]]-L393)/L393</f>
        <v>3.7276791217503304E-2</v>
      </c>
      <c r="P392" s="7">
        <v>44649</v>
      </c>
      <c r="Q392">
        <v>92.050003000000004</v>
      </c>
      <c r="R392">
        <v>91243</v>
      </c>
      <c r="S392" s="21">
        <f>(Table6[[#This Row],[Close]]-Q393)/Q393</f>
        <v>-1.6034205792596287E-2</v>
      </c>
      <c r="U392" s="7">
        <v>44649</v>
      </c>
      <c r="V392">
        <v>132.199997</v>
      </c>
      <c r="W392">
        <v>137049</v>
      </c>
      <c r="X392" s="21">
        <f>(Table7[[#This Row],[Close]]-V393)/V393</f>
        <v>-1.0479108810818552E-2</v>
      </c>
      <c r="Z392" s="27">
        <v>44649</v>
      </c>
      <c r="AA392" s="21">
        <f>Table2[[#This Row],[Return]]*$D$3+Table4[[#This Row],[Return]]*$D$4+Table5[[#This Row],[Return]]*$D$5+Table6[[#This Row],[Return]]*$D$6+Table7[[#This Row],[Return]]*$D$7</f>
        <v>-3.2915771785696464E-3</v>
      </c>
      <c r="AB392" s="13">
        <f>'Raw Data'!N377</f>
        <v>2.3928839889751828E-2</v>
      </c>
    </row>
    <row r="393" spans="1:28" x14ac:dyDescent="0.3">
      <c r="A393" s="7">
        <v>44648</v>
      </c>
      <c r="B393">
        <v>195.60000600000001</v>
      </c>
      <c r="C393">
        <v>629978</v>
      </c>
      <c r="D393" s="21">
        <f>(Table2[[#This Row],[Close]]-B394)/B394</f>
        <v>-1.41128431687351E-2</v>
      </c>
      <c r="F393" s="7">
        <v>44648</v>
      </c>
      <c r="G393">
        <v>872.5</v>
      </c>
      <c r="H393">
        <v>91942</v>
      </c>
      <c r="I393" s="21">
        <f>(Table4[[#This Row],[Close]]-G394)/G394</f>
        <v>-1.9111860595840361E-2</v>
      </c>
      <c r="K393" s="7">
        <v>44648</v>
      </c>
      <c r="L393">
        <v>193.14999399999999</v>
      </c>
      <c r="M393">
        <v>19531</v>
      </c>
      <c r="N393" s="21">
        <f>(Table5[[#This Row],[Close]]-L394)/L394</f>
        <v>-2.9640838538445093E-2</v>
      </c>
      <c r="P393" s="7">
        <v>44648</v>
      </c>
      <c r="Q393">
        <v>93.550003000000004</v>
      </c>
      <c r="R393">
        <v>42687</v>
      </c>
      <c r="S393" s="21">
        <f>(Table6[[#This Row],[Close]]-Q394)/Q394</f>
        <v>-2.2465977715756799E-2</v>
      </c>
      <c r="U393" s="7">
        <v>44648</v>
      </c>
      <c r="V393">
        <v>133.60000600000001</v>
      </c>
      <c r="W393">
        <v>68186</v>
      </c>
      <c r="X393" s="21">
        <f>(Table7[[#This Row],[Close]]-V394)/V394</f>
        <v>-1.7285701006672247E-2</v>
      </c>
      <c r="Z393" s="26">
        <v>44648</v>
      </c>
      <c r="AA393" s="21">
        <f>Table2[[#This Row],[Return]]*$D$3+Table4[[#This Row],[Return]]*$D$4+Table5[[#This Row],[Return]]*$D$5+Table6[[#This Row],[Return]]*$D$6+Table7[[#This Row],[Return]]*$D$7</f>
        <v>-2.0523444205089923E-2</v>
      </c>
      <c r="AB393" s="13">
        <f>'Raw Data'!N378</f>
        <v>-1.0045888627061775E-2</v>
      </c>
    </row>
    <row r="394" spans="1:28" x14ac:dyDescent="0.3">
      <c r="A394" s="7">
        <v>44645</v>
      </c>
      <c r="B394">
        <v>198.39999399999999</v>
      </c>
      <c r="C394">
        <v>543189</v>
      </c>
      <c r="D394" s="21">
        <f>(Table2[[#This Row],[Close]]-B395)/B395</f>
        <v>-7.0070519468411188E-3</v>
      </c>
      <c r="F394" s="7">
        <v>44645</v>
      </c>
      <c r="G394">
        <v>889.5</v>
      </c>
      <c r="H394">
        <v>59430</v>
      </c>
      <c r="I394" s="21">
        <f>(Table4[[#This Row],[Close]]-G395)/G395</f>
        <v>-1.0677317602330767E-2</v>
      </c>
      <c r="K394" s="7">
        <v>44645</v>
      </c>
      <c r="L394">
        <v>199.050003</v>
      </c>
      <c r="M394">
        <v>4619</v>
      </c>
      <c r="N394" s="21">
        <f>(Table5[[#This Row],[Close]]-L395)/L395</f>
        <v>-4.9987502374593817E-3</v>
      </c>
      <c r="P394" s="7">
        <v>44645</v>
      </c>
      <c r="Q394">
        <v>95.699996999999996</v>
      </c>
      <c r="R394">
        <v>41562</v>
      </c>
      <c r="S394" s="21">
        <f>(Table6[[#This Row],[Close]]-Q395)/Q395</f>
        <v>-1.3910416880667253E-2</v>
      </c>
      <c r="U394" s="7">
        <v>44645</v>
      </c>
      <c r="V394">
        <v>135.949997</v>
      </c>
      <c r="W394">
        <v>54884</v>
      </c>
      <c r="X394" s="21">
        <f>(Table7[[#This Row],[Close]]-V395)/V395</f>
        <v>-2.3698405745062864E-2</v>
      </c>
      <c r="Z394" s="27">
        <v>44645</v>
      </c>
      <c r="AA394" s="21">
        <f>Table2[[#This Row],[Return]]*$D$3+Table4[[#This Row],[Return]]*$D$4+Table5[[#This Row],[Return]]*$D$5+Table6[[#This Row],[Return]]*$D$6+Table7[[#This Row],[Return]]*$D$7</f>
        <v>-1.2058388482472277E-2</v>
      </c>
      <c r="AB394" s="13">
        <f>'Raw Data'!N379</f>
        <v>-6.2854325856544525E-3</v>
      </c>
    </row>
    <row r="395" spans="1:28" x14ac:dyDescent="0.3">
      <c r="A395" s="7">
        <v>44644</v>
      </c>
      <c r="B395">
        <v>199.800003</v>
      </c>
      <c r="C395">
        <v>952159</v>
      </c>
      <c r="D395" s="21">
        <f>(Table2[[#This Row],[Close]]-B396)/B396</f>
        <v>-6.2173587731804208E-3</v>
      </c>
      <c r="F395" s="7">
        <v>44644</v>
      </c>
      <c r="G395">
        <v>899.09997599999997</v>
      </c>
      <c r="H395">
        <v>56533</v>
      </c>
      <c r="I395" s="21">
        <f>(Table4[[#This Row],[Close]]-G396)/G396</f>
        <v>-1.3874443652317006E-2</v>
      </c>
      <c r="K395" s="7">
        <v>44644</v>
      </c>
      <c r="L395">
        <v>200.050003</v>
      </c>
      <c r="M395">
        <v>3923</v>
      </c>
      <c r="N395" s="21">
        <f>(Table5[[#This Row],[Close]]-L396)/L396</f>
        <v>-9.6534504950494867E-3</v>
      </c>
      <c r="P395" s="7">
        <v>44644</v>
      </c>
      <c r="Q395">
        <v>97.050003000000004</v>
      </c>
      <c r="R395">
        <v>112402</v>
      </c>
      <c r="S395" s="21">
        <f>(Table6[[#This Row],[Close]]-Q396)/Q396</f>
        <v>2.5826445480585367E-3</v>
      </c>
      <c r="U395" s="7">
        <v>44644</v>
      </c>
      <c r="V395">
        <v>139.25</v>
      </c>
      <c r="W395">
        <v>41592</v>
      </c>
      <c r="X395" s="21">
        <f>(Table7[[#This Row],[Close]]-V396)/V396</f>
        <v>-1.6943128144431777E-2</v>
      </c>
      <c r="Z395" s="26">
        <v>44644</v>
      </c>
      <c r="AA395" s="21">
        <f>Table2[[#This Row],[Return]]*$D$3+Table4[[#This Row],[Return]]*$D$4+Table5[[#This Row],[Return]]*$D$5+Table6[[#This Row],[Return]]*$D$6+Table7[[#This Row],[Return]]*$D$7</f>
        <v>-8.8211473033840311E-3</v>
      </c>
      <c r="AB395" s="13">
        <f>'Raw Data'!N380</f>
        <v>7.3246430788329944E-3</v>
      </c>
    </row>
    <row r="396" spans="1:28" x14ac:dyDescent="0.3">
      <c r="A396" s="7">
        <v>44643</v>
      </c>
      <c r="B396">
        <v>201.050003</v>
      </c>
      <c r="C396">
        <v>1584794</v>
      </c>
      <c r="D396" s="21">
        <f>(Table2[[#This Row],[Close]]-B397)/B397</f>
        <v>3.2435579813441082E-3</v>
      </c>
      <c r="F396" s="7">
        <v>44643</v>
      </c>
      <c r="G396">
        <v>911.75</v>
      </c>
      <c r="H396">
        <v>58658</v>
      </c>
      <c r="I396" s="21">
        <f>(Table4[[#This Row],[Close]]-G397)/G397</f>
        <v>-2.2933101269469645E-2</v>
      </c>
      <c r="K396" s="7">
        <v>44643</v>
      </c>
      <c r="L396">
        <v>202</v>
      </c>
      <c r="M396">
        <v>11213</v>
      </c>
      <c r="N396" s="21">
        <f>(Table5[[#This Row],[Close]]-L397)/L397</f>
        <v>1.0505282956636846E-2</v>
      </c>
      <c r="P396" s="7">
        <v>44643</v>
      </c>
      <c r="Q396">
        <v>96.800003000000004</v>
      </c>
      <c r="R396">
        <v>33728</v>
      </c>
      <c r="S396" s="21">
        <f>(Table6[[#This Row],[Close]]-Q397)/Q397</f>
        <v>4.1493878807181269E-3</v>
      </c>
      <c r="U396" s="7">
        <v>44643</v>
      </c>
      <c r="V396">
        <v>141.64999399999999</v>
      </c>
      <c r="W396">
        <v>53943</v>
      </c>
      <c r="X396" s="21">
        <f>(Table7[[#This Row],[Close]]-V397)/V397</f>
        <v>-1.2892027874564513E-2</v>
      </c>
      <c r="Z396" s="27">
        <v>44643</v>
      </c>
      <c r="AA396" s="21">
        <f>Table2[[#This Row],[Return]]*$D$3+Table4[[#This Row],[Return]]*$D$4+Table5[[#This Row],[Return]]*$D$5+Table6[[#This Row],[Return]]*$D$6+Table7[[#This Row],[Return]]*$D$7</f>
        <v>-3.5853800650670156E-3</v>
      </c>
      <c r="AB396" s="13">
        <f>'Raw Data'!N381</f>
        <v>3.150211294660011E-2</v>
      </c>
    </row>
    <row r="397" spans="1:28" x14ac:dyDescent="0.3">
      <c r="A397" s="7">
        <v>44642</v>
      </c>
      <c r="B397">
        <v>200.39999399999999</v>
      </c>
      <c r="C397">
        <v>646727</v>
      </c>
      <c r="D397" s="21">
        <f>(Table2[[#This Row],[Close]]-B398)/B398</f>
        <v>7.7947596340529396E-3</v>
      </c>
      <c r="F397" s="7">
        <v>44642</v>
      </c>
      <c r="G397">
        <v>933.15002400000003</v>
      </c>
      <c r="H397">
        <v>83137</v>
      </c>
      <c r="I397" s="21">
        <f>(Table4[[#This Row],[Close]]-G398)/G398</f>
        <v>7.1232379099658953E-3</v>
      </c>
      <c r="K397" s="7">
        <v>44642</v>
      </c>
      <c r="L397">
        <v>199.89999399999999</v>
      </c>
      <c r="M397">
        <v>9287</v>
      </c>
      <c r="N397" s="21">
        <f>(Table5[[#This Row],[Close]]-L398)/L398</f>
        <v>-1.6482194341943458E-2</v>
      </c>
      <c r="P397" s="7">
        <v>44642</v>
      </c>
      <c r="Q397">
        <v>96.400002000000001</v>
      </c>
      <c r="R397">
        <v>31895</v>
      </c>
      <c r="S397" s="21">
        <f>(Table6[[#This Row],[Close]]-Q398)/Q398</f>
        <v>-9.249753054992229E-3</v>
      </c>
      <c r="U397" s="7">
        <v>44642</v>
      </c>
      <c r="V397">
        <v>143.5</v>
      </c>
      <c r="W397">
        <v>41552</v>
      </c>
      <c r="X397" s="21">
        <f>(Table7[[#This Row],[Close]]-V398)/V398</f>
        <v>-2.7796665509241957E-3</v>
      </c>
      <c r="Z397" s="26">
        <v>44642</v>
      </c>
      <c r="AA397" s="21">
        <f>Table2[[#This Row],[Return]]*$D$3+Table4[[#This Row],[Return]]*$D$4+Table5[[#This Row],[Return]]*$D$5+Table6[[#This Row],[Return]]*$D$6+Table7[[#This Row],[Return]]*$D$7</f>
        <v>-2.7187232807682092E-3</v>
      </c>
      <c r="AB397" s="13">
        <f>'Raw Data'!N382</f>
        <v>-5.0961905975283476E-3</v>
      </c>
    </row>
    <row r="398" spans="1:28" x14ac:dyDescent="0.3">
      <c r="A398" s="7">
        <v>44641</v>
      </c>
      <c r="B398">
        <v>198.85000600000001</v>
      </c>
      <c r="C398">
        <v>486827</v>
      </c>
      <c r="D398" s="21">
        <f>(Table2[[#This Row],[Close]]-B399)/B399</f>
        <v>-1.0204022206192723E-2</v>
      </c>
      <c r="F398" s="7">
        <v>44641</v>
      </c>
      <c r="G398">
        <v>926.54998799999998</v>
      </c>
      <c r="H398">
        <v>79391</v>
      </c>
      <c r="I398" s="21">
        <f>(Table4[[#This Row],[Close]]-G399)/G399</f>
        <v>-9.19642386706504E-3</v>
      </c>
      <c r="K398" s="7">
        <v>44641</v>
      </c>
      <c r="L398">
        <v>203.25</v>
      </c>
      <c r="M398">
        <v>13743</v>
      </c>
      <c r="N398" s="21">
        <f>(Table5[[#This Row],[Close]]-L399)/L399</f>
        <v>1.5234780448073653E-2</v>
      </c>
      <c r="P398" s="7">
        <v>44641</v>
      </c>
      <c r="Q398">
        <v>97.300003000000004</v>
      </c>
      <c r="R398">
        <v>18204</v>
      </c>
      <c r="S398" s="21">
        <f>(Table6[[#This Row],[Close]]-Q399)/Q399</f>
        <v>-1.0266837571522517E-3</v>
      </c>
      <c r="U398" s="7">
        <v>44641</v>
      </c>
      <c r="V398">
        <v>143.89999399999999</v>
      </c>
      <c r="W398">
        <v>45453</v>
      </c>
      <c r="X398" s="21">
        <f>(Table7[[#This Row],[Close]]-V399)/V399</f>
        <v>-7.2438980457516242E-3</v>
      </c>
      <c r="Z398" s="27">
        <v>44641</v>
      </c>
      <c r="AA398" s="21">
        <f>Table2[[#This Row],[Return]]*$D$3+Table4[[#This Row],[Return]]*$D$4+Table5[[#This Row],[Return]]*$D$5+Table6[[#This Row],[Return]]*$D$6+Table7[[#This Row],[Return]]*$D$7</f>
        <v>-2.4872494856175978E-3</v>
      </c>
      <c r="AB398" s="13">
        <f>'Raw Data'!N383</f>
        <v>-2.0711166562694977E-2</v>
      </c>
    </row>
    <row r="399" spans="1:28" x14ac:dyDescent="0.3">
      <c r="A399" s="7">
        <v>44637</v>
      </c>
      <c r="B399">
        <v>200.89999399999999</v>
      </c>
      <c r="C399">
        <v>516746</v>
      </c>
      <c r="D399" s="21">
        <f>(Table2[[#This Row],[Close]]-B400)/B400</f>
        <v>3.4964885638834259E-3</v>
      </c>
      <c r="F399" s="7">
        <v>44637</v>
      </c>
      <c r="G399">
        <v>935.15002400000003</v>
      </c>
      <c r="H399">
        <v>91400</v>
      </c>
      <c r="I399" s="21">
        <f>(Table4[[#This Row],[Close]]-G400)/G400</f>
        <v>1.8626475925622523E-2</v>
      </c>
      <c r="K399" s="7">
        <v>44637</v>
      </c>
      <c r="L399">
        <v>200.199997</v>
      </c>
      <c r="M399">
        <v>17680</v>
      </c>
      <c r="N399" s="21">
        <f>(Table5[[#This Row],[Close]]-L400)/L400</f>
        <v>1.3157848790753521E-2</v>
      </c>
      <c r="P399" s="7">
        <v>44637</v>
      </c>
      <c r="Q399">
        <v>97.400002000000001</v>
      </c>
      <c r="R399">
        <v>96219</v>
      </c>
      <c r="S399" s="21">
        <f>(Table6[[#This Row],[Close]]-Q400)/Q400</f>
        <v>-8.1465888435820998E-3</v>
      </c>
      <c r="U399" s="7">
        <v>44637</v>
      </c>
      <c r="V399">
        <v>144.949997</v>
      </c>
      <c r="W399">
        <v>118956</v>
      </c>
      <c r="X399" s="21">
        <f>(Table7[[#This Row],[Close]]-V400)/V400</f>
        <v>1.1514263541222623E-2</v>
      </c>
      <c r="Z399" s="26">
        <v>44637</v>
      </c>
      <c r="AA399" s="21">
        <f>Table2[[#This Row],[Return]]*$D$3+Table4[[#This Row],[Return]]*$D$4+Table5[[#This Row],[Return]]*$D$5+Table6[[#This Row],[Return]]*$D$6+Table7[[#This Row],[Return]]*$D$7</f>
        <v>7.7296975955799992E-3</v>
      </c>
      <c r="AB399" s="13">
        <f>'Raw Data'!N384</f>
        <v>1.8553818782564523E-2</v>
      </c>
    </row>
    <row r="400" spans="1:28" x14ac:dyDescent="0.3">
      <c r="A400" s="7">
        <v>44636</v>
      </c>
      <c r="B400">
        <v>200.199997</v>
      </c>
      <c r="C400">
        <v>702280</v>
      </c>
      <c r="D400" s="21">
        <f>(Table2[[#This Row],[Close]]-B401)/B401</f>
        <v>-6.2050137434353E-3</v>
      </c>
      <c r="F400" s="7">
        <v>44636</v>
      </c>
      <c r="G400">
        <v>918.04998799999998</v>
      </c>
      <c r="H400">
        <v>68396</v>
      </c>
      <c r="I400" s="21">
        <f>(Table4[[#This Row],[Close]]-G401)/G401</f>
        <v>1.7004515116811551E-2</v>
      </c>
      <c r="K400" s="7">
        <v>44636</v>
      </c>
      <c r="L400">
        <v>197.60000600000001</v>
      </c>
      <c r="M400">
        <v>16244</v>
      </c>
      <c r="N400" s="21">
        <f>(Table5[[#This Row],[Close]]-L401)/L401</f>
        <v>5.5979949109415143E-3</v>
      </c>
      <c r="P400" s="7">
        <v>44636</v>
      </c>
      <c r="Q400">
        <v>98.199996999999996</v>
      </c>
      <c r="R400">
        <v>60200</v>
      </c>
      <c r="S400" s="21">
        <f>(Table6[[#This Row],[Close]]-Q401)/Q401</f>
        <v>2.7196642828381617E-2</v>
      </c>
      <c r="U400" s="7">
        <v>44636</v>
      </c>
      <c r="V400">
        <v>143.300003</v>
      </c>
      <c r="W400">
        <v>46742</v>
      </c>
      <c r="X400" s="21">
        <f>(Table7[[#This Row],[Close]]-V401)/V401</f>
        <v>1.2363122309506414E-2</v>
      </c>
      <c r="Z400" s="27">
        <v>44636</v>
      </c>
      <c r="AA400" s="21">
        <f>Table2[[#This Row],[Return]]*$D$3+Table4[[#This Row],[Return]]*$D$4+Table5[[#This Row],[Return]]*$D$5+Table6[[#This Row],[Return]]*$D$6+Table7[[#This Row],[Return]]*$D$7</f>
        <v>1.1191452284441161E-2</v>
      </c>
      <c r="AB400" s="13">
        <f>'Raw Data'!N385</f>
        <v>9.6227867590454198E-3</v>
      </c>
    </row>
    <row r="401" spans="1:28" x14ac:dyDescent="0.3">
      <c r="A401" s="7">
        <v>44635</v>
      </c>
      <c r="B401">
        <v>201.449997</v>
      </c>
      <c r="C401">
        <v>2752362</v>
      </c>
      <c r="D401" s="21">
        <f>(Table2[[#This Row],[Close]]-B402)/B402</f>
        <v>3.0698388805807966E-2</v>
      </c>
      <c r="F401" s="7">
        <v>44635</v>
      </c>
      <c r="G401">
        <v>902.70001200000002</v>
      </c>
      <c r="H401">
        <v>69377</v>
      </c>
      <c r="I401" s="21">
        <f>(Table4[[#This Row],[Close]]-G402)/G402</f>
        <v>-3.0371638009321711E-3</v>
      </c>
      <c r="K401" s="7">
        <v>44635</v>
      </c>
      <c r="L401">
        <v>196.5</v>
      </c>
      <c r="M401">
        <v>13524</v>
      </c>
      <c r="N401" s="21">
        <f>(Table5[[#This Row],[Close]]-L402)/L402</f>
        <v>5.6295088729634638E-3</v>
      </c>
      <c r="P401" s="7">
        <v>44635</v>
      </c>
      <c r="Q401">
        <v>95.599997999999999</v>
      </c>
      <c r="R401">
        <v>94329</v>
      </c>
      <c r="S401" s="21">
        <f>(Table6[[#This Row],[Close]]-Q402)/Q402</f>
        <v>-2.5484200315681965E-2</v>
      </c>
      <c r="U401" s="7">
        <v>44635</v>
      </c>
      <c r="V401">
        <v>141.550003</v>
      </c>
      <c r="W401">
        <v>52031</v>
      </c>
      <c r="X401" s="21">
        <f>(Table7[[#This Row],[Close]]-V402)/V402</f>
        <v>-2.0415204152249108E-2</v>
      </c>
      <c r="Z401" s="26">
        <v>44635</v>
      </c>
      <c r="AA401" s="21">
        <f>Table2[[#This Row],[Return]]*$D$3+Table4[[#This Row],[Return]]*$D$4+Table5[[#This Row],[Return]]*$D$5+Table6[[#This Row],[Return]]*$D$6+Table7[[#This Row],[Return]]*$D$7</f>
        <v>-2.5217341180183645E-3</v>
      </c>
      <c r="AB401" s="13">
        <f>'Raw Data'!N386</f>
        <v>2.7689873417721521E-2</v>
      </c>
    </row>
    <row r="402" spans="1:28" x14ac:dyDescent="0.3">
      <c r="A402" s="7">
        <v>44634</v>
      </c>
      <c r="B402">
        <v>195.449997</v>
      </c>
      <c r="C402">
        <v>574659</v>
      </c>
      <c r="D402" s="21">
        <f>(Table2[[#This Row],[Close]]-B403)/B403</f>
        <v>-4.5836973389245085E-3</v>
      </c>
      <c r="F402" s="7">
        <v>44634</v>
      </c>
      <c r="G402">
        <v>905.45001200000002</v>
      </c>
      <c r="H402">
        <v>76511</v>
      </c>
      <c r="I402" s="21">
        <f>(Table4[[#This Row],[Close]]-G403)/G403</f>
        <v>-1.8535554953581519E-2</v>
      </c>
      <c r="K402" s="7">
        <v>44634</v>
      </c>
      <c r="L402">
        <v>195.39999399999999</v>
      </c>
      <c r="M402">
        <v>15987</v>
      </c>
      <c r="N402" s="21">
        <f>(Table5[[#This Row],[Close]]-L403)/L403</f>
        <v>-2.324423359293832E-2</v>
      </c>
      <c r="P402" s="7">
        <v>44634</v>
      </c>
      <c r="Q402">
        <v>98.099997999999999</v>
      </c>
      <c r="R402">
        <v>99498</v>
      </c>
      <c r="S402" s="21">
        <f>(Table6[[#This Row],[Close]]-Q403)/Q403</f>
        <v>2.7225109947643971E-2</v>
      </c>
      <c r="U402" s="7">
        <v>44634</v>
      </c>
      <c r="V402">
        <v>144.5</v>
      </c>
      <c r="W402">
        <v>68101</v>
      </c>
      <c r="X402" s="21">
        <f>(Table7[[#This Row],[Close]]-V403)/V403</f>
        <v>-1.2978101624785535E-2</v>
      </c>
      <c r="Z402" s="27">
        <v>44634</v>
      </c>
      <c r="AA402" s="21">
        <f>Table2[[#This Row],[Return]]*$D$3+Table4[[#This Row],[Return]]*$D$4+Table5[[#This Row],[Return]]*$D$5+Table6[[#This Row],[Return]]*$D$6+Table7[[#This Row],[Return]]*$D$7</f>
        <v>-6.4232955125171822E-3</v>
      </c>
      <c r="AB402" s="13">
        <f>'Raw Data'!N387</f>
        <v>3.1746031746031447E-3</v>
      </c>
    </row>
    <row r="403" spans="1:28" x14ac:dyDescent="0.3">
      <c r="A403" s="7">
        <v>44631</v>
      </c>
      <c r="B403">
        <v>196.35000600000001</v>
      </c>
      <c r="C403">
        <v>534499</v>
      </c>
      <c r="D403" s="21">
        <f>(Table2[[#This Row],[Close]]-B404)/B404</f>
        <v>5.6338335467349936E-3</v>
      </c>
      <c r="F403" s="7">
        <v>44631</v>
      </c>
      <c r="G403">
        <v>922.54998799999998</v>
      </c>
      <c r="H403">
        <v>50651</v>
      </c>
      <c r="I403" s="21">
        <f>(Table4[[#This Row],[Close]]-G404)/G404</f>
        <v>-1.6772947086409024E-3</v>
      </c>
      <c r="K403" s="7">
        <v>44631</v>
      </c>
      <c r="L403">
        <v>200.050003</v>
      </c>
      <c r="M403">
        <v>7287</v>
      </c>
      <c r="N403" s="21">
        <f>(Table5[[#This Row],[Close]]-L404)/L404</f>
        <v>2.2544939202055743E-3</v>
      </c>
      <c r="P403" s="7">
        <v>44631</v>
      </c>
      <c r="Q403">
        <v>95.5</v>
      </c>
      <c r="R403">
        <v>50237</v>
      </c>
      <c r="S403" s="21">
        <f>(Table6[[#This Row],[Close]]-Q404)/Q404</f>
        <v>1.1652520939565227E-2</v>
      </c>
      <c r="U403" s="7">
        <v>44631</v>
      </c>
      <c r="V403">
        <v>146.39999399999999</v>
      </c>
      <c r="W403">
        <v>91890</v>
      </c>
      <c r="X403" s="21">
        <f>(Table7[[#This Row],[Close]]-V404)/V404</f>
        <v>5.4375136289154961E-2</v>
      </c>
      <c r="Z403" s="26">
        <v>44631</v>
      </c>
      <c r="AA403" s="21">
        <f>Table2[[#This Row],[Return]]*$D$3+Table4[[#This Row],[Return]]*$D$4+Table5[[#This Row],[Return]]*$D$5+Table6[[#This Row],[Return]]*$D$6+Table7[[#This Row],[Return]]*$D$7</f>
        <v>1.4447737997403972E-2</v>
      </c>
      <c r="AB403" s="13">
        <f>'Raw Data'!N388</f>
        <v>-2.4138376145604809E-2</v>
      </c>
    </row>
    <row r="404" spans="1:28" x14ac:dyDescent="0.3">
      <c r="A404" s="7">
        <v>44630</v>
      </c>
      <c r="B404">
        <v>195.25</v>
      </c>
      <c r="C404">
        <v>777634</v>
      </c>
      <c r="D404" s="21">
        <f>(Table2[[#This Row],[Close]]-B405)/B405</f>
        <v>5.6657534586377978E-3</v>
      </c>
      <c r="F404" s="7">
        <v>44630</v>
      </c>
      <c r="G404">
        <v>924.09997599999997</v>
      </c>
      <c r="H404">
        <v>48887</v>
      </c>
      <c r="I404" s="21">
        <f>(Table4[[#This Row],[Close]]-G405)/G405</f>
        <v>1.6499835437241282E-2</v>
      </c>
      <c r="K404" s="7">
        <v>44630</v>
      </c>
      <c r="L404">
        <v>199.60000600000001</v>
      </c>
      <c r="M404">
        <v>10750</v>
      </c>
      <c r="N404" s="21">
        <f>(Table5[[#This Row],[Close]]-L405)/L405</f>
        <v>1.8627247031802768E-2</v>
      </c>
      <c r="P404" s="7">
        <v>44630</v>
      </c>
      <c r="Q404">
        <v>94.400002000000001</v>
      </c>
      <c r="R404">
        <v>33669</v>
      </c>
      <c r="S404" s="21">
        <f>(Table6[[#This Row],[Close]]-Q405)/Q405</f>
        <v>6.9333546666666733E-3</v>
      </c>
      <c r="U404" s="7">
        <v>44630</v>
      </c>
      <c r="V404">
        <v>138.85000600000001</v>
      </c>
      <c r="W404">
        <v>48323</v>
      </c>
      <c r="X404" s="21">
        <f>(Table7[[#This Row],[Close]]-V405)/V405</f>
        <v>-7.8598858419410226E-3</v>
      </c>
      <c r="Z404" s="27">
        <v>44630</v>
      </c>
      <c r="AA404" s="21">
        <f>Table2[[#This Row],[Return]]*$D$3+Table4[[#This Row],[Return]]*$D$4+Table5[[#This Row],[Return]]*$D$5+Table6[[#This Row],[Return]]*$D$6+Table7[[#This Row],[Return]]*$D$7</f>
        <v>7.9732609504814984E-3</v>
      </c>
      <c r="AB404" s="13">
        <f>'Raw Data'!N389</f>
        <v>4.0005369848301879E-2</v>
      </c>
    </row>
    <row r="405" spans="1:28" x14ac:dyDescent="0.3">
      <c r="A405" s="7">
        <v>44629</v>
      </c>
      <c r="B405">
        <v>194.14999399999999</v>
      </c>
      <c r="C405">
        <v>826638</v>
      </c>
      <c r="D405" s="21">
        <f>(Table2[[#This Row],[Close]]-B406)/B406</f>
        <v>2.7248645502645462E-2</v>
      </c>
      <c r="F405" s="7">
        <v>44629</v>
      </c>
      <c r="G405">
        <v>909.09997599999997</v>
      </c>
      <c r="H405">
        <v>60948</v>
      </c>
      <c r="I405" s="21">
        <f>(Table4[[#This Row],[Close]]-G406)/G406</f>
        <v>1.5187019542155187E-2</v>
      </c>
      <c r="K405" s="7">
        <v>44629</v>
      </c>
      <c r="L405">
        <v>195.949997</v>
      </c>
      <c r="M405">
        <v>18456</v>
      </c>
      <c r="N405" s="21">
        <f>(Table5[[#This Row],[Close]]-L406)/L406</f>
        <v>1.2399865475589749E-2</v>
      </c>
      <c r="P405" s="7">
        <v>44629</v>
      </c>
      <c r="Q405">
        <v>93.75</v>
      </c>
      <c r="R405">
        <v>31953</v>
      </c>
      <c r="S405" s="21">
        <f>(Table6[[#This Row],[Close]]-Q406)/Q406</f>
        <v>1.023703630699232E-2</v>
      </c>
      <c r="U405" s="7">
        <v>44629</v>
      </c>
      <c r="V405">
        <v>139.949997</v>
      </c>
      <c r="W405">
        <v>60867</v>
      </c>
      <c r="X405" s="21">
        <f>(Table7[[#This Row],[Close]]-V406)/V406</f>
        <v>9.0122568639997881E-3</v>
      </c>
      <c r="Z405" s="26">
        <v>44629</v>
      </c>
      <c r="AA405" s="21">
        <f>Table2[[#This Row],[Return]]*$D$3+Table4[[#This Row],[Return]]*$D$4+Table5[[#This Row],[Return]]*$D$5+Table6[[#This Row],[Return]]*$D$6+Table7[[#This Row],[Return]]*$D$7</f>
        <v>1.4816964738276503E-2</v>
      </c>
      <c r="AB405" s="13">
        <f>'Raw Data'!N390</f>
        <v>-1.0888328243261247E-2</v>
      </c>
    </row>
    <row r="406" spans="1:28" x14ac:dyDescent="0.3">
      <c r="A406" s="7">
        <v>44628</v>
      </c>
      <c r="B406">
        <v>189</v>
      </c>
      <c r="C406">
        <v>613822</v>
      </c>
      <c r="D406" s="21">
        <f>(Table2[[#This Row],[Close]]-B407)/B407</f>
        <v>2.9972752043596729E-2</v>
      </c>
      <c r="F406" s="7">
        <v>44628</v>
      </c>
      <c r="G406">
        <v>895.5</v>
      </c>
      <c r="H406">
        <v>72382</v>
      </c>
      <c r="I406" s="21">
        <f>(Table4[[#This Row],[Close]]-G407)/G407</f>
        <v>1.9699371172406662E-2</v>
      </c>
      <c r="K406" s="7">
        <v>44628</v>
      </c>
      <c r="L406">
        <v>193.550003</v>
      </c>
      <c r="M406">
        <v>5504</v>
      </c>
      <c r="N406" s="21">
        <f>(Table5[[#This Row],[Close]]-L407)/L407</f>
        <v>-6.4168376835189271E-3</v>
      </c>
      <c r="P406" s="7">
        <v>44628</v>
      </c>
      <c r="Q406">
        <v>92.800003000000004</v>
      </c>
      <c r="R406">
        <v>38950</v>
      </c>
      <c r="S406" s="21">
        <f>(Table6[[#This Row],[Close]]-Q407)/Q407</f>
        <v>2.7116824064567266E-2</v>
      </c>
      <c r="U406" s="7">
        <v>44628</v>
      </c>
      <c r="V406">
        <v>138.699997</v>
      </c>
      <c r="W406">
        <v>71612</v>
      </c>
      <c r="X406" s="21">
        <f>(Table7[[#This Row],[Close]]-V407)/V407</f>
        <v>6.6512831991245649E-2</v>
      </c>
      <c r="Z406" s="27">
        <v>44628</v>
      </c>
      <c r="AA406" s="21">
        <f>Table2[[#This Row],[Return]]*$D$3+Table4[[#This Row],[Return]]*$D$4+Table5[[#This Row],[Return]]*$D$5+Table6[[#This Row],[Return]]*$D$6+Table7[[#This Row],[Return]]*$D$7</f>
        <v>2.7376988317659473E-2</v>
      </c>
      <c r="AB406" s="13">
        <f>'Raw Data'!N391</f>
        <v>-1.4137976174891943E-2</v>
      </c>
    </row>
    <row r="407" spans="1:28" x14ac:dyDescent="0.3">
      <c r="A407" s="7">
        <v>44627</v>
      </c>
      <c r="B407">
        <v>183.5</v>
      </c>
      <c r="C407">
        <v>547053</v>
      </c>
      <c r="D407" s="21">
        <f>(Table2[[#This Row],[Close]]-B408)/B408</f>
        <v>-2.6783362077167423E-2</v>
      </c>
      <c r="F407" s="7">
        <v>44627</v>
      </c>
      <c r="G407">
        <v>878.20001200000002</v>
      </c>
      <c r="H407">
        <v>87314</v>
      </c>
      <c r="I407" s="21">
        <f>(Table4[[#This Row],[Close]]-G408)/G408</f>
        <v>-5.8785677836587648E-2</v>
      </c>
      <c r="K407" s="7">
        <v>44627</v>
      </c>
      <c r="L407">
        <v>194.800003</v>
      </c>
      <c r="M407">
        <v>4592</v>
      </c>
      <c r="N407" s="21">
        <f>(Table5[[#This Row],[Close]]-L408)/L408</f>
        <v>-2.7458811371061237E-2</v>
      </c>
      <c r="P407" s="7">
        <v>44627</v>
      </c>
      <c r="Q407">
        <v>90.349997999999999</v>
      </c>
      <c r="R407">
        <v>42849</v>
      </c>
      <c r="S407" s="21">
        <f>(Table6[[#This Row],[Close]]-Q408)/Q408</f>
        <v>-1.7934804347826093E-2</v>
      </c>
      <c r="U407" s="7">
        <v>44627</v>
      </c>
      <c r="V407">
        <v>130.050003</v>
      </c>
      <c r="W407">
        <v>30129</v>
      </c>
      <c r="X407" s="21">
        <f>(Table7[[#This Row],[Close]]-V408)/V408</f>
        <v>-3.9512490672636139E-2</v>
      </c>
      <c r="Z407" s="26">
        <v>44627</v>
      </c>
      <c r="AA407" s="21">
        <f>Table2[[#This Row],[Return]]*$D$3+Table4[[#This Row],[Return]]*$D$4+Table5[[#This Row],[Return]]*$D$5+Table6[[#This Row],[Return]]*$D$6+Table7[[#This Row],[Return]]*$D$7</f>
        <v>-3.4095029261055711E-2</v>
      </c>
      <c r="AB407" s="13">
        <f>'Raw Data'!N392</f>
        <v>-6.0278016976257842E-2</v>
      </c>
    </row>
    <row r="408" spans="1:28" x14ac:dyDescent="0.3">
      <c r="A408" s="7">
        <v>44624</v>
      </c>
      <c r="B408">
        <v>188.550003</v>
      </c>
      <c r="C408">
        <v>521734</v>
      </c>
      <c r="D408" s="21">
        <f>(Table2[[#This Row],[Close]]-B409)/B409</f>
        <v>-2.2550498368600201E-2</v>
      </c>
      <c r="F408" s="7">
        <v>44624</v>
      </c>
      <c r="G408">
        <v>933.04998799999998</v>
      </c>
      <c r="H408">
        <v>57210</v>
      </c>
      <c r="I408" s="21">
        <f>(Table4[[#This Row],[Close]]-G409)/G409</f>
        <v>-2.2165189408947555E-2</v>
      </c>
      <c r="K408" s="7">
        <v>44624</v>
      </c>
      <c r="L408">
        <v>200.300003</v>
      </c>
      <c r="M408">
        <v>15713</v>
      </c>
      <c r="N408" s="21">
        <f>(Table5[[#This Row],[Close]]-L409)/L409</f>
        <v>7.038758382265268E-3</v>
      </c>
      <c r="P408" s="7">
        <v>44624</v>
      </c>
      <c r="Q408">
        <v>92</v>
      </c>
      <c r="R408">
        <v>33355</v>
      </c>
      <c r="S408" s="21">
        <f>(Table6[[#This Row],[Close]]-Q409)/Q409</f>
        <v>-7.0156717319876652E-3</v>
      </c>
      <c r="U408" s="7">
        <v>44624</v>
      </c>
      <c r="V408">
        <v>135.39999399999999</v>
      </c>
      <c r="W408">
        <v>48586</v>
      </c>
      <c r="X408" s="21">
        <f>(Table7[[#This Row],[Close]]-V409)/V409</f>
        <v>-1.5630744842659229E-2</v>
      </c>
      <c r="Z408" s="27">
        <v>44624</v>
      </c>
      <c r="AA408" s="21">
        <f>Table2[[#This Row],[Return]]*$D$3+Table4[[#This Row],[Return]]*$D$4+Table5[[#This Row],[Return]]*$D$5+Table6[[#This Row],[Return]]*$D$6+Table7[[#This Row],[Return]]*$D$7</f>
        <v>-1.2064669193985876E-2</v>
      </c>
      <c r="AB408" s="13">
        <f>'Raw Data'!N393</f>
        <v>-2.6350461133069828E-2</v>
      </c>
    </row>
    <row r="409" spans="1:28" x14ac:dyDescent="0.3">
      <c r="A409" s="7">
        <v>44623</v>
      </c>
      <c r="B409">
        <v>192.89999399999999</v>
      </c>
      <c r="C409">
        <v>404422</v>
      </c>
      <c r="D409" s="21">
        <f>(Table2[[#This Row],[Close]]-B410)/B410</f>
        <v>0</v>
      </c>
      <c r="F409" s="7">
        <v>44623</v>
      </c>
      <c r="G409">
        <v>954.20001200000002</v>
      </c>
      <c r="H409">
        <v>54069</v>
      </c>
      <c r="I409" s="21">
        <f>(Table4[[#This Row],[Close]]-G410)/G410</f>
        <v>4.3153732276276216E-3</v>
      </c>
      <c r="K409" s="7">
        <v>44623</v>
      </c>
      <c r="L409">
        <v>198.89999399999999</v>
      </c>
      <c r="M409">
        <v>12527</v>
      </c>
      <c r="N409" s="21">
        <f>(Table5[[#This Row],[Close]]-L410)/L410</f>
        <v>-2.4043223394849565E-2</v>
      </c>
      <c r="P409" s="7">
        <v>44623</v>
      </c>
      <c r="Q409">
        <v>92.650002000000001</v>
      </c>
      <c r="R409">
        <v>39121</v>
      </c>
      <c r="S409" s="21">
        <f>(Table6[[#This Row],[Close]]-Q410)/Q410</f>
        <v>-3.227488000887139E-3</v>
      </c>
      <c r="U409" s="7">
        <v>44623</v>
      </c>
      <c r="V409">
        <v>137.550003</v>
      </c>
      <c r="W409">
        <v>21754</v>
      </c>
      <c r="X409" s="21">
        <f>(Table7[[#This Row],[Close]]-V410)/V410</f>
        <v>-3.6218760531283724E-3</v>
      </c>
      <c r="Z409" s="26">
        <v>44623</v>
      </c>
      <c r="AA409" s="21">
        <f>Table2[[#This Row],[Return]]*$D$3+Table4[[#This Row],[Return]]*$D$4+Table5[[#This Row],[Return]]*$D$5+Table6[[#This Row],[Return]]*$D$6+Table7[[#This Row],[Return]]*$D$7</f>
        <v>-5.3154428442474906E-3</v>
      </c>
      <c r="AB409" s="13">
        <f>'Raw Data'!N394</f>
        <v>-1.707087355780551E-2</v>
      </c>
    </row>
    <row r="410" spans="1:28" x14ac:dyDescent="0.3">
      <c r="A410" s="7">
        <v>44622</v>
      </c>
      <c r="B410">
        <v>192.89999399999999</v>
      </c>
      <c r="C410">
        <v>648648</v>
      </c>
      <c r="D410" s="21">
        <f>(Table2[[#This Row],[Close]]-B411)/B411</f>
        <v>-9.2450078466103109E-3</v>
      </c>
      <c r="F410" s="7">
        <v>44622</v>
      </c>
      <c r="G410">
        <v>950.09997599999997</v>
      </c>
      <c r="H410">
        <v>52443</v>
      </c>
      <c r="I410" s="21">
        <f>(Table4[[#This Row],[Close]]-G411)/G411</f>
        <v>-7.9357167221169936E-3</v>
      </c>
      <c r="K410" s="7">
        <v>44622</v>
      </c>
      <c r="L410">
        <v>203.800003</v>
      </c>
      <c r="M410">
        <v>6663</v>
      </c>
      <c r="N410" s="21">
        <f>(Table5[[#This Row],[Close]]-L411)/L411</f>
        <v>2.3863350557196423E-2</v>
      </c>
      <c r="P410" s="7">
        <v>44622</v>
      </c>
      <c r="Q410">
        <v>92.949996999999996</v>
      </c>
      <c r="R410">
        <v>48995</v>
      </c>
      <c r="S410" s="21">
        <f>(Table6[[#This Row],[Close]]-Q411)/Q411</f>
        <v>7.5880433604335632E-3</v>
      </c>
      <c r="U410" s="7">
        <v>44622</v>
      </c>
      <c r="V410">
        <v>138.050003</v>
      </c>
      <c r="W410">
        <v>56307</v>
      </c>
      <c r="X410" s="21">
        <f>(Table7[[#This Row],[Close]]-V411)/V411</f>
        <v>1.087810054582101E-3</v>
      </c>
      <c r="Z410" s="27">
        <v>44622</v>
      </c>
      <c r="AA410" s="21">
        <f>Table2[[#This Row],[Return]]*$D$3+Table4[[#This Row],[Return]]*$D$4+Table5[[#This Row],[Return]]*$D$5+Table6[[#This Row],[Return]]*$D$6+Table7[[#This Row],[Return]]*$D$7</f>
        <v>3.0716958806969569E-3</v>
      </c>
      <c r="AB410" s="13">
        <f>'Raw Data'!N395</f>
        <v>-5.1479620323841457E-2</v>
      </c>
    </row>
    <row r="411" spans="1:28" x14ac:dyDescent="0.3">
      <c r="A411" s="7">
        <v>44620</v>
      </c>
      <c r="B411">
        <v>194.699997</v>
      </c>
      <c r="C411">
        <v>625243</v>
      </c>
      <c r="D411" s="21">
        <f>(Table2[[#This Row],[Close]]-B412)/B412</f>
        <v>2.568867276718426E-4</v>
      </c>
      <c r="F411" s="7">
        <v>44620</v>
      </c>
      <c r="G411">
        <v>957.70001200000002</v>
      </c>
      <c r="H411">
        <v>47094</v>
      </c>
      <c r="I411" s="21">
        <f>(Table4[[#This Row],[Close]]-G412)/G412</f>
        <v>7.3146499477535543E-4</v>
      </c>
      <c r="K411" s="7">
        <v>44620</v>
      </c>
      <c r="L411">
        <v>199.050003</v>
      </c>
      <c r="M411">
        <v>18779</v>
      </c>
      <c r="N411" s="21">
        <f>(Table5[[#This Row],[Close]]-L412)/L412</f>
        <v>-2.7126113574014281E-2</v>
      </c>
      <c r="P411" s="7">
        <v>44620</v>
      </c>
      <c r="Q411">
        <v>92.25</v>
      </c>
      <c r="R411">
        <v>30805</v>
      </c>
      <c r="S411" s="21">
        <f>(Table6[[#This Row],[Close]]-Q412)/Q412</f>
        <v>-1.0828153997361144E-3</v>
      </c>
      <c r="U411" s="7">
        <v>44620</v>
      </c>
      <c r="V411">
        <v>137.89999399999999</v>
      </c>
      <c r="W411">
        <v>49420</v>
      </c>
      <c r="X411" s="21">
        <f>(Table7[[#This Row],[Close]]-V412)/V412</f>
        <v>-6.8420018649478134E-3</v>
      </c>
      <c r="Z411" s="26">
        <v>44620</v>
      </c>
      <c r="AA411" s="21">
        <f>Table2[[#This Row],[Return]]*$D$3+Table4[[#This Row],[Return]]*$D$4+Table5[[#This Row],[Return]]*$D$5+Table6[[#This Row],[Return]]*$D$6+Table7[[#This Row],[Return]]*$D$7</f>
        <v>-6.8125158232502023E-3</v>
      </c>
      <c r="AB411" s="13">
        <f>'Raw Data'!N396</f>
        <v>2.1094640820980615E-2</v>
      </c>
    </row>
    <row r="412" spans="1:28" x14ac:dyDescent="0.3">
      <c r="A412" s="7">
        <v>44617</v>
      </c>
      <c r="B412">
        <v>194.64999399999999</v>
      </c>
      <c r="C412">
        <v>939116</v>
      </c>
      <c r="D412" s="21">
        <f>(Table2[[#This Row],[Close]]-B413)/B413</f>
        <v>6.2499984647925493E-2</v>
      </c>
      <c r="F412" s="7">
        <v>44617</v>
      </c>
      <c r="G412">
        <v>957</v>
      </c>
      <c r="H412">
        <v>84934</v>
      </c>
      <c r="I412" s="21">
        <f>(Table4[[#This Row],[Close]]-G413)/G413</f>
        <v>5.9800664451827246E-2</v>
      </c>
      <c r="K412" s="7">
        <v>44617</v>
      </c>
      <c r="L412">
        <v>204.60000600000001</v>
      </c>
      <c r="M412">
        <v>3046</v>
      </c>
      <c r="N412" s="21">
        <f>(Table5[[#This Row],[Close]]-L413)/L413</f>
        <v>4.1751589870211582E-2</v>
      </c>
      <c r="P412" s="7">
        <v>44617</v>
      </c>
      <c r="Q412">
        <v>92.349997999999999</v>
      </c>
      <c r="R412">
        <v>56241</v>
      </c>
      <c r="S412" s="21">
        <f>(Table6[[#This Row],[Close]]-Q413)/Q413</f>
        <v>5.6032031653471676E-2</v>
      </c>
      <c r="U412" s="7">
        <v>44617</v>
      </c>
      <c r="V412">
        <v>138.85000600000001</v>
      </c>
      <c r="W412">
        <v>29157</v>
      </c>
      <c r="X412" s="21">
        <f>(Table7[[#This Row],[Close]]-V413)/V413</f>
        <v>6.2356611989822855E-2</v>
      </c>
      <c r="Z412" s="27">
        <v>44617</v>
      </c>
      <c r="AA412" s="21">
        <f>Table2[[#This Row],[Return]]*$D$3+Table4[[#This Row],[Return]]*$D$4+Table5[[#This Row],[Return]]*$D$5+Table6[[#This Row],[Return]]*$D$6+Table7[[#This Row],[Return]]*$D$7</f>
        <v>5.648817652265177E-2</v>
      </c>
      <c r="AB412" s="13">
        <f>'Raw Data'!N397</f>
        <v>2.9947152084556665E-2</v>
      </c>
    </row>
    <row r="413" spans="1:28" x14ac:dyDescent="0.3">
      <c r="A413" s="7">
        <v>44616</v>
      </c>
      <c r="B413">
        <v>183.199997</v>
      </c>
      <c r="C413">
        <v>1445283</v>
      </c>
      <c r="D413" s="21">
        <f>(Table2[[#This Row],[Close]]-B414)/B414</f>
        <v>-8.308311186561898E-2</v>
      </c>
      <c r="F413" s="7">
        <v>44616</v>
      </c>
      <c r="G413">
        <v>903</v>
      </c>
      <c r="H413">
        <v>102964</v>
      </c>
      <c r="I413" s="21">
        <f>(Table4[[#This Row],[Close]]-G414)/G414</f>
        <v>-8.6679489187666783E-2</v>
      </c>
      <c r="K413" s="7">
        <v>44616</v>
      </c>
      <c r="L413">
        <v>196.39999399999999</v>
      </c>
      <c r="M413">
        <v>16088</v>
      </c>
      <c r="N413" s="21">
        <f>(Table5[[#This Row],[Close]]-L414)/L414</f>
        <v>-4.8219102062929016E-2</v>
      </c>
      <c r="P413" s="7">
        <v>44616</v>
      </c>
      <c r="Q413">
        <v>87.449996999999996</v>
      </c>
      <c r="R413">
        <v>115863</v>
      </c>
      <c r="S413" s="21">
        <f>(Table6[[#This Row],[Close]]-Q414)/Q414</f>
        <v>-8.1889795275590593E-2</v>
      </c>
      <c r="U413" s="7">
        <v>44616</v>
      </c>
      <c r="V413">
        <v>130.699997</v>
      </c>
      <c r="W413">
        <v>67649</v>
      </c>
      <c r="X413" s="21">
        <f>(Table7[[#This Row],[Close]]-V414)/V414</f>
        <v>-9.8931442283389737E-2</v>
      </c>
      <c r="Z413" s="26">
        <v>44616</v>
      </c>
      <c r="AA413" s="21">
        <f>Table2[[#This Row],[Return]]*$D$3+Table4[[#This Row],[Return]]*$D$4+Table5[[#This Row],[Return]]*$D$5+Table6[[#This Row],[Return]]*$D$6+Table7[[#This Row],[Return]]*$D$7</f>
        <v>-7.9760588135039029E-2</v>
      </c>
      <c r="AB413" s="13">
        <f>'Raw Data'!N398</f>
        <v>-6.3256325632563254E-2</v>
      </c>
    </row>
    <row r="414" spans="1:28" x14ac:dyDescent="0.3">
      <c r="A414" s="7">
        <v>44615</v>
      </c>
      <c r="B414">
        <v>199.800003</v>
      </c>
      <c r="C414">
        <v>509454</v>
      </c>
      <c r="D414" s="21">
        <f>(Table2[[#This Row],[Close]]-B415)/B415</f>
        <v>1.4213213197969563E-2</v>
      </c>
      <c r="F414" s="7">
        <v>44615</v>
      </c>
      <c r="G414">
        <v>988.70001200000002</v>
      </c>
      <c r="H414">
        <v>53602</v>
      </c>
      <c r="I414" s="21">
        <f>(Table4[[#This Row],[Close]]-G415)/G415</f>
        <v>2.6101421112777835E-2</v>
      </c>
      <c r="K414" s="7">
        <v>44615</v>
      </c>
      <c r="L414">
        <v>206.35000600000001</v>
      </c>
      <c r="M414">
        <v>735</v>
      </c>
      <c r="N414" s="21">
        <f>(Table5[[#This Row],[Close]]-L415)/L415</f>
        <v>1.1271761657362014E-2</v>
      </c>
      <c r="P414" s="7">
        <v>44615</v>
      </c>
      <c r="Q414">
        <v>95.25</v>
      </c>
      <c r="R414">
        <v>46126</v>
      </c>
      <c r="S414" s="21">
        <f>(Table6[[#This Row],[Close]]-Q415)/Q415</f>
        <v>2.1995741051365095E-2</v>
      </c>
      <c r="U414" s="7">
        <v>44615</v>
      </c>
      <c r="V414">
        <v>145.050003</v>
      </c>
      <c r="W414">
        <v>25127</v>
      </c>
      <c r="X414" s="21">
        <f>(Table7[[#This Row],[Close]]-V415)/V415</f>
        <v>1.6824459172427385E-2</v>
      </c>
      <c r="Z414" s="27">
        <v>44615</v>
      </c>
      <c r="AA414" s="21">
        <f>Table2[[#This Row],[Return]]*$D$3+Table4[[#This Row],[Return]]*$D$4+Table5[[#This Row],[Return]]*$D$5+Table6[[#This Row],[Return]]*$D$6+Table7[[#This Row],[Return]]*$D$7</f>
        <v>1.8081319238380376E-2</v>
      </c>
      <c r="AB414" s="13">
        <f>'Raw Data'!N399</f>
        <v>-2.6333113890717329E-3</v>
      </c>
    </row>
    <row r="415" spans="1:28" x14ac:dyDescent="0.3">
      <c r="A415" s="7">
        <v>44614</v>
      </c>
      <c r="B415">
        <v>197</v>
      </c>
      <c r="C415">
        <v>722416</v>
      </c>
      <c r="D415" s="21">
        <f>(Table2[[#This Row],[Close]]-B416)/B416</f>
        <v>-2.3301919037708247E-2</v>
      </c>
      <c r="F415" s="7">
        <v>44614</v>
      </c>
      <c r="G415">
        <v>963.54998799999998</v>
      </c>
      <c r="H415">
        <v>43771</v>
      </c>
      <c r="I415" s="21">
        <f>(Table4[[#This Row],[Close]]-G416)/G416</f>
        <v>-2.3561005556072219E-2</v>
      </c>
      <c r="K415" s="7">
        <v>44614</v>
      </c>
      <c r="L415">
        <v>204.050003</v>
      </c>
      <c r="M415">
        <v>5902</v>
      </c>
      <c r="N415" s="21">
        <f>(Table5[[#This Row],[Close]]-L416)/L416</f>
        <v>-2.2046446835747278E-2</v>
      </c>
      <c r="P415" s="7">
        <v>44614</v>
      </c>
      <c r="Q415">
        <v>93.199996999999996</v>
      </c>
      <c r="R415">
        <v>304045</v>
      </c>
      <c r="S415" s="21">
        <f>(Table6[[#This Row],[Close]]-Q416)/Q416</f>
        <v>-2.4594515188032046E-2</v>
      </c>
      <c r="U415" s="7">
        <v>44614</v>
      </c>
      <c r="V415">
        <v>142.64999399999999</v>
      </c>
      <c r="W415">
        <v>47059</v>
      </c>
      <c r="X415" s="21">
        <f>(Table7[[#This Row],[Close]]-V416)/V416</f>
        <v>-3.6148689189189238E-2</v>
      </c>
      <c r="Z415" s="26">
        <v>44614</v>
      </c>
      <c r="AA415" s="21">
        <f>Table2[[#This Row],[Return]]*$D$3+Table4[[#This Row],[Return]]*$D$4+Table5[[#This Row],[Return]]*$D$5+Table6[[#This Row],[Return]]*$D$6+Table7[[#This Row],[Return]]*$D$7</f>
        <v>-2.5930515161349806E-2</v>
      </c>
      <c r="AB415" s="13">
        <f>'Raw Data'!N400</f>
        <v>-7.5138843515190866E-3</v>
      </c>
    </row>
    <row r="416" spans="1:28" x14ac:dyDescent="0.3">
      <c r="A416" s="7">
        <v>44613</v>
      </c>
      <c r="B416">
        <v>201.699997</v>
      </c>
      <c r="C416">
        <v>632149</v>
      </c>
      <c r="D416" s="21">
        <f>(Table2[[#This Row],[Close]]-B417)/B417</f>
        <v>-2.5368446852405607E-2</v>
      </c>
      <c r="F416" s="7">
        <v>44613</v>
      </c>
      <c r="G416">
        <v>986.79998799999998</v>
      </c>
      <c r="H416">
        <v>45599</v>
      </c>
      <c r="I416" s="21">
        <f>(Table4[[#This Row],[Close]]-G417)/G417</f>
        <v>-2.1128844863696324E-2</v>
      </c>
      <c r="K416" s="7">
        <v>44613</v>
      </c>
      <c r="L416">
        <v>208.64999399999999</v>
      </c>
      <c r="M416">
        <v>5621</v>
      </c>
      <c r="N416" s="21">
        <f>(Table5[[#This Row],[Close]]-L417)/L417</f>
        <v>-2.7272755244755281E-2</v>
      </c>
      <c r="P416" s="7">
        <v>44613</v>
      </c>
      <c r="Q416">
        <v>95.550003000000004</v>
      </c>
      <c r="R416">
        <v>79928</v>
      </c>
      <c r="S416" s="21">
        <f>(Table6[[#This Row],[Close]]-Q417)/Q417</f>
        <v>-4.3064547682815132E-2</v>
      </c>
      <c r="U416" s="7">
        <v>44613</v>
      </c>
      <c r="V416">
        <v>148</v>
      </c>
      <c r="W416">
        <v>31017</v>
      </c>
      <c r="X416" s="21">
        <f>(Table7[[#This Row],[Close]]-V417)/V417</f>
        <v>-4.4544830647314244E-2</v>
      </c>
      <c r="Z416" s="27">
        <v>44613</v>
      </c>
      <c r="AA416" s="21">
        <f>Table2[[#This Row],[Return]]*$D$3+Table4[[#This Row],[Return]]*$D$4+Table5[[#This Row],[Return]]*$D$5+Table6[[#This Row],[Return]]*$D$6+Table7[[#This Row],[Return]]*$D$7</f>
        <v>-3.2275885058197319E-2</v>
      </c>
      <c r="AB416" s="13">
        <f>'Raw Data'!N401</f>
        <v>4.9244911359159552E-3</v>
      </c>
    </row>
    <row r="417" spans="1:28" x14ac:dyDescent="0.3">
      <c r="A417" s="7">
        <v>44610</v>
      </c>
      <c r="B417">
        <v>206.949997</v>
      </c>
      <c r="C417">
        <v>427322</v>
      </c>
      <c r="D417" s="21">
        <f>(Table2[[#This Row],[Close]]-B418)/B418</f>
        <v>-1.1227931038300117E-2</v>
      </c>
      <c r="F417" s="7">
        <v>44610</v>
      </c>
      <c r="G417">
        <v>1008.099976</v>
      </c>
      <c r="H417">
        <v>42979</v>
      </c>
      <c r="I417" s="21">
        <f>(Table4[[#This Row],[Close]]-G418)/G418</f>
        <v>-4.5423481243130918E-3</v>
      </c>
      <c r="K417" s="7">
        <v>44610</v>
      </c>
      <c r="L417">
        <v>214.5</v>
      </c>
      <c r="M417">
        <v>2328</v>
      </c>
      <c r="N417" s="21">
        <f>(Table5[[#This Row],[Close]]-L418)/L418</f>
        <v>5.3901756159312805E-3</v>
      </c>
      <c r="P417" s="7">
        <v>44610</v>
      </c>
      <c r="Q417">
        <v>99.849997999999999</v>
      </c>
      <c r="R417">
        <v>94529</v>
      </c>
      <c r="S417" s="21">
        <f>(Table6[[#This Row],[Close]]-Q418)/Q418</f>
        <v>3.0135107077796427E-3</v>
      </c>
      <c r="U417" s="7">
        <v>44610</v>
      </c>
      <c r="V417">
        <v>154.89999399999999</v>
      </c>
      <c r="W417">
        <v>19917</v>
      </c>
      <c r="X417" s="21">
        <f>(Table7[[#This Row],[Close]]-V418)/V418</f>
        <v>-7.3694904062258258E-3</v>
      </c>
      <c r="Z417" s="26">
        <v>44610</v>
      </c>
      <c r="AA417" s="21">
        <f>Table2[[#This Row],[Return]]*$D$3+Table4[[#This Row],[Return]]*$D$4+Table5[[#This Row],[Return]]*$D$5+Table6[[#This Row],[Return]]*$D$6+Table7[[#This Row],[Return]]*$D$7</f>
        <v>-2.9472166490256222E-3</v>
      </c>
      <c r="AB417" s="13">
        <f>'Raw Data'!N402</f>
        <v>-9.6456052888263689E-3</v>
      </c>
    </row>
    <row r="418" spans="1:28" x14ac:dyDescent="0.3">
      <c r="A418" s="7">
        <v>44609</v>
      </c>
      <c r="B418">
        <v>209.300003</v>
      </c>
      <c r="C418">
        <v>695293</v>
      </c>
      <c r="D418" s="21">
        <f>(Table2[[#This Row],[Close]]-B419)/B419</f>
        <v>-8.2918738456497446E-3</v>
      </c>
      <c r="F418" s="7">
        <v>44609</v>
      </c>
      <c r="G418">
        <v>1012.700012</v>
      </c>
      <c r="H418">
        <v>33225</v>
      </c>
      <c r="I418" s="21">
        <f>(Table4[[#This Row],[Close]]-G419)/G419</f>
        <v>-6.0850052546470596E-3</v>
      </c>
      <c r="K418" s="7">
        <v>44609</v>
      </c>
      <c r="L418">
        <v>213.35000600000001</v>
      </c>
      <c r="M418">
        <v>1524</v>
      </c>
      <c r="N418" s="21">
        <f>(Table5[[#This Row],[Close]]-L419)/L419</f>
        <v>-8.135750586636431E-3</v>
      </c>
      <c r="P418" s="7">
        <v>44609</v>
      </c>
      <c r="Q418">
        <v>99.550003000000004</v>
      </c>
      <c r="R418">
        <v>23755</v>
      </c>
      <c r="S418" s="21">
        <f>(Table6[[#This Row],[Close]]-Q419)/Q419</f>
        <v>-7.4775670744496384E-3</v>
      </c>
      <c r="U418" s="7">
        <v>44609</v>
      </c>
      <c r="V418">
        <v>156.050003</v>
      </c>
      <c r="W418">
        <v>37418</v>
      </c>
      <c r="X418" s="21">
        <f>(Table7[[#This Row],[Close]]-V419)/V419</f>
        <v>-3.6133361437925615E-2</v>
      </c>
      <c r="Z418" s="27">
        <v>44609</v>
      </c>
      <c r="AA418" s="21">
        <f>Table2[[#This Row],[Return]]*$D$3+Table4[[#This Row],[Return]]*$D$4+Table5[[#This Row],[Return]]*$D$5+Table6[[#This Row],[Return]]*$D$6+Table7[[#This Row],[Return]]*$D$7</f>
        <v>-1.3224711639861698E-2</v>
      </c>
      <c r="AB418" s="13">
        <f>'Raw Data'!N403</f>
        <v>1.1067280298049554E-2</v>
      </c>
    </row>
    <row r="419" spans="1:28" x14ac:dyDescent="0.3">
      <c r="A419" s="7">
        <v>44608</v>
      </c>
      <c r="B419">
        <v>211.050003</v>
      </c>
      <c r="C419">
        <v>1512404</v>
      </c>
      <c r="D419" s="21">
        <f>(Table2[[#This Row],[Close]]-B420)/B420</f>
        <v>2.7757471796713732E-2</v>
      </c>
      <c r="F419" s="7">
        <v>44608</v>
      </c>
      <c r="G419">
        <v>1018.900024</v>
      </c>
      <c r="H419">
        <v>32437</v>
      </c>
      <c r="I419" s="21">
        <f>(Table4[[#This Row],[Close]]-G420)/G420</f>
        <v>-5.1262020963444314E-3</v>
      </c>
      <c r="K419" s="7">
        <v>44608</v>
      </c>
      <c r="L419">
        <v>215.10000600000001</v>
      </c>
      <c r="M419">
        <v>2309</v>
      </c>
      <c r="N419" s="21">
        <f>(Table5[[#This Row],[Close]]-L420)/L420</f>
        <v>6.9787858615327812E-4</v>
      </c>
      <c r="P419" s="7">
        <v>44608</v>
      </c>
      <c r="Q419">
        <v>100.300003</v>
      </c>
      <c r="R419">
        <v>86829</v>
      </c>
      <c r="S419" s="21">
        <f>(Table6[[#This Row],[Close]]-Q420)/Q420</f>
        <v>4.0040139338536063E-3</v>
      </c>
      <c r="U419" s="7">
        <v>44608</v>
      </c>
      <c r="V419">
        <v>161.89999399999999</v>
      </c>
      <c r="W419">
        <v>83976</v>
      </c>
      <c r="X419" s="21">
        <f>(Table7[[#This Row],[Close]]-V420)/V420</f>
        <v>6.723795123080982E-2</v>
      </c>
      <c r="Z419" s="26">
        <v>44608</v>
      </c>
      <c r="AA419" s="21">
        <f>Table2[[#This Row],[Return]]*$D$3+Table4[[#This Row],[Return]]*$D$4+Table5[[#This Row],[Return]]*$D$5+Table6[[#This Row],[Return]]*$D$6+Table7[[#This Row],[Return]]*$D$7</f>
        <v>1.8914222690237202E-2</v>
      </c>
      <c r="AB419" s="13">
        <f>'Raw Data'!N404</f>
        <v>-1.9131556319862377E-2</v>
      </c>
    </row>
    <row r="420" spans="1:28" x14ac:dyDescent="0.3">
      <c r="A420" s="7">
        <v>44607</v>
      </c>
      <c r="B420">
        <v>205.35000600000001</v>
      </c>
      <c r="C420">
        <v>1032101</v>
      </c>
      <c r="D420" s="21">
        <f>(Table2[[#This Row],[Close]]-B421)/B421</f>
        <v>2.7520639654121399E-2</v>
      </c>
      <c r="F420" s="7">
        <v>44607</v>
      </c>
      <c r="G420">
        <v>1024.150024</v>
      </c>
      <c r="H420">
        <v>40077</v>
      </c>
      <c r="I420" s="21">
        <f>(Table4[[#This Row],[Close]]-G421)/G421</f>
        <v>2.4508577413889003E-2</v>
      </c>
      <c r="K420" s="7">
        <v>44607</v>
      </c>
      <c r="L420">
        <v>214.949997</v>
      </c>
      <c r="M420">
        <v>4082</v>
      </c>
      <c r="N420" s="21">
        <f>(Table5[[#This Row],[Close]]-L421)/L421</f>
        <v>4.6739893153632528E-3</v>
      </c>
      <c r="P420" s="7">
        <v>44607</v>
      </c>
      <c r="Q420">
        <v>99.900002000000001</v>
      </c>
      <c r="R420">
        <v>172865</v>
      </c>
      <c r="S420" s="21">
        <f>(Table6[[#This Row],[Close]]-Q421)/Q421</f>
        <v>2.883629307592778E-2</v>
      </c>
      <c r="U420" s="7">
        <v>44607</v>
      </c>
      <c r="V420">
        <v>151.699997</v>
      </c>
      <c r="W420">
        <v>65645</v>
      </c>
      <c r="X420" s="21">
        <f>(Table7[[#This Row],[Close]]-V421)/V421</f>
        <v>1.6415390284757095E-2</v>
      </c>
      <c r="Z420" s="27">
        <v>44607</v>
      </c>
      <c r="AA420" s="21">
        <f>Table2[[#This Row],[Return]]*$D$3+Table4[[#This Row],[Return]]*$D$4+Table5[[#This Row],[Return]]*$D$5+Table6[[#This Row],[Return]]*$D$6+Table7[[#This Row],[Return]]*$D$7</f>
        <v>2.0390977948811707E-2</v>
      </c>
      <c r="AB420" s="13">
        <f>'Raw Data'!N405</f>
        <v>1.2625163256421445E-2</v>
      </c>
    </row>
    <row r="421" spans="1:28" x14ac:dyDescent="0.3">
      <c r="A421" s="7">
        <v>44606</v>
      </c>
      <c r="B421">
        <v>199.85000600000001</v>
      </c>
      <c r="C421">
        <v>1014166</v>
      </c>
      <c r="D421" s="21">
        <f>(Table2[[#This Row],[Close]]-B422)/B422</f>
        <v>-5.2394444354512335E-2</v>
      </c>
      <c r="F421" s="7">
        <v>44606</v>
      </c>
      <c r="G421">
        <v>999.65002400000003</v>
      </c>
      <c r="H421">
        <v>32467</v>
      </c>
      <c r="I421" s="21">
        <f>(Table4[[#This Row],[Close]]-G422)/G422</f>
        <v>-4.8541378037412007E-2</v>
      </c>
      <c r="K421" s="7">
        <v>44606</v>
      </c>
      <c r="L421">
        <v>213.949997</v>
      </c>
      <c r="M421">
        <v>3336</v>
      </c>
      <c r="N421" s="21">
        <f>(Table5[[#This Row],[Close]]-L422)/L422</f>
        <v>-3.8858979186191085E-2</v>
      </c>
      <c r="P421" s="7">
        <v>44606</v>
      </c>
      <c r="Q421">
        <v>97.099997999999999</v>
      </c>
      <c r="R421">
        <v>39622</v>
      </c>
      <c r="S421" s="21">
        <f>(Table6[[#This Row],[Close]]-Q422)/Q422</f>
        <v>-4.3349773399014788E-2</v>
      </c>
      <c r="U421" s="7">
        <v>44606</v>
      </c>
      <c r="V421">
        <v>149.25</v>
      </c>
      <c r="W421">
        <v>87591</v>
      </c>
      <c r="X421" s="21">
        <f>(Table7[[#This Row],[Close]]-V422)/V422</f>
        <v>-7.0961683322565153E-2</v>
      </c>
      <c r="Z421" s="26">
        <v>44606</v>
      </c>
      <c r="AA421" s="21">
        <f>Table2[[#This Row],[Return]]*$D$3+Table4[[#This Row],[Return]]*$D$4+Table5[[#This Row],[Return]]*$D$5+Table6[[#This Row],[Return]]*$D$6+Table7[[#This Row],[Return]]*$D$7</f>
        <v>-5.0821251659939073E-2</v>
      </c>
      <c r="AB421" s="13">
        <f>'Raw Data'!N406</f>
        <v>-3.3757492901461801E-2</v>
      </c>
    </row>
    <row r="422" spans="1:28" x14ac:dyDescent="0.3">
      <c r="A422" s="7">
        <v>44603</v>
      </c>
      <c r="B422">
        <v>210.89999399999999</v>
      </c>
      <c r="C422">
        <v>570283</v>
      </c>
      <c r="D422" s="21">
        <f>(Table2[[#This Row],[Close]]-B423)/B423</f>
        <v>-1.7012393143616088E-2</v>
      </c>
      <c r="F422" s="7">
        <v>44603</v>
      </c>
      <c r="G422">
        <v>1050.650024</v>
      </c>
      <c r="H422">
        <v>23656</v>
      </c>
      <c r="I422" s="21">
        <f>(Table4[[#This Row],[Close]]-G423)/G423</f>
        <v>-2.0144533457682415E-2</v>
      </c>
      <c r="K422" s="7">
        <v>44603</v>
      </c>
      <c r="L422">
        <v>222.60000600000001</v>
      </c>
      <c r="M422">
        <v>4175</v>
      </c>
      <c r="N422" s="21">
        <f>(Table5[[#This Row],[Close]]-L423)/L423</f>
        <v>-4.917259788787519E-3</v>
      </c>
      <c r="P422" s="7">
        <v>44603</v>
      </c>
      <c r="Q422">
        <v>101.5</v>
      </c>
      <c r="R422">
        <v>59355</v>
      </c>
      <c r="S422" s="21">
        <f>(Table6[[#This Row],[Close]]-Q423)/Q423</f>
        <v>-3.2872768924424041E-2</v>
      </c>
      <c r="U422" s="7">
        <v>44603</v>
      </c>
      <c r="V422">
        <v>160.64999399999999</v>
      </c>
      <c r="W422">
        <v>38235</v>
      </c>
      <c r="X422" s="21">
        <f>(Table7[[#This Row],[Close]]-V423)/V423</f>
        <v>-3.3102619311560132E-2</v>
      </c>
      <c r="Z422" s="27">
        <v>44603</v>
      </c>
      <c r="AA422" s="21">
        <f>Table2[[#This Row],[Return]]*$D$3+Table4[[#This Row],[Return]]*$D$4+Table5[[#This Row],[Return]]*$D$5+Table6[[#This Row],[Return]]*$D$6+Table7[[#This Row],[Return]]*$D$7</f>
        <v>-2.1609914925214038E-2</v>
      </c>
      <c r="AB422" s="13">
        <f>'Raw Data'!N407</f>
        <v>-3.5628209158545293E-3</v>
      </c>
    </row>
    <row r="423" spans="1:28" x14ac:dyDescent="0.3">
      <c r="A423" s="7">
        <v>44602</v>
      </c>
      <c r="B423">
        <v>214.550003</v>
      </c>
      <c r="C423">
        <v>1899653</v>
      </c>
      <c r="D423" s="21">
        <f>(Table2[[#This Row],[Close]]-B424)/B424</f>
        <v>1.0598209930312625E-2</v>
      </c>
      <c r="F423" s="7">
        <v>44602</v>
      </c>
      <c r="G423">
        <v>1072.25</v>
      </c>
      <c r="H423">
        <v>26541</v>
      </c>
      <c r="I423" s="21">
        <f>(Table4[[#This Row],[Close]]-G424)/G424</f>
        <v>1.6880885605920944E-2</v>
      </c>
      <c r="K423" s="7">
        <v>44602</v>
      </c>
      <c r="L423">
        <v>223.699997</v>
      </c>
      <c r="M423">
        <v>12215</v>
      </c>
      <c r="N423" s="21">
        <f>(Table5[[#This Row],[Close]]-L424)/L424</f>
        <v>2.7796936213101867E-2</v>
      </c>
      <c r="P423" s="7">
        <v>44602</v>
      </c>
      <c r="Q423">
        <v>104.949997</v>
      </c>
      <c r="R423">
        <v>86089</v>
      </c>
      <c r="S423" s="21">
        <f>(Table6[[#This Row],[Close]]-Q424)/Q424</f>
        <v>1.4312404170445721E-3</v>
      </c>
      <c r="U423" s="7">
        <v>44602</v>
      </c>
      <c r="V423">
        <v>166.14999399999999</v>
      </c>
      <c r="W423">
        <v>69631</v>
      </c>
      <c r="X423" s="21">
        <f>(Table7[[#This Row],[Close]]-V424)/V424</f>
        <v>-2.0630711015527652E-2</v>
      </c>
      <c r="Z423" s="26">
        <v>44602</v>
      </c>
      <c r="AA423" s="21">
        <f>Table2[[#This Row],[Return]]*$D$3+Table4[[#This Row],[Return]]*$D$4+Table5[[#This Row],[Return]]*$D$5+Table6[[#This Row],[Return]]*$D$6+Table7[[#This Row],[Return]]*$D$7</f>
        <v>7.2153122301704719E-3</v>
      </c>
      <c r="AB423" s="13">
        <f>'Raw Data'!N408</f>
        <v>-1.6591096455070099E-2</v>
      </c>
    </row>
    <row r="424" spans="1:28" x14ac:dyDescent="0.3">
      <c r="A424" s="7">
        <v>44601</v>
      </c>
      <c r="B424">
        <v>212.300003</v>
      </c>
      <c r="C424">
        <v>483370</v>
      </c>
      <c r="D424" s="21">
        <f>(Table2[[#This Row],[Close]]-B425)/B425</f>
        <v>7.3546998813760556E-3</v>
      </c>
      <c r="F424" s="7">
        <v>44601</v>
      </c>
      <c r="G424">
        <v>1054.4499510000001</v>
      </c>
      <c r="H424">
        <v>56697</v>
      </c>
      <c r="I424" s="21">
        <f>(Table4[[#This Row],[Close]]-G425)/G425</f>
        <v>-6.9222995486976939E-3</v>
      </c>
      <c r="K424" s="7">
        <v>44601</v>
      </c>
      <c r="L424">
        <v>217.64999399999999</v>
      </c>
      <c r="M424">
        <v>3488</v>
      </c>
      <c r="N424" s="21">
        <f>(Table5[[#This Row],[Close]]-L425)/L425</f>
        <v>6.8962758620686165E-4</v>
      </c>
      <c r="P424" s="7">
        <v>44601</v>
      </c>
      <c r="Q424">
        <v>104.800003</v>
      </c>
      <c r="R424">
        <v>49974</v>
      </c>
      <c r="S424" s="21">
        <f>(Table6[[#This Row],[Close]]-Q425)/Q425</f>
        <v>1.3539661246815094E-2</v>
      </c>
      <c r="U424" s="7">
        <v>44601</v>
      </c>
      <c r="V424">
        <v>169.64999399999999</v>
      </c>
      <c r="W424">
        <v>33253</v>
      </c>
      <c r="X424" s="21">
        <f>(Table7[[#This Row],[Close]]-V425)/V425</f>
        <v>1.1326342771982072E-2</v>
      </c>
      <c r="Z424" s="27">
        <v>44601</v>
      </c>
      <c r="AA424" s="21">
        <f>Table2[[#This Row],[Return]]*$D$3+Table4[[#This Row],[Return]]*$D$4+Table5[[#This Row],[Return]]*$D$5+Table6[[#This Row],[Return]]*$D$6+Table7[[#This Row],[Return]]*$D$7</f>
        <v>5.1976063875364782E-3</v>
      </c>
      <c r="AB424" s="13">
        <f>'Raw Data'!N409</f>
        <v>3.2450260666028304E-2</v>
      </c>
    </row>
    <row r="425" spans="1:28" x14ac:dyDescent="0.3">
      <c r="A425" s="7">
        <v>44600</v>
      </c>
      <c r="B425">
        <v>210.75</v>
      </c>
      <c r="C425">
        <v>738699</v>
      </c>
      <c r="D425" s="21">
        <f>(Table2[[#This Row],[Close]]-B426)/B426</f>
        <v>-4.2522751028284574E-3</v>
      </c>
      <c r="F425" s="7">
        <v>44600</v>
      </c>
      <c r="G425">
        <v>1061.8000489999999</v>
      </c>
      <c r="H425">
        <v>30429</v>
      </c>
      <c r="I425" s="21">
        <f>(Table4[[#This Row],[Close]]-G426)/G426</f>
        <v>-2.1833211423307283E-2</v>
      </c>
      <c r="K425" s="7">
        <v>44600</v>
      </c>
      <c r="L425">
        <v>217.5</v>
      </c>
      <c r="M425">
        <v>8003</v>
      </c>
      <c r="N425" s="21">
        <f>(Table5[[#This Row],[Close]]-L426)/L426</f>
        <v>-1.113888171592017E-2</v>
      </c>
      <c r="P425" s="7">
        <v>44600</v>
      </c>
      <c r="Q425">
        <v>103.400002</v>
      </c>
      <c r="R425">
        <v>27169</v>
      </c>
      <c r="S425" s="21">
        <f>(Table6[[#This Row],[Close]]-Q426)/Q426</f>
        <v>0</v>
      </c>
      <c r="U425" s="7">
        <v>44600</v>
      </c>
      <c r="V425">
        <v>167.75</v>
      </c>
      <c r="W425">
        <v>57654</v>
      </c>
      <c r="X425" s="21">
        <f>(Table7[[#This Row],[Close]]-V426)/V426</f>
        <v>-3.5919540229885055E-2</v>
      </c>
      <c r="Z425" s="26">
        <v>44600</v>
      </c>
      <c r="AA425" s="21">
        <f>Table2[[#This Row],[Return]]*$D$3+Table4[[#This Row],[Return]]*$D$4+Table5[[#This Row],[Return]]*$D$5+Table6[[#This Row],[Return]]*$D$6+Table7[[#This Row],[Return]]*$D$7</f>
        <v>-1.4628781694388193E-2</v>
      </c>
      <c r="AB425" s="13">
        <f>'Raw Data'!N410</f>
        <v>-2.2261520857172555E-2</v>
      </c>
    </row>
    <row r="426" spans="1:28" x14ac:dyDescent="0.3">
      <c r="A426" s="7">
        <v>44599</v>
      </c>
      <c r="B426">
        <v>211.64999399999999</v>
      </c>
      <c r="C426">
        <v>665736</v>
      </c>
      <c r="D426" s="21">
        <f>(Table2[[#This Row],[Close]]-B427)/B427</f>
        <v>-8.8972557869737481E-3</v>
      </c>
      <c r="F426" s="7">
        <v>44599</v>
      </c>
      <c r="G426">
        <v>1085.5</v>
      </c>
      <c r="H426">
        <v>30250</v>
      </c>
      <c r="I426" s="21">
        <f>(Table4[[#This Row],[Close]]-G427)/G427</f>
        <v>-1.8091361374943465E-2</v>
      </c>
      <c r="K426" s="7">
        <v>44599</v>
      </c>
      <c r="L426">
        <v>219.949997</v>
      </c>
      <c r="M426">
        <v>7103</v>
      </c>
      <c r="N426" s="21">
        <f>(Table5[[#This Row],[Close]]-L427)/L427</f>
        <v>-2.5044365468678272E-2</v>
      </c>
      <c r="P426" s="7">
        <v>44599</v>
      </c>
      <c r="Q426">
        <v>103.400002</v>
      </c>
      <c r="R426">
        <v>43085</v>
      </c>
      <c r="S426" s="21">
        <f>(Table6[[#This Row],[Close]]-Q427)/Q427</f>
        <v>-1.9440446261937739E-2</v>
      </c>
      <c r="U426" s="7">
        <v>44599</v>
      </c>
      <c r="V426">
        <v>174</v>
      </c>
      <c r="W426">
        <v>30436</v>
      </c>
      <c r="X426" s="21">
        <f>(Table7[[#This Row],[Close]]-V427)/V427</f>
        <v>-2.711772903155512E-2</v>
      </c>
      <c r="Z426" s="27">
        <v>44599</v>
      </c>
      <c r="AA426" s="21">
        <f>Table2[[#This Row],[Return]]*$D$3+Table4[[#This Row],[Return]]*$D$4+Table5[[#This Row],[Return]]*$D$5+Table6[[#This Row],[Return]]*$D$6+Table7[[#This Row],[Return]]*$D$7</f>
        <v>-1.9718231584817669E-2</v>
      </c>
      <c r="AB426" s="13">
        <f>'Raw Data'!N411</f>
        <v>-4.0235623003194956E-2</v>
      </c>
    </row>
    <row r="427" spans="1:28" x14ac:dyDescent="0.3">
      <c r="A427" s="7">
        <v>44596</v>
      </c>
      <c r="B427">
        <v>213.550003</v>
      </c>
      <c r="C427">
        <v>894205</v>
      </c>
      <c r="D427" s="21">
        <f>(Table2[[#This Row],[Close]]-B428)/B428</f>
        <v>-1.2713823217099077E-2</v>
      </c>
      <c r="F427" s="7">
        <v>44596</v>
      </c>
      <c r="G427">
        <v>1105.5</v>
      </c>
      <c r="H427">
        <v>33658</v>
      </c>
      <c r="I427" s="21">
        <f>(Table4[[#This Row],[Close]]-G428)/G428</f>
        <v>8.8980150581793298E-3</v>
      </c>
      <c r="K427" s="7">
        <v>44596</v>
      </c>
      <c r="L427">
        <v>225.60000600000001</v>
      </c>
      <c r="M427">
        <v>3303</v>
      </c>
      <c r="N427" s="21">
        <f>(Table5[[#This Row],[Close]]-L428)/L428</f>
        <v>-2.7376551334898223E-2</v>
      </c>
      <c r="P427" s="7">
        <v>44596</v>
      </c>
      <c r="Q427">
        <v>105.449997</v>
      </c>
      <c r="R427">
        <v>105551</v>
      </c>
      <c r="S427" s="21">
        <f>(Table6[[#This Row],[Close]]-Q428)/Q428</f>
        <v>-2.8110626728110634E-2</v>
      </c>
      <c r="U427" s="7">
        <v>44596</v>
      </c>
      <c r="V427">
        <v>178.85000600000001</v>
      </c>
      <c r="W427">
        <v>28636</v>
      </c>
      <c r="X427" s="21">
        <f>(Table7[[#This Row],[Close]]-V428)/V428</f>
        <v>2.5224888740748232E-3</v>
      </c>
      <c r="Z427" s="26">
        <v>44596</v>
      </c>
      <c r="AA427" s="21">
        <f>Table2[[#This Row],[Return]]*$D$3+Table4[[#This Row],[Return]]*$D$4+Table5[[#This Row],[Return]]*$D$5+Table6[[#This Row],[Return]]*$D$6+Table7[[#This Row],[Return]]*$D$7</f>
        <v>-1.1356099469570755E-2</v>
      </c>
      <c r="AB427" s="13">
        <f>'Raw Data'!N412</f>
        <v>1.1995201919232762E-3</v>
      </c>
    </row>
    <row r="428" spans="1:28" x14ac:dyDescent="0.3">
      <c r="A428" s="7">
        <v>44595</v>
      </c>
      <c r="B428">
        <v>216.300003</v>
      </c>
      <c r="C428">
        <v>1028629</v>
      </c>
      <c r="D428" s="21">
        <f>(Table2[[#This Row],[Close]]-B429)/B429</f>
        <v>-1.9047605442176853E-2</v>
      </c>
      <c r="F428" s="7">
        <v>44595</v>
      </c>
      <c r="G428">
        <v>1095.75</v>
      </c>
      <c r="H428">
        <v>59530</v>
      </c>
      <c r="I428" s="21">
        <f>(Table4[[#This Row],[Close]]-G429)/G429</f>
        <v>-1.8540867847644391E-2</v>
      </c>
      <c r="K428" s="7">
        <v>44595</v>
      </c>
      <c r="L428">
        <v>231.949997</v>
      </c>
      <c r="M428">
        <v>5627</v>
      </c>
      <c r="N428" s="21">
        <f>(Table5[[#This Row],[Close]]-L429)/L429</f>
        <v>8.6298597626751326E-4</v>
      </c>
      <c r="P428" s="7">
        <v>44595</v>
      </c>
      <c r="Q428">
        <v>108.5</v>
      </c>
      <c r="R428">
        <v>103681</v>
      </c>
      <c r="S428" s="21">
        <f>(Table6[[#This Row],[Close]]-Q429)/Q429</f>
        <v>0</v>
      </c>
      <c r="U428" s="7">
        <v>44595</v>
      </c>
      <c r="V428">
        <v>178.39999399999999</v>
      </c>
      <c r="W428">
        <v>39955</v>
      </c>
      <c r="X428" s="21">
        <f>(Table7[[#This Row],[Close]]-V429)/V429</f>
        <v>-1.218168287325536E-2</v>
      </c>
      <c r="Z428" s="27">
        <v>44595</v>
      </c>
      <c r="AA428" s="21">
        <f>Table2[[#This Row],[Return]]*$D$3+Table4[[#This Row],[Return]]*$D$4+Table5[[#This Row],[Return]]*$D$5+Table6[[#This Row],[Return]]*$D$6+Table7[[#This Row],[Return]]*$D$7</f>
        <v>-9.7814340373618188E-3</v>
      </c>
      <c r="AB428" s="13">
        <f>'Raw Data'!N413</f>
        <v>-1.9407959223681697E-2</v>
      </c>
    </row>
    <row r="429" spans="1:28" x14ac:dyDescent="0.3">
      <c r="A429" s="7">
        <v>44594</v>
      </c>
      <c r="B429">
        <v>220.5</v>
      </c>
      <c r="C429">
        <v>2463037</v>
      </c>
      <c r="D429" s="21">
        <f>(Table2[[#This Row],[Close]]-B430)/B430</f>
        <v>2.6058660569343747E-2</v>
      </c>
      <c r="F429" s="7">
        <v>44594</v>
      </c>
      <c r="G429">
        <v>1116.4499510000001</v>
      </c>
      <c r="H429">
        <v>63461</v>
      </c>
      <c r="I429" s="21">
        <f>(Table4[[#This Row],[Close]]-G430)/G430</f>
        <v>2.514189323090272E-3</v>
      </c>
      <c r="K429" s="7">
        <v>44594</v>
      </c>
      <c r="L429">
        <v>231.75</v>
      </c>
      <c r="M429">
        <v>7428</v>
      </c>
      <c r="N429" s="21">
        <f>(Table5[[#This Row],[Close]]-L430)/L430</f>
        <v>3.5060322511665666E-2</v>
      </c>
      <c r="P429" s="7">
        <v>44594</v>
      </c>
      <c r="Q429">
        <v>108.5</v>
      </c>
      <c r="R429">
        <v>172909</v>
      </c>
      <c r="S429" s="21">
        <f>(Table6[[#This Row],[Close]]-Q430)/Q430</f>
        <v>4.0767386091127102E-2</v>
      </c>
      <c r="U429" s="7">
        <v>44594</v>
      </c>
      <c r="V429">
        <v>180.60000600000001</v>
      </c>
      <c r="W429">
        <v>64599</v>
      </c>
      <c r="X429" s="21">
        <f>(Table7[[#This Row],[Close]]-V430)/V430</f>
        <v>2.5262629302161745E-2</v>
      </c>
      <c r="Z429" s="26">
        <v>44594</v>
      </c>
      <c r="AA429" s="21">
        <f>Table2[[#This Row],[Return]]*$D$3+Table4[[#This Row],[Return]]*$D$4+Table5[[#This Row],[Return]]*$D$5+Table6[[#This Row],[Return]]*$D$6+Table7[[#This Row],[Return]]*$D$7</f>
        <v>2.5932637559477705E-2</v>
      </c>
      <c r="AB429" s="13">
        <f>'Raw Data'!N414</f>
        <v>8.2440318302387322E-2</v>
      </c>
    </row>
    <row r="430" spans="1:28" x14ac:dyDescent="0.3">
      <c r="A430" s="7">
        <v>44593</v>
      </c>
      <c r="B430">
        <v>214.89999399999999</v>
      </c>
      <c r="C430">
        <v>1012790</v>
      </c>
      <c r="D430" s="21">
        <f>(Table2[[#This Row],[Close]]-B431)/B431</f>
        <v>-6.2428023121387632E-3</v>
      </c>
      <c r="F430" s="7">
        <v>44593</v>
      </c>
      <c r="G430">
        <v>1113.650024</v>
      </c>
      <c r="H430">
        <v>55969</v>
      </c>
      <c r="I430" s="21">
        <f>(Table4[[#This Row],[Close]]-G431)/G431</f>
        <v>2.3011251655585249E-2</v>
      </c>
      <c r="K430" s="7">
        <v>44593</v>
      </c>
      <c r="L430">
        <v>223.89999399999999</v>
      </c>
      <c r="M430">
        <v>1603</v>
      </c>
      <c r="N430" s="21">
        <f>(Table5[[#This Row],[Close]]-L431)/L431</f>
        <v>1.1977374011299401E-2</v>
      </c>
      <c r="P430" s="7">
        <v>44593</v>
      </c>
      <c r="Q430">
        <v>104.25</v>
      </c>
      <c r="R430">
        <v>52423</v>
      </c>
      <c r="S430" s="21">
        <f>(Table6[[#This Row],[Close]]-Q431)/Q431</f>
        <v>1.0664061838796661E-2</v>
      </c>
      <c r="U430" s="7">
        <v>44593</v>
      </c>
      <c r="V430">
        <v>176.14999399999999</v>
      </c>
      <c r="W430">
        <v>94482</v>
      </c>
      <c r="X430" s="21">
        <f>(Table7[[#This Row],[Close]]-V431)/V431</f>
        <v>8.2999257292488467E-3</v>
      </c>
      <c r="Z430" s="27">
        <v>44593</v>
      </c>
      <c r="AA430" s="21">
        <f>Table2[[#This Row],[Return]]*$D$3+Table4[[#This Row],[Return]]*$D$4+Table5[[#This Row],[Return]]*$D$5+Table6[[#This Row],[Return]]*$D$6+Table7[[#This Row],[Return]]*$D$7</f>
        <v>9.5419621845582794E-3</v>
      </c>
      <c r="AB430" s="13">
        <f>'Raw Data'!N415</f>
        <v>2.9796743641587256E-3</v>
      </c>
    </row>
    <row r="431" spans="1:28" x14ac:dyDescent="0.3">
      <c r="A431" s="7">
        <v>44592</v>
      </c>
      <c r="B431">
        <v>216.25</v>
      </c>
      <c r="C431">
        <v>1415740</v>
      </c>
      <c r="D431" s="21">
        <f>(Table2[[#This Row],[Close]]-B432)/B432</f>
        <v>1.8126205785109428E-2</v>
      </c>
      <c r="F431" s="7">
        <v>44592</v>
      </c>
      <c r="G431">
        <v>1088.599976</v>
      </c>
      <c r="H431">
        <v>33081</v>
      </c>
      <c r="I431" s="21">
        <f>(Table4[[#This Row],[Close]]-G432)/G432</f>
        <v>1.011472183908018E-3</v>
      </c>
      <c r="K431" s="7">
        <v>44592</v>
      </c>
      <c r="L431">
        <v>221.25</v>
      </c>
      <c r="M431">
        <v>2475</v>
      </c>
      <c r="N431" s="21">
        <f>(Table5[[#This Row],[Close]]-L432)/L432</f>
        <v>-5.6179775280898875E-3</v>
      </c>
      <c r="P431" s="7">
        <v>44592</v>
      </c>
      <c r="Q431">
        <v>103.150002</v>
      </c>
      <c r="R431">
        <v>515781</v>
      </c>
      <c r="S431" s="21">
        <f>(Table6[[#This Row],[Close]]-Q432)/Q432</f>
        <v>5.8507945631166569E-3</v>
      </c>
      <c r="U431" s="7">
        <v>44592</v>
      </c>
      <c r="V431">
        <v>174.699997</v>
      </c>
      <c r="W431">
        <v>51328</v>
      </c>
      <c r="X431" s="21">
        <f>(Table7[[#This Row],[Close]]-V432)/V432</f>
        <v>2.5824791965566498E-3</v>
      </c>
      <c r="Z431" s="26">
        <v>44592</v>
      </c>
      <c r="AA431" s="21">
        <f>Table2[[#This Row],[Return]]*$D$3+Table4[[#This Row],[Return]]*$D$4+Table5[[#This Row],[Return]]*$D$5+Table6[[#This Row],[Return]]*$D$6+Table7[[#This Row],[Return]]*$D$7</f>
        <v>4.3905948401201733E-3</v>
      </c>
      <c r="AB431" s="13">
        <f>'Raw Data'!N416</f>
        <v>5.2177807636322945E-2</v>
      </c>
    </row>
    <row r="432" spans="1:28" x14ac:dyDescent="0.3">
      <c r="A432" s="7">
        <v>44589</v>
      </c>
      <c r="B432">
        <v>212.39999399999999</v>
      </c>
      <c r="C432">
        <v>4131610</v>
      </c>
      <c r="D432" s="21">
        <f>(Table2[[#This Row],[Close]]-B433)/B433</f>
        <v>-3.5186489378930034E-3</v>
      </c>
      <c r="F432" s="7">
        <v>44589</v>
      </c>
      <c r="G432">
        <v>1087.5</v>
      </c>
      <c r="H432">
        <v>29708</v>
      </c>
      <c r="I432" s="21">
        <f>(Table4[[#This Row],[Close]]-G433)/G433</f>
        <v>1.8210711209845239E-2</v>
      </c>
      <c r="K432" s="7">
        <v>44589</v>
      </c>
      <c r="L432">
        <v>222.5</v>
      </c>
      <c r="M432">
        <v>9471</v>
      </c>
      <c r="N432" s="21">
        <f>(Table5[[#This Row],[Close]]-L433)/L433</f>
        <v>1.021566401816118E-2</v>
      </c>
      <c r="P432" s="7">
        <v>44589</v>
      </c>
      <c r="Q432">
        <v>102.550003</v>
      </c>
      <c r="R432">
        <v>38758</v>
      </c>
      <c r="S432" s="21">
        <f>(Table6[[#This Row],[Close]]-Q433)/Q433</f>
        <v>2.9340146699266875E-3</v>
      </c>
      <c r="U432" s="7">
        <v>44589</v>
      </c>
      <c r="V432">
        <v>174.25</v>
      </c>
      <c r="W432">
        <v>37618</v>
      </c>
      <c r="X432" s="21">
        <f>(Table7[[#This Row],[Close]]-V433)/V433</f>
        <v>-4.0011261046206028E-3</v>
      </c>
      <c r="Z432" s="27">
        <v>44589</v>
      </c>
      <c r="AA432" s="21">
        <f>Table2[[#This Row],[Return]]*$D$3+Table4[[#This Row],[Return]]*$D$4+Table5[[#This Row],[Return]]*$D$5+Table6[[#This Row],[Return]]*$D$6+Table7[[#This Row],[Return]]*$D$7</f>
        <v>4.7681229710839004E-3</v>
      </c>
      <c r="AB432" s="13">
        <f>'Raw Data'!N417</f>
        <v>-1.975633849193283E-2</v>
      </c>
    </row>
    <row r="433" spans="1:28" x14ac:dyDescent="0.3">
      <c r="A433" s="7">
        <v>44588</v>
      </c>
      <c r="B433">
        <v>213.14999399999999</v>
      </c>
      <c r="C433">
        <v>1610303</v>
      </c>
      <c r="D433" s="21">
        <f>(Table2[[#This Row],[Close]]-B434)/B434</f>
        <v>5.8990091335255068E-3</v>
      </c>
      <c r="F433" s="7">
        <v>44588</v>
      </c>
      <c r="G433">
        <v>1068.0500489999999</v>
      </c>
      <c r="H433">
        <v>31926</v>
      </c>
      <c r="I433" s="21">
        <f>(Table4[[#This Row],[Close]]-G434)/G434</f>
        <v>-1.6347392889093523E-2</v>
      </c>
      <c r="K433" s="7">
        <v>44588</v>
      </c>
      <c r="L433">
        <v>220.25</v>
      </c>
      <c r="M433">
        <v>5488</v>
      </c>
      <c r="N433" s="21">
        <f>(Table5[[#This Row],[Close]]-L434)/L434</f>
        <v>-6.805535575467956E-4</v>
      </c>
      <c r="P433" s="7">
        <v>44588</v>
      </c>
      <c r="Q433">
        <v>102.25</v>
      </c>
      <c r="R433">
        <v>31760</v>
      </c>
      <c r="S433" s="21">
        <f>(Table6[[#This Row],[Close]]-Q434)/Q434</f>
        <v>-1.2077294685990338E-2</v>
      </c>
      <c r="U433" s="7">
        <v>44588</v>
      </c>
      <c r="V433">
        <v>174.949997</v>
      </c>
      <c r="W433">
        <v>32222</v>
      </c>
      <c r="X433" s="21">
        <f>(Table7[[#This Row],[Close]]-V434)/V434</f>
        <v>-5.6834328903114448E-3</v>
      </c>
      <c r="Z433" s="26">
        <v>44588</v>
      </c>
      <c r="AA433" s="21">
        <f>Table2[[#This Row],[Return]]*$D$3+Table4[[#This Row],[Return]]*$D$4+Table5[[#This Row],[Return]]*$D$5+Table6[[#This Row],[Return]]*$D$6+Table7[[#This Row],[Return]]*$D$7</f>
        <v>-5.777932977883319E-3</v>
      </c>
      <c r="AB433" s="13">
        <f>'Raw Data'!N418</f>
        <v>2.1183591123066552E-2</v>
      </c>
    </row>
    <row r="434" spans="1:28" x14ac:dyDescent="0.3">
      <c r="A434" s="7">
        <v>44586</v>
      </c>
      <c r="B434">
        <v>211.89999399999999</v>
      </c>
      <c r="C434">
        <v>1301360</v>
      </c>
      <c r="D434" s="21">
        <f>(Table2[[#This Row],[Close]]-B435)/B435</f>
        <v>1.8749971153846117E-2</v>
      </c>
      <c r="F434" s="7">
        <v>44586</v>
      </c>
      <c r="G434">
        <v>1085.8000489999999</v>
      </c>
      <c r="H434">
        <v>129228</v>
      </c>
      <c r="I434" s="21">
        <f>(Table4[[#This Row],[Close]]-G435)/G435</f>
        <v>6.0714134267435833E-2</v>
      </c>
      <c r="K434" s="7">
        <v>44586</v>
      </c>
      <c r="L434">
        <v>220.39999399999999</v>
      </c>
      <c r="M434">
        <v>2943</v>
      </c>
      <c r="N434" s="21">
        <f>(Table5[[#This Row],[Close]]-L435)/L435</f>
        <v>2.7297133385388926E-3</v>
      </c>
      <c r="P434" s="7">
        <v>44586</v>
      </c>
      <c r="Q434">
        <v>103.5</v>
      </c>
      <c r="R434">
        <v>57730</v>
      </c>
      <c r="S434" s="21">
        <f>(Table6[[#This Row],[Close]]-Q435)/Q435</f>
        <v>2.8827058227178102E-2</v>
      </c>
      <c r="U434" s="7">
        <v>44586</v>
      </c>
      <c r="V434">
        <v>175.949997</v>
      </c>
      <c r="W434">
        <v>64788</v>
      </c>
      <c r="X434" s="21">
        <f>(Table7[[#This Row],[Close]]-V435)/V435</f>
        <v>1.8523861070911699E-2</v>
      </c>
      <c r="Z434" s="27">
        <v>44586</v>
      </c>
      <c r="AA434" s="21">
        <f>Table2[[#This Row],[Return]]*$D$3+Table4[[#This Row],[Return]]*$D$4+Table5[[#This Row],[Return]]*$D$5+Table6[[#This Row],[Return]]*$D$6+Table7[[#This Row],[Return]]*$D$7</f>
        <v>2.590894761158213E-2</v>
      </c>
      <c r="AB434" s="13">
        <f>'Raw Data'!N419</f>
        <v>-6.5694243402738862E-3</v>
      </c>
    </row>
    <row r="435" spans="1:28" x14ac:dyDescent="0.3">
      <c r="A435" s="7">
        <v>44585</v>
      </c>
      <c r="B435">
        <v>208</v>
      </c>
      <c r="C435">
        <v>1718571</v>
      </c>
      <c r="D435" s="21">
        <f>(Table2[[#This Row],[Close]]-B436)/B436</f>
        <v>-5.260761941324138E-2</v>
      </c>
      <c r="F435" s="7">
        <v>44585</v>
      </c>
      <c r="G435">
        <v>1023.650024</v>
      </c>
      <c r="H435">
        <v>50174</v>
      </c>
      <c r="I435" s="21">
        <f>(Table4[[#This Row],[Close]]-G436)/G436</f>
        <v>-5.2439158039878898E-2</v>
      </c>
      <c r="K435" s="7">
        <v>44585</v>
      </c>
      <c r="L435">
        <v>219.800003</v>
      </c>
      <c r="M435">
        <v>6518</v>
      </c>
      <c r="N435" s="21">
        <f>(Table5[[#This Row],[Close]]-L436)/L436</f>
        <v>-2.5925066056061978E-2</v>
      </c>
      <c r="P435" s="7">
        <v>44585</v>
      </c>
      <c r="Q435">
        <v>100.599998</v>
      </c>
      <c r="R435">
        <v>92942</v>
      </c>
      <c r="S435" s="21">
        <f>(Table6[[#This Row],[Close]]-Q436)/Q436</f>
        <v>-6.1567156573707711E-2</v>
      </c>
      <c r="U435" s="7">
        <v>44585</v>
      </c>
      <c r="V435">
        <v>172.75</v>
      </c>
      <c r="W435">
        <v>155711</v>
      </c>
      <c r="X435" s="21">
        <f>(Table7[[#This Row],[Close]]-V436)/V436</f>
        <v>-4.6896551724137932E-2</v>
      </c>
      <c r="Z435" s="26">
        <v>44585</v>
      </c>
      <c r="AA435" s="21">
        <f>Table2[[#This Row],[Return]]*$D$3+Table4[[#This Row],[Return]]*$D$4+Table5[[#This Row],[Return]]*$D$5+Table6[[#This Row],[Return]]*$D$6+Table7[[#This Row],[Return]]*$D$7</f>
        <v>-4.7887110361405583E-2</v>
      </c>
      <c r="AB435" s="13">
        <f>'Raw Data'!N420</f>
        <v>-2.5710566283358573E-2</v>
      </c>
    </row>
    <row r="436" spans="1:28" x14ac:dyDescent="0.3">
      <c r="A436" s="7">
        <v>44582</v>
      </c>
      <c r="B436">
        <v>219.550003</v>
      </c>
      <c r="C436">
        <v>2489247</v>
      </c>
      <c r="D436" s="21">
        <f>(Table2[[#This Row],[Close]]-B437)/B437</f>
        <v>-6.8272190281364639E-4</v>
      </c>
      <c r="F436" s="7">
        <v>44582</v>
      </c>
      <c r="G436">
        <v>1080.3000489999999</v>
      </c>
      <c r="H436">
        <v>54396</v>
      </c>
      <c r="I436" s="21">
        <f>(Table4[[#This Row],[Close]]-G437)/G437</f>
        <v>-2.3898758527219385E-2</v>
      </c>
      <c r="K436" s="7">
        <v>44582</v>
      </c>
      <c r="L436">
        <v>225.64999399999999</v>
      </c>
      <c r="M436">
        <v>7221</v>
      </c>
      <c r="N436" s="21">
        <f>(Table5[[#This Row],[Close]]-L437)/L437</f>
        <v>-2.925361620890881E-2</v>
      </c>
      <c r="P436" s="7">
        <v>44582</v>
      </c>
      <c r="Q436">
        <v>107.199997</v>
      </c>
      <c r="R436">
        <v>71461</v>
      </c>
      <c r="S436" s="21">
        <f>(Table6[[#This Row],[Close]]-Q437)/Q437</f>
        <v>-1.6513788990825722E-2</v>
      </c>
      <c r="U436" s="7">
        <v>44582</v>
      </c>
      <c r="V436">
        <v>181.25</v>
      </c>
      <c r="W436">
        <v>75660</v>
      </c>
      <c r="X436" s="21">
        <f>(Table7[[#This Row],[Close]]-V437)/V437</f>
        <v>-3.2559411820888902E-2</v>
      </c>
      <c r="Z436" s="27">
        <v>44582</v>
      </c>
      <c r="AA436" s="21">
        <f>Table2[[#This Row],[Return]]*$D$3+Table4[[#This Row],[Return]]*$D$4+Table5[[#This Row],[Return]]*$D$5+Table6[[#This Row],[Return]]*$D$6+Table7[[#This Row],[Return]]*$D$7</f>
        <v>-2.0581659490131295E-2</v>
      </c>
      <c r="AB436" s="13">
        <f>'Raw Data'!N421</f>
        <v>3.8296913719306151E-2</v>
      </c>
    </row>
    <row r="437" spans="1:28" x14ac:dyDescent="0.3">
      <c r="A437" s="7">
        <v>44581</v>
      </c>
      <c r="B437">
        <v>219.699997</v>
      </c>
      <c r="C437">
        <v>1750410</v>
      </c>
      <c r="D437" s="21">
        <f>(Table2[[#This Row],[Close]]-B438)/B438</f>
        <v>8.2606840273708494E-3</v>
      </c>
      <c r="F437" s="7">
        <v>44581</v>
      </c>
      <c r="G437">
        <v>1106.75</v>
      </c>
      <c r="H437">
        <v>59494</v>
      </c>
      <c r="I437" s="21">
        <f>(Table4[[#This Row],[Close]]-G438)/G438</f>
        <v>-2.6861907749728714E-2</v>
      </c>
      <c r="K437" s="7">
        <v>44581</v>
      </c>
      <c r="L437">
        <v>232.449997</v>
      </c>
      <c r="M437">
        <v>2226</v>
      </c>
      <c r="N437" s="21">
        <f>(Table5[[#This Row],[Close]]-L438)/L438</f>
        <v>8.6112809472549498E-4</v>
      </c>
      <c r="P437" s="7">
        <v>44581</v>
      </c>
      <c r="Q437">
        <v>109</v>
      </c>
      <c r="R437">
        <v>142941</v>
      </c>
      <c r="S437" s="21">
        <f>(Table6[[#This Row],[Close]]-Q438)/Q438</f>
        <v>7.3937432733940265E-3</v>
      </c>
      <c r="U437" s="7">
        <v>44581</v>
      </c>
      <c r="V437">
        <v>187.35000600000001</v>
      </c>
      <c r="W437">
        <v>64199</v>
      </c>
      <c r="X437" s="21">
        <f>(Table7[[#This Row],[Close]]-V438)/V438</f>
        <v>-1.332622558658127E-3</v>
      </c>
      <c r="Z437" s="26">
        <v>44581</v>
      </c>
      <c r="AA437" s="21">
        <f>Table2[[#This Row],[Return]]*$D$3+Table4[[#This Row],[Return]]*$D$4+Table5[[#This Row],[Return]]*$D$5+Table6[[#This Row],[Return]]*$D$6+Table7[[#This Row],[Return]]*$D$7</f>
        <v>-2.3357949825792944E-3</v>
      </c>
      <c r="AB437" s="13">
        <f>'Raw Data'!N422</f>
        <v>1.7652453003209511E-2</v>
      </c>
    </row>
    <row r="438" spans="1:28" x14ac:dyDescent="0.3">
      <c r="A438" s="7">
        <v>44580</v>
      </c>
      <c r="B438">
        <v>217.89999399999999</v>
      </c>
      <c r="C438">
        <v>875347</v>
      </c>
      <c r="D438" s="21">
        <f>(Table2[[#This Row],[Close]]-B439)/B439</f>
        <v>0</v>
      </c>
      <c r="F438" s="7">
        <v>44580</v>
      </c>
      <c r="G438">
        <v>1137.3000489999999</v>
      </c>
      <c r="H438">
        <v>165883</v>
      </c>
      <c r="I438" s="21">
        <f>(Table4[[#This Row],[Close]]-G439)/G439</f>
        <v>3.5415171294642937E-2</v>
      </c>
      <c r="K438" s="7">
        <v>44580</v>
      </c>
      <c r="L438">
        <v>232.25</v>
      </c>
      <c r="M438">
        <v>3707</v>
      </c>
      <c r="N438" s="21">
        <f>(Table5[[#This Row],[Close]]-L439)/L439</f>
        <v>-7.2664972079482274E-3</v>
      </c>
      <c r="P438" s="7">
        <v>44580</v>
      </c>
      <c r="Q438">
        <v>108.199997</v>
      </c>
      <c r="R438">
        <v>95656</v>
      </c>
      <c r="S438" s="21">
        <f>(Table6[[#This Row],[Close]]-Q439)/Q439</f>
        <v>3.2452388177141816E-3</v>
      </c>
      <c r="U438" s="7">
        <v>44580</v>
      </c>
      <c r="V438">
        <v>187.60000600000001</v>
      </c>
      <c r="W438">
        <v>92516</v>
      </c>
      <c r="X438" s="21">
        <f>(Table7[[#This Row],[Close]]-V439)/V439</f>
        <v>4.2826712374303541E-3</v>
      </c>
      <c r="Z438" s="27">
        <v>44580</v>
      </c>
      <c r="AA438" s="21">
        <f>Table2[[#This Row],[Return]]*$D$3+Table4[[#This Row],[Return]]*$D$4+Table5[[#This Row],[Return]]*$D$5+Table6[[#This Row],[Return]]*$D$6+Table7[[#This Row],[Return]]*$D$7</f>
        <v>7.1353168283678492E-3</v>
      </c>
      <c r="AB438" s="13">
        <f>'Raw Data'!N423</f>
        <v>9.1382301908617437E-3</v>
      </c>
    </row>
    <row r="439" spans="1:28" x14ac:dyDescent="0.3">
      <c r="A439" s="7">
        <v>44579</v>
      </c>
      <c r="B439">
        <v>217.89999399999999</v>
      </c>
      <c r="C439">
        <v>1492889</v>
      </c>
      <c r="D439" s="21">
        <f>(Table2[[#This Row],[Close]]-B440)/B440</f>
        <v>-1.6030720470048162E-2</v>
      </c>
      <c r="F439" s="7">
        <v>44579</v>
      </c>
      <c r="G439">
        <v>1098.400024</v>
      </c>
      <c r="H439">
        <v>37071</v>
      </c>
      <c r="I439" s="21">
        <f>(Table4[[#This Row],[Close]]-G440)/G440</f>
        <v>-2.0597392777530067E-2</v>
      </c>
      <c r="K439" s="7">
        <v>44579</v>
      </c>
      <c r="L439">
        <v>233.949997</v>
      </c>
      <c r="M439">
        <v>6038</v>
      </c>
      <c r="N439" s="21">
        <f>(Table5[[#This Row],[Close]]-L440)/L440</f>
        <v>-2.3173290187891455E-2</v>
      </c>
      <c r="P439" s="7">
        <v>44579</v>
      </c>
      <c r="Q439">
        <v>107.849998</v>
      </c>
      <c r="R439">
        <v>188111</v>
      </c>
      <c r="S439" s="21">
        <f>(Table6[[#This Row],[Close]]-Q440)/Q440</f>
        <v>-2.7940505487350279E-2</v>
      </c>
      <c r="U439" s="7">
        <v>44579</v>
      </c>
      <c r="V439">
        <v>186.800003</v>
      </c>
      <c r="W439">
        <v>207141</v>
      </c>
      <c r="X439" s="21">
        <f>(Table7[[#This Row],[Close]]-V440)/V440</f>
        <v>-1.0593220170658578E-2</v>
      </c>
      <c r="Z439" s="26">
        <v>44579</v>
      </c>
      <c r="AA439" s="21">
        <f>Table2[[#This Row],[Return]]*$D$3+Table4[[#This Row],[Return]]*$D$4+Table5[[#This Row],[Return]]*$D$5+Table6[[#This Row],[Return]]*$D$6+Table7[[#This Row],[Return]]*$D$7</f>
        <v>-1.9667025818695706E-2</v>
      </c>
      <c r="AB439" s="13">
        <f>'Raw Data'!N424</f>
        <v>-1.0303377218088151E-2</v>
      </c>
    </row>
    <row r="440" spans="1:28" x14ac:dyDescent="0.3">
      <c r="A440" s="7">
        <v>44578</v>
      </c>
      <c r="B440">
        <v>221.449997</v>
      </c>
      <c r="C440">
        <v>2258304</v>
      </c>
      <c r="D440" s="21">
        <f>(Table2[[#This Row],[Close]]-B441)/B441</f>
        <v>5.4483405221339215E-3</v>
      </c>
      <c r="F440" s="7">
        <v>44578</v>
      </c>
      <c r="G440">
        <v>1121.5</v>
      </c>
      <c r="H440">
        <v>94311</v>
      </c>
      <c r="I440" s="21">
        <f>(Table4[[#This Row],[Close]]-G441)/G441</f>
        <v>1.926742711614662E-2</v>
      </c>
      <c r="K440" s="7">
        <v>44578</v>
      </c>
      <c r="L440">
        <v>239.5</v>
      </c>
      <c r="M440">
        <v>4572</v>
      </c>
      <c r="N440" s="21">
        <f>(Table5[[#This Row],[Close]]-L441)/L441</f>
        <v>2.7015450604829998E-2</v>
      </c>
      <c r="P440" s="7">
        <v>44578</v>
      </c>
      <c r="Q440">
        <v>110.949997</v>
      </c>
      <c r="R440">
        <v>193765</v>
      </c>
      <c r="S440" s="21">
        <f>(Table6[[#This Row],[Close]]-Q441)/Q441</f>
        <v>1.2317509348859631E-2</v>
      </c>
      <c r="U440" s="7">
        <v>44578</v>
      </c>
      <c r="V440">
        <v>188.800003</v>
      </c>
      <c r="W440">
        <v>634515</v>
      </c>
      <c r="X440" s="21">
        <f>(Table7[[#This Row],[Close]]-V441)/V441</f>
        <v>9.8313028446062725E-2</v>
      </c>
      <c r="Z440" s="27">
        <v>44578</v>
      </c>
      <c r="AA440" s="21">
        <f>Table2[[#This Row],[Return]]*$D$3+Table4[[#This Row],[Return]]*$D$4+Table5[[#This Row],[Return]]*$D$5+Table6[[#This Row],[Return]]*$D$6+Table7[[#This Row],[Return]]*$D$7</f>
        <v>3.2472351207606581E-2</v>
      </c>
      <c r="AB440" s="13">
        <f>'Raw Data'!N425</f>
        <v>3.8767986680937117E-2</v>
      </c>
    </row>
    <row r="441" spans="1:28" x14ac:dyDescent="0.3">
      <c r="A441" s="7">
        <v>44575</v>
      </c>
      <c r="B441">
        <v>220.25</v>
      </c>
      <c r="C441">
        <v>2231567</v>
      </c>
      <c r="D441" s="21">
        <f>(Table2[[#This Row],[Close]]-B442)/B442</f>
        <v>7.3176585589113151E-3</v>
      </c>
      <c r="F441" s="7">
        <v>44575</v>
      </c>
      <c r="G441">
        <v>1100.3000489999999</v>
      </c>
      <c r="H441">
        <v>28759</v>
      </c>
      <c r="I441" s="21">
        <f>(Table4[[#This Row],[Close]]-G442)/G442</f>
        <v>-6.9494142599278476E-3</v>
      </c>
      <c r="K441" s="7">
        <v>44575</v>
      </c>
      <c r="L441">
        <v>233.199997</v>
      </c>
      <c r="M441">
        <v>6870</v>
      </c>
      <c r="N441" s="21">
        <f>(Table5[[#This Row],[Close]]-L442)/L442</f>
        <v>-2.9142381712852394E-2</v>
      </c>
      <c r="P441" s="7">
        <v>44575</v>
      </c>
      <c r="Q441">
        <v>109.599998</v>
      </c>
      <c r="R441">
        <v>176228</v>
      </c>
      <c r="S441" s="21">
        <f>(Table6[[#This Row],[Close]]-Q442)/Q442</f>
        <v>1.2003646943573911E-2</v>
      </c>
      <c r="U441" s="7">
        <v>44575</v>
      </c>
      <c r="V441">
        <v>171.89999399999999</v>
      </c>
      <c r="W441">
        <v>61211</v>
      </c>
      <c r="X441" s="21">
        <f>(Table7[[#This Row],[Close]]-V442)/V442</f>
        <v>1.2665649484536037E-2</v>
      </c>
      <c r="Z441" s="26">
        <v>44575</v>
      </c>
      <c r="AA441" s="21">
        <f>Table2[[#This Row],[Return]]*$D$3+Table4[[#This Row],[Return]]*$D$4+Table5[[#This Row],[Return]]*$D$5+Table6[[#This Row],[Return]]*$D$6+Table7[[#This Row],[Return]]*$D$7</f>
        <v>-8.2096819715179493E-4</v>
      </c>
      <c r="AB441" s="13">
        <f>'Raw Data'!N426</f>
        <v>-8.2556905295435787E-3</v>
      </c>
    </row>
    <row r="442" spans="1:28" x14ac:dyDescent="0.3">
      <c r="A442" s="7">
        <v>44574</v>
      </c>
      <c r="B442">
        <v>218.64999399999999</v>
      </c>
      <c r="C442">
        <v>1220817</v>
      </c>
      <c r="D442" s="21">
        <f>(Table2[[#This Row],[Close]]-B443)/B443</f>
        <v>1.1446886761361358E-3</v>
      </c>
      <c r="F442" s="7">
        <v>44574</v>
      </c>
      <c r="G442">
        <v>1108</v>
      </c>
      <c r="H442">
        <v>31987</v>
      </c>
      <c r="I442" s="21">
        <f>(Table4[[#This Row],[Close]]-G443)/G443</f>
        <v>-9.9186634242229392E-3</v>
      </c>
      <c r="K442" s="7">
        <v>44574</v>
      </c>
      <c r="L442">
        <v>240.199997</v>
      </c>
      <c r="M442">
        <v>10683</v>
      </c>
      <c r="N442" s="21">
        <f>(Table5[[#This Row],[Close]]-L443)/L443</f>
        <v>-3.4371871356783934E-2</v>
      </c>
      <c r="P442" s="7">
        <v>44574</v>
      </c>
      <c r="Q442">
        <v>108.300003</v>
      </c>
      <c r="R442">
        <v>122527</v>
      </c>
      <c r="S442" s="21">
        <f>(Table6[[#This Row],[Close]]-Q443)/Q443</f>
        <v>-5.9659845607888586E-3</v>
      </c>
      <c r="U442" s="7">
        <v>44574</v>
      </c>
      <c r="V442">
        <v>169.75</v>
      </c>
      <c r="W442">
        <v>51800</v>
      </c>
      <c r="X442" s="21">
        <f>(Table7[[#This Row],[Close]]-V443)/V443</f>
        <v>0</v>
      </c>
      <c r="Z442" s="27">
        <v>44574</v>
      </c>
      <c r="AA442" s="21">
        <f>Table2[[#This Row],[Return]]*$D$3+Table4[[#This Row],[Return]]*$D$4+Table5[[#This Row],[Return]]*$D$5+Table6[[#This Row],[Return]]*$D$6+Table7[[#This Row],[Return]]*$D$7</f>
        <v>-9.8223661331319195E-3</v>
      </c>
      <c r="AB442" s="13">
        <f>'Raw Data'!N427</f>
        <v>4.2638872438706893E-3</v>
      </c>
    </row>
    <row r="443" spans="1:28" x14ac:dyDescent="0.3">
      <c r="A443" s="7">
        <v>44573</v>
      </c>
      <c r="B443">
        <v>218.39999399999999</v>
      </c>
      <c r="C443">
        <v>2023770</v>
      </c>
      <c r="D443" s="21">
        <f>(Table2[[#This Row],[Close]]-B444)/B444</f>
        <v>2.0646800008902785E-3</v>
      </c>
      <c r="F443" s="7">
        <v>44573</v>
      </c>
      <c r="G443">
        <v>1119.099976</v>
      </c>
      <c r="H443">
        <v>25976</v>
      </c>
      <c r="I443" s="21">
        <f>(Table4[[#This Row],[Close]]-G444)/G444</f>
        <v>2.6879312467613563E-3</v>
      </c>
      <c r="K443" s="7">
        <v>44573</v>
      </c>
      <c r="L443">
        <v>248.75</v>
      </c>
      <c r="M443">
        <v>17710</v>
      </c>
      <c r="N443" s="21">
        <f>(Table5[[#This Row],[Close]]-L444)/L444</f>
        <v>7.9011222702456627E-3</v>
      </c>
      <c r="P443" s="7">
        <v>44573</v>
      </c>
      <c r="Q443">
        <v>108.949997</v>
      </c>
      <c r="R443">
        <v>245185</v>
      </c>
      <c r="S443" s="21">
        <f>(Table6[[#This Row],[Close]]-Q444)/Q444</f>
        <v>1.8390528735631835E-3</v>
      </c>
      <c r="U443" s="7">
        <v>44573</v>
      </c>
      <c r="V443">
        <v>169.75</v>
      </c>
      <c r="W443">
        <v>101317</v>
      </c>
      <c r="X443" s="21">
        <f>(Table7[[#This Row],[Close]]-V444)/V444</f>
        <v>-8.4696087932758339E-3</v>
      </c>
      <c r="Z443" s="26">
        <v>44573</v>
      </c>
      <c r="AA443" s="21">
        <f>Table2[[#This Row],[Return]]*$D$3+Table4[[#This Row],[Return]]*$D$4+Table5[[#This Row],[Return]]*$D$5+Table6[[#This Row],[Return]]*$D$6+Table7[[#This Row],[Return]]*$D$7</f>
        <v>1.2046355196369295E-3</v>
      </c>
      <c r="AB443" s="13">
        <f>'Raw Data'!N428</f>
        <v>3.2081749049428848E-3</v>
      </c>
    </row>
    <row r="444" spans="1:28" x14ac:dyDescent="0.3">
      <c r="A444" s="7">
        <v>44572</v>
      </c>
      <c r="B444">
        <v>217.949997</v>
      </c>
      <c r="C444">
        <v>3494717</v>
      </c>
      <c r="D444" s="21">
        <f>(Table2[[#This Row],[Close]]-B445)/B445</f>
        <v>1.0665444303235195E-2</v>
      </c>
      <c r="F444" s="7">
        <v>44572</v>
      </c>
      <c r="G444">
        <v>1116.099976</v>
      </c>
      <c r="H444">
        <v>170697</v>
      </c>
      <c r="I444" s="21">
        <f>(Table4[[#This Row],[Close]]-G445)/G445</f>
        <v>1.9548758525522136E-2</v>
      </c>
      <c r="K444" s="7">
        <v>44572</v>
      </c>
      <c r="L444">
        <v>246.800003</v>
      </c>
      <c r="M444">
        <v>14043</v>
      </c>
      <c r="N444" s="21">
        <f>(Table5[[#This Row],[Close]]-L445)/L445</f>
        <v>4.998936332708747E-2</v>
      </c>
      <c r="P444" s="7">
        <v>44572</v>
      </c>
      <c r="Q444">
        <v>108.75</v>
      </c>
      <c r="R444">
        <v>601670</v>
      </c>
      <c r="S444" s="21">
        <f>(Table6[[#This Row],[Close]]-Q445)/Q445</f>
        <v>2.8855279910745921E-2</v>
      </c>
      <c r="U444" s="7">
        <v>44572</v>
      </c>
      <c r="V444">
        <v>171.199997</v>
      </c>
      <c r="W444">
        <v>273100</v>
      </c>
      <c r="X444" s="21">
        <f>(Table7[[#This Row],[Close]]-V445)/V445</f>
        <v>6.8664171073611197E-2</v>
      </c>
      <c r="Z444" s="27">
        <v>44572</v>
      </c>
      <c r="AA444" s="21">
        <f>Table2[[#This Row],[Return]]*$D$3+Table4[[#This Row],[Return]]*$D$4+Table5[[#This Row],[Return]]*$D$5+Table6[[#This Row],[Return]]*$D$6+Table7[[#This Row],[Return]]*$D$7</f>
        <v>3.5544603428040389E-2</v>
      </c>
      <c r="AB444" s="13">
        <f>'Raw Data'!N429</f>
        <v>-3.0749740872970093E-2</v>
      </c>
    </row>
    <row r="445" spans="1:28" x14ac:dyDescent="0.3">
      <c r="A445" s="7">
        <v>44571</v>
      </c>
      <c r="B445">
        <v>215.64999399999999</v>
      </c>
      <c r="C445">
        <v>1228027</v>
      </c>
      <c r="D445" s="21">
        <f>(Table2[[#This Row],[Close]]-B446)/B446</f>
        <v>1.1491543313670855E-2</v>
      </c>
      <c r="F445" s="7">
        <v>44571</v>
      </c>
      <c r="G445">
        <v>1094.6999510000001</v>
      </c>
      <c r="H445">
        <v>51017</v>
      </c>
      <c r="I445" s="21">
        <f>(Table4[[#This Row],[Close]]-G446)/G446</f>
        <v>-4.7277687849200146E-3</v>
      </c>
      <c r="K445" s="7">
        <v>44571</v>
      </c>
      <c r="L445">
        <v>235.050003</v>
      </c>
      <c r="M445">
        <v>3371</v>
      </c>
      <c r="N445" s="21">
        <f>(Table5[[#This Row],[Close]]-L446)/L446</f>
        <v>4.2725912718744978E-3</v>
      </c>
      <c r="P445" s="7">
        <v>44571</v>
      </c>
      <c r="Q445">
        <v>105.699997</v>
      </c>
      <c r="R445">
        <v>71534</v>
      </c>
      <c r="S445" s="21">
        <f>(Table6[[#This Row],[Close]]-Q446)/Q446</f>
        <v>1.2452059148427943E-2</v>
      </c>
      <c r="U445" s="7">
        <v>44571</v>
      </c>
      <c r="V445">
        <v>160.199997</v>
      </c>
      <c r="W445">
        <v>25863</v>
      </c>
      <c r="X445" s="21">
        <f>(Table7[[#This Row],[Close]]-V446)/V446</f>
        <v>1.2499812499999763E-3</v>
      </c>
      <c r="Z445" s="26">
        <v>44571</v>
      </c>
      <c r="AA445" s="21">
        <f>Table2[[#This Row],[Return]]*$D$3+Table4[[#This Row],[Return]]*$D$4+Table5[[#This Row],[Return]]*$D$5+Table6[[#This Row],[Return]]*$D$6+Table7[[#This Row],[Return]]*$D$7</f>
        <v>4.947681239810652E-3</v>
      </c>
      <c r="AB445" s="13">
        <f>'Raw Data'!N430</f>
        <v>2.0808840818245862E-2</v>
      </c>
    </row>
    <row r="446" spans="1:28" x14ac:dyDescent="0.3">
      <c r="A446" s="7">
        <v>44568</v>
      </c>
      <c r="B446">
        <v>213.199997</v>
      </c>
      <c r="C446">
        <v>1209711</v>
      </c>
      <c r="D446" s="21">
        <f>(Table2[[#This Row],[Close]]-B447)/B447</f>
        <v>-3.5054919865224396E-3</v>
      </c>
      <c r="F446" s="7">
        <v>44568</v>
      </c>
      <c r="G446">
        <v>1099.900024</v>
      </c>
      <c r="H446">
        <v>42352</v>
      </c>
      <c r="I446" s="21">
        <f>(Table4[[#This Row],[Close]]-G447)/G447</f>
        <v>1.107693916058887E-2</v>
      </c>
      <c r="K446" s="7">
        <v>44568</v>
      </c>
      <c r="L446">
        <v>234.050003</v>
      </c>
      <c r="M446">
        <v>8318</v>
      </c>
      <c r="N446" s="21">
        <f>(Table5[[#This Row],[Close]]-L447)/L447</f>
        <v>-6.4045261281532985E-4</v>
      </c>
      <c r="P446" s="7">
        <v>44568</v>
      </c>
      <c r="Q446">
        <v>104.400002</v>
      </c>
      <c r="R446">
        <v>111296</v>
      </c>
      <c r="S446" s="21">
        <f>(Table6[[#This Row],[Close]]-Q447)/Q447</f>
        <v>2.8818828603627954E-3</v>
      </c>
      <c r="U446" s="7">
        <v>44568</v>
      </c>
      <c r="V446">
        <v>160</v>
      </c>
      <c r="W446">
        <v>51909</v>
      </c>
      <c r="X446" s="21">
        <f>(Table7[[#This Row],[Close]]-V447)/V447</f>
        <v>-1.2484207474735235E-3</v>
      </c>
      <c r="Z446" s="27">
        <v>44568</v>
      </c>
      <c r="AA446" s="21">
        <f>Table2[[#This Row],[Return]]*$D$3+Table4[[#This Row],[Return]]*$D$4+Table5[[#This Row],[Return]]*$D$5+Table6[[#This Row],[Return]]*$D$6+Table7[[#This Row],[Return]]*$D$7</f>
        <v>1.7128913348280744E-3</v>
      </c>
      <c r="AB446" s="13">
        <f>'Raw Data'!N431</f>
        <v>1.2137077582103814E-2</v>
      </c>
    </row>
    <row r="447" spans="1:28" x14ac:dyDescent="0.3">
      <c r="A447" s="7">
        <v>44567</v>
      </c>
      <c r="B447">
        <v>213.949997</v>
      </c>
      <c r="C447">
        <v>1128050</v>
      </c>
      <c r="D447" s="21">
        <f>(Table2[[#This Row],[Close]]-B448)/B448</f>
        <v>-4.1890108208794338E-3</v>
      </c>
      <c r="F447" s="7">
        <v>44567</v>
      </c>
      <c r="G447">
        <v>1087.849976</v>
      </c>
      <c r="H447">
        <v>27685</v>
      </c>
      <c r="I447" s="21">
        <f>(Table4[[#This Row],[Close]]-G448)/G448</f>
        <v>-3.0699918900565326E-3</v>
      </c>
      <c r="K447" s="7">
        <v>44567</v>
      </c>
      <c r="L447">
        <v>234.199997</v>
      </c>
      <c r="M447">
        <v>6345</v>
      </c>
      <c r="N447" s="21">
        <f>(Table5[[#This Row],[Close]]-L448)/L448</f>
        <v>-2.1303792347300288E-3</v>
      </c>
      <c r="P447" s="7">
        <v>44567</v>
      </c>
      <c r="Q447">
        <v>104.099998</v>
      </c>
      <c r="R447">
        <v>94514</v>
      </c>
      <c r="S447" s="21">
        <f>(Table6[[#This Row],[Close]]-Q448)/Q448</f>
        <v>1.3631947817875819E-2</v>
      </c>
      <c r="U447" s="7">
        <v>44567</v>
      </c>
      <c r="V447">
        <v>160.199997</v>
      </c>
      <c r="W447">
        <v>68937</v>
      </c>
      <c r="X447" s="21">
        <f>(Table7[[#This Row],[Close]]-V448)/V448</f>
        <v>-6.5116465116279304E-3</v>
      </c>
      <c r="Z447" s="26">
        <v>44567</v>
      </c>
      <c r="AA447" s="21">
        <f>Table2[[#This Row],[Return]]*$D$3+Table4[[#This Row],[Return]]*$D$4+Table5[[#This Row],[Return]]*$D$5+Table6[[#This Row],[Return]]*$D$6+Table7[[#This Row],[Return]]*$D$7</f>
        <v>-4.5381612788362091E-4</v>
      </c>
      <c r="AB447" s="13">
        <f>'Raw Data'!N432</f>
        <v>1.7880557873405651E-3</v>
      </c>
    </row>
    <row r="448" spans="1:28" x14ac:dyDescent="0.3">
      <c r="A448" s="7">
        <v>44566</v>
      </c>
      <c r="B448">
        <v>214.85000600000001</v>
      </c>
      <c r="C448">
        <v>1350483</v>
      </c>
      <c r="D448" s="21">
        <f>(Table2[[#This Row],[Close]]-B449)/B449</f>
        <v>-1.354452231114063E-2</v>
      </c>
      <c r="F448" s="7">
        <v>44566</v>
      </c>
      <c r="G448">
        <v>1091.1999510000001</v>
      </c>
      <c r="H448">
        <v>36820</v>
      </c>
      <c r="I448" s="21">
        <f>(Table4[[#This Row],[Close]]-G449)/G449</f>
        <v>-6.012113049195072E-3</v>
      </c>
      <c r="K448" s="7">
        <v>44566</v>
      </c>
      <c r="L448">
        <v>234.699997</v>
      </c>
      <c r="M448">
        <v>7991</v>
      </c>
      <c r="N448" s="21">
        <f>(Table5[[#This Row],[Close]]-L449)/L449</f>
        <v>-9.9135455400100013E-3</v>
      </c>
      <c r="P448" s="7">
        <v>44566</v>
      </c>
      <c r="Q448">
        <v>102.699997</v>
      </c>
      <c r="R448">
        <v>72080</v>
      </c>
      <c r="S448" s="21">
        <f>(Table6[[#This Row],[Close]]-Q449)/Q449</f>
        <v>-3.2045250368430762E-2</v>
      </c>
      <c r="U448" s="7">
        <v>44566</v>
      </c>
      <c r="V448">
        <v>161.25</v>
      </c>
      <c r="W448">
        <v>34137</v>
      </c>
      <c r="X448" s="21">
        <f>(Table7[[#This Row],[Close]]-V449)/V449</f>
        <v>-2.0947158851496495E-2</v>
      </c>
      <c r="Z448" s="27">
        <v>44566</v>
      </c>
      <c r="AA448" s="21">
        <f>Table2[[#This Row],[Return]]*$D$3+Table4[[#This Row],[Return]]*$D$4+Table5[[#This Row],[Return]]*$D$5+Table6[[#This Row],[Return]]*$D$6+Table7[[#This Row],[Return]]*$D$7</f>
        <v>-1.6492518024054593E-2</v>
      </c>
      <c r="AB448" s="13">
        <f>'Raw Data'!N433</f>
        <v>-1.3754996473077881E-2</v>
      </c>
    </row>
    <row r="449" spans="1:28" x14ac:dyDescent="0.3">
      <c r="A449" s="7">
        <v>44565</v>
      </c>
      <c r="B449">
        <v>217.800003</v>
      </c>
      <c r="C449">
        <v>3477443</v>
      </c>
      <c r="D449" s="21">
        <f>(Table2[[#This Row],[Close]]-B450)/B450</f>
        <v>1.7519270952778263E-2</v>
      </c>
      <c r="F449" s="7">
        <v>44565</v>
      </c>
      <c r="G449">
        <v>1097.8000489999999</v>
      </c>
      <c r="H449">
        <v>22835</v>
      </c>
      <c r="I449" s="21">
        <f>(Table4[[#This Row],[Close]]-G450)/G450</f>
        <v>-1.2414472200384453E-2</v>
      </c>
      <c r="K449" s="7">
        <v>44565</v>
      </c>
      <c r="L449">
        <v>237.050003</v>
      </c>
      <c r="M449">
        <v>12829</v>
      </c>
      <c r="N449" s="21">
        <f>(Table5[[#This Row],[Close]]-L450)/L450</f>
        <v>3.6737411854032287E-2</v>
      </c>
      <c r="P449" s="7">
        <v>44565</v>
      </c>
      <c r="Q449">
        <v>106.099998</v>
      </c>
      <c r="R449">
        <v>290111</v>
      </c>
      <c r="S449" s="21">
        <f>(Table6[[#This Row],[Close]]-Q450)/Q450</f>
        <v>5.3624639134795642E-2</v>
      </c>
      <c r="U449" s="7">
        <v>44565</v>
      </c>
      <c r="V449">
        <v>164.699997</v>
      </c>
      <c r="W449">
        <v>113499</v>
      </c>
      <c r="X449" s="21">
        <f>(Table7[[#This Row],[Close]]-V450)/V450</f>
        <v>2.9374981249999977E-2</v>
      </c>
      <c r="Z449" s="26">
        <v>44565</v>
      </c>
      <c r="AA449" s="21">
        <f>Table2[[#This Row],[Return]]*$D$3+Table4[[#This Row],[Return]]*$D$4+Table5[[#This Row],[Return]]*$D$5+Table6[[#This Row],[Return]]*$D$6+Table7[[#This Row],[Return]]*$D$7</f>
        <v>2.4968366198244343E-2</v>
      </c>
      <c r="AB449" s="13">
        <f>'Raw Data'!N434</f>
        <v>-2.3457658925639222E-3</v>
      </c>
    </row>
    <row r="450" spans="1:28" x14ac:dyDescent="0.3">
      <c r="A450" s="7">
        <v>44564</v>
      </c>
      <c r="B450">
        <v>214.050003</v>
      </c>
      <c r="C450">
        <v>1525259</v>
      </c>
      <c r="D450" s="21">
        <f>(Table2[[#This Row],[Close]]-B451)/B451</f>
        <v>4.2224209492589121E-3</v>
      </c>
      <c r="F450" s="7">
        <v>44564</v>
      </c>
      <c r="G450">
        <v>1111.599976</v>
      </c>
      <c r="H450">
        <v>28496</v>
      </c>
      <c r="I450" s="21">
        <f>(Table4[[#This Row],[Close]]-G451)/G451</f>
        <v>1.9379197755265969E-3</v>
      </c>
      <c r="K450" s="7">
        <v>44564</v>
      </c>
      <c r="L450">
        <v>228.64999399999999</v>
      </c>
      <c r="M450">
        <v>10564</v>
      </c>
      <c r="N450" s="21">
        <f>(Table5[[#This Row],[Close]]-L451)/L451</f>
        <v>1.7352587319243572E-2</v>
      </c>
      <c r="P450" s="7">
        <v>44564</v>
      </c>
      <c r="Q450">
        <v>100.699997</v>
      </c>
      <c r="R450">
        <v>55160</v>
      </c>
      <c r="S450" s="21">
        <f>(Table6[[#This Row],[Close]]-Q451)/Q451</f>
        <v>1.6145298004950483E-2</v>
      </c>
      <c r="U450" s="7">
        <v>44564</v>
      </c>
      <c r="V450">
        <v>160</v>
      </c>
      <c r="W450">
        <v>36302</v>
      </c>
      <c r="X450" s="21">
        <f>(Table7[[#This Row],[Close]]-V451)/V451</f>
        <v>1.4263074484944533E-2</v>
      </c>
      <c r="Z450" s="27">
        <v>44564</v>
      </c>
      <c r="AA450" s="21">
        <f>Table2[[#This Row],[Return]]*$D$3+Table4[[#This Row],[Return]]*$D$4+Table5[[#This Row],[Return]]*$D$5+Table6[[#This Row],[Return]]*$D$6+Table7[[#This Row],[Return]]*$D$7</f>
        <v>1.0784260106784819E-2</v>
      </c>
      <c r="AB450" s="13">
        <f>'Raw Data'!N435</f>
        <v>-6.8724519510774346E-3</v>
      </c>
    </row>
    <row r="451" spans="1:28" x14ac:dyDescent="0.3">
      <c r="A451" s="7">
        <v>44561</v>
      </c>
      <c r="B451">
        <v>213.14999399999999</v>
      </c>
      <c r="C451">
        <v>3045699</v>
      </c>
      <c r="D451" s="21">
        <f>(Table2[[#This Row],[Close]]-B452)/B452</f>
        <v>2.2302129496402843E-2</v>
      </c>
      <c r="F451" s="7">
        <v>44561</v>
      </c>
      <c r="G451">
        <v>1109.4499510000001</v>
      </c>
      <c r="H451">
        <v>43665</v>
      </c>
      <c r="I451" s="21">
        <f>(Table4[[#This Row],[Close]]-G452)/G452</f>
        <v>-7.9138850149508399E-3</v>
      </c>
      <c r="K451" s="7">
        <v>44561</v>
      </c>
      <c r="L451">
        <v>224.75</v>
      </c>
      <c r="M451">
        <v>2479</v>
      </c>
      <c r="N451" s="21">
        <f>(Table5[[#This Row],[Close]]-L452)/L452</f>
        <v>-1.3330504154670185E-3</v>
      </c>
      <c r="P451" s="7">
        <v>44561</v>
      </c>
      <c r="Q451">
        <v>99.099997999999999</v>
      </c>
      <c r="R451">
        <v>26722</v>
      </c>
      <c r="S451" s="21">
        <f>(Table6[[#This Row],[Close]]-Q452)/Q452</f>
        <v>6.0913502538071001E-3</v>
      </c>
      <c r="U451" s="7">
        <v>44561</v>
      </c>
      <c r="V451">
        <v>157.75</v>
      </c>
      <c r="W451">
        <v>18604</v>
      </c>
      <c r="X451" s="21">
        <f>(Table7[[#This Row],[Close]]-V452)/V452</f>
        <v>-1.8981524473618884E-3</v>
      </c>
      <c r="Z451" s="26">
        <v>44561</v>
      </c>
      <c r="AA451" s="21">
        <f>Table2[[#This Row],[Return]]*$D$3+Table4[[#This Row],[Return]]*$D$4+Table5[[#This Row],[Return]]*$D$5+Table6[[#This Row],[Return]]*$D$6+Table7[[#This Row],[Return]]*$D$7</f>
        <v>3.4496783744860393E-3</v>
      </c>
      <c r="AB451" s="13">
        <f>'Raw Data'!N436</f>
        <v>1.4056224899598367E-2</v>
      </c>
    </row>
    <row r="452" spans="1:28" x14ac:dyDescent="0.3">
      <c r="A452" s="7">
        <v>44560</v>
      </c>
      <c r="B452">
        <v>208.5</v>
      </c>
      <c r="C452">
        <v>977484</v>
      </c>
      <c r="D452" s="21">
        <f>(Table2[[#This Row],[Close]]-B453)/B453</f>
        <v>-1.3484768957139313E-2</v>
      </c>
      <c r="F452" s="7">
        <v>44560</v>
      </c>
      <c r="G452">
        <v>1118.3000489999999</v>
      </c>
      <c r="H452">
        <v>74134</v>
      </c>
      <c r="I452" s="21">
        <f>(Table4[[#This Row],[Close]]-G453)/G453</f>
        <v>1.4837423410348596E-2</v>
      </c>
      <c r="K452" s="7">
        <v>44560</v>
      </c>
      <c r="L452">
        <v>225.050003</v>
      </c>
      <c r="M452">
        <v>2119</v>
      </c>
      <c r="N452" s="21">
        <f>(Table5[[#This Row],[Close]]-L453)/L453</f>
        <v>-8.8086323434226066E-3</v>
      </c>
      <c r="P452" s="7">
        <v>44560</v>
      </c>
      <c r="Q452">
        <v>98.5</v>
      </c>
      <c r="R452">
        <v>64269</v>
      </c>
      <c r="S452" s="21">
        <f>(Table6[[#This Row],[Close]]-Q453)/Q453</f>
        <v>1.0162398167430867E-3</v>
      </c>
      <c r="U452" s="7">
        <v>44560</v>
      </c>
      <c r="V452">
        <v>158.050003</v>
      </c>
      <c r="W452">
        <v>56887</v>
      </c>
      <c r="X452" s="21">
        <f>(Table7[[#This Row],[Close]]-V453)/V453</f>
        <v>2.7633289447985251E-2</v>
      </c>
      <c r="Z452" s="27">
        <v>44560</v>
      </c>
      <c r="AA452" s="21">
        <f>Table2[[#This Row],[Return]]*$D$3+Table4[[#This Row],[Return]]*$D$4+Table5[[#This Row],[Return]]*$D$5+Table6[[#This Row],[Return]]*$D$6+Table7[[#This Row],[Return]]*$D$7</f>
        <v>4.2387102749030028E-3</v>
      </c>
      <c r="AB452" s="13">
        <f>'Raw Data'!N437</f>
        <v>-2.779053743683961E-2</v>
      </c>
    </row>
    <row r="453" spans="1:28" x14ac:dyDescent="0.3">
      <c r="A453" s="7">
        <v>44559</v>
      </c>
      <c r="B453">
        <v>211.35000600000001</v>
      </c>
      <c r="C453">
        <v>2708289</v>
      </c>
      <c r="D453" s="21">
        <f>(Table2[[#This Row],[Close]]-B454)/B454</f>
        <v>-4.7092063656452169E-3</v>
      </c>
      <c r="F453" s="7">
        <v>44559</v>
      </c>
      <c r="G453">
        <v>1101.9499510000001</v>
      </c>
      <c r="H453">
        <v>54452</v>
      </c>
      <c r="I453" s="21">
        <f>(Table4[[#This Row],[Close]]-G454)/G454</f>
        <v>2.3784062406111008E-2</v>
      </c>
      <c r="K453" s="7">
        <v>44559</v>
      </c>
      <c r="L453">
        <v>227.050003</v>
      </c>
      <c r="M453">
        <v>3268</v>
      </c>
      <c r="N453" s="21">
        <f>(Table5[[#This Row],[Close]]-L454)/L454</f>
        <v>1.8389800651129894E-2</v>
      </c>
      <c r="P453" s="7">
        <v>44559</v>
      </c>
      <c r="Q453">
        <v>98.400002000000001</v>
      </c>
      <c r="R453">
        <v>22049</v>
      </c>
      <c r="S453" s="21">
        <f>(Table6[[#This Row],[Close]]-Q454)/Q454</f>
        <v>3.5695970350964378E-3</v>
      </c>
      <c r="U453" s="7">
        <v>44559</v>
      </c>
      <c r="V453">
        <v>153.800003</v>
      </c>
      <c r="W453">
        <v>35409</v>
      </c>
      <c r="X453" s="21">
        <f>(Table7[[#This Row],[Close]]-V454)/V454</f>
        <v>-5.8176730281384063E-3</v>
      </c>
      <c r="Z453" s="26">
        <v>44559</v>
      </c>
      <c r="AA453" s="21">
        <f>Table2[[#This Row],[Return]]*$D$3+Table4[[#This Row],[Return]]*$D$4+Table5[[#This Row],[Return]]*$D$5+Table6[[#This Row],[Return]]*$D$6+Table7[[#This Row],[Return]]*$D$7</f>
        <v>7.043316139710743E-3</v>
      </c>
      <c r="AB453" s="13">
        <f>'Raw Data'!N438</f>
        <v>-1.0566981024883614E-2</v>
      </c>
    </row>
    <row r="454" spans="1:28" x14ac:dyDescent="0.3">
      <c r="A454" s="7">
        <v>44558</v>
      </c>
      <c r="B454">
        <v>212.35000600000001</v>
      </c>
      <c r="C454">
        <v>2869999</v>
      </c>
      <c r="D454" s="21">
        <f>(Table2[[#This Row],[Close]]-B455)/B455</f>
        <v>-2.7478817655722895E-2</v>
      </c>
      <c r="F454" s="7">
        <v>44558</v>
      </c>
      <c r="G454">
        <v>1076.349976</v>
      </c>
      <c r="H454">
        <v>43316</v>
      </c>
      <c r="I454" s="21">
        <f>(Table4[[#This Row],[Close]]-G455)/G455</f>
        <v>4.9953090569560873E-3</v>
      </c>
      <c r="K454" s="7">
        <v>44558</v>
      </c>
      <c r="L454">
        <v>222.949997</v>
      </c>
      <c r="M454">
        <v>5247</v>
      </c>
      <c r="N454" s="21">
        <f>(Table5[[#This Row],[Close]]-L455)/L455</f>
        <v>2.1067052317827684E-2</v>
      </c>
      <c r="P454" s="7">
        <v>44558</v>
      </c>
      <c r="Q454">
        <v>98.050003000000004</v>
      </c>
      <c r="R454">
        <v>47905</v>
      </c>
      <c r="S454" s="21">
        <f>(Table6[[#This Row],[Close]]-Q455)/Q455</f>
        <v>-1.1094291253771198E-2</v>
      </c>
      <c r="U454" s="7">
        <v>44558</v>
      </c>
      <c r="V454">
        <v>154.699997</v>
      </c>
      <c r="W454">
        <v>35404</v>
      </c>
      <c r="X454" s="21">
        <f>(Table7[[#This Row],[Close]]-V455)/V455</f>
        <v>-5.4645193417322373E-3</v>
      </c>
      <c r="Z454" s="27">
        <v>44558</v>
      </c>
      <c r="AA454" s="21">
        <f>Table2[[#This Row],[Return]]*$D$3+Table4[[#This Row],[Return]]*$D$4+Table5[[#This Row],[Return]]*$D$5+Table6[[#This Row],[Return]]*$D$6+Table7[[#This Row],[Return]]*$D$7</f>
        <v>-3.595053375288512E-3</v>
      </c>
      <c r="AB454" s="13">
        <f>'Raw Data'!N439</f>
        <v>2.1590249564712737E-2</v>
      </c>
    </row>
    <row r="455" spans="1:28" x14ac:dyDescent="0.3">
      <c r="A455" s="7">
        <v>44557</v>
      </c>
      <c r="B455">
        <v>218.35000600000001</v>
      </c>
      <c r="C455">
        <v>5891092</v>
      </c>
      <c r="D455" s="21">
        <f>(Table2[[#This Row],[Close]]-B456)/B456</f>
        <v>8.6318437810945309E-2</v>
      </c>
      <c r="F455" s="7">
        <v>44557</v>
      </c>
      <c r="G455">
        <v>1071</v>
      </c>
      <c r="H455">
        <v>83228</v>
      </c>
      <c r="I455" s="21">
        <f>(Table4[[#This Row],[Close]]-G456)/G456</f>
        <v>3.2139907703601582E-2</v>
      </c>
      <c r="K455" s="7">
        <v>44557</v>
      </c>
      <c r="L455">
        <v>218.35000600000001</v>
      </c>
      <c r="M455">
        <v>2782</v>
      </c>
      <c r="N455" s="21">
        <f>(Table5[[#This Row],[Close]]-L456)/L456</f>
        <v>5.7577151794274938E-3</v>
      </c>
      <c r="P455" s="7">
        <v>44557</v>
      </c>
      <c r="Q455">
        <v>99.150002000000001</v>
      </c>
      <c r="R455">
        <v>104881</v>
      </c>
      <c r="S455" s="21">
        <f>(Table6[[#This Row],[Close]]-Q456)/Q456</f>
        <v>3.1737815436791175E-2</v>
      </c>
      <c r="U455" s="7">
        <v>44557</v>
      </c>
      <c r="V455">
        <v>155.550003</v>
      </c>
      <c r="W455">
        <v>67050</v>
      </c>
      <c r="X455" s="21">
        <f>(Table7[[#This Row],[Close]]-V456)/V456</f>
        <v>5.1368747239650216E-2</v>
      </c>
      <c r="Z455" s="26">
        <v>44557</v>
      </c>
      <c r="AA455" s="21">
        <f>Table2[[#This Row],[Return]]*$D$3+Table4[[#This Row],[Return]]*$D$4+Table5[[#This Row],[Return]]*$D$5+Table6[[#This Row],[Return]]*$D$6+Table7[[#This Row],[Return]]*$D$7</f>
        <v>4.146452467408316E-2</v>
      </c>
      <c r="AB455" s="13">
        <f>'Raw Data'!N440</f>
        <v>8.4739360362628996E-2</v>
      </c>
    </row>
    <row r="456" spans="1:28" x14ac:dyDescent="0.3">
      <c r="A456" s="7">
        <v>44554</v>
      </c>
      <c r="B456">
        <v>201</v>
      </c>
      <c r="C456">
        <v>730734</v>
      </c>
      <c r="D456" s="21">
        <f>(Table2[[#This Row],[Close]]-B457)/B457</f>
        <v>-9.6082632610238281E-3</v>
      </c>
      <c r="F456" s="7">
        <v>44554</v>
      </c>
      <c r="G456">
        <v>1037.650024</v>
      </c>
      <c r="H456">
        <v>21979</v>
      </c>
      <c r="I456" s="21">
        <f>(Table4[[#This Row],[Close]]-G457)/G457</f>
        <v>-1.2889961597800745E-2</v>
      </c>
      <c r="K456" s="7">
        <v>44554</v>
      </c>
      <c r="L456">
        <v>217.10000600000001</v>
      </c>
      <c r="M456">
        <v>7824</v>
      </c>
      <c r="N456" s="21">
        <f>(Table5[[#This Row],[Close]]-L457)/L457</f>
        <v>2.3084025214662276E-3</v>
      </c>
      <c r="P456" s="7">
        <v>44554</v>
      </c>
      <c r="Q456">
        <v>96.099997999999999</v>
      </c>
      <c r="R456">
        <v>13179</v>
      </c>
      <c r="S456" s="21">
        <f>(Table6[[#This Row],[Close]]-Q457)/Q457</f>
        <v>-1.2333041757460217E-2</v>
      </c>
      <c r="U456" s="7">
        <v>44554</v>
      </c>
      <c r="V456">
        <v>147.949997</v>
      </c>
      <c r="W456">
        <v>23202</v>
      </c>
      <c r="X456" s="21">
        <f>(Table7[[#This Row],[Close]]-V457)/V457</f>
        <v>-2.5683298293712357E-2</v>
      </c>
      <c r="Z456" s="27">
        <v>44554</v>
      </c>
      <c r="AA456" s="21">
        <f>Table2[[#This Row],[Return]]*$D$3+Table4[[#This Row],[Return]]*$D$4+Table5[[#This Row],[Return]]*$D$5+Table6[[#This Row],[Return]]*$D$6+Table7[[#This Row],[Return]]*$D$7</f>
        <v>-1.1641232477706185E-2</v>
      </c>
      <c r="AB456" s="13">
        <f>'Raw Data'!N441</f>
        <v>-5.7586379569352893E-3</v>
      </c>
    </row>
    <row r="457" spans="1:28" x14ac:dyDescent="0.3">
      <c r="A457" s="7">
        <v>44553</v>
      </c>
      <c r="B457">
        <v>202.949997</v>
      </c>
      <c r="C457">
        <v>641118</v>
      </c>
      <c r="D457" s="21">
        <f>(Table2[[#This Row],[Close]]-B458)/B458</f>
        <v>-1.000001463414636E-2</v>
      </c>
      <c r="F457" s="7">
        <v>44553</v>
      </c>
      <c r="G457">
        <v>1051.1999510000001</v>
      </c>
      <c r="H457">
        <v>65755</v>
      </c>
      <c r="I457" s="21">
        <f>(Table4[[#This Row],[Close]]-G458)/G458</f>
        <v>2.1723259485210006E-2</v>
      </c>
      <c r="K457" s="7">
        <v>44553</v>
      </c>
      <c r="L457">
        <v>216.60000600000001</v>
      </c>
      <c r="M457">
        <v>3869</v>
      </c>
      <c r="N457" s="21">
        <f>(Table5[[#This Row],[Close]]-L458)/L458</f>
        <v>1.6185248554913645E-3</v>
      </c>
      <c r="P457" s="7">
        <v>44553</v>
      </c>
      <c r="Q457">
        <v>97.300003000000004</v>
      </c>
      <c r="R457">
        <v>18151</v>
      </c>
      <c r="S457" s="21">
        <f>(Table6[[#This Row],[Close]]-Q458)/Q458</f>
        <v>1.4069891007917465E-2</v>
      </c>
      <c r="U457" s="7">
        <v>44553</v>
      </c>
      <c r="V457">
        <v>151.85000600000001</v>
      </c>
      <c r="W457">
        <v>21412</v>
      </c>
      <c r="X457" s="21">
        <f>(Table7[[#This Row],[Close]]-V458)/V458</f>
        <v>7.9655628794782114E-3</v>
      </c>
      <c r="Z457" s="26">
        <v>44553</v>
      </c>
      <c r="AA457" s="21">
        <f>Table2[[#This Row],[Return]]*$D$3+Table4[[#This Row],[Return]]*$D$4+Table5[[#This Row],[Return]]*$D$5+Table6[[#This Row],[Return]]*$D$6+Table7[[#This Row],[Return]]*$D$7</f>
        <v>7.0754447187901378E-3</v>
      </c>
      <c r="AB457" s="13">
        <f>'Raw Data'!N442</f>
        <v>-1.4070599851888533E-2</v>
      </c>
    </row>
    <row r="458" spans="1:28" x14ac:dyDescent="0.3">
      <c r="A458" s="7">
        <v>44552</v>
      </c>
      <c r="B458">
        <v>205</v>
      </c>
      <c r="C458">
        <v>1223216</v>
      </c>
      <c r="D458" s="21">
        <f>(Table2[[#This Row],[Close]]-B459)/B459</f>
        <v>2.6796925423398749E-2</v>
      </c>
      <c r="F458" s="7">
        <v>44552</v>
      </c>
      <c r="G458">
        <v>1028.849976</v>
      </c>
      <c r="H458">
        <v>63663</v>
      </c>
      <c r="I458" s="21">
        <f>(Table4[[#This Row],[Close]]-G459)/G459</f>
        <v>6.8995772977049445E-3</v>
      </c>
      <c r="K458" s="7">
        <v>44552</v>
      </c>
      <c r="L458">
        <v>216.25</v>
      </c>
      <c r="M458">
        <v>3851</v>
      </c>
      <c r="N458" s="21">
        <f>(Table5[[#This Row],[Close]]-L459)/L459</f>
        <v>-7.3445304380666742E-3</v>
      </c>
      <c r="P458" s="7">
        <v>44552</v>
      </c>
      <c r="Q458">
        <v>95.949996999999996</v>
      </c>
      <c r="R458">
        <v>34362</v>
      </c>
      <c r="S458" s="21">
        <f>(Table6[[#This Row],[Close]]-Q459)/Q459</f>
        <v>9.4686372603269928E-3</v>
      </c>
      <c r="U458" s="7">
        <v>44552</v>
      </c>
      <c r="V458">
        <v>150.64999399999999</v>
      </c>
      <c r="W458">
        <v>15312</v>
      </c>
      <c r="X458" s="21">
        <f>(Table7[[#This Row],[Close]]-V459)/V459</f>
        <v>1.584619657762238E-2</v>
      </c>
      <c r="Z458" s="27">
        <v>44552</v>
      </c>
      <c r="AA458" s="21">
        <f>Table2[[#This Row],[Return]]*$D$3+Table4[[#This Row],[Return]]*$D$4+Table5[[#This Row],[Return]]*$D$5+Table6[[#This Row],[Return]]*$D$6+Table7[[#This Row],[Return]]*$D$7</f>
        <v>1.033336122419728E-2</v>
      </c>
      <c r="AB458" s="13">
        <f>'Raw Data'!N443</f>
        <v>4.5149638802889573E-2</v>
      </c>
    </row>
    <row r="459" spans="1:28" x14ac:dyDescent="0.3">
      <c r="A459" s="7">
        <v>44551</v>
      </c>
      <c r="B459">
        <v>199.64999399999999</v>
      </c>
      <c r="C459">
        <v>1234994</v>
      </c>
      <c r="D459" s="21">
        <f>(Table2[[#This Row],[Close]]-B460)/B460</f>
        <v>2.6214294121599105E-2</v>
      </c>
      <c r="F459" s="7">
        <v>44551</v>
      </c>
      <c r="G459">
        <v>1021.799988</v>
      </c>
      <c r="H459">
        <v>49224</v>
      </c>
      <c r="I459" s="21">
        <f>(Table4[[#This Row],[Close]]-G460)/G460</f>
        <v>-1.1320766328011626E-2</v>
      </c>
      <c r="K459" s="7">
        <v>44551</v>
      </c>
      <c r="L459">
        <v>217.85000600000001</v>
      </c>
      <c r="M459">
        <v>9922</v>
      </c>
      <c r="N459" s="21">
        <f>(Table5[[#This Row],[Close]]-L460)/L460</f>
        <v>-4.1142582857142508E-3</v>
      </c>
      <c r="P459" s="7">
        <v>44551</v>
      </c>
      <c r="Q459">
        <v>95.050003000000004</v>
      </c>
      <c r="R459">
        <v>31067</v>
      </c>
      <c r="S459" s="21">
        <f>(Table6[[#This Row],[Close]]-Q460)/Q460</f>
        <v>1.9302981233244008E-2</v>
      </c>
      <c r="U459" s="7">
        <v>44551</v>
      </c>
      <c r="V459">
        <v>148.300003</v>
      </c>
      <c r="W459">
        <v>34426</v>
      </c>
      <c r="X459" s="21">
        <f>(Table7[[#This Row],[Close]]-V460)/V460</f>
        <v>2.7720027143727777E-2</v>
      </c>
      <c r="Z459" s="26">
        <v>44551</v>
      </c>
      <c r="AA459" s="21">
        <f>Table2[[#This Row],[Return]]*$D$3+Table4[[#This Row],[Return]]*$D$4+Table5[[#This Row],[Return]]*$D$5+Table6[[#This Row],[Return]]*$D$6+Table7[[#This Row],[Return]]*$D$7</f>
        <v>1.1560455576969003E-2</v>
      </c>
      <c r="AB459" s="13">
        <f>'Raw Data'!N444</f>
        <v>1.7189345230284769E-2</v>
      </c>
    </row>
    <row r="460" spans="1:28" x14ac:dyDescent="0.3">
      <c r="A460" s="7">
        <v>44550</v>
      </c>
      <c r="B460">
        <v>194.550003</v>
      </c>
      <c r="C460">
        <v>1741983</v>
      </c>
      <c r="D460" s="21">
        <f>(Table2[[#This Row],[Close]]-B461)/B461</f>
        <v>-4.7490805385556896E-2</v>
      </c>
      <c r="F460" s="7">
        <v>44550</v>
      </c>
      <c r="G460">
        <v>1033.5</v>
      </c>
      <c r="H460">
        <v>78231</v>
      </c>
      <c r="I460" s="21">
        <f>(Table4[[#This Row],[Close]]-G461)/G461</f>
        <v>-3.9006883547665953E-2</v>
      </c>
      <c r="K460" s="7">
        <v>44550</v>
      </c>
      <c r="L460">
        <v>218.75</v>
      </c>
      <c r="M460">
        <v>7203</v>
      </c>
      <c r="N460" s="21">
        <f>(Table5[[#This Row],[Close]]-L461)/L461</f>
        <v>-1.2861037557914179E-2</v>
      </c>
      <c r="P460" s="7">
        <v>44550</v>
      </c>
      <c r="Q460">
        <v>93.25</v>
      </c>
      <c r="R460">
        <v>40519</v>
      </c>
      <c r="S460" s="21">
        <f>(Table6[[#This Row],[Close]]-Q461)/Q461</f>
        <v>-4.1131105398457581E-2</v>
      </c>
      <c r="U460" s="7">
        <v>44550</v>
      </c>
      <c r="V460">
        <v>144.300003</v>
      </c>
      <c r="W460">
        <v>61647</v>
      </c>
      <c r="X460" s="21">
        <f>(Table7[[#This Row],[Close]]-V461)/V461</f>
        <v>-7.5296377918044638E-2</v>
      </c>
      <c r="Z460" s="27">
        <v>44550</v>
      </c>
      <c r="AA460" s="21">
        <f>Table2[[#This Row],[Return]]*$D$3+Table4[[#This Row],[Return]]*$D$4+Table5[[#This Row],[Return]]*$D$5+Table6[[#This Row],[Return]]*$D$6+Table7[[#This Row],[Return]]*$D$7</f>
        <v>-4.3157241961527856E-2</v>
      </c>
      <c r="AB460" s="13">
        <f>'Raw Data'!N445</f>
        <v>-4.5465931863727396E-2</v>
      </c>
    </row>
    <row r="461" spans="1:28" x14ac:dyDescent="0.3">
      <c r="A461" s="7">
        <v>44547</v>
      </c>
      <c r="B461">
        <v>204.25</v>
      </c>
      <c r="C461">
        <v>734531</v>
      </c>
      <c r="D461" s="21">
        <f>(Table2[[#This Row],[Close]]-B462)/B462</f>
        <v>-1.7083748550282763E-2</v>
      </c>
      <c r="F461" s="7">
        <v>44547</v>
      </c>
      <c r="G461">
        <v>1075.4499510000001</v>
      </c>
      <c r="H461">
        <v>140377</v>
      </c>
      <c r="I461" s="21">
        <f>(Table4[[#This Row],[Close]]-G462)/G462</f>
        <v>-3.4648441544119432E-2</v>
      </c>
      <c r="K461" s="7">
        <v>44547</v>
      </c>
      <c r="L461">
        <v>221.60000600000001</v>
      </c>
      <c r="M461">
        <v>7013</v>
      </c>
      <c r="N461" s="21">
        <f>(Table5[[#This Row],[Close]]-L462)/L462</f>
        <v>4.0779746816218187E-3</v>
      </c>
      <c r="P461" s="7">
        <v>44547</v>
      </c>
      <c r="Q461">
        <v>97.25</v>
      </c>
      <c r="R461">
        <v>27009</v>
      </c>
      <c r="S461" s="21">
        <f>(Table6[[#This Row],[Close]]-Q462)/Q462</f>
        <v>-2.4084314619481899E-2</v>
      </c>
      <c r="U461" s="7">
        <v>44547</v>
      </c>
      <c r="V461">
        <v>156.050003</v>
      </c>
      <c r="W461">
        <v>17920</v>
      </c>
      <c r="X461" s="21">
        <f>(Table7[[#This Row],[Close]]-V462)/V462</f>
        <v>-3.5537700206346723E-2</v>
      </c>
      <c r="Z461" s="26">
        <v>44547</v>
      </c>
      <c r="AA461" s="21">
        <f>Table2[[#This Row],[Return]]*$D$3+Table4[[#This Row],[Return]]*$D$4+Table5[[#This Row],[Return]]*$D$5+Table6[[#This Row],[Return]]*$D$6+Table7[[#This Row],[Return]]*$D$7</f>
        <v>-2.1455246047721799E-2</v>
      </c>
      <c r="AB461" s="13">
        <f>'Raw Data'!N446</f>
        <v>-1.6748768472906433E-2</v>
      </c>
    </row>
    <row r="462" spans="1:28" x14ac:dyDescent="0.3">
      <c r="A462" s="7">
        <v>44546</v>
      </c>
      <c r="B462">
        <v>207.800003</v>
      </c>
      <c r="C462">
        <v>749872</v>
      </c>
      <c r="D462" s="21">
        <f>(Table2[[#This Row],[Close]]-B463)/B463</f>
        <v>-1.5632415472314122E-2</v>
      </c>
      <c r="F462" s="7">
        <v>44546</v>
      </c>
      <c r="G462">
        <v>1114.0500489999999</v>
      </c>
      <c r="H462">
        <v>87750</v>
      </c>
      <c r="I462" s="21">
        <f>(Table4[[#This Row],[Close]]-G463)/G463</f>
        <v>-2.5157506796711734E-2</v>
      </c>
      <c r="K462" s="7">
        <v>44546</v>
      </c>
      <c r="L462">
        <v>220.699997</v>
      </c>
      <c r="M462">
        <v>3839</v>
      </c>
      <c r="N462" s="21">
        <f>(Table5[[#This Row],[Close]]-L463)/L463</f>
        <v>-2.0634607837552093E-2</v>
      </c>
      <c r="P462" s="7">
        <v>44546</v>
      </c>
      <c r="Q462">
        <v>99.650002000000001</v>
      </c>
      <c r="R462">
        <v>25325</v>
      </c>
      <c r="S462" s="21">
        <f>(Table6[[#This Row],[Close]]-Q463)/Q463</f>
        <v>-1.6773517844568667E-2</v>
      </c>
      <c r="U462" s="7">
        <v>44546</v>
      </c>
      <c r="V462">
        <v>161.800003</v>
      </c>
      <c r="W462">
        <v>49589</v>
      </c>
      <c r="X462" s="21">
        <f>(Table7[[#This Row],[Close]]-V463)/V463</f>
        <v>-1.909665994113351E-2</v>
      </c>
      <c r="Z462" s="27">
        <v>44546</v>
      </c>
      <c r="AA462" s="21">
        <f>Table2[[#This Row],[Return]]*$D$3+Table4[[#This Row],[Return]]*$D$4+Table5[[#This Row],[Return]]*$D$5+Table6[[#This Row],[Return]]*$D$6+Table7[[#This Row],[Return]]*$D$7</f>
        <v>-1.9458941578456027E-2</v>
      </c>
      <c r="AB462" s="13">
        <f>'Raw Data'!N447</f>
        <v>-1.6234552944027113E-2</v>
      </c>
    </row>
    <row r="463" spans="1:28" x14ac:dyDescent="0.3">
      <c r="A463" s="7">
        <v>44545</v>
      </c>
      <c r="B463">
        <v>211.10000600000001</v>
      </c>
      <c r="C463">
        <v>636373</v>
      </c>
      <c r="D463" s="21">
        <f>(Table2[[#This Row],[Close]]-B464)/B464</f>
        <v>-8.6874431841386154E-3</v>
      </c>
      <c r="F463" s="7">
        <v>44545</v>
      </c>
      <c r="G463">
        <v>1142.8000489999999</v>
      </c>
      <c r="H463">
        <v>135734</v>
      </c>
      <c r="I463" s="21">
        <f>(Table4[[#This Row],[Close]]-G464)/G464</f>
        <v>-1.5252004308487768E-2</v>
      </c>
      <c r="K463" s="7">
        <v>44545</v>
      </c>
      <c r="L463">
        <v>225.35000600000001</v>
      </c>
      <c r="M463">
        <v>5176</v>
      </c>
      <c r="N463" s="21">
        <f>(Table5[[#This Row],[Close]]-L464)/L464</f>
        <v>5.1293890070837579E-3</v>
      </c>
      <c r="P463" s="7">
        <v>44545</v>
      </c>
      <c r="Q463">
        <v>101.349998</v>
      </c>
      <c r="R463">
        <v>39061</v>
      </c>
      <c r="S463" s="21">
        <f>(Table6[[#This Row],[Close]]-Q464)/Q464</f>
        <v>-1.9695223445734848E-3</v>
      </c>
      <c r="U463" s="7">
        <v>44545</v>
      </c>
      <c r="V463">
        <v>164.949997</v>
      </c>
      <c r="W463">
        <v>21057</v>
      </c>
      <c r="X463" s="21">
        <f>(Table7[[#This Row],[Close]]-V464)/V464</f>
        <v>-9.0859475801600747E-4</v>
      </c>
      <c r="Z463" s="26">
        <v>44545</v>
      </c>
      <c r="AA463" s="21">
        <f>Table2[[#This Row],[Return]]*$D$3+Table4[[#This Row],[Return]]*$D$4+Table5[[#This Row],[Return]]*$D$5+Table6[[#This Row],[Return]]*$D$6+Table7[[#This Row],[Return]]*$D$7</f>
        <v>-4.3376351176264236E-3</v>
      </c>
      <c r="AB463" s="13">
        <f>'Raw Data'!N448</f>
        <v>2.917705735660845E-2</v>
      </c>
    </row>
    <row r="464" spans="1:28" x14ac:dyDescent="0.3">
      <c r="A464" s="7">
        <v>44544</v>
      </c>
      <c r="B464">
        <v>212.949997</v>
      </c>
      <c r="C464">
        <v>683980</v>
      </c>
      <c r="D464" s="21">
        <f>(Table2[[#This Row],[Close]]-B465)/B465</f>
        <v>-7.91985580022889E-3</v>
      </c>
      <c r="F464" s="7">
        <v>44544</v>
      </c>
      <c r="G464">
        <v>1160.5</v>
      </c>
      <c r="H464">
        <v>599876</v>
      </c>
      <c r="I464" s="21">
        <f>(Table4[[#This Row],[Close]]-G465)/G465</f>
        <v>6.0592260984299699E-2</v>
      </c>
      <c r="K464" s="7">
        <v>44544</v>
      </c>
      <c r="L464">
        <v>224.199997</v>
      </c>
      <c r="M464">
        <v>8426</v>
      </c>
      <c r="N464" s="21">
        <f>(Table5[[#This Row],[Close]]-L465)/L465</f>
        <v>1.3104355900076478E-2</v>
      </c>
      <c r="P464" s="7">
        <v>44544</v>
      </c>
      <c r="Q464">
        <v>101.550003</v>
      </c>
      <c r="R464">
        <v>32267</v>
      </c>
      <c r="S464" s="21">
        <f>(Table6[[#This Row],[Close]]-Q465)/Q465</f>
        <v>9.8576641653333507E-4</v>
      </c>
      <c r="U464" s="7">
        <v>44544</v>
      </c>
      <c r="V464">
        <v>165.10000600000001</v>
      </c>
      <c r="W464">
        <v>15588</v>
      </c>
      <c r="X464" s="21">
        <f>(Table7[[#This Row],[Close]]-V465)/V465</f>
        <v>-1.1673133582643493E-2</v>
      </c>
      <c r="Z464" s="27">
        <v>44544</v>
      </c>
      <c r="AA464" s="21">
        <f>Table2[[#This Row],[Return]]*$D$3+Table4[[#This Row],[Return]]*$D$4+Table5[[#This Row],[Return]]*$D$5+Table6[[#This Row],[Return]]*$D$6+Table7[[#This Row],[Return]]*$D$7</f>
        <v>1.1017878783607426E-2</v>
      </c>
      <c r="AB464" s="13">
        <f>'Raw Data'!N449</f>
        <v>-1.0243119832160872E-2</v>
      </c>
    </row>
    <row r="465" spans="1:28" x14ac:dyDescent="0.3">
      <c r="A465" s="7">
        <v>44543</v>
      </c>
      <c r="B465">
        <v>214.64999399999999</v>
      </c>
      <c r="C465">
        <v>865938</v>
      </c>
      <c r="D465" s="21">
        <f>(Table2[[#This Row],[Close]]-B466)/B466</f>
        <v>-8.3160222912823777E-3</v>
      </c>
      <c r="F465" s="7">
        <v>44543</v>
      </c>
      <c r="G465">
        <v>1094.1999510000001</v>
      </c>
      <c r="H465">
        <v>102352</v>
      </c>
      <c r="I465" s="21">
        <f>(Table4[[#This Row],[Close]]-G466)/G466</f>
        <v>-3.4245409532215311E-2</v>
      </c>
      <c r="K465" s="7">
        <v>44543</v>
      </c>
      <c r="L465">
        <v>221.300003</v>
      </c>
      <c r="M465">
        <v>5040</v>
      </c>
      <c r="N465" s="21">
        <f>(Table5[[#This Row],[Close]]-L466)/L466</f>
        <v>-2.1445903730600978E-2</v>
      </c>
      <c r="P465" s="7">
        <v>44543</v>
      </c>
      <c r="Q465">
        <v>101.449997</v>
      </c>
      <c r="R465">
        <v>36819</v>
      </c>
      <c r="S465" s="21">
        <f>(Table6[[#This Row],[Close]]-Q466)/Q466</f>
        <v>-1.8858848764819216E-2</v>
      </c>
      <c r="U465" s="7">
        <v>44543</v>
      </c>
      <c r="V465">
        <v>167.050003</v>
      </c>
      <c r="W465">
        <v>23231</v>
      </c>
      <c r="X465" s="21">
        <f>(Table7[[#This Row],[Close]]-V466)/V466</f>
        <v>-1.0953173864529497E-2</v>
      </c>
      <c r="Z465" s="26">
        <v>44543</v>
      </c>
      <c r="AA465" s="21">
        <f>Table2[[#This Row],[Return]]*$D$3+Table4[[#This Row],[Return]]*$D$4+Table5[[#This Row],[Return]]*$D$5+Table6[[#This Row],[Return]]*$D$6+Table7[[#This Row],[Return]]*$D$7</f>
        <v>-1.8763871636689477E-2</v>
      </c>
      <c r="AB465" s="13">
        <f>'Raw Data'!N450</f>
        <v>-7.2286204361677172E-3</v>
      </c>
    </row>
    <row r="466" spans="1:28" x14ac:dyDescent="0.3">
      <c r="A466" s="7">
        <v>44540</v>
      </c>
      <c r="B466">
        <v>216.449997</v>
      </c>
      <c r="C466">
        <v>2512575</v>
      </c>
      <c r="D466" s="21">
        <f>(Table2[[#This Row],[Close]]-B467)/B467</f>
        <v>1.7152227201801273E-2</v>
      </c>
      <c r="F466" s="7">
        <v>44540</v>
      </c>
      <c r="G466">
        <v>1133</v>
      </c>
      <c r="H466">
        <v>219688</v>
      </c>
      <c r="I466" s="21">
        <f>(Table4[[#This Row],[Close]]-G467)/G467</f>
        <v>8.0071174377224202E-3</v>
      </c>
      <c r="K466" s="7">
        <v>44540</v>
      </c>
      <c r="L466">
        <v>226.14999399999999</v>
      </c>
      <c r="M466">
        <v>8204</v>
      </c>
      <c r="N466" s="21">
        <f>(Table5[[#This Row],[Close]]-L467)/L467</f>
        <v>2.5158603123519339E-2</v>
      </c>
      <c r="P466" s="7">
        <v>44540</v>
      </c>
      <c r="Q466">
        <v>103.400002</v>
      </c>
      <c r="R466">
        <v>109747</v>
      </c>
      <c r="S466" s="21">
        <f>(Table6[[#This Row],[Close]]-Q467)/Q467</f>
        <v>2.3255803366972652E-2</v>
      </c>
      <c r="U466" s="7">
        <v>44540</v>
      </c>
      <c r="V466">
        <v>168.89999399999999</v>
      </c>
      <c r="W466">
        <v>79600</v>
      </c>
      <c r="X466" s="21">
        <f>(Table7[[#This Row],[Close]]-V467)/V467</f>
        <v>2.5500892996373255E-2</v>
      </c>
      <c r="Z466" s="27">
        <v>44540</v>
      </c>
      <c r="AA466" s="21">
        <f>Table2[[#This Row],[Return]]*$D$3+Table4[[#This Row],[Return]]*$D$4+Table5[[#This Row],[Return]]*$D$5+Table6[[#This Row],[Return]]*$D$6+Table7[[#This Row],[Return]]*$D$7</f>
        <v>1.981492882527779E-2</v>
      </c>
      <c r="AB466" s="13">
        <f>'Raw Data'!N451</f>
        <v>4.9100257069408799E-2</v>
      </c>
    </row>
    <row r="467" spans="1:28" x14ac:dyDescent="0.3">
      <c r="A467" s="7">
        <v>44539</v>
      </c>
      <c r="B467">
        <v>212.800003</v>
      </c>
      <c r="C467">
        <v>967371</v>
      </c>
      <c r="D467" s="21">
        <f>(Table2[[#This Row],[Close]]-B468)/B468</f>
        <v>-3.2786744730678979E-3</v>
      </c>
      <c r="F467" s="7">
        <v>44539</v>
      </c>
      <c r="G467">
        <v>1124</v>
      </c>
      <c r="H467">
        <v>391492</v>
      </c>
      <c r="I467" s="21">
        <f>(Table4[[#This Row],[Close]]-G468)/G468</f>
        <v>0.11413988872414865</v>
      </c>
      <c r="K467" s="7">
        <v>44539</v>
      </c>
      <c r="L467">
        <v>220.60000600000001</v>
      </c>
      <c r="M467">
        <v>6933</v>
      </c>
      <c r="N467" s="21">
        <f>(Table5[[#This Row],[Close]]-L468)/L468</f>
        <v>1.4252901149425323E-2</v>
      </c>
      <c r="P467" s="7">
        <v>44539</v>
      </c>
      <c r="Q467">
        <v>101.050003</v>
      </c>
      <c r="R467">
        <v>40773</v>
      </c>
      <c r="S467" s="21">
        <f>(Table6[[#This Row],[Close]]-Q468)/Q468</f>
        <v>2.693090392416865E-2</v>
      </c>
      <c r="U467" s="7">
        <v>44539</v>
      </c>
      <c r="V467">
        <v>164.699997</v>
      </c>
      <c r="W467">
        <v>27025</v>
      </c>
      <c r="X467" s="21">
        <f>(Table7[[#This Row],[Close]]-V468)/V468</f>
        <v>7.9559550045026559E-3</v>
      </c>
      <c r="Z467" s="26">
        <v>44539</v>
      </c>
      <c r="AA467" s="21">
        <f>Table2[[#This Row],[Return]]*$D$3+Table4[[#This Row],[Return]]*$D$4+Table5[[#This Row],[Return]]*$D$5+Table6[[#This Row],[Return]]*$D$6+Table7[[#This Row],[Return]]*$D$7</f>
        <v>3.2000194865835475E-2</v>
      </c>
      <c r="AB467" s="13">
        <f>'Raw Data'!N452</f>
        <v>-1.6681637366867119E-3</v>
      </c>
    </row>
    <row r="468" spans="1:28" x14ac:dyDescent="0.3">
      <c r="A468" s="7">
        <v>44538</v>
      </c>
      <c r="B468">
        <v>213.5</v>
      </c>
      <c r="C468">
        <v>1926862</v>
      </c>
      <c r="D468" s="21">
        <f>(Table2[[#This Row],[Close]]-B469)/B469</f>
        <v>5.1789361161658394E-3</v>
      </c>
      <c r="F468" s="7">
        <v>44538</v>
      </c>
      <c r="G468">
        <v>1008.849976</v>
      </c>
      <c r="H468">
        <v>25648</v>
      </c>
      <c r="I468" s="21">
        <f>(Table4[[#This Row],[Close]]-G469)/G469</f>
        <v>7.1378296040191663E-3</v>
      </c>
      <c r="K468" s="7">
        <v>44538</v>
      </c>
      <c r="L468">
        <v>217.5</v>
      </c>
      <c r="M468">
        <v>4004</v>
      </c>
      <c r="N468" s="21">
        <f>(Table5[[#This Row],[Close]]-L469)/L469</f>
        <v>2.497645181399321E-2</v>
      </c>
      <c r="P468" s="7">
        <v>44538</v>
      </c>
      <c r="Q468">
        <v>98.400002000000001</v>
      </c>
      <c r="R468">
        <v>20095</v>
      </c>
      <c r="S468" s="21">
        <f>(Table6[[#This Row],[Close]]-Q469)/Q469</f>
        <v>5.1072521939274319E-3</v>
      </c>
      <c r="U468" s="7">
        <v>44538</v>
      </c>
      <c r="V468">
        <v>163.39999399999999</v>
      </c>
      <c r="W468">
        <v>32424</v>
      </c>
      <c r="X468" s="21">
        <f>(Table7[[#This Row],[Close]]-V469)/V469</f>
        <v>-7.5918618011003389E-3</v>
      </c>
      <c r="Z468" s="27">
        <v>44538</v>
      </c>
      <c r="AA468" s="21">
        <f>Table2[[#This Row],[Return]]*$D$3+Table4[[#This Row],[Return]]*$D$4+Table5[[#This Row],[Return]]*$D$5+Table6[[#This Row],[Return]]*$D$6+Table7[[#This Row],[Return]]*$D$7</f>
        <v>6.9617215854010633E-3</v>
      </c>
      <c r="AB468" s="13">
        <f>'Raw Data'!N453</f>
        <v>-5.8680954203342555E-3</v>
      </c>
    </row>
    <row r="469" spans="1:28" x14ac:dyDescent="0.3">
      <c r="A469" s="7">
        <v>44537</v>
      </c>
      <c r="B469">
        <v>212.39999399999999</v>
      </c>
      <c r="C469">
        <v>1659220</v>
      </c>
      <c r="D469" s="21">
        <f>(Table2[[#This Row],[Close]]-B470)/B470</f>
        <v>4.8888859259259225E-2</v>
      </c>
      <c r="F469" s="7">
        <v>44537</v>
      </c>
      <c r="G469">
        <v>1001.700012</v>
      </c>
      <c r="H469">
        <v>24603</v>
      </c>
      <c r="I469" s="21">
        <f>(Table4[[#This Row],[Close]]-G470)/G470</f>
        <v>1.5998760507919916E-3</v>
      </c>
      <c r="K469" s="7">
        <v>44537</v>
      </c>
      <c r="L469">
        <v>212.199997</v>
      </c>
      <c r="M469">
        <v>8622</v>
      </c>
      <c r="N469" s="21">
        <f>(Table5[[#This Row],[Close]]-L470)/L470</f>
        <v>-7.4836575189384238E-3</v>
      </c>
      <c r="P469" s="7">
        <v>44537</v>
      </c>
      <c r="Q469">
        <v>97.900002000000001</v>
      </c>
      <c r="R469">
        <v>42337</v>
      </c>
      <c r="S469" s="21">
        <f>(Table6[[#This Row],[Close]]-Q470)/Q470</f>
        <v>9.278371134020625E-3</v>
      </c>
      <c r="U469" s="7">
        <v>44537</v>
      </c>
      <c r="V469">
        <v>164.64999399999999</v>
      </c>
      <c r="W469">
        <v>47041</v>
      </c>
      <c r="X469" s="21">
        <f>(Table7[[#This Row],[Close]]-V470)/V470</f>
        <v>4.4402158366082779E-2</v>
      </c>
      <c r="Z469" s="26">
        <v>44537</v>
      </c>
      <c r="AA469" s="21">
        <f>Table2[[#This Row],[Return]]*$D$3+Table4[[#This Row],[Return]]*$D$4+Table5[[#This Row],[Return]]*$D$5+Table6[[#This Row],[Return]]*$D$6+Table7[[#This Row],[Return]]*$D$7</f>
        <v>1.9337121458243241E-2</v>
      </c>
      <c r="AB469" s="13">
        <f>'Raw Data'!N454</f>
        <v>1.8316445830085768E-2</v>
      </c>
    </row>
    <row r="470" spans="1:28" x14ac:dyDescent="0.3">
      <c r="A470" s="7">
        <v>44536</v>
      </c>
      <c r="B470">
        <v>202.5</v>
      </c>
      <c r="C470">
        <v>683356</v>
      </c>
      <c r="D470" s="21">
        <f>(Table2[[#This Row],[Close]]-B471)/B471</f>
        <v>-9.0531242754160104E-3</v>
      </c>
      <c r="F470" s="7">
        <v>44536</v>
      </c>
      <c r="G470">
        <v>1000.099976</v>
      </c>
      <c r="H470">
        <v>17379</v>
      </c>
      <c r="I470" s="21">
        <f>(Table4[[#This Row],[Close]]-G471)/G471</f>
        <v>-1.8884583757521962E-2</v>
      </c>
      <c r="K470" s="7">
        <v>44536</v>
      </c>
      <c r="L470">
        <v>213.800003</v>
      </c>
      <c r="M470">
        <v>6458</v>
      </c>
      <c r="N470" s="21">
        <f>(Table5[[#This Row],[Close]]-L471)/L471</f>
        <v>-5.5813813953488195E-3</v>
      </c>
      <c r="P470" s="7">
        <v>44536</v>
      </c>
      <c r="Q470">
        <v>97</v>
      </c>
      <c r="R470">
        <v>28430</v>
      </c>
      <c r="S470" s="21">
        <f>(Table6[[#This Row],[Close]]-Q471)/Q471</f>
        <v>-1.020408163265306E-2</v>
      </c>
      <c r="U470" s="7">
        <v>44536</v>
      </c>
      <c r="V470">
        <v>157.64999399999999</v>
      </c>
      <c r="W470">
        <v>20931</v>
      </c>
      <c r="X470" s="21">
        <f>(Table7[[#This Row],[Close]]-V471)/V471</f>
        <v>-3.8133009327626942E-2</v>
      </c>
      <c r="Z470" s="27">
        <v>44536</v>
      </c>
      <c r="AA470" s="21">
        <f>Table2[[#This Row],[Return]]*$D$3+Table4[[#This Row],[Return]]*$D$4+Table5[[#This Row],[Return]]*$D$5+Table6[[#This Row],[Return]]*$D$6+Table7[[#This Row],[Return]]*$D$7</f>
        <v>-1.6371236077713361E-2</v>
      </c>
      <c r="AB470" s="13">
        <f>'Raw Data'!N455</f>
        <v>-1.3076923076923135E-2</v>
      </c>
    </row>
    <row r="471" spans="1:28" x14ac:dyDescent="0.3">
      <c r="A471" s="7">
        <v>44533</v>
      </c>
      <c r="B471">
        <v>204.35000600000001</v>
      </c>
      <c r="C471">
        <v>915547</v>
      </c>
      <c r="D471" s="21">
        <f>(Table2[[#This Row],[Close]]-B472)/B472</f>
        <v>-4.8697344571784424E-3</v>
      </c>
      <c r="F471" s="7">
        <v>44533</v>
      </c>
      <c r="G471">
        <v>1019.349976</v>
      </c>
      <c r="H471">
        <v>24524</v>
      </c>
      <c r="I471" s="21">
        <f>(Table4[[#This Row],[Close]]-G472)/G472</f>
        <v>2.8530315960092235E-3</v>
      </c>
      <c r="K471" s="7">
        <v>44533</v>
      </c>
      <c r="L471">
        <v>215</v>
      </c>
      <c r="M471">
        <v>9031</v>
      </c>
      <c r="N471" s="21">
        <f>(Table5[[#This Row],[Close]]-L472)/L472</f>
        <v>-7.6159429757472899E-3</v>
      </c>
      <c r="P471" s="7">
        <v>44533</v>
      </c>
      <c r="Q471">
        <v>98</v>
      </c>
      <c r="R471">
        <v>32355</v>
      </c>
      <c r="S471" s="21">
        <f>(Table6[[#This Row],[Close]]-Q472)/Q472</f>
        <v>8.2304837931219677E-3</v>
      </c>
      <c r="U471" s="7">
        <v>44533</v>
      </c>
      <c r="V471">
        <v>163.89999399999999</v>
      </c>
      <c r="W471">
        <v>29570</v>
      </c>
      <c r="X471" s="21">
        <f>(Table7[[#This Row],[Close]]-V472)/V472</f>
        <v>-1.2353136710210388E-2</v>
      </c>
      <c r="Z471" s="26">
        <v>44533</v>
      </c>
      <c r="AA471" s="21">
        <f>Table2[[#This Row],[Return]]*$D$3+Table4[[#This Row],[Return]]*$D$4+Table5[[#This Row],[Return]]*$D$5+Table6[[#This Row],[Return]]*$D$6+Table7[[#This Row],[Return]]*$D$7</f>
        <v>-2.7510597508009858E-3</v>
      </c>
      <c r="AB471" s="13">
        <f>'Raw Data'!N456</f>
        <v>-7.6863950807074389E-4</v>
      </c>
    </row>
    <row r="472" spans="1:28" x14ac:dyDescent="0.3">
      <c r="A472" s="7">
        <v>44532</v>
      </c>
      <c r="B472">
        <v>205.35000600000001</v>
      </c>
      <c r="C472">
        <v>637574</v>
      </c>
      <c r="D472" s="21">
        <f>(Table2[[#This Row],[Close]]-B473)/B473</f>
        <v>4.1565085574572502E-3</v>
      </c>
      <c r="F472" s="7">
        <v>44532</v>
      </c>
      <c r="G472">
        <v>1016.450012</v>
      </c>
      <c r="H472">
        <v>42597</v>
      </c>
      <c r="I472" s="21">
        <f>(Table4[[#This Row],[Close]]-G473)/G473</f>
        <v>1.5688245815638286E-2</v>
      </c>
      <c r="K472" s="7">
        <v>44532</v>
      </c>
      <c r="L472">
        <v>216.64999399999999</v>
      </c>
      <c r="M472">
        <v>3114</v>
      </c>
      <c r="N472" s="21">
        <f>(Table5[[#This Row],[Close]]-L473)/L473</f>
        <v>-3.6790205152313882E-3</v>
      </c>
      <c r="P472" s="7">
        <v>44532</v>
      </c>
      <c r="Q472">
        <v>97.199996999999996</v>
      </c>
      <c r="R472">
        <v>52653</v>
      </c>
      <c r="S472" s="21">
        <f>(Table6[[#This Row],[Close]]-Q473)/Q473</f>
        <v>4.6511317829456972E-3</v>
      </c>
      <c r="U472" s="7">
        <v>44532</v>
      </c>
      <c r="V472">
        <v>165.949997</v>
      </c>
      <c r="W472">
        <v>59064</v>
      </c>
      <c r="X472" s="21">
        <f>(Table7[[#This Row],[Close]]-V473)/V473</f>
        <v>5.8692165869218479E-2</v>
      </c>
      <c r="Z472" s="27">
        <v>44532</v>
      </c>
      <c r="AA472" s="21">
        <f>Table2[[#This Row],[Return]]*$D$3+Table4[[#This Row],[Return]]*$D$4+Table5[[#This Row],[Return]]*$D$5+Table6[[#This Row],[Return]]*$D$6+Table7[[#This Row],[Return]]*$D$7</f>
        <v>1.5901806302005665E-2</v>
      </c>
      <c r="AB472" s="13">
        <f>'Raw Data'!N457</f>
        <v>-1.1648518612306827E-2</v>
      </c>
    </row>
    <row r="473" spans="1:28" x14ac:dyDescent="0.3">
      <c r="A473" s="7">
        <v>44531</v>
      </c>
      <c r="B473">
        <v>204.5</v>
      </c>
      <c r="C473">
        <v>939064</v>
      </c>
      <c r="D473" s="21">
        <f>(Table2[[#This Row],[Close]]-B474)/B474</f>
        <v>8.1340594093943109E-3</v>
      </c>
      <c r="F473" s="7">
        <v>44531</v>
      </c>
      <c r="G473">
        <v>1000.75</v>
      </c>
      <c r="H473">
        <v>26608</v>
      </c>
      <c r="I473" s="21">
        <f>(Table4[[#This Row],[Close]]-G474)/G474</f>
        <v>7.0440251572327041E-3</v>
      </c>
      <c r="K473" s="7">
        <v>44531</v>
      </c>
      <c r="L473">
        <v>217.449997</v>
      </c>
      <c r="M473">
        <v>2188</v>
      </c>
      <c r="N473" s="21">
        <f>(Table5[[#This Row],[Close]]-L474)/L474</f>
        <v>1.9456136622745347E-2</v>
      </c>
      <c r="P473" s="7">
        <v>44531</v>
      </c>
      <c r="Q473">
        <v>96.75</v>
      </c>
      <c r="R473">
        <v>48989</v>
      </c>
      <c r="S473" s="21">
        <f>(Table6[[#This Row],[Close]]-Q474)/Q474</f>
        <v>7.8125E-3</v>
      </c>
      <c r="U473" s="7">
        <v>44531</v>
      </c>
      <c r="V473">
        <v>156.75</v>
      </c>
      <c r="W473">
        <v>53059</v>
      </c>
      <c r="X473" s="21">
        <f>(Table7[[#This Row],[Close]]-V474)/V474</f>
        <v>3.8079470198675497E-2</v>
      </c>
      <c r="Z473" s="26">
        <v>44531</v>
      </c>
      <c r="AA473" s="21">
        <f>Table2[[#This Row],[Return]]*$D$3+Table4[[#This Row],[Return]]*$D$4+Table5[[#This Row],[Return]]*$D$5+Table6[[#This Row],[Return]]*$D$6+Table7[[#This Row],[Return]]*$D$7</f>
        <v>1.6105238277609572E-2</v>
      </c>
      <c r="AB473" s="13">
        <f>'Raw Data'!N458</f>
        <v>-2.2161693698155367E-2</v>
      </c>
    </row>
    <row r="474" spans="1:28" x14ac:dyDescent="0.3">
      <c r="A474" s="7">
        <v>44530</v>
      </c>
      <c r="B474">
        <v>202.85000600000001</v>
      </c>
      <c r="C474">
        <v>1147181</v>
      </c>
      <c r="D474" s="21">
        <f>(Table2[[#This Row],[Close]]-B475)/B475</f>
        <v>1.730196641831401E-2</v>
      </c>
      <c r="F474" s="7">
        <v>44530</v>
      </c>
      <c r="G474">
        <v>993.75</v>
      </c>
      <c r="H474">
        <v>51544</v>
      </c>
      <c r="I474" s="21">
        <f>(Table4[[#This Row],[Close]]-G475)/G475</f>
        <v>-2.4060888779769214E-2</v>
      </c>
      <c r="K474" s="7">
        <v>44530</v>
      </c>
      <c r="L474">
        <v>213.300003</v>
      </c>
      <c r="M474">
        <v>8933</v>
      </c>
      <c r="N474" s="21">
        <f>(Table5[[#This Row],[Close]]-L475)/L475</f>
        <v>-2.5359848516522333E-2</v>
      </c>
      <c r="P474" s="7">
        <v>44530</v>
      </c>
      <c r="Q474">
        <v>96</v>
      </c>
      <c r="R474">
        <v>42476</v>
      </c>
      <c r="S474" s="21">
        <f>(Table6[[#This Row],[Close]]-Q475)/Q475</f>
        <v>-1.0405619363280253E-3</v>
      </c>
      <c r="U474" s="7">
        <v>44530</v>
      </c>
      <c r="V474">
        <v>151</v>
      </c>
      <c r="W474">
        <v>18367</v>
      </c>
      <c r="X474" s="21">
        <f>(Table7[[#This Row],[Close]]-V475)/V475</f>
        <v>3.3125538916045026E-4</v>
      </c>
      <c r="Z474" s="27">
        <v>44530</v>
      </c>
      <c r="AA474" s="21">
        <f>Table2[[#This Row],[Return]]*$D$3+Table4[[#This Row],[Return]]*$D$4+Table5[[#This Row],[Return]]*$D$5+Table6[[#This Row],[Return]]*$D$6+Table7[[#This Row],[Return]]*$D$7</f>
        <v>-6.5656154850290216E-3</v>
      </c>
      <c r="AB474" s="13">
        <f>'Raw Data'!N459</f>
        <v>6.4864864864864924E-2</v>
      </c>
    </row>
    <row r="475" spans="1:28" x14ac:dyDescent="0.3">
      <c r="A475" s="7">
        <v>44529</v>
      </c>
      <c r="B475">
        <v>199.39999399999999</v>
      </c>
      <c r="C475">
        <v>1966905</v>
      </c>
      <c r="D475" s="21">
        <f>(Table2[[#This Row],[Close]]-B476)/B476</f>
        <v>-4.1576586759289838E-2</v>
      </c>
      <c r="F475" s="7">
        <v>44529</v>
      </c>
      <c r="G475">
        <v>1018.25</v>
      </c>
      <c r="H475">
        <v>34229</v>
      </c>
      <c r="I475" s="21">
        <f>(Table4[[#This Row],[Close]]-G476)/G476</f>
        <v>-1.8648782235515367E-2</v>
      </c>
      <c r="K475" s="7">
        <v>44529</v>
      </c>
      <c r="L475">
        <v>218.85000600000001</v>
      </c>
      <c r="M475">
        <v>6960</v>
      </c>
      <c r="N475" s="21">
        <f>(Table5[[#This Row],[Close]]-L476)/L476</f>
        <v>-1.6183371762418988E-2</v>
      </c>
      <c r="P475" s="7">
        <v>44529</v>
      </c>
      <c r="Q475">
        <v>96.099997999999999</v>
      </c>
      <c r="R475">
        <v>109988</v>
      </c>
      <c r="S475" s="21">
        <f>(Table6[[#This Row],[Close]]-Q476)/Q476</f>
        <v>-3.0272452679565139E-2</v>
      </c>
      <c r="U475" s="7">
        <v>44529</v>
      </c>
      <c r="V475">
        <v>150.949997</v>
      </c>
      <c r="W475">
        <v>35833</v>
      </c>
      <c r="X475" s="21">
        <f>(Table7[[#This Row],[Close]]-V476)/V476</f>
        <v>-3.7615612204694539E-2</v>
      </c>
      <c r="Z475" s="26">
        <v>44529</v>
      </c>
      <c r="AA475" s="21">
        <f>Table2[[#This Row],[Return]]*$D$3+Table4[[#This Row],[Return]]*$D$4+Table5[[#This Row],[Return]]*$D$5+Table6[[#This Row],[Return]]*$D$6+Table7[[#This Row],[Return]]*$D$7</f>
        <v>-2.8859361128296773E-2</v>
      </c>
      <c r="AB475" s="13">
        <f>'Raw Data'!N460</f>
        <v>1.1198506865751202E-2</v>
      </c>
    </row>
    <row r="476" spans="1:28" x14ac:dyDescent="0.3">
      <c r="A476" s="7">
        <v>44526</v>
      </c>
      <c r="B476">
        <v>208.050003</v>
      </c>
      <c r="C476">
        <v>1440611</v>
      </c>
      <c r="D476" s="21">
        <f>(Table2[[#This Row],[Close]]-B477)/B477</f>
        <v>-3.9916908720584766E-2</v>
      </c>
      <c r="F476" s="7">
        <v>44526</v>
      </c>
      <c r="G476">
        <v>1037.599976</v>
      </c>
      <c r="H476">
        <v>58988</v>
      </c>
      <c r="I476" s="21">
        <f>(Table4[[#This Row],[Close]]-G477)/G477</f>
        <v>-3.6090832615031709E-2</v>
      </c>
      <c r="K476" s="7">
        <v>44526</v>
      </c>
      <c r="L476">
        <v>222.449997</v>
      </c>
      <c r="M476">
        <v>6009</v>
      </c>
      <c r="N476" s="21">
        <f>(Table5[[#This Row],[Close]]-L477)/L477</f>
        <v>-2.2197815384615401E-2</v>
      </c>
      <c r="P476" s="7">
        <v>44526</v>
      </c>
      <c r="Q476">
        <v>99.099997999999999</v>
      </c>
      <c r="R476">
        <v>79003</v>
      </c>
      <c r="S476" s="21">
        <f>(Table6[[#This Row],[Close]]-Q477)/Q477</f>
        <v>-3.5992265486607083E-2</v>
      </c>
      <c r="U476" s="7">
        <v>44526</v>
      </c>
      <c r="V476">
        <v>156.85000600000001</v>
      </c>
      <c r="W476">
        <v>44924</v>
      </c>
      <c r="X476" s="21">
        <f>(Table7[[#This Row],[Close]]-V477)/V477</f>
        <v>-5.398068056729767E-2</v>
      </c>
      <c r="Z476" s="27">
        <v>44526</v>
      </c>
      <c r="AA476" s="21">
        <f>Table2[[#This Row],[Return]]*$D$3+Table4[[#This Row],[Return]]*$D$4+Table5[[#This Row],[Return]]*$D$5+Table6[[#This Row],[Return]]*$D$6+Table7[[#This Row],[Return]]*$D$7</f>
        <v>-3.7635700554827331E-2</v>
      </c>
      <c r="AB476" s="13">
        <f>'Raw Data'!N461</f>
        <v>-2.114054547827213E-2</v>
      </c>
    </row>
    <row r="477" spans="1:28" x14ac:dyDescent="0.3">
      <c r="A477" s="7">
        <v>44525</v>
      </c>
      <c r="B477">
        <v>216.699997</v>
      </c>
      <c r="C477">
        <v>838216</v>
      </c>
      <c r="D477" s="21">
        <f>(Table2[[#This Row],[Close]]-B478)/B478</f>
        <v>4.6163895304780653E-4</v>
      </c>
      <c r="F477" s="7">
        <v>44525</v>
      </c>
      <c r="G477">
        <v>1076.4499510000001</v>
      </c>
      <c r="H477">
        <v>21977</v>
      </c>
      <c r="I477" s="21">
        <f>(Table4[[#This Row],[Close]]-G478)/G478</f>
        <v>9.7631297802539864E-4</v>
      </c>
      <c r="K477" s="7">
        <v>44525</v>
      </c>
      <c r="L477">
        <v>227.5</v>
      </c>
      <c r="M477">
        <v>3000</v>
      </c>
      <c r="N477" s="21">
        <f>(Table5[[#This Row],[Close]]-L478)/L478</f>
        <v>-1.9741039961496303E-3</v>
      </c>
      <c r="P477" s="7">
        <v>44525</v>
      </c>
      <c r="Q477">
        <v>102.800003</v>
      </c>
      <c r="R477">
        <v>43887</v>
      </c>
      <c r="S477" s="21">
        <f>(Table6[[#This Row],[Close]]-Q478)/Q478</f>
        <v>1.031943980343984E-2</v>
      </c>
      <c r="U477" s="7">
        <v>44525</v>
      </c>
      <c r="V477">
        <v>165.800003</v>
      </c>
      <c r="W477">
        <v>94275</v>
      </c>
      <c r="X477" s="21">
        <f>(Table7[[#This Row],[Close]]-V478)/V478</f>
        <v>4.7047658463618851E-2</v>
      </c>
      <c r="Z477" s="26">
        <v>44525</v>
      </c>
      <c r="AA477" s="21">
        <f>Table2[[#This Row],[Return]]*$D$3+Table4[[#This Row],[Return]]*$D$4+Table5[[#This Row],[Return]]*$D$5+Table6[[#This Row],[Return]]*$D$6+Table7[[#This Row],[Return]]*$D$7</f>
        <v>1.1366189240396455E-2</v>
      </c>
      <c r="AB477" s="13">
        <f>'Raw Data'!N462</f>
        <v>-4.4173054436794732E-3</v>
      </c>
    </row>
    <row r="478" spans="1:28" x14ac:dyDescent="0.3">
      <c r="A478" s="7">
        <v>44524</v>
      </c>
      <c r="B478">
        <v>216.60000600000001</v>
      </c>
      <c r="C478">
        <v>1322964</v>
      </c>
      <c r="D478" s="21">
        <f>(Table2[[#This Row],[Close]]-B479)/B479</f>
        <v>-3.2213391179750522E-3</v>
      </c>
      <c r="F478" s="7">
        <v>44524</v>
      </c>
      <c r="G478">
        <v>1075.400024</v>
      </c>
      <c r="H478">
        <v>23231</v>
      </c>
      <c r="I478" s="21">
        <f>(Table4[[#This Row],[Close]]-G479)/G479</f>
        <v>-9.1219244015715642E-3</v>
      </c>
      <c r="K478" s="7">
        <v>44524</v>
      </c>
      <c r="L478">
        <v>227.949997</v>
      </c>
      <c r="M478">
        <v>2132</v>
      </c>
      <c r="N478" s="21">
        <f>(Table5[[#This Row],[Close]]-L479)/L479</f>
        <v>1.5141366976512543E-2</v>
      </c>
      <c r="P478" s="7">
        <v>44524</v>
      </c>
      <c r="Q478">
        <v>101.75</v>
      </c>
      <c r="R478">
        <v>70999</v>
      </c>
      <c r="S478" s="21">
        <f>(Table6[[#This Row],[Close]]-Q479)/Q479</f>
        <v>-9.2502144863742912E-3</v>
      </c>
      <c r="U478" s="7">
        <v>44524</v>
      </c>
      <c r="V478">
        <v>158.35000600000001</v>
      </c>
      <c r="W478">
        <v>63196</v>
      </c>
      <c r="X478" s="21">
        <f>(Table7[[#This Row],[Close]]-V479)/V479</f>
        <v>0</v>
      </c>
      <c r="Z478" s="27">
        <v>44524</v>
      </c>
      <c r="AA478" s="21">
        <f>Table2[[#This Row],[Return]]*$D$3+Table4[[#This Row],[Return]]*$D$4+Table5[[#This Row],[Return]]*$D$5+Table6[[#This Row],[Return]]*$D$6+Table7[[#This Row],[Return]]*$D$7</f>
        <v>-1.2904222058816727E-3</v>
      </c>
      <c r="AB478" s="13">
        <f>'Raw Data'!N463</f>
        <v>-9.6500257334019551E-3</v>
      </c>
    </row>
    <row r="479" spans="1:28" x14ac:dyDescent="0.3">
      <c r="A479" s="7">
        <v>44523</v>
      </c>
      <c r="B479">
        <v>217.300003</v>
      </c>
      <c r="C479">
        <v>1944367</v>
      </c>
      <c r="D479" s="21">
        <f>(Table2[[#This Row],[Close]]-B480)/B480</f>
        <v>1.6132788885682783E-2</v>
      </c>
      <c r="F479" s="7">
        <v>44523</v>
      </c>
      <c r="G479">
        <v>1085.3000489999999</v>
      </c>
      <c r="H479">
        <v>19717</v>
      </c>
      <c r="I479" s="21">
        <f>(Table4[[#This Row],[Close]]-G480)/G480</f>
        <v>8.7368944979221552E-3</v>
      </c>
      <c r="K479" s="7">
        <v>44523</v>
      </c>
      <c r="L479">
        <v>224.550003</v>
      </c>
      <c r="M479">
        <v>7874</v>
      </c>
      <c r="N479" s="21">
        <f>(Table5[[#This Row],[Close]]-L480)/L480</f>
        <v>-3.9919894077443362E-3</v>
      </c>
      <c r="P479" s="7">
        <v>44523</v>
      </c>
      <c r="Q479">
        <v>102.699997</v>
      </c>
      <c r="R479">
        <v>35129</v>
      </c>
      <c r="S479" s="21">
        <f>(Table6[[#This Row],[Close]]-Q480)/Q480</f>
        <v>1.9860973779373597E-2</v>
      </c>
      <c r="U479" s="7">
        <v>44523</v>
      </c>
      <c r="V479">
        <v>158.35000600000001</v>
      </c>
      <c r="W479">
        <v>53742</v>
      </c>
      <c r="X479" s="21">
        <f>(Table7[[#This Row],[Close]]-V480)/V480</f>
        <v>4.9370525488556451E-2</v>
      </c>
      <c r="Z479" s="26">
        <v>44523</v>
      </c>
      <c r="AA479" s="21">
        <f>Table2[[#This Row],[Return]]*$D$3+Table4[[#This Row],[Return]]*$D$4+Table5[[#This Row],[Return]]*$D$5+Table6[[#This Row],[Return]]*$D$6+Table7[[#This Row],[Return]]*$D$7</f>
        <v>1.8021838648758132E-2</v>
      </c>
      <c r="AB479" s="13">
        <f>'Raw Data'!N464</f>
        <v>6.3446847080151384E-3</v>
      </c>
    </row>
    <row r="480" spans="1:28" x14ac:dyDescent="0.3">
      <c r="A480" s="7">
        <v>44522</v>
      </c>
      <c r="B480">
        <v>213.85000600000001</v>
      </c>
      <c r="C480">
        <v>2444641</v>
      </c>
      <c r="D480" s="21">
        <f>(Table2[[#This Row],[Close]]-B481)/B481</f>
        <v>-5.1242184150191175E-2</v>
      </c>
      <c r="F480" s="7">
        <v>44522</v>
      </c>
      <c r="G480">
        <v>1075.900024</v>
      </c>
      <c r="H480">
        <v>65642</v>
      </c>
      <c r="I480" s="21">
        <f>(Table4[[#This Row],[Close]]-G481)/G481</f>
        <v>-2.3182492065671541E-3</v>
      </c>
      <c r="K480" s="7">
        <v>44522</v>
      </c>
      <c r="L480">
        <v>225.449997</v>
      </c>
      <c r="M480">
        <v>4381</v>
      </c>
      <c r="N480" s="21">
        <f>(Table5[[#This Row],[Close]]-L481)/L481</f>
        <v>-2.0208643540843764E-2</v>
      </c>
      <c r="P480" s="7">
        <v>44522</v>
      </c>
      <c r="Q480">
        <v>100.699997</v>
      </c>
      <c r="R480">
        <v>81317</v>
      </c>
      <c r="S480" s="21">
        <f>(Table6[[#This Row],[Close]]-Q481)/Q481</f>
        <v>-2.3278380664954069E-2</v>
      </c>
      <c r="U480" s="7">
        <v>44522</v>
      </c>
      <c r="V480">
        <v>150.89999399999999</v>
      </c>
      <c r="W480">
        <v>57963</v>
      </c>
      <c r="X480" s="21">
        <f>(Table7[[#This Row],[Close]]-V481)/V481</f>
        <v>-4.9748166566470478E-2</v>
      </c>
      <c r="Z480" s="27">
        <v>44522</v>
      </c>
      <c r="AA480" s="21">
        <f>Table2[[#This Row],[Return]]*$D$3+Table4[[#This Row],[Return]]*$D$4+Table5[[#This Row],[Return]]*$D$5+Table6[[#This Row],[Return]]*$D$6+Table7[[#This Row],[Return]]*$D$7</f>
        <v>-2.9359124825805327E-2</v>
      </c>
      <c r="AB480" s="13">
        <f>'Raw Data'!N465</f>
        <v>-3.6551896207584915E-2</v>
      </c>
    </row>
    <row r="481" spans="1:28" x14ac:dyDescent="0.3">
      <c r="A481" s="7">
        <v>44518</v>
      </c>
      <c r="B481">
        <v>225.39999399999999</v>
      </c>
      <c r="C481">
        <v>3228280</v>
      </c>
      <c r="D481" s="21">
        <f>(Table2[[#This Row],[Close]]-B482)/B482</f>
        <v>-1.5075428925267387E-2</v>
      </c>
      <c r="F481" s="7">
        <v>44518</v>
      </c>
      <c r="G481">
        <v>1078.400024</v>
      </c>
      <c r="H481">
        <v>29479</v>
      </c>
      <c r="I481" s="21">
        <f>(Table4[[#This Row],[Close]]-G482)/G482</f>
        <v>-1.4349650255361984E-2</v>
      </c>
      <c r="K481" s="7">
        <v>44518</v>
      </c>
      <c r="L481">
        <v>230.10000600000001</v>
      </c>
      <c r="M481">
        <v>12564</v>
      </c>
      <c r="N481" s="21">
        <f>(Table5[[#This Row],[Close]]-L482)/L482</f>
        <v>-2.8293905891546785E-2</v>
      </c>
      <c r="P481" s="7">
        <v>44518</v>
      </c>
      <c r="Q481">
        <v>103.099998</v>
      </c>
      <c r="R481">
        <v>114997</v>
      </c>
      <c r="S481" s="21">
        <f>(Table6[[#This Row],[Close]]-Q482)/Q482</f>
        <v>4.8732944419745509E-3</v>
      </c>
      <c r="U481" s="7">
        <v>44518</v>
      </c>
      <c r="V481">
        <v>158.800003</v>
      </c>
      <c r="W481">
        <v>58484</v>
      </c>
      <c r="X481" s="21">
        <f>(Table7[[#This Row],[Close]]-V482)/V482</f>
        <v>-4.0483365558912361E-2</v>
      </c>
      <c r="Z481" s="26">
        <v>44518</v>
      </c>
      <c r="AA481" s="21">
        <f>Table2[[#This Row],[Return]]*$D$3+Table4[[#This Row],[Return]]*$D$4+Table5[[#This Row],[Return]]*$D$5+Table6[[#This Row],[Return]]*$D$6+Table7[[#This Row],[Return]]*$D$7</f>
        <v>-1.8665811237822794E-2</v>
      </c>
      <c r="AB481" s="13">
        <f>'Raw Data'!N466</f>
        <v>-2.0288438034710365E-2</v>
      </c>
    </row>
    <row r="482" spans="1:28" x14ac:dyDescent="0.3">
      <c r="A482" s="7">
        <v>44517</v>
      </c>
      <c r="B482">
        <v>228.85000600000001</v>
      </c>
      <c r="C482">
        <v>4583403</v>
      </c>
      <c r="D482" s="21">
        <f>(Table2[[#This Row],[Close]]-B483)/B483</f>
        <v>1.8016027339643779E-2</v>
      </c>
      <c r="F482" s="7">
        <v>44517</v>
      </c>
      <c r="G482">
        <v>1094.099976</v>
      </c>
      <c r="H482">
        <v>39255</v>
      </c>
      <c r="I482" s="21">
        <f>(Table4[[#This Row],[Close]]-G483)/G483</f>
        <v>-9.1315863566414693E-4</v>
      </c>
      <c r="K482" s="7">
        <v>44517</v>
      </c>
      <c r="L482">
        <v>236.800003</v>
      </c>
      <c r="M482">
        <v>11014</v>
      </c>
      <c r="N482" s="21">
        <f>(Table5[[#This Row],[Close]]-L483)/L483</f>
        <v>4.6669750275813862E-3</v>
      </c>
      <c r="P482" s="7">
        <v>44517</v>
      </c>
      <c r="Q482">
        <v>102.599998</v>
      </c>
      <c r="R482">
        <v>71860</v>
      </c>
      <c r="S482" s="21">
        <f>(Table6[[#This Row],[Close]]-Q483)/Q483</f>
        <v>-1.4598734793187409E-3</v>
      </c>
      <c r="U482" s="7">
        <v>44517</v>
      </c>
      <c r="V482">
        <v>165.5</v>
      </c>
      <c r="W482">
        <v>48991</v>
      </c>
      <c r="X482" s="21">
        <f>(Table7[[#This Row],[Close]]-V483)/V483</f>
        <v>7.9171925928841758E-3</v>
      </c>
      <c r="Z482" s="27">
        <v>44517</v>
      </c>
      <c r="AA482" s="21">
        <f>Table2[[#This Row],[Return]]*$D$3+Table4[[#This Row],[Return]]*$D$4+Table5[[#This Row],[Return]]*$D$5+Table6[[#This Row],[Return]]*$D$6+Table7[[#This Row],[Return]]*$D$7</f>
        <v>5.645432569025291E-3</v>
      </c>
      <c r="AB482" s="13">
        <f>'Raw Data'!N467</f>
        <v>8.7535445691037141E-3</v>
      </c>
    </row>
    <row r="483" spans="1:28" x14ac:dyDescent="0.3">
      <c r="A483" s="7">
        <v>44516</v>
      </c>
      <c r="B483">
        <v>224.800003</v>
      </c>
      <c r="C483">
        <v>2020942</v>
      </c>
      <c r="D483" s="21">
        <f>(Table2[[#This Row],[Close]]-B484)/B484</f>
        <v>-3.5461124943409967E-3</v>
      </c>
      <c r="F483" s="7">
        <v>44516</v>
      </c>
      <c r="G483">
        <v>1095.099976</v>
      </c>
      <c r="H483">
        <v>30687</v>
      </c>
      <c r="I483" s="21">
        <f>(Table4[[#This Row],[Close]]-G484)/G484</f>
        <v>-1.1151722918808532E-2</v>
      </c>
      <c r="K483" s="7">
        <v>44516</v>
      </c>
      <c r="L483">
        <v>235.699997</v>
      </c>
      <c r="M483">
        <v>12881</v>
      </c>
      <c r="N483" s="21">
        <f>(Table5[[#This Row],[Close]]-L484)/L484</f>
        <v>4.2441000616947613E-4</v>
      </c>
      <c r="P483" s="7">
        <v>44516</v>
      </c>
      <c r="Q483">
        <v>102.75</v>
      </c>
      <c r="R483">
        <v>145439</v>
      </c>
      <c r="S483" s="21">
        <f>(Table6[[#This Row],[Close]]-Q484)/Q484</f>
        <v>4.8688414275225146E-4</v>
      </c>
      <c r="U483" s="7">
        <v>44516</v>
      </c>
      <c r="V483">
        <v>164.199997</v>
      </c>
      <c r="W483">
        <v>77635</v>
      </c>
      <c r="X483" s="21">
        <f>(Table7[[#This Row],[Close]]-V484)/V484</f>
        <v>-3.2410136106248724E-2</v>
      </c>
      <c r="Z483" s="26">
        <v>44516</v>
      </c>
      <c r="AA483" s="21">
        <f>Table2[[#This Row],[Return]]*$D$3+Table4[[#This Row],[Return]]*$D$4+Table5[[#This Row],[Return]]*$D$5+Table6[[#This Row],[Return]]*$D$6+Table7[[#This Row],[Return]]*$D$7</f>
        <v>-9.239335474095306E-3</v>
      </c>
      <c r="AB483" s="13">
        <f>'Raw Data'!N468</f>
        <v>1.0968465661224067E-2</v>
      </c>
    </row>
    <row r="484" spans="1:28" x14ac:dyDescent="0.3">
      <c r="A484" s="7">
        <v>44515</v>
      </c>
      <c r="B484">
        <v>225.60000600000001</v>
      </c>
      <c r="C484">
        <v>3044279</v>
      </c>
      <c r="D484" s="21">
        <f>(Table2[[#This Row],[Close]]-B485)/B485</f>
        <v>2.2202125358434018E-2</v>
      </c>
      <c r="F484" s="7">
        <v>44515</v>
      </c>
      <c r="G484">
        <v>1107.4499510000001</v>
      </c>
      <c r="H484">
        <v>25811</v>
      </c>
      <c r="I484" s="21">
        <f>(Table4[[#This Row],[Close]]-G485)/G485</f>
        <v>-7.9280637924614913E-3</v>
      </c>
      <c r="K484" s="7">
        <v>44515</v>
      </c>
      <c r="L484">
        <v>235.60000600000001</v>
      </c>
      <c r="M484">
        <v>12966</v>
      </c>
      <c r="N484" s="21">
        <f>(Table5[[#This Row],[Close]]-L485)/L485</f>
        <v>-1.7719407520048174E-2</v>
      </c>
      <c r="P484" s="7">
        <v>44515</v>
      </c>
      <c r="Q484">
        <v>102.699997</v>
      </c>
      <c r="R484">
        <v>79036</v>
      </c>
      <c r="S484" s="21">
        <f>(Table6[[#This Row],[Close]]-Q485)/Q485</f>
        <v>-9.6432018218862627E-3</v>
      </c>
      <c r="U484" s="7">
        <v>44515</v>
      </c>
      <c r="V484">
        <v>169.699997</v>
      </c>
      <c r="W484">
        <v>129461</v>
      </c>
      <c r="X484" s="21">
        <f>(Table7[[#This Row],[Close]]-V485)/V485</f>
        <v>-7.0216327801626271E-3</v>
      </c>
      <c r="Z484" s="27">
        <v>44515</v>
      </c>
      <c r="AA484" s="21">
        <f>Table2[[#This Row],[Return]]*$D$3+Table4[[#This Row],[Return]]*$D$4+Table5[[#This Row],[Return]]*$D$5+Table6[[#This Row],[Return]]*$D$6+Table7[[#This Row],[Return]]*$D$7</f>
        <v>-4.0220361112249083E-3</v>
      </c>
      <c r="AB484" s="13">
        <f>'Raw Data'!N469</f>
        <v>3.0306921792731357E-2</v>
      </c>
    </row>
    <row r="485" spans="1:28" x14ac:dyDescent="0.3">
      <c r="A485" s="7">
        <v>44512</v>
      </c>
      <c r="B485">
        <v>220.699997</v>
      </c>
      <c r="C485">
        <v>1861022</v>
      </c>
      <c r="D485" s="21">
        <f>(Table2[[#This Row],[Close]]-B486)/B486</f>
        <v>4.5516614185479483E-3</v>
      </c>
      <c r="F485" s="7">
        <v>44512</v>
      </c>
      <c r="G485">
        <v>1116.3000489999999</v>
      </c>
      <c r="H485">
        <v>34508</v>
      </c>
      <c r="I485" s="21">
        <f>(Table4[[#This Row],[Close]]-G486)/G486</f>
        <v>4.6348601797806506E-3</v>
      </c>
      <c r="K485" s="7">
        <v>44512</v>
      </c>
      <c r="L485">
        <v>239.85000600000001</v>
      </c>
      <c r="M485">
        <v>17819</v>
      </c>
      <c r="N485" s="21">
        <f>(Table5[[#This Row],[Close]]-L486)/L486</f>
        <v>-1.7612074977155171E-2</v>
      </c>
      <c r="P485" s="7">
        <v>44512</v>
      </c>
      <c r="Q485">
        <v>103.699997</v>
      </c>
      <c r="R485">
        <v>90076</v>
      </c>
      <c r="S485" s="21">
        <f>(Table6[[#This Row],[Close]]-Q486)/Q486</f>
        <v>-1.8921476412151649E-2</v>
      </c>
      <c r="U485" s="7">
        <v>44512</v>
      </c>
      <c r="V485">
        <v>170.89999399999999</v>
      </c>
      <c r="W485">
        <v>30198</v>
      </c>
      <c r="X485" s="21">
        <f>(Table7[[#This Row],[Close]]-V486)/V486</f>
        <v>-1.526942641424219E-2</v>
      </c>
      <c r="Z485" s="26">
        <v>44512</v>
      </c>
      <c r="AA485" s="21">
        <f>Table2[[#This Row],[Return]]*$D$3+Table4[[#This Row],[Return]]*$D$4+Table5[[#This Row],[Return]]*$D$5+Table6[[#This Row],[Return]]*$D$6+Table7[[#This Row],[Return]]*$D$7</f>
        <v>-8.5232912410440828E-3</v>
      </c>
      <c r="AB485" s="13">
        <f>'Raw Data'!N470</f>
        <v>1.1692867350915941E-2</v>
      </c>
    </row>
    <row r="486" spans="1:28" x14ac:dyDescent="0.3">
      <c r="A486" s="7">
        <v>44511</v>
      </c>
      <c r="B486">
        <v>219.699997</v>
      </c>
      <c r="C486">
        <v>1375781</v>
      </c>
      <c r="D486" s="21">
        <f>(Table2[[#This Row],[Close]]-B487)/B487</f>
        <v>-3.8540285125274179E-3</v>
      </c>
      <c r="F486" s="7">
        <v>44511</v>
      </c>
      <c r="G486">
        <v>1111.150024</v>
      </c>
      <c r="H486">
        <v>34552</v>
      </c>
      <c r="I486" s="21">
        <f>(Table4[[#This Row],[Close]]-G487)/G487</f>
        <v>-1.6507367844874218E-2</v>
      </c>
      <c r="K486" s="7">
        <v>44511</v>
      </c>
      <c r="L486">
        <v>244.14999399999999</v>
      </c>
      <c r="M486">
        <v>46105</v>
      </c>
      <c r="N486" s="21">
        <f>(Table5[[#This Row],[Close]]-L487)/L487</f>
        <v>-6.5096689222975818E-2</v>
      </c>
      <c r="P486" s="7">
        <v>44511</v>
      </c>
      <c r="Q486">
        <v>105.699997</v>
      </c>
      <c r="R486">
        <v>48601</v>
      </c>
      <c r="S486" s="21">
        <f>(Table6[[#This Row],[Close]]-Q487)/Q487</f>
        <v>-5.1764988235294476E-3</v>
      </c>
      <c r="U486" s="7">
        <v>44511</v>
      </c>
      <c r="V486">
        <v>173.550003</v>
      </c>
      <c r="W486">
        <v>21849</v>
      </c>
      <c r="X486" s="21">
        <f>(Table7[[#This Row],[Close]]-V487)/V487</f>
        <v>-1.5877532774226294E-2</v>
      </c>
      <c r="Z486" s="27">
        <v>44511</v>
      </c>
      <c r="AA486" s="21">
        <f>Table2[[#This Row],[Return]]*$D$3+Table4[[#This Row],[Return]]*$D$4+Table5[[#This Row],[Return]]*$D$5+Table6[[#This Row],[Return]]*$D$6+Table7[[#This Row],[Return]]*$D$7</f>
        <v>-2.130242343562664E-2</v>
      </c>
      <c r="AB486" s="13">
        <f>'Raw Data'!N471</f>
        <v>-4.3978786702884194E-3</v>
      </c>
    </row>
    <row r="487" spans="1:28" x14ac:dyDescent="0.3">
      <c r="A487" s="7">
        <v>44510</v>
      </c>
      <c r="B487">
        <v>220.550003</v>
      </c>
      <c r="C487">
        <v>3501601</v>
      </c>
      <c r="D487" s="21">
        <f>(Table2[[#This Row],[Close]]-B488)/B488</f>
        <v>8.2285851428571602E-3</v>
      </c>
      <c r="F487" s="7">
        <v>44510</v>
      </c>
      <c r="G487">
        <v>1129.8000489999999</v>
      </c>
      <c r="H487">
        <v>185958</v>
      </c>
      <c r="I487" s="21">
        <f>(Table4[[#This Row],[Close]]-G488)/G488</f>
        <v>2.1888633796424736E-2</v>
      </c>
      <c r="K487" s="7">
        <v>44510</v>
      </c>
      <c r="L487">
        <v>261.14999399999999</v>
      </c>
      <c r="M487">
        <v>11202</v>
      </c>
      <c r="N487" s="21">
        <f>(Table5[[#This Row],[Close]]-L488)/L488</f>
        <v>2.5323899002637193E-2</v>
      </c>
      <c r="P487" s="7">
        <v>44510</v>
      </c>
      <c r="Q487">
        <v>106.25</v>
      </c>
      <c r="R487">
        <v>102242</v>
      </c>
      <c r="S487" s="21">
        <f>(Table6[[#This Row],[Close]]-Q488)/Q488</f>
        <v>-4.6838407494145199E-3</v>
      </c>
      <c r="U487" s="7">
        <v>44510</v>
      </c>
      <c r="V487">
        <v>176.35000600000001</v>
      </c>
      <c r="W487">
        <v>40056</v>
      </c>
      <c r="X487" s="21">
        <f>(Table7[[#This Row],[Close]]-V488)/V488</f>
        <v>2.3208586369297835E-2</v>
      </c>
      <c r="Z487" s="26">
        <v>44510</v>
      </c>
      <c r="AA487" s="21">
        <f>Table2[[#This Row],[Return]]*$D$3+Table4[[#This Row],[Return]]*$D$4+Table5[[#This Row],[Return]]*$D$5+Table6[[#This Row],[Return]]*$D$6+Table7[[#This Row],[Return]]*$D$7</f>
        <v>1.4793172712360482E-2</v>
      </c>
      <c r="AB487" s="13">
        <f>'Raw Data'!N472</f>
        <v>5.3315994798439825E-3</v>
      </c>
    </row>
    <row r="488" spans="1:28" x14ac:dyDescent="0.3">
      <c r="A488" s="7">
        <v>44509</v>
      </c>
      <c r="B488">
        <v>218.75</v>
      </c>
      <c r="C488">
        <v>1661913</v>
      </c>
      <c r="D488" s="21">
        <f>(Table2[[#This Row],[Close]]-B489)/B489</f>
        <v>1.2497093091917226E-2</v>
      </c>
      <c r="F488" s="7">
        <v>44509</v>
      </c>
      <c r="G488">
        <v>1105.599976</v>
      </c>
      <c r="H488">
        <v>23923</v>
      </c>
      <c r="I488" s="21">
        <f>(Table4[[#This Row],[Close]]-G489)/G489</f>
        <v>6.7882519463438899E-4</v>
      </c>
      <c r="K488" s="7">
        <v>44509</v>
      </c>
      <c r="L488">
        <v>254.699997</v>
      </c>
      <c r="M488">
        <v>5685</v>
      </c>
      <c r="N488" s="21">
        <f>(Table5[[#This Row],[Close]]-L489)/L489</f>
        <v>-1.9064113669881297E-2</v>
      </c>
      <c r="P488" s="7">
        <v>44509</v>
      </c>
      <c r="Q488">
        <v>106.75</v>
      </c>
      <c r="R488">
        <v>57345</v>
      </c>
      <c r="S488" s="21">
        <f>(Table6[[#This Row],[Close]]-Q489)/Q489</f>
        <v>1.3289055781472351E-2</v>
      </c>
      <c r="U488" s="7">
        <v>44509</v>
      </c>
      <c r="V488">
        <v>172.35000600000001</v>
      </c>
      <c r="W488">
        <v>36947</v>
      </c>
      <c r="X488" s="21">
        <f>(Table7[[#This Row],[Close]]-V489)/V489</f>
        <v>-1.0903839311334247E-2</v>
      </c>
      <c r="Z488" s="27">
        <v>44509</v>
      </c>
      <c r="AA488" s="21">
        <f>Table2[[#This Row],[Return]]*$D$3+Table4[[#This Row],[Return]]*$D$4+Table5[[#This Row],[Return]]*$D$5+Table6[[#This Row],[Return]]*$D$6+Table7[[#This Row],[Return]]*$D$7</f>
        <v>-7.0059578263831574E-4</v>
      </c>
      <c r="AB488" s="13">
        <f>'Raw Data'!N473</f>
        <v>-6.4599483204134363E-3</v>
      </c>
    </row>
    <row r="489" spans="1:28" x14ac:dyDescent="0.3">
      <c r="A489" s="7">
        <v>44508</v>
      </c>
      <c r="B489">
        <v>216.050003</v>
      </c>
      <c r="C489">
        <v>1082101</v>
      </c>
      <c r="D489" s="21">
        <f>(Table2[[#This Row],[Close]]-B490)/B490</f>
        <v>9.26555452585886E-4</v>
      </c>
      <c r="F489" s="7">
        <v>44508</v>
      </c>
      <c r="G489">
        <v>1104.849976</v>
      </c>
      <c r="H489">
        <v>31310</v>
      </c>
      <c r="I489" s="21">
        <f>(Table4[[#This Row],[Close]]-G490)/G490</f>
        <v>-5.8935107599026471E-3</v>
      </c>
      <c r="K489" s="7">
        <v>44508</v>
      </c>
      <c r="L489">
        <v>259.64999399999999</v>
      </c>
      <c r="M489">
        <v>6211</v>
      </c>
      <c r="N489" s="21">
        <f>(Table5[[#This Row],[Close]]-L490)/L490</f>
        <v>5.2265043078515653E-3</v>
      </c>
      <c r="P489" s="7">
        <v>44508</v>
      </c>
      <c r="Q489">
        <v>105.349998</v>
      </c>
      <c r="R489">
        <v>43185</v>
      </c>
      <c r="S489" s="21">
        <f>(Table6[[#This Row],[Close]]-Q490)/Q490</f>
        <v>7.651793180723252E-3</v>
      </c>
      <c r="U489" s="7">
        <v>44508</v>
      </c>
      <c r="V489">
        <v>174.25</v>
      </c>
      <c r="W489">
        <v>40822</v>
      </c>
      <c r="X489" s="21">
        <f>(Table7[[#This Row],[Close]]-V490)/V490</f>
        <v>-1.5258530917070297E-2</v>
      </c>
      <c r="Z489" s="26">
        <v>44508</v>
      </c>
      <c r="AA489" s="21">
        <f>Table2[[#This Row],[Return]]*$D$3+Table4[[#This Row],[Return]]*$D$4+Table5[[#This Row],[Return]]*$D$5+Table6[[#This Row],[Return]]*$D$6+Table7[[#This Row],[Return]]*$D$7</f>
        <v>-1.4694377471624483E-3</v>
      </c>
      <c r="AB489" s="13">
        <f>'Raw Data'!N474</f>
        <v>-2.0629190304280848E-3</v>
      </c>
    </row>
    <row r="490" spans="1:28" x14ac:dyDescent="0.3">
      <c r="A490" s="7">
        <v>44504</v>
      </c>
      <c r="B490">
        <v>215.85000600000001</v>
      </c>
      <c r="C490">
        <v>516071</v>
      </c>
      <c r="D490" s="21">
        <f>(Table2[[#This Row],[Close]]-B491)/B491</f>
        <v>1.433272066260264E-2</v>
      </c>
      <c r="F490" s="7">
        <v>44504</v>
      </c>
      <c r="G490">
        <v>1111.400024</v>
      </c>
      <c r="H490">
        <v>8566</v>
      </c>
      <c r="I490" s="21">
        <f>(Table4[[#This Row],[Close]]-G491)/G491</f>
        <v>1.0317689645410022E-2</v>
      </c>
      <c r="K490" s="7">
        <v>44504</v>
      </c>
      <c r="L490">
        <v>258.29998799999998</v>
      </c>
      <c r="M490">
        <v>2611</v>
      </c>
      <c r="N490" s="21">
        <f>(Table5[[#This Row],[Close]]-L491)/L491</f>
        <v>1.373620470483268E-2</v>
      </c>
      <c r="P490" s="7">
        <v>44504</v>
      </c>
      <c r="Q490">
        <v>104.550003</v>
      </c>
      <c r="R490">
        <v>18483</v>
      </c>
      <c r="S490" s="21">
        <f>(Table6[[#This Row],[Close]]-Q491)/Q491</f>
        <v>8.6830774976734016E-3</v>
      </c>
      <c r="U490" s="7">
        <v>44504</v>
      </c>
      <c r="V490">
        <v>176.949997</v>
      </c>
      <c r="W490">
        <v>27368</v>
      </c>
      <c r="X490" s="21">
        <f>(Table7[[#This Row],[Close]]-V491)/V491</f>
        <v>1.4621577337898326E-2</v>
      </c>
      <c r="Z490" s="27">
        <v>44504</v>
      </c>
      <c r="AA490" s="21">
        <f>Table2[[#This Row],[Return]]*$D$3+Table4[[#This Row],[Return]]*$D$4+Table5[[#This Row],[Return]]*$D$5+Table6[[#This Row],[Return]]*$D$6+Table7[[#This Row],[Return]]*$D$7</f>
        <v>1.2338253969683414E-2</v>
      </c>
      <c r="AB490" s="13">
        <f>'Raw Data'!N475</f>
        <v>1.4386607376405963E-2</v>
      </c>
    </row>
    <row r="491" spans="1:28" x14ac:dyDescent="0.3">
      <c r="A491" s="7">
        <v>44503</v>
      </c>
      <c r="B491">
        <v>212.800003</v>
      </c>
      <c r="C491">
        <v>859800</v>
      </c>
      <c r="D491" s="21">
        <f>(Table2[[#This Row],[Close]]-B492)/B492</f>
        <v>-3.512058016688485E-3</v>
      </c>
      <c r="F491" s="7">
        <v>44503</v>
      </c>
      <c r="G491">
        <v>1100.0500489999999</v>
      </c>
      <c r="H491">
        <v>52744</v>
      </c>
      <c r="I491" s="21">
        <f>(Table4[[#This Row],[Close]]-G492)/G492</f>
        <v>-9.5884599530338052E-3</v>
      </c>
      <c r="K491" s="7">
        <v>44503</v>
      </c>
      <c r="L491">
        <v>254.800003</v>
      </c>
      <c r="M491">
        <v>8840</v>
      </c>
      <c r="N491" s="21">
        <f>(Table5[[#This Row],[Close]]-L492)/L492</f>
        <v>4.3358534213936454E-3</v>
      </c>
      <c r="P491" s="7">
        <v>44503</v>
      </c>
      <c r="Q491">
        <v>103.650002</v>
      </c>
      <c r="R491">
        <v>29594</v>
      </c>
      <c r="S491" s="21">
        <f>(Table6[[#This Row],[Close]]-Q492)/Q492</f>
        <v>-8.1339521531100419E-3</v>
      </c>
      <c r="U491" s="7">
        <v>44503</v>
      </c>
      <c r="V491">
        <v>174.39999399999999</v>
      </c>
      <c r="W491">
        <v>58804</v>
      </c>
      <c r="X491" s="21">
        <f>(Table7[[#This Row],[Close]]-V492)/V492</f>
        <v>1.218799166242608E-2</v>
      </c>
      <c r="Z491" s="26">
        <v>44503</v>
      </c>
      <c r="AA491" s="21">
        <f>Table2[[#This Row],[Return]]*$D$3+Table4[[#This Row],[Return]]*$D$4+Table5[[#This Row],[Return]]*$D$5+Table6[[#This Row],[Return]]*$D$6+Table7[[#This Row],[Return]]*$D$7</f>
        <v>-9.4212500780252147E-4</v>
      </c>
      <c r="AB491" s="13">
        <f>'Raw Data'!N476</f>
        <v>-1.5958815958815931E-2</v>
      </c>
    </row>
    <row r="492" spans="1:28" x14ac:dyDescent="0.3">
      <c r="A492" s="7">
        <v>44502</v>
      </c>
      <c r="B492">
        <v>213.550003</v>
      </c>
      <c r="C492">
        <v>1093905</v>
      </c>
      <c r="D492" s="21">
        <f>(Table2[[#This Row],[Close]]-B493)/B493</f>
        <v>8.2625116865555469E-3</v>
      </c>
      <c r="F492" s="7">
        <v>44502</v>
      </c>
      <c r="G492">
        <v>1110.6999510000001</v>
      </c>
      <c r="H492">
        <v>43534</v>
      </c>
      <c r="I492" s="21">
        <f>(Table4[[#This Row],[Close]]-G493)/G493</f>
        <v>2.1051572870447732E-2</v>
      </c>
      <c r="K492" s="7">
        <v>44502</v>
      </c>
      <c r="L492">
        <v>253.699997</v>
      </c>
      <c r="M492">
        <v>14105</v>
      </c>
      <c r="N492" s="21">
        <f>(Table5[[#This Row],[Close]]-L493)/L493</f>
        <v>4.9214201209087628E-2</v>
      </c>
      <c r="P492" s="7">
        <v>44502</v>
      </c>
      <c r="Q492">
        <v>104.5</v>
      </c>
      <c r="R492">
        <v>36253</v>
      </c>
      <c r="S492" s="21">
        <f>(Table6[[#This Row],[Close]]-Q493)/Q493</f>
        <v>1.437489246525914E-3</v>
      </c>
      <c r="U492" s="7">
        <v>44502</v>
      </c>
      <c r="V492">
        <v>172.300003</v>
      </c>
      <c r="W492">
        <v>58691</v>
      </c>
      <c r="X492" s="21">
        <f>(Table7[[#This Row],[Close]]-V493)/V493</f>
        <v>3.8890544266847939E-2</v>
      </c>
      <c r="Z492" s="27">
        <v>44502</v>
      </c>
      <c r="AA492" s="21">
        <f>Table2[[#This Row],[Return]]*$D$3+Table4[[#This Row],[Return]]*$D$4+Table5[[#This Row],[Return]]*$D$5+Table6[[#This Row],[Return]]*$D$6+Table7[[#This Row],[Return]]*$D$7</f>
        <v>2.3771263855892955E-2</v>
      </c>
      <c r="AB492" s="13">
        <f>'Raw Data'!N477</f>
        <v>8.9598753408647938E-3</v>
      </c>
    </row>
    <row r="493" spans="1:28" x14ac:dyDescent="0.3">
      <c r="A493" s="7">
        <v>44501</v>
      </c>
      <c r="B493">
        <v>211.800003</v>
      </c>
      <c r="C493">
        <v>2174167</v>
      </c>
      <c r="D493" s="21">
        <f>(Table2[[#This Row],[Close]]-B494)/B494</f>
        <v>1.8759062590449193E-2</v>
      </c>
      <c r="F493" s="7">
        <v>44501</v>
      </c>
      <c r="G493">
        <v>1087.8000489999999</v>
      </c>
      <c r="H493">
        <v>19575</v>
      </c>
      <c r="I493" s="21">
        <f>(Table4[[#This Row],[Close]]-G494)/G494</f>
        <v>8.0623419455992783E-3</v>
      </c>
      <c r="K493" s="7">
        <v>44501</v>
      </c>
      <c r="L493">
        <v>241.800003</v>
      </c>
      <c r="M493">
        <v>8320</v>
      </c>
      <c r="N493" s="21">
        <f>(Table5[[#This Row],[Close]]-L494)/L494</f>
        <v>-1.1447272818137231E-2</v>
      </c>
      <c r="P493" s="7">
        <v>44501</v>
      </c>
      <c r="Q493">
        <v>104.349998</v>
      </c>
      <c r="R493">
        <v>28513</v>
      </c>
      <c r="S493" s="21">
        <f>(Table6[[#This Row],[Close]]-Q494)/Q494</f>
        <v>1.4091311679469148E-2</v>
      </c>
      <c r="U493" s="7">
        <v>44501</v>
      </c>
      <c r="V493">
        <v>165.85000600000001</v>
      </c>
      <c r="W493">
        <v>44022</v>
      </c>
      <c r="X493" s="21">
        <f>(Table7[[#This Row],[Close]]-V494)/V494</f>
        <v>-1.6018967380261609E-2</v>
      </c>
      <c r="Z493" s="26">
        <v>44501</v>
      </c>
      <c r="AA493" s="21">
        <f>Table2[[#This Row],[Return]]*$D$3+Table4[[#This Row],[Return]]*$D$4+Table5[[#This Row],[Return]]*$D$5+Table6[[#This Row],[Return]]*$D$6+Table7[[#This Row],[Return]]*$D$7</f>
        <v>2.6892952034237561E-3</v>
      </c>
      <c r="AB493" s="13">
        <f>'Raw Data'!N478</f>
        <v>1.1957950065703053E-2</v>
      </c>
    </row>
    <row r="494" spans="1:28" x14ac:dyDescent="0.3">
      <c r="A494" s="7">
        <v>44498</v>
      </c>
      <c r="B494">
        <v>207.89999399999999</v>
      </c>
      <c r="C494">
        <v>1500093</v>
      </c>
      <c r="D494" s="21">
        <f>(Table2[[#This Row],[Close]]-B495)/B495</f>
        <v>-9.7642440071099585E-3</v>
      </c>
      <c r="F494" s="7">
        <v>44498</v>
      </c>
      <c r="G494">
        <v>1079.099976</v>
      </c>
      <c r="H494">
        <v>41985</v>
      </c>
      <c r="I494" s="21">
        <f>(Table4[[#This Row],[Close]]-G495)/G495</f>
        <v>-1.2039390249485036E-2</v>
      </c>
      <c r="K494" s="7">
        <v>44498</v>
      </c>
      <c r="L494">
        <v>244.60000600000001</v>
      </c>
      <c r="M494">
        <v>3818</v>
      </c>
      <c r="N494" s="21">
        <f>(Table5[[#This Row],[Close]]-L495)/L495</f>
        <v>-1.4504395823985399E-2</v>
      </c>
      <c r="P494" s="7">
        <v>44498</v>
      </c>
      <c r="Q494">
        <v>102.900002</v>
      </c>
      <c r="R494">
        <v>103437</v>
      </c>
      <c r="S494" s="21">
        <f>(Table6[[#This Row],[Close]]-Q495)/Q495</f>
        <v>-1.0100962292476022E-2</v>
      </c>
      <c r="U494" s="7">
        <v>44498</v>
      </c>
      <c r="V494">
        <v>168.550003</v>
      </c>
      <c r="W494">
        <v>45503</v>
      </c>
      <c r="X494" s="21">
        <f>(Table7[[#This Row],[Close]]-V495)/V495</f>
        <v>2.9753049156446606E-3</v>
      </c>
      <c r="Z494" s="27">
        <v>44498</v>
      </c>
      <c r="AA494" s="21">
        <f>Table2[[#This Row],[Return]]*$D$3+Table4[[#This Row],[Return]]*$D$4+Table5[[#This Row],[Return]]*$D$5+Table6[[#This Row],[Return]]*$D$6+Table7[[#This Row],[Return]]*$D$7</f>
        <v>-8.6867374914823513E-3</v>
      </c>
      <c r="AB494" s="13">
        <f>'Raw Data'!N479</f>
        <v>3.8766038766038735E-2</v>
      </c>
    </row>
    <row r="495" spans="1:28" x14ac:dyDescent="0.3">
      <c r="A495" s="7">
        <v>44497</v>
      </c>
      <c r="B495">
        <v>209.949997</v>
      </c>
      <c r="C495">
        <v>1274473</v>
      </c>
      <c r="D495" s="21">
        <f>(Table2[[#This Row],[Close]]-B496)/B496</f>
        <v>-2.0755583603234599E-2</v>
      </c>
      <c r="F495" s="7">
        <v>44497</v>
      </c>
      <c r="G495">
        <v>1092.25</v>
      </c>
      <c r="H495">
        <v>34037</v>
      </c>
      <c r="I495" s="21">
        <f>(Table4[[#This Row],[Close]]-G496)/G496</f>
        <v>-1.5059246799137154E-2</v>
      </c>
      <c r="K495" s="7">
        <v>44497</v>
      </c>
      <c r="L495">
        <v>248.199997</v>
      </c>
      <c r="M495">
        <v>8635</v>
      </c>
      <c r="N495" s="21">
        <f>(Table5[[#This Row],[Close]]-L496)/L496</f>
        <v>1.2647861787485996E-2</v>
      </c>
      <c r="P495" s="7">
        <v>44497</v>
      </c>
      <c r="Q495">
        <v>103.949997</v>
      </c>
      <c r="R495">
        <v>128737</v>
      </c>
      <c r="S495" s="21">
        <f>(Table6[[#This Row],[Close]]-Q496)/Q496</f>
        <v>-2.5316502103769341E-2</v>
      </c>
      <c r="U495" s="7">
        <v>44497</v>
      </c>
      <c r="V495">
        <v>168.050003</v>
      </c>
      <c r="W495">
        <v>32816</v>
      </c>
      <c r="X495" s="21">
        <f>(Table7[[#This Row],[Close]]-V496)/V496</f>
        <v>-3.1132857269521846E-2</v>
      </c>
      <c r="Z495" s="26">
        <v>44497</v>
      </c>
      <c r="AA495" s="21">
        <f>Table2[[#This Row],[Return]]*$D$3+Table4[[#This Row],[Return]]*$D$4+Table5[[#This Row],[Return]]*$D$5+Table6[[#This Row],[Return]]*$D$6+Table7[[#This Row],[Return]]*$D$7</f>
        <v>-1.5923265597635392E-2</v>
      </c>
      <c r="AB495" s="13">
        <f>'Raw Data'!N480</f>
        <v>-4.0783034257748773E-3</v>
      </c>
    </row>
    <row r="496" spans="1:28" x14ac:dyDescent="0.3">
      <c r="A496" s="7">
        <v>44496</v>
      </c>
      <c r="B496">
        <v>214.39999399999999</v>
      </c>
      <c r="C496">
        <v>1651892</v>
      </c>
      <c r="D496" s="21">
        <f>(Table2[[#This Row],[Close]]-B497)/B497</f>
        <v>0</v>
      </c>
      <c r="F496" s="7">
        <v>44496</v>
      </c>
      <c r="G496">
        <v>1108.9499510000001</v>
      </c>
      <c r="H496">
        <v>43445</v>
      </c>
      <c r="I496" s="21">
        <f>(Table4[[#This Row],[Close]]-G497)/G497</f>
        <v>1.2924645018900718E-2</v>
      </c>
      <c r="K496" s="7">
        <v>44496</v>
      </c>
      <c r="L496">
        <v>245.10000600000001</v>
      </c>
      <c r="M496">
        <v>11362</v>
      </c>
      <c r="N496" s="21">
        <f>(Table5[[#This Row],[Close]]-L497)/L497</f>
        <v>1.3438081122065385E-2</v>
      </c>
      <c r="P496" s="7">
        <v>44496</v>
      </c>
      <c r="Q496">
        <v>106.650002</v>
      </c>
      <c r="R496">
        <v>67243</v>
      </c>
      <c r="S496" s="21">
        <f>(Table6[[#This Row],[Close]]-Q497)/Q497</f>
        <v>-7.4452770808359874E-3</v>
      </c>
      <c r="U496" s="7">
        <v>44496</v>
      </c>
      <c r="V496">
        <v>173.449997</v>
      </c>
      <c r="W496">
        <v>69720</v>
      </c>
      <c r="X496" s="21">
        <f>(Table7[[#This Row],[Close]]-V497)/V497</f>
        <v>3.4595903415302262E-2</v>
      </c>
      <c r="Z496" s="27">
        <v>44496</v>
      </c>
      <c r="AA496" s="21">
        <f>Table2[[#This Row],[Return]]*$D$3+Table4[[#This Row],[Return]]*$D$4+Table5[[#This Row],[Return]]*$D$5+Table6[[#This Row],[Return]]*$D$6+Table7[[#This Row],[Return]]*$D$7</f>
        <v>1.0702670495086476E-2</v>
      </c>
      <c r="AB496" s="13">
        <f>'Raw Data'!N481</f>
        <v>2.4797993870158914E-2</v>
      </c>
    </row>
    <row r="497" spans="1:28" x14ac:dyDescent="0.3">
      <c r="A497" s="7">
        <v>44495</v>
      </c>
      <c r="B497">
        <v>214.39999399999999</v>
      </c>
      <c r="C497">
        <v>1774132</v>
      </c>
      <c r="D497" s="21">
        <f>(Table2[[#This Row],[Close]]-B498)/B498</f>
        <v>9.8916202087853417E-3</v>
      </c>
      <c r="F497" s="7">
        <v>44495</v>
      </c>
      <c r="G497">
        <v>1094.8000489999999</v>
      </c>
      <c r="H497">
        <v>25044</v>
      </c>
      <c r="I497" s="21">
        <f>(Table4[[#This Row],[Close]]-G498)/G498</f>
        <v>6.8515870367757059E-3</v>
      </c>
      <c r="K497" s="7">
        <v>44495</v>
      </c>
      <c r="L497">
        <v>241.85000600000001</v>
      </c>
      <c r="M497">
        <v>5665</v>
      </c>
      <c r="N497" s="21">
        <f>(Table5[[#This Row],[Close]]-L498)/L498</f>
        <v>9.180104548636105E-3</v>
      </c>
      <c r="P497" s="7">
        <v>44495</v>
      </c>
      <c r="Q497">
        <v>107.449997</v>
      </c>
      <c r="R497">
        <v>112554</v>
      </c>
      <c r="S497" s="21">
        <f>(Table6[[#This Row],[Close]]-Q498)/Q498</f>
        <v>-1.3940613642019135E-3</v>
      </c>
      <c r="U497" s="7">
        <v>44495</v>
      </c>
      <c r="V497">
        <v>167.64999399999999</v>
      </c>
      <c r="W497">
        <v>51709</v>
      </c>
      <c r="X497" s="21">
        <f>(Table7[[#This Row],[Close]]-V498)/V498</f>
        <v>8.7244105064574473E-3</v>
      </c>
      <c r="Z497" s="26">
        <v>44495</v>
      </c>
      <c r="AA497" s="21">
        <f>Table2[[#This Row],[Return]]*$D$3+Table4[[#This Row],[Return]]*$D$4+Table5[[#This Row],[Return]]*$D$5+Table6[[#This Row],[Return]]*$D$6+Table7[[#This Row],[Return]]*$D$7</f>
        <v>6.6507321872905376E-3</v>
      </c>
      <c r="AB497" s="13">
        <f>'Raw Data'!N482</f>
        <v>4.6186144156752339E-3</v>
      </c>
    </row>
    <row r="498" spans="1:28" x14ac:dyDescent="0.3">
      <c r="A498" s="7">
        <v>44494</v>
      </c>
      <c r="B498">
        <v>212.300003</v>
      </c>
      <c r="C498">
        <v>2230740</v>
      </c>
      <c r="D498" s="21">
        <f>(Table2[[#This Row],[Close]]-B499)/B499</f>
        <v>-2.9707495022292116E-2</v>
      </c>
      <c r="F498" s="7">
        <v>44494</v>
      </c>
      <c r="G498">
        <v>1087.349976</v>
      </c>
      <c r="H498">
        <v>37834</v>
      </c>
      <c r="I498" s="21">
        <f>(Table4[[#This Row],[Close]]-G499)/G499</f>
        <v>-1.655139293878409E-2</v>
      </c>
      <c r="K498" s="7">
        <v>44494</v>
      </c>
      <c r="L498">
        <v>239.64999399999999</v>
      </c>
      <c r="M498">
        <v>33624</v>
      </c>
      <c r="N498" s="21">
        <f>(Table5[[#This Row],[Close]]-L499)/L499</f>
        <v>-3.4253476548542654E-2</v>
      </c>
      <c r="P498" s="7">
        <v>44494</v>
      </c>
      <c r="Q498">
        <v>107.599998</v>
      </c>
      <c r="R498">
        <v>124335</v>
      </c>
      <c r="S498" s="21">
        <f>(Table6[[#This Row],[Close]]-Q499)/Q499</f>
        <v>-1.239099621085806E-2</v>
      </c>
      <c r="U498" s="7">
        <v>44494</v>
      </c>
      <c r="V498">
        <v>166.199997</v>
      </c>
      <c r="W498">
        <v>58260</v>
      </c>
      <c r="X498" s="21">
        <f>(Table7[[#This Row],[Close]]-V499)/V499</f>
        <v>-5.3800155552524508E-2</v>
      </c>
      <c r="Z498" s="27">
        <v>44494</v>
      </c>
      <c r="AA498" s="21">
        <f>Table2[[#This Row],[Return]]*$D$3+Table4[[#This Row],[Return]]*$D$4+Table5[[#This Row],[Return]]*$D$5+Table6[[#This Row],[Return]]*$D$6+Table7[[#This Row],[Return]]*$D$7</f>
        <v>-2.9340703254600288E-2</v>
      </c>
      <c r="AB498" s="13">
        <f>'Raw Data'!N483</f>
        <v>-2.3773739581910067E-2</v>
      </c>
    </row>
    <row r="499" spans="1:28" x14ac:dyDescent="0.3">
      <c r="A499" s="7">
        <v>44491</v>
      </c>
      <c r="B499">
        <v>218.800003</v>
      </c>
      <c r="C499">
        <v>2628324</v>
      </c>
      <c r="D499" s="21">
        <f>(Table2[[#This Row],[Close]]-B500)/B500</f>
        <v>-2.8850421275848807E-2</v>
      </c>
      <c r="F499" s="7">
        <v>44491</v>
      </c>
      <c r="G499">
        <v>1105.650024</v>
      </c>
      <c r="H499">
        <v>41098</v>
      </c>
      <c r="I499" s="21">
        <f>(Table4[[#This Row],[Close]]-G500)/G500</f>
        <v>-4.4122504919180952E-3</v>
      </c>
      <c r="K499" s="7">
        <v>44491</v>
      </c>
      <c r="L499">
        <v>248.14999399999999</v>
      </c>
      <c r="M499">
        <v>15250</v>
      </c>
      <c r="N499" s="21">
        <f>(Table5[[#This Row],[Close]]-L500)/L500</f>
        <v>-1.4495667023482964E-2</v>
      </c>
      <c r="P499" s="7">
        <v>44491</v>
      </c>
      <c r="Q499">
        <v>108.949997</v>
      </c>
      <c r="R499">
        <v>121717</v>
      </c>
      <c r="S499" s="21">
        <f>(Table6[[#This Row],[Close]]-Q500)/Q500</f>
        <v>6.4664849884526207E-3</v>
      </c>
      <c r="U499" s="7">
        <v>44491</v>
      </c>
      <c r="V499">
        <v>175.64999399999999</v>
      </c>
      <c r="W499">
        <v>38191</v>
      </c>
      <c r="X499" s="21">
        <f>(Table7[[#This Row],[Close]]-V500)/V500</f>
        <v>6.0136767692893708E-3</v>
      </c>
      <c r="Z499" s="26">
        <v>44491</v>
      </c>
      <c r="AA499" s="21">
        <f>Table2[[#This Row],[Return]]*$D$3+Table4[[#This Row],[Return]]*$D$4+Table5[[#This Row],[Return]]*$D$5+Table6[[#This Row],[Return]]*$D$6+Table7[[#This Row],[Return]]*$D$7</f>
        <v>-7.0556354067015754E-3</v>
      </c>
      <c r="AB499" s="13">
        <f>'Raw Data'!N484</f>
        <v>-2.6987503323584242E-2</v>
      </c>
    </row>
    <row r="500" spans="1:28" x14ac:dyDescent="0.3">
      <c r="A500" s="7">
        <v>44490</v>
      </c>
      <c r="B500">
        <v>225.300003</v>
      </c>
      <c r="C500">
        <v>2442113</v>
      </c>
      <c r="D500" s="21">
        <f>(Table2[[#This Row],[Close]]-B501)/B501</f>
        <v>-7.7075533004947808E-3</v>
      </c>
      <c r="F500" s="7">
        <v>44490</v>
      </c>
      <c r="G500">
        <v>1110.5500489999999</v>
      </c>
      <c r="H500">
        <v>47824</v>
      </c>
      <c r="I500" s="21">
        <f>(Table4[[#This Row],[Close]]-G501)/G501</f>
        <v>-7.8616404061994868E-3</v>
      </c>
      <c r="K500" s="7">
        <v>44490</v>
      </c>
      <c r="L500">
        <v>251.800003</v>
      </c>
      <c r="M500">
        <v>6694</v>
      </c>
      <c r="N500" s="21">
        <f>(Table5[[#This Row],[Close]]-L501)/L501</f>
        <v>-3.3643024745133722E-3</v>
      </c>
      <c r="P500" s="7">
        <v>44490</v>
      </c>
      <c r="Q500">
        <v>108.25</v>
      </c>
      <c r="R500">
        <v>82651</v>
      </c>
      <c r="S500" s="21">
        <f>(Table6[[#This Row],[Close]]-Q501)/Q501</f>
        <v>5.5735995248750612E-3</v>
      </c>
      <c r="U500" s="7">
        <v>44490</v>
      </c>
      <c r="V500">
        <v>174.60000600000001</v>
      </c>
      <c r="W500">
        <v>58608</v>
      </c>
      <c r="X500" s="21">
        <f>(Table7[[#This Row],[Close]]-V501)/V501</f>
        <v>-1.5506060935797204E-2</v>
      </c>
      <c r="Z500" s="27">
        <v>44490</v>
      </c>
      <c r="AA500" s="21">
        <f>Table2[[#This Row],[Return]]*$D$3+Table4[[#This Row],[Return]]*$D$4+Table5[[#This Row],[Return]]*$D$5+Table6[[#This Row],[Return]]*$D$6+Table7[[#This Row],[Return]]*$D$7</f>
        <v>-5.7731915184259571E-3</v>
      </c>
      <c r="AB500" s="13">
        <f>'Raw Data'!N485</f>
        <v>-3.8722044728434449E-2</v>
      </c>
    </row>
    <row r="501" spans="1:28" x14ac:dyDescent="0.3">
      <c r="A501" s="7">
        <v>44489</v>
      </c>
      <c r="B501">
        <v>227.050003</v>
      </c>
      <c r="C501">
        <v>5144557</v>
      </c>
      <c r="D501" s="21">
        <f>(Table2[[#This Row],[Close]]-B502)/B502</f>
        <v>-3.7107717933319954E-2</v>
      </c>
      <c r="F501" s="7">
        <v>44489</v>
      </c>
      <c r="G501">
        <v>1119.349976</v>
      </c>
      <c r="H501">
        <v>61955</v>
      </c>
      <c r="I501" s="21">
        <f>(Table4[[#This Row],[Close]]-G502)/G502</f>
        <v>-8.2399750163829888E-3</v>
      </c>
      <c r="K501" s="7">
        <v>44489</v>
      </c>
      <c r="L501">
        <v>252.64999399999999</v>
      </c>
      <c r="M501">
        <v>11286</v>
      </c>
      <c r="N501" s="21">
        <f>(Table5[[#This Row],[Close]]-L502)/L502</f>
        <v>-2.8456044381743994E-2</v>
      </c>
      <c r="P501" s="7">
        <v>44489</v>
      </c>
      <c r="Q501">
        <v>107.650002</v>
      </c>
      <c r="R501">
        <v>88842</v>
      </c>
      <c r="S501" s="21">
        <f>(Table6[[#This Row],[Close]]-Q502)/Q502</f>
        <v>-1.3914749148940483E-3</v>
      </c>
      <c r="U501" s="7">
        <v>44489</v>
      </c>
      <c r="V501">
        <v>177.35000600000001</v>
      </c>
      <c r="W501">
        <v>80751</v>
      </c>
      <c r="X501" s="21">
        <f>(Table7[[#This Row],[Close]]-V502)/V502</f>
        <v>-2.2326285192710564E-2</v>
      </c>
      <c r="Z501" s="26">
        <v>44489</v>
      </c>
      <c r="AA501" s="21">
        <f>Table2[[#This Row],[Return]]*$D$3+Table4[[#This Row],[Return]]*$D$4+Table5[[#This Row],[Return]]*$D$5+Table6[[#This Row],[Return]]*$D$6+Table7[[#This Row],[Return]]*$D$7</f>
        <v>-1.9504299487810309E-2</v>
      </c>
      <c r="AB501" s="13">
        <f>'Raw Data'!N486</f>
        <v>-3.0479494486432935E-2</v>
      </c>
    </row>
    <row r="502" spans="1:28" x14ac:dyDescent="0.3">
      <c r="A502" s="7">
        <v>44488</v>
      </c>
      <c r="B502">
        <v>235.800003</v>
      </c>
      <c r="C502">
        <v>19529290</v>
      </c>
      <c r="D502" s="21">
        <f>(Table2[[#This Row],[Close]]-B503)/B503</f>
        <v>7.0468035117695173E-3</v>
      </c>
      <c r="F502" s="7">
        <v>44488</v>
      </c>
      <c r="G502">
        <v>1128.650024</v>
      </c>
      <c r="H502">
        <v>78064</v>
      </c>
      <c r="I502" s="21">
        <f>(Table4[[#This Row],[Close]]-G503)/G503</f>
        <v>-1.6812516071094831E-2</v>
      </c>
      <c r="K502" s="7">
        <v>44488</v>
      </c>
      <c r="L502">
        <v>260.04998799999998</v>
      </c>
      <c r="M502">
        <v>15356</v>
      </c>
      <c r="N502" s="21">
        <f>(Table5[[#This Row],[Close]]-L503)/L503</f>
        <v>-3.1290831158539971E-2</v>
      </c>
      <c r="P502" s="7">
        <v>44488</v>
      </c>
      <c r="Q502">
        <v>107.800003</v>
      </c>
      <c r="R502">
        <v>161418</v>
      </c>
      <c r="S502" s="21">
        <f>(Table6[[#This Row],[Close]]-Q503)/Q503</f>
        <v>-6.9092582153129928E-3</v>
      </c>
      <c r="U502" s="7">
        <v>44488</v>
      </c>
      <c r="V502">
        <v>181.39999399999999</v>
      </c>
      <c r="W502">
        <v>102698</v>
      </c>
      <c r="X502" s="21">
        <f>(Table7[[#This Row],[Close]]-V503)/V503</f>
        <v>-1.8132644113667159E-2</v>
      </c>
      <c r="Z502" s="27">
        <v>44488</v>
      </c>
      <c r="AA502" s="21">
        <f>Table2[[#This Row],[Return]]*$D$3+Table4[[#This Row],[Return]]*$D$4+Table5[[#This Row],[Return]]*$D$5+Table6[[#This Row],[Return]]*$D$6+Table7[[#This Row],[Return]]*$D$7</f>
        <v>-1.321968920936909E-2</v>
      </c>
      <c r="AB502" s="13">
        <f>'Raw Data'!N487</f>
        <v>-8.2329810764314726E-3</v>
      </c>
    </row>
    <row r="503" spans="1:28" x14ac:dyDescent="0.3">
      <c r="A503" s="7">
        <v>44487</v>
      </c>
      <c r="B503">
        <v>234.14999399999999</v>
      </c>
      <c r="C503">
        <v>4546742</v>
      </c>
      <c r="D503" s="21">
        <f>(Table2[[#This Row],[Close]]-B504)/B504</f>
        <v>1.6055530692846987E-2</v>
      </c>
      <c r="F503" s="7">
        <v>44487</v>
      </c>
      <c r="G503">
        <v>1147.9499510000001</v>
      </c>
      <c r="H503">
        <v>63227</v>
      </c>
      <c r="I503" s="21">
        <f>(Table4[[#This Row],[Close]]-G504)/G504</f>
        <v>-4.8977332849735721E-3</v>
      </c>
      <c r="K503" s="7">
        <v>44487</v>
      </c>
      <c r="L503">
        <v>268.45001200000002</v>
      </c>
      <c r="M503">
        <v>11928</v>
      </c>
      <c r="N503" s="21">
        <f>(Table5[[#This Row],[Close]]-L504)/L504</f>
        <v>-2.0434140650281547E-2</v>
      </c>
      <c r="P503" s="7">
        <v>44487</v>
      </c>
      <c r="Q503">
        <v>108.550003</v>
      </c>
      <c r="R503">
        <v>98382</v>
      </c>
      <c r="S503" s="21">
        <f>(Table6[[#This Row],[Close]]-Q504)/Q504</f>
        <v>-1.6757237015267417E-2</v>
      </c>
      <c r="U503" s="7">
        <v>44487</v>
      </c>
      <c r="V503">
        <v>184.75</v>
      </c>
      <c r="W503">
        <v>111357</v>
      </c>
      <c r="X503" s="21">
        <f>(Table7[[#This Row],[Close]]-V504)/V504</f>
        <v>-1.4929367929682217E-2</v>
      </c>
      <c r="Z503" s="26">
        <v>44487</v>
      </c>
      <c r="AA503" s="21">
        <f>Table2[[#This Row],[Return]]*$D$3+Table4[[#This Row],[Return]]*$D$4+Table5[[#This Row],[Return]]*$D$5+Table6[[#This Row],[Return]]*$D$6+Table7[[#This Row],[Return]]*$D$7</f>
        <v>-8.1925896374715531E-3</v>
      </c>
      <c r="AB503" s="13">
        <f>'Raw Data'!N488</f>
        <v>-1.0096095365527391E-2</v>
      </c>
    </row>
    <row r="504" spans="1:28" x14ac:dyDescent="0.3">
      <c r="A504" s="7">
        <v>44483</v>
      </c>
      <c r="B504">
        <v>230.449997</v>
      </c>
      <c r="C504">
        <v>3383263</v>
      </c>
      <c r="D504" s="21">
        <f>(Table2[[#This Row],[Close]]-B505)/B505</f>
        <v>-1.4749880669086278E-2</v>
      </c>
      <c r="F504" s="7">
        <v>44483</v>
      </c>
      <c r="G504">
        <v>1153.599976</v>
      </c>
      <c r="H504">
        <v>45493</v>
      </c>
      <c r="I504" s="21">
        <f>(Table4[[#This Row],[Close]]-G505)/G505</f>
        <v>-1.3850199687206234E-3</v>
      </c>
      <c r="K504" s="7">
        <v>44483</v>
      </c>
      <c r="L504">
        <v>274.04998799999998</v>
      </c>
      <c r="M504">
        <v>16177</v>
      </c>
      <c r="N504" s="21">
        <f>(Table5[[#This Row],[Close]]-L505)/L505</f>
        <v>9.0205520834928735E-3</v>
      </c>
      <c r="P504" s="7">
        <v>44483</v>
      </c>
      <c r="Q504">
        <v>110.400002</v>
      </c>
      <c r="R504">
        <v>89723</v>
      </c>
      <c r="S504" s="21">
        <f>(Table6[[#This Row],[Close]]-Q505)/Q505</f>
        <v>-1.9102629433070766E-2</v>
      </c>
      <c r="U504" s="7">
        <v>44483</v>
      </c>
      <c r="V504">
        <v>187.550003</v>
      </c>
      <c r="W504">
        <v>141837</v>
      </c>
      <c r="X504" s="21">
        <f>(Table7[[#This Row],[Close]]-V505)/V505</f>
        <v>-2.1393118332161225E-2</v>
      </c>
      <c r="Z504" s="27">
        <v>44483</v>
      </c>
      <c r="AA504" s="21">
        <f>Table2[[#This Row],[Return]]*$D$3+Table4[[#This Row],[Return]]*$D$4+Table5[[#This Row],[Return]]*$D$5+Table6[[#This Row],[Return]]*$D$6+Table7[[#This Row],[Return]]*$D$7</f>
        <v>-9.5220192639092049E-3</v>
      </c>
      <c r="AB504" s="13">
        <f>'Raw Data'!N489</f>
        <v>-1.403214200047965E-2</v>
      </c>
    </row>
    <row r="505" spans="1:28" x14ac:dyDescent="0.3">
      <c r="A505" s="7">
        <v>44482</v>
      </c>
      <c r="B505">
        <v>233.89999399999999</v>
      </c>
      <c r="C505">
        <v>10637119</v>
      </c>
      <c r="D505" s="21">
        <f>(Table2[[#This Row],[Close]]-B506)/B506</f>
        <v>2.6552503141035619E-2</v>
      </c>
      <c r="F505" s="7">
        <v>44482</v>
      </c>
      <c r="G505">
        <v>1155.1999510000001</v>
      </c>
      <c r="H505">
        <v>86772</v>
      </c>
      <c r="I505" s="21">
        <f>(Table4[[#This Row],[Close]]-G506)/G506</f>
        <v>5.7898234437323256E-3</v>
      </c>
      <c r="K505" s="7">
        <v>44482</v>
      </c>
      <c r="L505">
        <v>271.60000600000001</v>
      </c>
      <c r="M505">
        <v>28694</v>
      </c>
      <c r="N505" s="21">
        <f>(Table5[[#This Row],[Close]]-L506)/L506</f>
        <v>2.3553796339465694E-2</v>
      </c>
      <c r="P505" s="7">
        <v>44482</v>
      </c>
      <c r="Q505">
        <v>112.550003</v>
      </c>
      <c r="R505">
        <v>404736</v>
      </c>
      <c r="S505" s="21">
        <f>(Table6[[#This Row],[Close]]-Q506)/Q506</f>
        <v>1.0776874912921008E-2</v>
      </c>
      <c r="U505" s="7">
        <v>44482</v>
      </c>
      <c r="V505">
        <v>191.64999399999999</v>
      </c>
      <c r="W505">
        <v>124714</v>
      </c>
      <c r="X505" s="21">
        <f>(Table7[[#This Row],[Close]]-V506)/V506</f>
        <v>2.3535408319070015E-3</v>
      </c>
      <c r="Z505" s="26">
        <v>44482</v>
      </c>
      <c r="AA505" s="21">
        <f>Table2[[#This Row],[Return]]*$D$3+Table4[[#This Row],[Return]]*$D$4+Table5[[#This Row],[Return]]*$D$5+Table6[[#This Row],[Return]]*$D$6+Table7[[#This Row],[Return]]*$D$7</f>
        <v>1.380530773381233E-2</v>
      </c>
      <c r="AB505" s="13">
        <f>'Raw Data'!N490</f>
        <v>1.177041621162472E-2</v>
      </c>
    </row>
    <row r="506" spans="1:28" x14ac:dyDescent="0.3">
      <c r="A506" s="7">
        <v>44481</v>
      </c>
      <c r="B506">
        <v>227.85000600000001</v>
      </c>
      <c r="C506">
        <v>9331216</v>
      </c>
      <c r="D506" s="21">
        <f>(Table2[[#This Row],[Close]]-B507)/B507</f>
        <v>5.0726307104644486E-2</v>
      </c>
      <c r="F506" s="7">
        <v>44481</v>
      </c>
      <c r="G506">
        <v>1148.5500489999999</v>
      </c>
      <c r="H506">
        <v>43758</v>
      </c>
      <c r="I506" s="21">
        <f>(Table4[[#This Row],[Close]]-G507)/G507</f>
        <v>-5.1537037678649244E-3</v>
      </c>
      <c r="K506" s="7">
        <v>44481</v>
      </c>
      <c r="L506">
        <v>265.35000600000001</v>
      </c>
      <c r="M506">
        <v>14114</v>
      </c>
      <c r="N506" s="21">
        <f>(Table5[[#This Row],[Close]]-L507)/L507</f>
        <v>-9.3335820197816225E-3</v>
      </c>
      <c r="P506" s="7">
        <v>44481</v>
      </c>
      <c r="Q506">
        <v>111.349998</v>
      </c>
      <c r="R506">
        <v>222409</v>
      </c>
      <c r="S506" s="21">
        <f>(Table6[[#This Row],[Close]]-Q507)/Q507</f>
        <v>9.9773061224489746E-3</v>
      </c>
      <c r="U506" s="7">
        <v>44481</v>
      </c>
      <c r="V506">
        <v>191.199997</v>
      </c>
      <c r="W506">
        <v>240180</v>
      </c>
      <c r="X506" s="21">
        <f>(Table7[[#This Row],[Close]]-V507)/V507</f>
        <v>1.0837975495785655E-2</v>
      </c>
      <c r="Z506" s="27">
        <v>44481</v>
      </c>
      <c r="AA506" s="21">
        <f>Table2[[#This Row],[Return]]*$D$3+Table4[[#This Row],[Return]]*$D$4+Table5[[#This Row],[Return]]*$D$5+Table6[[#This Row],[Return]]*$D$6+Table7[[#This Row],[Return]]*$D$7</f>
        <v>1.1410860587046517E-2</v>
      </c>
      <c r="AB506" s="13">
        <f>'Raw Data'!N491</f>
        <v>4.5099951243296509E-3</v>
      </c>
    </row>
    <row r="507" spans="1:28" x14ac:dyDescent="0.3">
      <c r="A507" s="7">
        <v>44480</v>
      </c>
      <c r="B507">
        <v>216.85000600000001</v>
      </c>
      <c r="C507">
        <v>1876687</v>
      </c>
      <c r="D507" s="21">
        <f>(Table2[[#This Row],[Close]]-B508)/B508</f>
        <v>-9.364952289582909E-3</v>
      </c>
      <c r="F507" s="7">
        <v>44480</v>
      </c>
      <c r="G507">
        <v>1154.5</v>
      </c>
      <c r="H507">
        <v>83842</v>
      </c>
      <c r="I507" s="21">
        <f>(Table4[[#This Row],[Close]]-G508)/G508</f>
        <v>1.6918579819522055E-3</v>
      </c>
      <c r="K507" s="7">
        <v>44480</v>
      </c>
      <c r="L507">
        <v>267.85000600000001</v>
      </c>
      <c r="M507">
        <v>33285</v>
      </c>
      <c r="N507" s="21">
        <f>(Table5[[#This Row],[Close]]-L508)/L508</f>
        <v>5.3283534566061344E-2</v>
      </c>
      <c r="P507" s="7">
        <v>44480</v>
      </c>
      <c r="Q507">
        <v>110.25</v>
      </c>
      <c r="R507">
        <v>180381</v>
      </c>
      <c r="S507" s="21">
        <f>(Table6[[#This Row],[Close]]-Q508)/Q508</f>
        <v>-3.6150202690461825E-3</v>
      </c>
      <c r="U507" s="7">
        <v>44480</v>
      </c>
      <c r="V507">
        <v>189.14999399999999</v>
      </c>
      <c r="W507">
        <v>50740</v>
      </c>
      <c r="X507" s="21">
        <f>(Table7[[#This Row],[Close]]-V508)/V508</f>
        <v>-9.9450875172193073E-3</v>
      </c>
      <c r="Z507" s="26">
        <v>44480</v>
      </c>
      <c r="AA507" s="21">
        <f>Table2[[#This Row],[Return]]*$D$3+Table4[[#This Row],[Return]]*$D$4+Table5[[#This Row],[Return]]*$D$5+Table6[[#This Row],[Return]]*$D$6+Table7[[#This Row],[Return]]*$D$7</f>
        <v>6.41006649443303E-3</v>
      </c>
      <c r="AB507" s="13">
        <f>'Raw Data'!N492</f>
        <v>-6.1780738946093554E-3</v>
      </c>
    </row>
    <row r="508" spans="1:28" x14ac:dyDescent="0.3">
      <c r="A508" s="7">
        <v>44477</v>
      </c>
      <c r="B508">
        <v>218.89999399999999</v>
      </c>
      <c r="C508">
        <v>3792068</v>
      </c>
      <c r="D508" s="21">
        <f>(Table2[[#This Row],[Close]]-B509)/B509</f>
        <v>2.5188366608058844E-3</v>
      </c>
      <c r="F508" s="7">
        <v>44477</v>
      </c>
      <c r="G508">
        <v>1152.5500489999999</v>
      </c>
      <c r="H508">
        <v>53631</v>
      </c>
      <c r="I508" s="21">
        <f>(Table4[[#This Row],[Close]]-G509)/G509</f>
        <v>-4.2333597195859324E-3</v>
      </c>
      <c r="K508" s="7">
        <v>44477</v>
      </c>
      <c r="L508">
        <v>254.300003</v>
      </c>
      <c r="M508">
        <v>14558</v>
      </c>
      <c r="N508" s="21">
        <f>(Table5[[#This Row],[Close]]-L509)/L509</f>
        <v>-2.3538290079362992E-3</v>
      </c>
      <c r="P508" s="7">
        <v>44477</v>
      </c>
      <c r="Q508">
        <v>110.650002</v>
      </c>
      <c r="R508">
        <v>135568</v>
      </c>
      <c r="S508" s="21">
        <f>(Table6[[#This Row],[Close]]-Q509)/Q509</f>
        <v>7.7413385863021955E-3</v>
      </c>
      <c r="U508" s="7">
        <v>44477</v>
      </c>
      <c r="V508">
        <v>191.050003</v>
      </c>
      <c r="W508">
        <v>57585</v>
      </c>
      <c r="X508" s="21">
        <f>(Table7[[#This Row],[Close]]-V509)/V509</f>
        <v>1.8353749633252883E-3</v>
      </c>
      <c r="Z508" s="27">
        <v>44477</v>
      </c>
      <c r="AA508" s="21">
        <f>Table2[[#This Row],[Return]]*$D$3+Table4[[#This Row],[Return]]*$D$4+Table5[[#This Row],[Return]]*$D$5+Table6[[#This Row],[Return]]*$D$6+Table7[[#This Row],[Return]]*$D$7</f>
        <v>1.1016722965822277E-3</v>
      </c>
      <c r="AB508" s="13">
        <f>'Raw Data'!N493</f>
        <v>9.9094690482016429E-3</v>
      </c>
    </row>
    <row r="509" spans="1:28" x14ac:dyDescent="0.3">
      <c r="A509" s="7">
        <v>44476</v>
      </c>
      <c r="B509">
        <v>218.35000600000001</v>
      </c>
      <c r="C509">
        <v>5323927</v>
      </c>
      <c r="D509" s="21">
        <f>(Table2[[#This Row],[Close]]-B510)/B510</f>
        <v>2.5358107894220876E-2</v>
      </c>
      <c r="F509" s="7">
        <v>44476</v>
      </c>
      <c r="G509">
        <v>1157.4499510000001</v>
      </c>
      <c r="H509">
        <v>47090</v>
      </c>
      <c r="I509" s="21">
        <f>(Table4[[#This Row],[Close]]-G510)/G510</f>
        <v>-7.7582931847406294E-3</v>
      </c>
      <c r="K509" s="7">
        <v>44476</v>
      </c>
      <c r="L509">
        <v>254.89999399999999</v>
      </c>
      <c r="M509">
        <v>6484</v>
      </c>
      <c r="N509" s="21">
        <f>(Table5[[#This Row],[Close]]-L510)/L510</f>
        <v>-8.7497571553511299E-3</v>
      </c>
      <c r="P509" s="7">
        <v>44476</v>
      </c>
      <c r="Q509">
        <v>109.800003</v>
      </c>
      <c r="R509">
        <v>154278</v>
      </c>
      <c r="S509" s="21">
        <f>(Table6[[#This Row],[Close]]-Q510)/Q510</f>
        <v>1.6196205010748588E-2</v>
      </c>
      <c r="U509" s="7">
        <v>44476</v>
      </c>
      <c r="V509">
        <v>190.699997</v>
      </c>
      <c r="W509">
        <v>129339</v>
      </c>
      <c r="X509" s="21">
        <f>(Table7[[#This Row],[Close]]-V510)/V510</f>
        <v>9.5288674281270962E-3</v>
      </c>
      <c r="Z509" s="26">
        <v>44476</v>
      </c>
      <c r="AA509" s="21">
        <f>Table2[[#This Row],[Return]]*$D$3+Table4[[#This Row],[Return]]*$D$4+Table5[[#This Row],[Return]]*$D$5+Table6[[#This Row],[Return]]*$D$6+Table7[[#This Row],[Return]]*$D$7</f>
        <v>6.9150259986009606E-3</v>
      </c>
      <c r="AB509" s="13">
        <f>'Raw Data'!N494</f>
        <v>9.5096949487463653E-3</v>
      </c>
    </row>
    <row r="510" spans="1:28" x14ac:dyDescent="0.3">
      <c r="A510" s="7">
        <v>44475</v>
      </c>
      <c r="B510">
        <v>212.949997</v>
      </c>
      <c r="C510">
        <v>10037554</v>
      </c>
      <c r="D510" s="21">
        <f>(Table2[[#This Row],[Close]]-B511)/B511</f>
        <v>3.675756193060066E-2</v>
      </c>
      <c r="F510" s="7">
        <v>44475</v>
      </c>
      <c r="G510">
        <v>1166.5</v>
      </c>
      <c r="H510">
        <v>79002</v>
      </c>
      <c r="I510" s="21">
        <f>(Table4[[#This Row],[Close]]-G511)/G511</f>
        <v>-9.1314504141006576E-3</v>
      </c>
      <c r="K510" s="7">
        <v>44475</v>
      </c>
      <c r="L510">
        <v>257.14999399999999</v>
      </c>
      <c r="M510">
        <v>32258</v>
      </c>
      <c r="N510" s="21">
        <f>(Table5[[#This Row],[Close]]-L511)/L511</f>
        <v>2.8599975999999968E-2</v>
      </c>
      <c r="P510" s="7">
        <v>44475</v>
      </c>
      <c r="Q510">
        <v>108.050003</v>
      </c>
      <c r="R510">
        <v>467329</v>
      </c>
      <c r="S510" s="21">
        <f>(Table6[[#This Row],[Close]]-Q511)/Q511</f>
        <v>-1.3862662121884571E-3</v>
      </c>
      <c r="U510" s="7">
        <v>44475</v>
      </c>
      <c r="V510">
        <v>188.89999399999999</v>
      </c>
      <c r="W510">
        <v>232872</v>
      </c>
      <c r="X510" s="21">
        <f>(Table7[[#This Row],[Close]]-V511)/V511</f>
        <v>-7.8781515087652798E-3</v>
      </c>
      <c r="Z510" s="27">
        <v>44475</v>
      </c>
      <c r="AA510" s="21">
        <f>Table2[[#This Row],[Return]]*$D$3+Table4[[#This Row],[Return]]*$D$4+Table5[[#This Row],[Return]]*$D$5+Table6[[#This Row],[Return]]*$D$6+Table7[[#This Row],[Return]]*$D$7</f>
        <v>9.3923339591092479E-3</v>
      </c>
      <c r="AB510" s="13">
        <f>'Raw Data'!N495</f>
        <v>4.0611746562138569E-2</v>
      </c>
    </row>
    <row r="511" spans="1:28" x14ac:dyDescent="0.3">
      <c r="A511" s="7">
        <v>44474</v>
      </c>
      <c r="B511">
        <v>205.39999399999999</v>
      </c>
      <c r="C511">
        <v>975538</v>
      </c>
      <c r="D511" s="21">
        <f>(Table2[[#This Row],[Close]]-B512)/B512</f>
        <v>-7.2979322700380297E-4</v>
      </c>
      <c r="F511" s="7">
        <v>44474</v>
      </c>
      <c r="G511">
        <v>1177.25</v>
      </c>
      <c r="H511">
        <v>100558</v>
      </c>
      <c r="I511" s="21">
        <f>(Table4[[#This Row],[Close]]-G512)/G512</f>
        <v>8.6967905138574265E-3</v>
      </c>
      <c r="K511" s="7">
        <v>44474</v>
      </c>
      <c r="L511">
        <v>250</v>
      </c>
      <c r="M511">
        <v>12412</v>
      </c>
      <c r="N511" s="21">
        <f>(Table5[[#This Row],[Close]]-L512)/L512</f>
        <v>8.6745771553460947E-3</v>
      </c>
      <c r="P511" s="7">
        <v>44474</v>
      </c>
      <c r="Q511">
        <v>108.199997</v>
      </c>
      <c r="R511">
        <v>94125</v>
      </c>
      <c r="S511" s="21">
        <f>(Table6[[#This Row],[Close]]-Q512)/Q512</f>
        <v>-5.0574988505747475E-3</v>
      </c>
      <c r="U511" s="7">
        <v>44474</v>
      </c>
      <c r="V511">
        <v>190.39999399999999</v>
      </c>
      <c r="W511">
        <v>55911</v>
      </c>
      <c r="X511" s="21">
        <f>(Table7[[#This Row],[Close]]-V512)/V512</f>
        <v>-1.1165977494168158E-2</v>
      </c>
      <c r="Z511" s="26">
        <v>44474</v>
      </c>
      <c r="AA511" s="21">
        <f>Table2[[#This Row],[Return]]*$D$3+Table4[[#This Row],[Return]]*$D$4+Table5[[#This Row],[Return]]*$D$5+Table6[[#This Row],[Return]]*$D$6+Table7[[#This Row],[Return]]*$D$7</f>
        <v>8.3619619491362342E-5</v>
      </c>
      <c r="AB511" s="13">
        <f>'Raw Data'!N496</f>
        <v>-4.3506078055022103E-3</v>
      </c>
    </row>
    <row r="512" spans="1:28" x14ac:dyDescent="0.3">
      <c r="A512" s="7">
        <v>44473</v>
      </c>
      <c r="B512">
        <v>205.550003</v>
      </c>
      <c r="C512">
        <v>1543450</v>
      </c>
      <c r="D512" s="21">
        <f>(Table2[[#This Row],[Close]]-B513)/B513</f>
        <v>2.0605804983291169E-2</v>
      </c>
      <c r="F512" s="7">
        <v>44473</v>
      </c>
      <c r="G512">
        <v>1167.099976</v>
      </c>
      <c r="H512">
        <v>63736</v>
      </c>
      <c r="I512" s="21">
        <f>(Table4[[#This Row],[Close]]-G513)/G513</f>
        <v>1.047616969696967E-2</v>
      </c>
      <c r="K512" s="7">
        <v>44473</v>
      </c>
      <c r="L512">
        <v>247.85000600000001</v>
      </c>
      <c r="M512">
        <v>12158</v>
      </c>
      <c r="N512" s="21">
        <f>(Table5[[#This Row],[Close]]-L513)/L513</f>
        <v>-1.3532314427860665E-2</v>
      </c>
      <c r="P512" s="7">
        <v>44473</v>
      </c>
      <c r="Q512">
        <v>108.75</v>
      </c>
      <c r="R512">
        <v>196332</v>
      </c>
      <c r="S512" s="21">
        <f>(Table6[[#This Row],[Close]]-Q513)/Q513</f>
        <v>2.7882768585554728E-2</v>
      </c>
      <c r="U512" s="7">
        <v>44473</v>
      </c>
      <c r="V512">
        <v>192.550003</v>
      </c>
      <c r="W512">
        <v>113095</v>
      </c>
      <c r="X512" s="21">
        <f>(Table7[[#This Row],[Close]]-V513)/V513</f>
        <v>1.6631515838379653E-2</v>
      </c>
      <c r="Z512" s="27">
        <v>44473</v>
      </c>
      <c r="AA512" s="21">
        <f>Table2[[#This Row],[Return]]*$D$3+Table4[[#This Row],[Return]]*$D$4+Table5[[#This Row],[Return]]*$D$5+Table6[[#This Row],[Return]]*$D$6+Table7[[#This Row],[Return]]*$D$7</f>
        <v>1.2412788935266912E-2</v>
      </c>
      <c r="AB512" s="13">
        <f>'Raw Data'!N497</f>
        <v>1.9170579029734021E-2</v>
      </c>
    </row>
    <row r="513" spans="1:28" x14ac:dyDescent="0.3">
      <c r="A513" s="7">
        <v>44470</v>
      </c>
      <c r="B513">
        <v>201.39999399999999</v>
      </c>
      <c r="C513">
        <v>891125</v>
      </c>
      <c r="F513" s="7">
        <v>44470</v>
      </c>
      <c r="G513">
        <v>1155</v>
      </c>
      <c r="H513">
        <v>45177</v>
      </c>
      <c r="K513" s="7">
        <v>44470</v>
      </c>
      <c r="L513">
        <v>251.25</v>
      </c>
      <c r="M513">
        <v>6028</v>
      </c>
      <c r="P513" s="7">
        <v>44470</v>
      </c>
      <c r="Q513">
        <v>105.800003</v>
      </c>
      <c r="R513">
        <v>102848</v>
      </c>
      <c r="U513" s="7">
        <v>44470</v>
      </c>
      <c r="V513">
        <v>189.39999399999999</v>
      </c>
      <c r="W513">
        <v>126363</v>
      </c>
      <c r="Z513" s="26">
        <v>44470</v>
      </c>
      <c r="AB513" s="13">
        <f>'Raw Data'!N498</f>
        <v>0</v>
      </c>
    </row>
  </sheetData>
  <mergeCells count="13">
    <mergeCell ref="A16:C16"/>
    <mergeCell ref="F16:H16"/>
    <mergeCell ref="K16:M16"/>
    <mergeCell ref="P16:R16"/>
    <mergeCell ref="U16:W16"/>
    <mergeCell ref="F3:G3"/>
    <mergeCell ref="F5:G5"/>
    <mergeCell ref="G1:M1"/>
    <mergeCell ref="F7:G7"/>
    <mergeCell ref="Z16:AA16"/>
    <mergeCell ref="F4:G4"/>
    <mergeCell ref="F6:G6"/>
    <mergeCell ref="P3:AF14"/>
  </mergeCells>
  <pageMargins left="0.7" right="0.7" top="0.75" bottom="0.75" header="0.3" footer="0.3"/>
  <tableParts count="7">
    <tablePart r:id="rId1"/>
    <tablePart r:id="rId2"/>
    <tablePart r:id="rId3"/>
    <tablePart r:id="rId4"/>
    <tablePart r:id="rId5"/>
    <tablePart r:id="rId6"/>
    <tablePart r:id="rId7"/>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FDE12-5B1B-41E2-8FDB-E8FE3E5E3E8A}">
  <dimension ref="A1:AE48"/>
  <sheetViews>
    <sheetView workbookViewId="0">
      <selection activeCell="D3" sqref="D3"/>
    </sheetView>
  </sheetViews>
  <sheetFormatPr defaultColWidth="9.109375" defaultRowHeight="14.4" x14ac:dyDescent="0.3"/>
  <cols>
    <col min="1" max="1" width="20.6640625" style="28" customWidth="1"/>
    <col min="2" max="2" width="12.44140625" style="28" customWidth="1"/>
    <col min="3" max="3" width="14.6640625" style="28" customWidth="1"/>
    <col min="4" max="4" width="13.33203125" style="28" customWidth="1"/>
    <col min="5" max="5" width="13.6640625" style="28" customWidth="1"/>
    <col min="6" max="6" width="12.44140625" style="28" customWidth="1"/>
    <col min="7" max="7" width="13" style="28" customWidth="1"/>
    <col min="8" max="8" width="12.109375" style="28" customWidth="1"/>
    <col min="9" max="9" width="13.5546875" style="28" customWidth="1"/>
    <col min="10" max="11" width="9.109375" style="28"/>
    <col min="12" max="12" width="14" style="28" customWidth="1"/>
    <col min="13" max="17" width="9.109375" style="28"/>
    <col min="18" max="18" width="26.88671875" style="28" customWidth="1"/>
    <col min="19" max="16384" width="9.109375" style="28"/>
  </cols>
  <sheetData>
    <row r="1" spans="1:31" ht="46.5" customHeight="1" x14ac:dyDescent="0.3">
      <c r="A1" s="34" t="s">
        <v>1041</v>
      </c>
      <c r="B1" s="95">
        <v>45281</v>
      </c>
      <c r="C1" s="35">
        <v>45007</v>
      </c>
      <c r="D1" s="35">
        <v>45099</v>
      </c>
      <c r="E1" s="35">
        <v>45191</v>
      </c>
      <c r="F1" s="35">
        <v>45282</v>
      </c>
      <c r="G1" s="35">
        <v>45008</v>
      </c>
      <c r="H1" s="35">
        <v>45100</v>
      </c>
      <c r="I1" s="35">
        <v>45192</v>
      </c>
    </row>
    <row r="2" spans="1:31" ht="15.6" x14ac:dyDescent="0.3">
      <c r="A2" s="96" t="s">
        <v>1042</v>
      </c>
      <c r="B2" s="97">
        <v>423</v>
      </c>
      <c r="C2" s="97">
        <v>376</v>
      </c>
      <c r="D2" s="97">
        <v>509</v>
      </c>
      <c r="E2" s="97">
        <v>507</v>
      </c>
      <c r="F2" s="97">
        <v>535</v>
      </c>
      <c r="G2" s="97">
        <v>520</v>
      </c>
      <c r="H2" s="97">
        <v>655</v>
      </c>
      <c r="I2" s="98">
        <v>608</v>
      </c>
      <c r="L2" s="28" t="s">
        <v>1043</v>
      </c>
    </row>
    <row r="3" spans="1:31" customFormat="1" ht="15.6" x14ac:dyDescent="0.3">
      <c r="A3" s="99" t="s">
        <v>1044</v>
      </c>
      <c r="B3" s="94">
        <v>0.42820000000000003</v>
      </c>
      <c r="C3" s="94">
        <v>0.13469999999999999</v>
      </c>
      <c r="D3" s="94">
        <v>0.56159999999999999</v>
      </c>
      <c r="E3" s="94">
        <v>0.50480000000000003</v>
      </c>
      <c r="F3" s="94">
        <v>0.26529999999999998</v>
      </c>
      <c r="G3" s="94">
        <v>0.38229999999999997</v>
      </c>
      <c r="H3" s="94">
        <v>0.28599999999999998</v>
      </c>
      <c r="I3" s="39">
        <v>0.19939999999999999</v>
      </c>
      <c r="J3" s="28"/>
      <c r="K3" s="28"/>
      <c r="L3" s="28" t="s">
        <v>1045</v>
      </c>
      <c r="M3" s="28"/>
      <c r="N3" s="28"/>
      <c r="O3" s="28"/>
      <c r="P3" s="28"/>
      <c r="Q3" s="28"/>
      <c r="R3" s="28"/>
      <c r="S3" s="28"/>
      <c r="T3" s="28"/>
      <c r="U3" s="28"/>
      <c r="V3" s="28"/>
      <c r="W3" s="28"/>
      <c r="X3" s="28"/>
      <c r="Y3" s="28"/>
      <c r="Z3" s="28"/>
      <c r="AA3" s="28"/>
      <c r="AB3" s="28"/>
      <c r="AC3" s="28"/>
      <c r="AD3" s="28"/>
      <c r="AE3" s="28"/>
    </row>
    <row r="4" spans="1:31" ht="15.6" x14ac:dyDescent="0.3">
      <c r="A4" s="99" t="s">
        <v>1046</v>
      </c>
      <c r="B4" s="100">
        <v>331</v>
      </c>
      <c r="C4" s="100">
        <v>292</v>
      </c>
      <c r="D4" s="100">
        <v>421</v>
      </c>
      <c r="E4" s="100">
        <v>409</v>
      </c>
      <c r="F4" s="100">
        <v>435</v>
      </c>
      <c r="G4" s="100">
        <v>407</v>
      </c>
      <c r="H4" s="100">
        <v>549</v>
      </c>
      <c r="I4" s="101">
        <v>498</v>
      </c>
      <c r="L4" s="28" t="s">
        <v>1047</v>
      </c>
    </row>
    <row r="5" spans="1:31" ht="15.6" x14ac:dyDescent="0.3">
      <c r="A5" s="99" t="s">
        <v>1048</v>
      </c>
      <c r="B5" s="94">
        <v>0.52</v>
      </c>
      <c r="C5" s="94">
        <v>0.49</v>
      </c>
      <c r="D5" s="94">
        <v>0.59</v>
      </c>
      <c r="E5" s="94">
        <v>0.55000000000000004</v>
      </c>
      <c r="F5" s="94">
        <v>0.56000000000000005</v>
      </c>
      <c r="G5" s="94">
        <v>0.48</v>
      </c>
      <c r="H5" s="94">
        <v>0.6</v>
      </c>
      <c r="I5" s="39">
        <v>0.57999999999999996</v>
      </c>
      <c r="L5" s="28" t="s">
        <v>1049</v>
      </c>
    </row>
    <row r="6" spans="1:31" ht="15.6" x14ac:dyDescent="0.3">
      <c r="A6" s="99" t="s">
        <v>1050</v>
      </c>
      <c r="B6" s="94">
        <v>0.06</v>
      </c>
      <c r="C6" s="94">
        <v>0.09</v>
      </c>
      <c r="D6" s="94">
        <v>0.04</v>
      </c>
      <c r="E6" s="94">
        <v>0.05</v>
      </c>
      <c r="F6" s="94">
        <v>0.05</v>
      </c>
      <c r="G6" s="94">
        <v>0.08</v>
      </c>
      <c r="H6" s="94">
        <v>0.05</v>
      </c>
      <c r="I6" s="39">
        <v>0.05</v>
      </c>
    </row>
    <row r="7" spans="1:31" ht="15.6" x14ac:dyDescent="0.3">
      <c r="A7" s="102" t="s">
        <v>1051</v>
      </c>
      <c r="B7" s="103">
        <v>92</v>
      </c>
      <c r="C7" s="103">
        <v>84</v>
      </c>
      <c r="D7" s="103">
        <v>89</v>
      </c>
      <c r="E7" s="103">
        <v>98</v>
      </c>
      <c r="F7" s="103">
        <v>101</v>
      </c>
      <c r="G7" s="103">
        <v>113</v>
      </c>
      <c r="H7" s="103">
        <v>106</v>
      </c>
      <c r="I7" s="104">
        <v>110</v>
      </c>
    </row>
    <row r="8" spans="1:31" ht="15.6" x14ac:dyDescent="0.3">
      <c r="A8" s="99" t="s">
        <v>1052</v>
      </c>
      <c r="B8" s="94">
        <v>0.22</v>
      </c>
      <c r="C8" s="94">
        <v>0.22</v>
      </c>
      <c r="D8" s="94">
        <v>0.17</v>
      </c>
      <c r="E8" s="94">
        <v>0.19</v>
      </c>
      <c r="F8" s="94">
        <v>0.19</v>
      </c>
      <c r="G8" s="94">
        <v>0.22</v>
      </c>
      <c r="H8" s="94">
        <v>0.16</v>
      </c>
      <c r="I8" s="39">
        <v>0.18</v>
      </c>
    </row>
    <row r="9" spans="1:31" ht="15.6" x14ac:dyDescent="0.3">
      <c r="A9" s="99" t="s">
        <v>1053</v>
      </c>
      <c r="B9" s="100">
        <v>1</v>
      </c>
      <c r="C9" s="100">
        <v>3</v>
      </c>
      <c r="D9" s="100">
        <v>0</v>
      </c>
      <c r="E9" s="100">
        <v>0</v>
      </c>
      <c r="F9" s="100">
        <v>0</v>
      </c>
      <c r="G9" s="100">
        <v>2</v>
      </c>
      <c r="H9" s="100">
        <v>0</v>
      </c>
      <c r="I9" s="101">
        <v>1</v>
      </c>
    </row>
    <row r="10" spans="1:31" ht="15.6" x14ac:dyDescent="0.3">
      <c r="A10" s="99" t="s">
        <v>1054</v>
      </c>
      <c r="B10" s="100">
        <v>0.54</v>
      </c>
      <c r="C10" s="100">
        <v>3.25</v>
      </c>
      <c r="D10" s="100">
        <v>0.23</v>
      </c>
      <c r="E10" s="100">
        <v>0.27</v>
      </c>
      <c r="F10" s="100">
        <v>0.35</v>
      </c>
      <c r="G10" s="100">
        <v>2.4</v>
      </c>
      <c r="H10" s="100">
        <v>0.35</v>
      </c>
      <c r="I10" s="101">
        <v>0.73</v>
      </c>
    </row>
    <row r="11" spans="1:31" ht="15.6" x14ac:dyDescent="0.3">
      <c r="A11" s="99" t="s">
        <v>1055</v>
      </c>
      <c r="B11" s="100">
        <v>4</v>
      </c>
      <c r="C11" s="100">
        <v>4</v>
      </c>
      <c r="D11" s="100">
        <v>5</v>
      </c>
      <c r="E11" s="100">
        <v>7</v>
      </c>
      <c r="F11" s="100" t="s">
        <v>1056</v>
      </c>
      <c r="G11" s="100" t="s">
        <v>1056</v>
      </c>
      <c r="H11" s="100">
        <v>15</v>
      </c>
      <c r="I11" s="101">
        <v>18</v>
      </c>
    </row>
    <row r="12" spans="1:31" ht="15.6" x14ac:dyDescent="0.3">
      <c r="A12" s="99" t="s">
        <v>1057</v>
      </c>
      <c r="B12" s="100">
        <v>15</v>
      </c>
      <c r="C12" s="100">
        <v>16</v>
      </c>
      <c r="D12" s="100">
        <v>17</v>
      </c>
      <c r="E12" s="100">
        <v>17</v>
      </c>
      <c r="F12" s="100">
        <v>19</v>
      </c>
      <c r="G12" s="100">
        <v>10</v>
      </c>
      <c r="H12" s="100">
        <v>22</v>
      </c>
      <c r="I12" s="101">
        <v>23</v>
      </c>
    </row>
    <row r="13" spans="1:31" ht="21.75" customHeight="1" x14ac:dyDescent="0.3">
      <c r="A13" s="99" t="s">
        <v>1058</v>
      </c>
      <c r="B13" s="100">
        <v>75</v>
      </c>
      <c r="C13" s="100">
        <v>68</v>
      </c>
      <c r="D13" s="100">
        <v>67</v>
      </c>
      <c r="E13" s="100">
        <v>73</v>
      </c>
      <c r="F13" s="100">
        <v>71</v>
      </c>
      <c r="G13" s="100">
        <v>95</v>
      </c>
      <c r="H13" s="100">
        <v>69</v>
      </c>
      <c r="I13" s="101">
        <v>70</v>
      </c>
    </row>
    <row r="14" spans="1:31" ht="15.6" x14ac:dyDescent="0.3">
      <c r="A14" s="99" t="s">
        <v>1059</v>
      </c>
      <c r="B14" s="94">
        <v>0.22</v>
      </c>
      <c r="C14" s="94">
        <v>0.23</v>
      </c>
      <c r="D14" s="94">
        <v>0.21</v>
      </c>
      <c r="E14" s="94">
        <v>0.21</v>
      </c>
      <c r="F14" s="94">
        <v>-0.04</v>
      </c>
      <c r="G14" s="94">
        <v>0.1</v>
      </c>
      <c r="H14" s="94">
        <v>0.13</v>
      </c>
      <c r="I14" s="39">
        <v>0.13</v>
      </c>
    </row>
    <row r="15" spans="1:31" ht="33" customHeight="1" x14ac:dyDescent="0.3">
      <c r="A15" s="102" t="s">
        <v>1060</v>
      </c>
      <c r="B15" s="103">
        <v>58</v>
      </c>
      <c r="C15" s="103">
        <v>53</v>
      </c>
      <c r="D15" s="103">
        <v>53</v>
      </c>
      <c r="E15" s="103">
        <v>58</v>
      </c>
      <c r="F15" s="103">
        <v>73</v>
      </c>
      <c r="G15" s="103">
        <v>85</v>
      </c>
      <c r="H15" s="103">
        <v>61</v>
      </c>
      <c r="I15" s="104">
        <v>61</v>
      </c>
    </row>
    <row r="16" spans="1:31" ht="15.6" x14ac:dyDescent="0.3">
      <c r="A16" s="102" t="s">
        <v>1061</v>
      </c>
      <c r="B16" s="103">
        <v>58</v>
      </c>
      <c r="C16" s="103">
        <v>53</v>
      </c>
      <c r="D16" s="103">
        <v>53</v>
      </c>
      <c r="E16" s="103">
        <v>58</v>
      </c>
      <c r="F16" s="103">
        <v>73</v>
      </c>
      <c r="G16" s="103">
        <v>85</v>
      </c>
      <c r="H16" s="103">
        <v>61</v>
      </c>
      <c r="I16" s="104">
        <v>61</v>
      </c>
    </row>
    <row r="17" spans="1:12" ht="15.6" x14ac:dyDescent="0.3">
      <c r="A17" s="99" t="s">
        <v>1062</v>
      </c>
      <c r="B17" s="100">
        <v>58</v>
      </c>
      <c r="C17" s="100">
        <v>53</v>
      </c>
      <c r="D17" s="100">
        <v>53</v>
      </c>
      <c r="E17" s="100">
        <v>58</v>
      </c>
      <c r="F17" s="100">
        <v>73</v>
      </c>
      <c r="G17" s="100">
        <v>85</v>
      </c>
      <c r="H17" s="100">
        <v>61</v>
      </c>
      <c r="I17" s="101">
        <v>61</v>
      </c>
    </row>
    <row r="18" spans="1:12" ht="15.6" x14ac:dyDescent="0.3">
      <c r="A18" s="99" t="s">
        <v>1063</v>
      </c>
      <c r="B18" s="100">
        <v>58</v>
      </c>
      <c r="C18" s="100">
        <v>53</v>
      </c>
      <c r="D18" s="100">
        <v>53</v>
      </c>
      <c r="E18" s="100">
        <v>58</v>
      </c>
      <c r="F18" s="100">
        <v>73</v>
      </c>
      <c r="G18" s="100">
        <v>85</v>
      </c>
      <c r="H18" s="100">
        <v>61</v>
      </c>
      <c r="I18" s="101">
        <v>61</v>
      </c>
    </row>
    <row r="19" spans="1:12" ht="15.6" x14ac:dyDescent="0.3">
      <c r="A19" s="99" t="s">
        <v>1064</v>
      </c>
      <c r="B19" s="100">
        <v>58</v>
      </c>
      <c r="C19" s="100">
        <v>53</v>
      </c>
      <c r="D19" s="100">
        <v>53</v>
      </c>
      <c r="E19" s="100">
        <v>58</v>
      </c>
      <c r="F19" s="100">
        <v>73</v>
      </c>
      <c r="G19" s="100">
        <v>85</v>
      </c>
      <c r="H19" s="100">
        <v>61</v>
      </c>
      <c r="I19" s="101">
        <v>61</v>
      </c>
    </row>
    <row r="20" spans="1:12" ht="15.6" x14ac:dyDescent="0.3">
      <c r="A20" s="105" t="s">
        <v>1065</v>
      </c>
      <c r="B20" s="106">
        <v>4.4000000000000004</v>
      </c>
      <c r="C20" s="106">
        <v>3.96</v>
      </c>
      <c r="D20" s="106">
        <v>3.96</v>
      </c>
      <c r="E20" s="106">
        <v>4.34</v>
      </c>
      <c r="F20" s="106">
        <v>5.49</v>
      </c>
      <c r="G20" s="106">
        <v>6.41</v>
      </c>
      <c r="H20" s="106">
        <v>4.5599999999999996</v>
      </c>
      <c r="I20" s="107">
        <v>4.57</v>
      </c>
    </row>
    <row r="23" spans="1:12" ht="66" customHeight="1" x14ac:dyDescent="0.3">
      <c r="A23" s="197" t="s">
        <v>1066</v>
      </c>
      <c r="B23" s="197"/>
      <c r="C23" s="197"/>
      <c r="D23" s="197"/>
      <c r="E23" s="197"/>
      <c r="F23" s="197"/>
      <c r="G23" s="197"/>
      <c r="H23" s="197"/>
      <c r="I23" s="197"/>
    </row>
    <row r="24" spans="1:12" ht="15.6" x14ac:dyDescent="0.3">
      <c r="A24" s="84"/>
      <c r="B24" s="84"/>
      <c r="C24" s="84"/>
      <c r="D24" s="84"/>
      <c r="E24" s="84"/>
      <c r="F24" s="84"/>
      <c r="G24" s="84"/>
      <c r="H24" s="84"/>
      <c r="I24" s="84"/>
      <c r="K24" s="199"/>
      <c r="L24" s="199"/>
    </row>
    <row r="25" spans="1:12" ht="48.75" customHeight="1" x14ac:dyDescent="0.3">
      <c r="A25" s="197" t="s">
        <v>1067</v>
      </c>
      <c r="B25" s="197"/>
      <c r="C25" s="197"/>
      <c r="D25" s="197"/>
      <c r="E25" s="197"/>
      <c r="F25" s="197"/>
      <c r="G25" s="197"/>
      <c r="H25" s="197"/>
      <c r="I25" s="197"/>
    </row>
    <row r="26" spans="1:12" ht="15.6" x14ac:dyDescent="0.3">
      <c r="A26" s="84"/>
      <c r="B26" s="84"/>
      <c r="C26" s="84"/>
      <c r="D26" s="84"/>
      <c r="E26" s="84"/>
      <c r="F26" s="84"/>
      <c r="G26" s="84"/>
      <c r="H26" s="84"/>
      <c r="I26" s="84"/>
    </row>
    <row r="27" spans="1:12" ht="15.6" x14ac:dyDescent="0.3">
      <c r="A27" s="198" t="s">
        <v>1068</v>
      </c>
      <c r="B27" s="198"/>
      <c r="C27" s="198"/>
      <c r="D27" s="198"/>
      <c r="E27" s="198"/>
      <c r="F27" s="198"/>
      <c r="G27" s="198"/>
      <c r="H27" s="198"/>
      <c r="I27" s="198"/>
    </row>
    <row r="28" spans="1:12" ht="15.6" x14ac:dyDescent="0.3">
      <c r="A28" s="84"/>
      <c r="B28" s="84"/>
      <c r="C28" s="84"/>
      <c r="D28" s="84"/>
      <c r="E28" s="84"/>
      <c r="F28" s="84"/>
      <c r="G28" s="84"/>
      <c r="H28" s="84"/>
      <c r="I28" s="84"/>
    </row>
    <row r="29" spans="1:12" ht="32.25" customHeight="1" x14ac:dyDescent="0.3">
      <c r="A29" s="197" t="s">
        <v>1069</v>
      </c>
      <c r="B29" s="197"/>
      <c r="C29" s="197"/>
      <c r="D29" s="197"/>
      <c r="E29" s="197"/>
      <c r="F29" s="197"/>
      <c r="G29" s="197"/>
      <c r="H29" s="197"/>
      <c r="I29" s="197"/>
    </row>
    <row r="37" spans="11:12" x14ac:dyDescent="0.3">
      <c r="K37" s="199"/>
      <c r="L37" s="199"/>
    </row>
    <row r="38" spans="11:12" x14ac:dyDescent="0.3">
      <c r="K38" s="199"/>
      <c r="L38" s="199"/>
    </row>
    <row r="39" spans="11:12" x14ac:dyDescent="0.3">
      <c r="K39" s="199"/>
      <c r="L39" s="199"/>
    </row>
    <row r="40" spans="11:12" x14ac:dyDescent="0.3">
      <c r="K40" s="199"/>
      <c r="L40" s="199"/>
    </row>
    <row r="41" spans="11:12" x14ac:dyDescent="0.3">
      <c r="K41" s="199"/>
      <c r="L41" s="199"/>
    </row>
    <row r="42" spans="11:12" x14ac:dyDescent="0.3">
      <c r="K42" s="199"/>
      <c r="L42" s="199"/>
    </row>
    <row r="43" spans="11:12" x14ac:dyDescent="0.3">
      <c r="K43" s="199"/>
      <c r="L43" s="199"/>
    </row>
    <row r="44" spans="11:12" x14ac:dyDescent="0.3">
      <c r="K44" s="199"/>
      <c r="L44" s="199"/>
    </row>
    <row r="45" spans="11:12" x14ac:dyDescent="0.3">
      <c r="K45" s="199"/>
      <c r="L45" s="199"/>
    </row>
    <row r="46" spans="11:12" x14ac:dyDescent="0.3">
      <c r="K46" s="199"/>
      <c r="L46" s="199"/>
    </row>
    <row r="47" spans="11:12" x14ac:dyDescent="0.3">
      <c r="K47" s="199"/>
      <c r="L47" s="199"/>
    </row>
    <row r="48" spans="11:12" x14ac:dyDescent="0.3">
      <c r="K48" s="199"/>
      <c r="L48" s="199"/>
    </row>
  </sheetData>
  <mergeCells count="17">
    <mergeCell ref="K48:L48"/>
    <mergeCell ref="K39:L39"/>
    <mergeCell ref="K40:L40"/>
    <mergeCell ref="K41:L41"/>
    <mergeCell ref="K42:L42"/>
    <mergeCell ref="K43:L43"/>
    <mergeCell ref="K44:L44"/>
    <mergeCell ref="K45:L45"/>
    <mergeCell ref="K46:L46"/>
    <mergeCell ref="A23:I23"/>
    <mergeCell ref="A25:I25"/>
    <mergeCell ref="A27:I27"/>
    <mergeCell ref="A29:I29"/>
    <mergeCell ref="K47:L47"/>
    <mergeCell ref="K38:L38"/>
    <mergeCell ref="K24:L24"/>
    <mergeCell ref="K37:L3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F5302-CC57-4FB8-AF93-72BA69AF83CF}">
  <dimension ref="A1:AD573"/>
  <sheetViews>
    <sheetView topLeftCell="J1" workbookViewId="0">
      <selection activeCell="X20" sqref="X20:AD24"/>
    </sheetView>
  </sheetViews>
  <sheetFormatPr defaultColWidth="20.6640625" defaultRowHeight="14.4" x14ac:dyDescent="0.3"/>
  <cols>
    <col min="1" max="1" width="23" style="31" bestFit="1" customWidth="1"/>
    <col min="2" max="2" width="14.6640625" style="120" customWidth="1"/>
    <col min="3" max="3" width="12" customWidth="1"/>
    <col min="4" max="4" width="18.109375" customWidth="1"/>
    <col min="5" max="5" width="12.44140625" style="21" customWidth="1"/>
    <col min="6" max="6" width="12.44140625" customWidth="1"/>
    <col min="7" max="7" width="27.109375" style="30" customWidth="1"/>
    <col min="8" max="8" width="12.6640625" style="30" customWidth="1"/>
    <col min="9" max="9" width="12" style="30" customWidth="1"/>
    <col min="10" max="10" width="20.6640625" style="29"/>
    <col min="11" max="11" width="23.6640625" style="30" customWidth="1"/>
    <col min="12" max="13" width="20.6640625" style="30"/>
    <col min="14" max="14" width="17.88671875" customWidth="1"/>
    <col min="15" max="15" width="0" hidden="1" customWidth="1"/>
    <col min="16" max="16" width="9.88671875" style="30" hidden="1" customWidth="1"/>
    <col min="17" max="17" width="0" style="30" hidden="1" customWidth="1"/>
    <col min="18" max="18" width="0" hidden="1" customWidth="1"/>
    <col min="19" max="19" width="11.44140625" style="30" hidden="1" customWidth="1"/>
    <col min="20" max="20" width="0" style="30" hidden="1" customWidth="1"/>
    <col min="21" max="21" width="0" hidden="1" customWidth="1"/>
    <col min="22" max="22" width="0" style="30" hidden="1" customWidth="1"/>
    <col min="23" max="30" width="20.6640625" style="28"/>
  </cols>
  <sheetData>
    <row r="1" spans="1:30" ht="56.25" customHeight="1" x14ac:dyDescent="0.3">
      <c r="A1" s="124" t="s">
        <v>1070</v>
      </c>
      <c r="B1" s="123" t="s">
        <v>1071</v>
      </c>
      <c r="C1" t="s">
        <v>24</v>
      </c>
      <c r="D1" t="s">
        <v>27</v>
      </c>
      <c r="E1" s="21" t="s">
        <v>1072</v>
      </c>
      <c r="G1" s="133" t="s">
        <v>1073</v>
      </c>
      <c r="H1" s="176" t="s">
        <v>8</v>
      </c>
      <c r="I1" s="176" t="s">
        <v>14</v>
      </c>
      <c r="J1" s="40" t="s">
        <v>1070</v>
      </c>
      <c r="K1" s="41" t="s">
        <v>1073</v>
      </c>
      <c r="L1" s="41" t="s">
        <v>1074</v>
      </c>
      <c r="M1" s="41" t="s">
        <v>1075</v>
      </c>
      <c r="N1" s="41" t="s">
        <v>1076</v>
      </c>
      <c r="O1" s="41"/>
      <c r="P1" s="41" t="s">
        <v>1077</v>
      </c>
      <c r="Q1" s="41" t="s">
        <v>1075</v>
      </c>
      <c r="R1" s="41"/>
      <c r="S1" s="41" t="s">
        <v>1078</v>
      </c>
      <c r="T1" s="43" t="s">
        <v>1076</v>
      </c>
      <c r="U1" s="41"/>
      <c r="V1" s="42"/>
      <c r="W1"/>
      <c r="X1"/>
      <c r="Y1" s="125"/>
      <c r="Z1"/>
      <c r="AA1"/>
      <c r="AB1"/>
      <c r="AC1"/>
      <c r="AD1"/>
    </row>
    <row r="2" spans="1:30" x14ac:dyDescent="0.3">
      <c r="A2" s="122">
        <v>45198</v>
      </c>
      <c r="B2" s="123">
        <v>0.43319444444444444</v>
      </c>
      <c r="C2">
        <f>_xlfn.XLOOKUP(A2,Table1[[Date ]],Table1[[OPEN ]])</f>
        <v>634.6</v>
      </c>
      <c r="D2">
        <f>_xlfn.XLOOKUP(A2,Table1[[Date ]],Table1[[close ]])</f>
        <v>645.70000000000005</v>
      </c>
      <c r="E2" s="21">
        <f>D2/C2-1</f>
        <v>1.7491333123227371E-2</v>
      </c>
      <c r="G2" s="133" t="s">
        <v>1079</v>
      </c>
      <c r="H2" s="177">
        <v>45198</v>
      </c>
      <c r="I2" s="176">
        <v>645.70000000000005</v>
      </c>
      <c r="J2" s="178">
        <v>45198</v>
      </c>
      <c r="K2" s="134" t="s">
        <v>1079</v>
      </c>
      <c r="L2" s="176">
        <f>_xlfn.XLOOKUP(J2,Table1[[Date ]],Table1[[close ]])</f>
        <v>645.70000000000005</v>
      </c>
      <c r="M2" s="176">
        <v>645.29999999999995</v>
      </c>
      <c r="N2" s="179">
        <v>635.85</v>
      </c>
      <c r="P2" s="131">
        <v>45203</v>
      </c>
      <c r="Q2" s="9">
        <v>645.29999999999995</v>
      </c>
      <c r="S2" s="131">
        <v>45194</v>
      </c>
      <c r="T2" s="126">
        <f t="shared" ref="T2:T33" si="0">VLOOKUP(S2,H:I,2,FALSE)</f>
        <v>635.85</v>
      </c>
      <c r="V2" s="9"/>
      <c r="W2"/>
      <c r="X2"/>
      <c r="Y2" s="125"/>
      <c r="Z2"/>
      <c r="AA2"/>
      <c r="AB2"/>
      <c r="AC2"/>
      <c r="AD2"/>
    </row>
    <row r="3" spans="1:30" x14ac:dyDescent="0.3">
      <c r="A3" s="122">
        <v>45198</v>
      </c>
      <c r="B3" s="123">
        <v>0.92696759259259265</v>
      </c>
      <c r="C3">
        <f>_xlfn.XLOOKUP(A3,Table1[[Date ]],Table1[[OPEN ]])</f>
        <v>634.6</v>
      </c>
      <c r="D3">
        <f>_xlfn.XLOOKUP(A3,Table1[[Date ]],Table1[[close ]])</f>
        <v>645.70000000000005</v>
      </c>
      <c r="E3" s="21">
        <f>IF(OR(B3&gt;0.645833333,B3&lt;0.385416667),C2/D3-1,D3/C3-1)</f>
        <v>-1.7190645810748029E-2</v>
      </c>
      <c r="G3" s="133" t="s">
        <v>1080</v>
      </c>
      <c r="H3" s="177">
        <v>45197</v>
      </c>
      <c r="I3" s="176">
        <v>634.54999999999995</v>
      </c>
      <c r="J3" s="178">
        <v>45198</v>
      </c>
      <c r="K3" s="134" t="s">
        <v>1080</v>
      </c>
      <c r="L3" s="176">
        <f>_xlfn.XLOOKUP(J3,Table1[[Date ]],Table1[[close ]])</f>
        <v>645.70000000000005</v>
      </c>
      <c r="M3" s="176">
        <v>645.29999999999995</v>
      </c>
      <c r="N3" s="179">
        <v>635.85</v>
      </c>
      <c r="P3" s="131">
        <v>45203</v>
      </c>
      <c r="Q3" s="9">
        <v>645.29999999999995</v>
      </c>
      <c r="S3" s="131">
        <v>45194</v>
      </c>
      <c r="T3" s="126">
        <f t="shared" si="0"/>
        <v>635.85</v>
      </c>
      <c r="V3" s="9"/>
      <c r="W3" s="7"/>
      <c r="X3"/>
      <c r="Y3" s="125"/>
      <c r="Z3"/>
      <c r="AA3"/>
      <c r="AB3"/>
      <c r="AC3"/>
      <c r="AD3"/>
    </row>
    <row r="4" spans="1:30" x14ac:dyDescent="0.3">
      <c r="A4" s="122">
        <v>45198</v>
      </c>
      <c r="B4" s="123">
        <v>0.74829861111111107</v>
      </c>
      <c r="C4">
        <f>_xlfn.XLOOKUP(A4,Table1[[Date ]],Table1[[OPEN ]])</f>
        <v>634.6</v>
      </c>
      <c r="D4">
        <f>_xlfn.XLOOKUP(A4,Table1[[Date ]],Table1[[close ]])</f>
        <v>645.70000000000005</v>
      </c>
      <c r="E4" s="21">
        <f t="shared" ref="E4:E67" si="1">IF(OR(B4&gt;0.645833333,B4&lt;0.385416667),C3/D4-1,D4/C4-1)</f>
        <v>-1.7190645810748029E-2</v>
      </c>
      <c r="G4" s="133" t="s">
        <v>1081</v>
      </c>
      <c r="H4" s="177">
        <v>45196</v>
      </c>
      <c r="I4" s="176">
        <v>632.4</v>
      </c>
      <c r="J4" s="178">
        <v>45198</v>
      </c>
      <c r="K4" s="134" t="s">
        <v>1081</v>
      </c>
      <c r="L4" s="176">
        <f>_xlfn.XLOOKUP(J4,Table1[[Date ]],Table1[[close ]])</f>
        <v>645.70000000000005</v>
      </c>
      <c r="M4" s="176">
        <v>645.29999999999995</v>
      </c>
      <c r="N4" s="179">
        <v>635.85</v>
      </c>
      <c r="P4" s="131">
        <v>45203</v>
      </c>
      <c r="Q4" s="9">
        <v>645.29999999999995</v>
      </c>
      <c r="S4" s="131">
        <v>45194</v>
      </c>
      <c r="T4" s="126">
        <f t="shared" si="0"/>
        <v>635.85</v>
      </c>
      <c r="V4" s="9"/>
      <c r="W4" s="7"/>
      <c r="X4"/>
      <c r="Y4" s="125"/>
      <c r="Z4"/>
      <c r="AA4"/>
      <c r="AB4"/>
      <c r="AC4"/>
      <c r="AD4"/>
    </row>
    <row r="5" spans="1:30" x14ac:dyDescent="0.3">
      <c r="A5" s="122">
        <v>45198</v>
      </c>
      <c r="B5" s="123">
        <v>0.69054398148148144</v>
      </c>
      <c r="C5">
        <f>_xlfn.XLOOKUP(A5,Table1[[Date ]],Table1[[OPEN ]])</f>
        <v>634.6</v>
      </c>
      <c r="D5">
        <f>_xlfn.XLOOKUP(A5,Table1[[Date ]],Table1[[close ]])</f>
        <v>645.70000000000005</v>
      </c>
      <c r="E5" s="21">
        <f t="shared" si="1"/>
        <v>-1.7190645810748029E-2</v>
      </c>
      <c r="G5" s="133" t="s">
        <v>1082</v>
      </c>
      <c r="H5" s="177">
        <v>45195</v>
      </c>
      <c r="I5" s="176">
        <v>643.95000000000005</v>
      </c>
      <c r="J5" s="178">
        <v>45198</v>
      </c>
      <c r="K5" s="134" t="s">
        <v>1082</v>
      </c>
      <c r="L5" s="176">
        <f>_xlfn.XLOOKUP(J5,Table1[[Date ]],Table1[[close ]])</f>
        <v>645.70000000000005</v>
      </c>
      <c r="M5" s="176">
        <v>645.29999999999995</v>
      </c>
      <c r="N5" s="179">
        <v>635.85</v>
      </c>
      <c r="P5" s="131">
        <v>45203</v>
      </c>
      <c r="Q5" s="9">
        <v>645.29999999999995</v>
      </c>
      <c r="S5" s="131">
        <v>45194</v>
      </c>
      <c r="T5" s="126">
        <f t="shared" si="0"/>
        <v>635.85</v>
      </c>
      <c r="V5" s="9"/>
      <c r="W5" s="7"/>
      <c r="X5"/>
      <c r="Y5" s="125"/>
      <c r="Z5"/>
      <c r="AA5"/>
      <c r="AB5"/>
      <c r="AC5"/>
      <c r="AD5"/>
    </row>
    <row r="6" spans="1:30" x14ac:dyDescent="0.3">
      <c r="A6" s="122">
        <v>45189</v>
      </c>
      <c r="B6" s="123">
        <v>0.76599537037037035</v>
      </c>
      <c r="C6">
        <f>_xlfn.XLOOKUP(A6,Table1[[Date ]],Table1[[OPEN ]])</f>
        <v>660</v>
      </c>
      <c r="D6">
        <f>_xlfn.XLOOKUP(A6,Table1[[Date ]],Table1[[close ]])</f>
        <v>626.35</v>
      </c>
      <c r="E6" s="21">
        <f t="shared" si="1"/>
        <v>1.3171549453181219E-2</v>
      </c>
      <c r="G6" s="133" t="s">
        <v>1080</v>
      </c>
      <c r="H6" s="177">
        <v>45194</v>
      </c>
      <c r="I6" s="176">
        <v>635.85</v>
      </c>
      <c r="J6" s="178">
        <v>45189</v>
      </c>
      <c r="K6" s="134" t="s">
        <v>1080</v>
      </c>
      <c r="L6" s="176">
        <f>_xlfn.XLOOKUP(J6,Table1[[Date ]],Table1[[close ]])</f>
        <v>626.35</v>
      </c>
      <c r="M6" s="176">
        <v>635.85</v>
      </c>
      <c r="N6" s="179">
        <v>673.8</v>
      </c>
      <c r="P6" s="131">
        <v>45194</v>
      </c>
      <c r="Q6" s="9">
        <f t="shared" ref="Q6:Q37" si="2">VLOOKUP(P6,H:I,2,FALSE)</f>
        <v>635.85</v>
      </c>
      <c r="S6" s="131">
        <v>45184</v>
      </c>
      <c r="T6" s="126">
        <f t="shared" si="0"/>
        <v>673.8</v>
      </c>
      <c r="V6" s="9"/>
      <c r="W6"/>
      <c r="X6"/>
      <c r="Y6" s="125"/>
      <c r="Z6"/>
      <c r="AA6"/>
      <c r="AB6"/>
      <c r="AC6"/>
      <c r="AD6"/>
    </row>
    <row r="7" spans="1:30" x14ac:dyDescent="0.3">
      <c r="A7" s="122">
        <v>45180</v>
      </c>
      <c r="B7" s="123">
        <v>0.7627314814814814</v>
      </c>
      <c r="C7">
        <f>_xlfn.XLOOKUP(A7,Table1[[Date ]],Table1[[OPEN ]])</f>
        <v>675.8</v>
      </c>
      <c r="D7">
        <f>_xlfn.XLOOKUP(A7,Table1[[Date ]],Table1[[close ]])</f>
        <v>685.6</v>
      </c>
      <c r="E7" s="21">
        <f t="shared" si="1"/>
        <v>-3.7339556592765444E-2</v>
      </c>
      <c r="G7" s="133" t="s">
        <v>1082</v>
      </c>
      <c r="H7" s="177">
        <v>45191</v>
      </c>
      <c r="I7" s="176">
        <v>619.5</v>
      </c>
      <c r="J7" s="178">
        <v>45180</v>
      </c>
      <c r="K7" s="134" t="s">
        <v>1082</v>
      </c>
      <c r="L7" s="176">
        <f>_xlfn.XLOOKUP(J7,Table1[[Date ]],Table1[[close ]])</f>
        <v>685.6</v>
      </c>
      <c r="M7" s="176">
        <v>673.8</v>
      </c>
      <c r="N7" s="179">
        <v>641.65</v>
      </c>
      <c r="P7" s="131">
        <v>45184</v>
      </c>
      <c r="Q7" s="9">
        <f t="shared" si="2"/>
        <v>673.8</v>
      </c>
      <c r="S7" s="131">
        <v>45175</v>
      </c>
      <c r="T7" s="126">
        <f t="shared" si="0"/>
        <v>641.65</v>
      </c>
      <c r="V7" s="9"/>
      <c r="W7"/>
      <c r="X7"/>
      <c r="Y7" s="125"/>
      <c r="Z7"/>
      <c r="AA7"/>
      <c r="AB7"/>
      <c r="AC7"/>
      <c r="AD7"/>
    </row>
    <row r="8" spans="1:30" ht="28.8" x14ac:dyDescent="0.3">
      <c r="A8" s="122">
        <v>45169</v>
      </c>
      <c r="B8" s="123">
        <v>0.64355324074074072</v>
      </c>
      <c r="C8">
        <f>_xlfn.XLOOKUP(A8,Table1[[Date ]],Table1[[OPEN ]])</f>
        <v>607.45000000000005</v>
      </c>
      <c r="D8">
        <f>_xlfn.XLOOKUP(A8,Table1[[Date ]],Table1[[close ]])</f>
        <v>606</v>
      </c>
      <c r="E8" s="21">
        <f t="shared" si="1"/>
        <v>-2.3870277389086425E-3</v>
      </c>
      <c r="G8" s="133" t="s">
        <v>1083</v>
      </c>
      <c r="H8" s="177">
        <v>45190</v>
      </c>
      <c r="I8" s="176">
        <v>619.45000000000005</v>
      </c>
      <c r="J8" s="178">
        <v>45169</v>
      </c>
      <c r="K8" s="134" t="s">
        <v>1083</v>
      </c>
      <c r="L8" s="176">
        <f>_xlfn.XLOOKUP(J8,Table1[[Date ]],Table1[[close ]])</f>
        <v>606</v>
      </c>
      <c r="M8" s="176">
        <v>628.79999999999995</v>
      </c>
      <c r="N8" s="179">
        <v>607</v>
      </c>
      <c r="P8" s="131">
        <v>45174</v>
      </c>
      <c r="Q8" s="9">
        <f t="shared" si="2"/>
        <v>628.79999999999995</v>
      </c>
      <c r="S8" s="131">
        <v>45163</v>
      </c>
      <c r="T8" s="126">
        <f t="shared" si="0"/>
        <v>607</v>
      </c>
      <c r="V8" s="9"/>
      <c r="W8"/>
      <c r="X8"/>
      <c r="Y8" s="125"/>
      <c r="Z8"/>
      <c r="AA8"/>
      <c r="AB8"/>
      <c r="AC8"/>
      <c r="AD8"/>
    </row>
    <row r="9" spans="1:30" x14ac:dyDescent="0.3">
      <c r="A9" s="122">
        <v>45168</v>
      </c>
      <c r="B9" s="123">
        <v>0.73555555555555552</v>
      </c>
      <c r="C9">
        <f>_xlfn.XLOOKUP(A9,Table1[[Date ]],Table1[[OPEN ]])</f>
        <v>617</v>
      </c>
      <c r="D9">
        <f>_xlfn.XLOOKUP(A9,Table1[[Date ]],Table1[[close ]])</f>
        <v>606.15</v>
      </c>
      <c r="E9" s="21">
        <f t="shared" si="1"/>
        <v>2.144683659160318E-3</v>
      </c>
      <c r="G9" s="133" t="s">
        <v>1080</v>
      </c>
      <c r="H9" s="177">
        <v>45189</v>
      </c>
      <c r="I9" s="176">
        <v>626.35</v>
      </c>
      <c r="J9" s="178">
        <v>45168</v>
      </c>
      <c r="K9" s="134" t="s">
        <v>1080</v>
      </c>
      <c r="L9" s="176">
        <f>_xlfn.XLOOKUP(J9,Table1[[Date ]],Table1[[close ]])</f>
        <v>606.15</v>
      </c>
      <c r="M9" s="176">
        <v>615.35</v>
      </c>
      <c r="N9" s="179">
        <v>607</v>
      </c>
      <c r="P9" s="131">
        <v>45173</v>
      </c>
      <c r="Q9" s="9">
        <f t="shared" si="2"/>
        <v>615.35</v>
      </c>
      <c r="S9" s="131">
        <v>45163</v>
      </c>
      <c r="T9" s="126">
        <f t="shared" si="0"/>
        <v>607</v>
      </c>
      <c r="V9" s="9"/>
      <c r="W9"/>
      <c r="X9"/>
      <c r="Y9" s="125"/>
      <c r="Z9"/>
      <c r="AA9"/>
      <c r="AB9"/>
      <c r="AC9"/>
      <c r="AD9"/>
    </row>
    <row r="10" spans="1:30" x14ac:dyDescent="0.3">
      <c r="A10" s="122">
        <v>45163</v>
      </c>
      <c r="B10" s="123">
        <v>0.86120370370370369</v>
      </c>
      <c r="C10">
        <f>_xlfn.XLOOKUP(A10,Table1[[Date ]],Table1[[OPEN ]])</f>
        <v>612.9</v>
      </c>
      <c r="D10">
        <f>_xlfn.XLOOKUP(A10,Table1[[Date ]],Table1[[close ]])</f>
        <v>607</v>
      </c>
      <c r="E10" s="21">
        <f t="shared" si="1"/>
        <v>1.6474464579901094E-2</v>
      </c>
      <c r="G10" s="133" t="s">
        <v>1084</v>
      </c>
      <c r="H10" s="177">
        <v>45187</v>
      </c>
      <c r="I10" s="176">
        <v>655.4</v>
      </c>
      <c r="J10" s="178">
        <v>45163</v>
      </c>
      <c r="K10" s="134" t="s">
        <v>1084</v>
      </c>
      <c r="L10" s="176">
        <f>_xlfn.XLOOKUP(J10,Table1[[Date ]],Table1[[close ]])</f>
        <v>607</v>
      </c>
      <c r="M10" s="176">
        <v>606.15</v>
      </c>
      <c r="N10" s="179">
        <v>608.45000000000005</v>
      </c>
      <c r="P10" s="131">
        <v>45168</v>
      </c>
      <c r="Q10" s="9">
        <f t="shared" si="2"/>
        <v>606.15</v>
      </c>
      <c r="S10" s="131">
        <v>45159</v>
      </c>
      <c r="T10" s="126">
        <f t="shared" si="0"/>
        <v>608.45000000000005</v>
      </c>
      <c r="V10" s="9"/>
      <c r="W10"/>
      <c r="X10"/>
      <c r="Y10" s="125"/>
      <c r="Z10"/>
      <c r="AA10"/>
      <c r="AB10"/>
      <c r="AC10"/>
      <c r="AD10"/>
    </row>
    <row r="11" spans="1:30" x14ac:dyDescent="0.3">
      <c r="A11" s="122">
        <v>45161</v>
      </c>
      <c r="B11" s="123">
        <v>0.65181712962962968</v>
      </c>
      <c r="C11">
        <f>_xlfn.XLOOKUP(A11,Table1[[Date ]],Table1[[OPEN ]])</f>
        <v>613</v>
      </c>
      <c r="D11">
        <f>_xlfn.XLOOKUP(A11,Table1[[Date ]],Table1[[close ]])</f>
        <v>610.35</v>
      </c>
      <c r="E11" s="21">
        <f t="shared" si="1"/>
        <v>4.1779306955025408E-3</v>
      </c>
      <c r="G11" s="133" t="s">
        <v>1080</v>
      </c>
      <c r="H11" s="177">
        <v>45184</v>
      </c>
      <c r="I11" s="176">
        <v>673.8</v>
      </c>
      <c r="J11" s="178">
        <v>45161</v>
      </c>
      <c r="K11" s="134" t="s">
        <v>1080</v>
      </c>
      <c r="L11" s="176">
        <f>_xlfn.XLOOKUP(J11,Table1[[Date ]],Table1[[close ]])</f>
        <v>610.35</v>
      </c>
      <c r="M11" s="176">
        <v>595.35</v>
      </c>
      <c r="N11" s="179">
        <v>606.04999999999995</v>
      </c>
      <c r="P11" s="131">
        <v>45166</v>
      </c>
      <c r="Q11" s="9">
        <f t="shared" si="2"/>
        <v>595.35</v>
      </c>
      <c r="S11" s="131">
        <v>45156</v>
      </c>
      <c r="T11" s="126">
        <f t="shared" si="0"/>
        <v>606.04999999999995</v>
      </c>
      <c r="V11" s="9"/>
      <c r="W11"/>
      <c r="X11"/>
      <c r="Y11" s="125"/>
      <c r="Z11"/>
      <c r="AA11"/>
      <c r="AB11"/>
      <c r="AC11"/>
      <c r="AD11"/>
    </row>
    <row r="12" spans="1:30" x14ac:dyDescent="0.3">
      <c r="A12" s="122">
        <v>45161</v>
      </c>
      <c r="B12" s="123">
        <v>0.58466435185185184</v>
      </c>
      <c r="C12">
        <f>_xlfn.XLOOKUP(A12,Table1[[Date ]],Table1[[OPEN ]])</f>
        <v>613</v>
      </c>
      <c r="D12">
        <f>_xlfn.XLOOKUP(A12,Table1[[Date ]],Table1[[close ]])</f>
        <v>610.35</v>
      </c>
      <c r="E12" s="21">
        <f t="shared" si="1"/>
        <v>-4.323001631321377E-3</v>
      </c>
      <c r="G12" s="133" t="s">
        <v>1080</v>
      </c>
      <c r="H12" s="177">
        <v>45183</v>
      </c>
      <c r="I12" s="176">
        <v>669.25</v>
      </c>
      <c r="J12" s="178">
        <v>45161</v>
      </c>
      <c r="K12" s="134" t="s">
        <v>1080</v>
      </c>
      <c r="L12" s="176">
        <f>_xlfn.XLOOKUP(J12,Table1[[Date ]],Table1[[close ]])</f>
        <v>610.35</v>
      </c>
      <c r="M12" s="176">
        <v>595.35</v>
      </c>
      <c r="N12" s="179">
        <v>606.04999999999995</v>
      </c>
      <c r="P12" s="131">
        <v>45166</v>
      </c>
      <c r="Q12" s="9">
        <f t="shared" si="2"/>
        <v>595.35</v>
      </c>
      <c r="S12" s="131">
        <v>45156</v>
      </c>
      <c r="T12" s="126">
        <f t="shared" si="0"/>
        <v>606.04999999999995</v>
      </c>
      <c r="V12" s="9"/>
      <c r="W12"/>
      <c r="X12"/>
      <c r="Y12" s="125"/>
      <c r="Z12"/>
      <c r="AA12"/>
      <c r="AB12"/>
      <c r="AC12"/>
      <c r="AD12"/>
    </row>
    <row r="13" spans="1:30" x14ac:dyDescent="0.3">
      <c r="A13" s="122">
        <v>45161</v>
      </c>
      <c r="B13" s="123">
        <v>0.54372685185185188</v>
      </c>
      <c r="C13">
        <f>_xlfn.XLOOKUP(A13,Table1[[Date ]],Table1[[OPEN ]])</f>
        <v>613</v>
      </c>
      <c r="D13">
        <f>_xlfn.XLOOKUP(A13,Table1[[Date ]],Table1[[close ]])</f>
        <v>610.35</v>
      </c>
      <c r="E13" s="21">
        <f t="shared" si="1"/>
        <v>-4.323001631321377E-3</v>
      </c>
      <c r="G13" s="133" t="s">
        <v>1085</v>
      </c>
      <c r="H13" s="177">
        <v>45182</v>
      </c>
      <c r="I13" s="176">
        <v>666.1</v>
      </c>
      <c r="J13" s="178">
        <v>45161</v>
      </c>
      <c r="K13" s="134" t="s">
        <v>1085</v>
      </c>
      <c r="L13" s="176">
        <f>_xlfn.XLOOKUP(J13,Table1[[Date ]],Table1[[close ]])</f>
        <v>610.35</v>
      </c>
      <c r="M13" s="176">
        <v>595.35</v>
      </c>
      <c r="N13" s="179">
        <v>606.04999999999995</v>
      </c>
      <c r="P13" s="131">
        <v>45166</v>
      </c>
      <c r="Q13" s="9">
        <f t="shared" si="2"/>
        <v>595.35</v>
      </c>
      <c r="S13" s="131">
        <v>45156</v>
      </c>
      <c r="T13" s="126">
        <f t="shared" si="0"/>
        <v>606.04999999999995</v>
      </c>
      <c r="V13" s="9"/>
      <c r="W13"/>
      <c r="X13"/>
      <c r="Y13" s="125"/>
      <c r="Z13"/>
      <c r="AA13"/>
      <c r="AB13"/>
      <c r="AC13"/>
      <c r="AD13"/>
    </row>
    <row r="14" spans="1:30" ht="72" x14ac:dyDescent="0.3">
      <c r="A14" s="122">
        <v>45160</v>
      </c>
      <c r="B14" s="123">
        <v>0.92995370370370378</v>
      </c>
      <c r="C14">
        <f>_xlfn.XLOOKUP(A14,Table1[[Date ]],Table1[[OPEN ]])</f>
        <v>611</v>
      </c>
      <c r="D14">
        <f>_xlfn.XLOOKUP(A14,Table1[[Date ]],Table1[[close ]])</f>
        <v>611.70000000000005</v>
      </c>
      <c r="E14" s="21">
        <f t="shared" si="1"/>
        <v>2.1252247833905002E-3</v>
      </c>
      <c r="G14" s="133" t="s">
        <v>1086</v>
      </c>
      <c r="H14" s="177">
        <v>45181</v>
      </c>
      <c r="I14" s="176">
        <v>667.45</v>
      </c>
      <c r="J14" s="178">
        <v>45160</v>
      </c>
      <c r="K14" s="134" t="s">
        <v>1086</v>
      </c>
      <c r="L14" s="176">
        <f>_xlfn.XLOOKUP(J14,Table1[[Date ]],Table1[[close ]])</f>
        <v>611.70000000000005</v>
      </c>
      <c r="M14" s="176">
        <v>595.35</v>
      </c>
      <c r="N14" s="179">
        <v>615.65</v>
      </c>
      <c r="P14" s="131">
        <v>45166</v>
      </c>
      <c r="Q14" s="9">
        <f t="shared" si="2"/>
        <v>595.35</v>
      </c>
      <c r="S14" s="131">
        <v>45155</v>
      </c>
      <c r="T14" s="126">
        <f t="shared" si="0"/>
        <v>615.65</v>
      </c>
      <c r="V14" s="9"/>
      <c r="W14"/>
      <c r="X14"/>
      <c r="Y14" s="125"/>
      <c r="Z14"/>
      <c r="AA14"/>
      <c r="AB14"/>
      <c r="AC14"/>
      <c r="AD14"/>
    </row>
    <row r="15" spans="1:30" x14ac:dyDescent="0.3">
      <c r="A15" s="122">
        <v>45160</v>
      </c>
      <c r="B15" s="123">
        <v>0.91646990740740741</v>
      </c>
      <c r="C15">
        <f>_xlfn.XLOOKUP(A15,Table1[[Date ]],Table1[[OPEN ]])</f>
        <v>611</v>
      </c>
      <c r="D15">
        <f>_xlfn.XLOOKUP(A15,Table1[[Date ]],Table1[[close ]])</f>
        <v>611.70000000000005</v>
      </c>
      <c r="E15" s="21">
        <f t="shared" si="1"/>
        <v>-1.144351806441124E-3</v>
      </c>
      <c r="G15" s="133" t="s">
        <v>1080</v>
      </c>
      <c r="H15" s="177">
        <v>45180</v>
      </c>
      <c r="I15" s="176">
        <v>685.6</v>
      </c>
      <c r="J15" s="178">
        <v>45160</v>
      </c>
      <c r="K15" s="134" t="s">
        <v>1080</v>
      </c>
      <c r="L15" s="176">
        <f>_xlfn.XLOOKUP(J15,Table1[[Date ]],Table1[[close ]])</f>
        <v>611.70000000000005</v>
      </c>
      <c r="M15" s="176">
        <v>595.35</v>
      </c>
      <c r="N15" s="179">
        <v>615.65</v>
      </c>
      <c r="P15" s="131">
        <v>45166</v>
      </c>
      <c r="Q15" s="9">
        <f t="shared" si="2"/>
        <v>595.35</v>
      </c>
      <c r="S15" s="131">
        <v>45155</v>
      </c>
      <c r="T15" s="126">
        <f t="shared" si="0"/>
        <v>615.65</v>
      </c>
      <c r="V15" s="9"/>
      <c r="W15"/>
      <c r="X15"/>
      <c r="Y15" s="125"/>
      <c r="Z15"/>
      <c r="AA15"/>
      <c r="AB15"/>
      <c r="AC15"/>
      <c r="AD15"/>
    </row>
    <row r="16" spans="1:30" ht="72" x14ac:dyDescent="0.3">
      <c r="A16" s="122">
        <v>45160</v>
      </c>
      <c r="B16" s="123">
        <v>0.78543981481481473</v>
      </c>
      <c r="C16">
        <f>_xlfn.XLOOKUP(A16,Table1[[Date ]],Table1[[OPEN ]])</f>
        <v>611</v>
      </c>
      <c r="D16">
        <f>_xlfn.XLOOKUP(A16,Table1[[Date ]],Table1[[close ]])</f>
        <v>611.70000000000005</v>
      </c>
      <c r="E16" s="21">
        <f t="shared" si="1"/>
        <v>-1.144351806441124E-3</v>
      </c>
      <c r="G16" s="133" t="s">
        <v>1086</v>
      </c>
      <c r="H16" s="177">
        <v>45177</v>
      </c>
      <c r="I16" s="176">
        <v>673.5</v>
      </c>
      <c r="J16" s="178">
        <v>45160</v>
      </c>
      <c r="K16" s="134" t="s">
        <v>1086</v>
      </c>
      <c r="L16" s="176">
        <f>_xlfn.XLOOKUP(J16,Table1[[Date ]],Table1[[close ]])</f>
        <v>611.70000000000005</v>
      </c>
      <c r="M16" s="176">
        <v>595.35</v>
      </c>
      <c r="N16" s="179">
        <v>615.65</v>
      </c>
      <c r="P16" s="131">
        <v>45166</v>
      </c>
      <c r="Q16" s="9">
        <f t="shared" si="2"/>
        <v>595.35</v>
      </c>
      <c r="S16" s="131">
        <v>45155</v>
      </c>
      <c r="T16" s="126">
        <f t="shared" si="0"/>
        <v>615.65</v>
      </c>
      <c r="V16" s="9"/>
      <c r="W16"/>
      <c r="X16"/>
      <c r="Y16" s="125"/>
      <c r="Z16"/>
      <c r="AA16"/>
      <c r="AB16"/>
      <c r="AC16"/>
      <c r="AD16"/>
    </row>
    <row r="17" spans="1:30" x14ac:dyDescent="0.3">
      <c r="A17" s="122">
        <v>45160</v>
      </c>
      <c r="B17" s="123">
        <v>0.77966435185185179</v>
      </c>
      <c r="C17">
        <f>_xlfn.XLOOKUP(A17,Table1[[Date ]],Table1[[OPEN ]])</f>
        <v>611</v>
      </c>
      <c r="D17">
        <f>_xlfn.XLOOKUP(A17,Table1[[Date ]],Table1[[close ]])</f>
        <v>611.70000000000005</v>
      </c>
      <c r="E17" s="21">
        <f t="shared" si="1"/>
        <v>-1.144351806441124E-3</v>
      </c>
      <c r="G17" s="133" t="s">
        <v>1085</v>
      </c>
      <c r="H17" s="177">
        <v>45176</v>
      </c>
      <c r="I17" s="176">
        <v>660.1</v>
      </c>
      <c r="J17" s="178">
        <v>45160</v>
      </c>
      <c r="K17" s="134" t="s">
        <v>1085</v>
      </c>
      <c r="L17" s="176">
        <f>_xlfn.XLOOKUP(J17,Table1[[Date ]],Table1[[close ]])</f>
        <v>611.70000000000005</v>
      </c>
      <c r="M17" s="176">
        <v>595.35</v>
      </c>
      <c r="N17" s="179">
        <v>615.65</v>
      </c>
      <c r="P17" s="131">
        <v>45166</v>
      </c>
      <c r="Q17" s="9">
        <f t="shared" si="2"/>
        <v>595.35</v>
      </c>
      <c r="S17" s="131">
        <v>45155</v>
      </c>
      <c r="T17" s="126">
        <f t="shared" si="0"/>
        <v>615.65</v>
      </c>
      <c r="V17" s="9"/>
      <c r="W17"/>
      <c r="X17"/>
      <c r="Y17" s="125"/>
      <c r="Z17"/>
      <c r="AA17"/>
      <c r="AB17"/>
      <c r="AC17"/>
      <c r="AD17"/>
    </row>
    <row r="18" spans="1:30" ht="72" x14ac:dyDescent="0.3">
      <c r="A18" s="122">
        <v>45160</v>
      </c>
      <c r="B18" s="123">
        <v>0.76738425925925924</v>
      </c>
      <c r="C18">
        <f>_xlfn.XLOOKUP(A18,Table1[[Date ]],Table1[[OPEN ]])</f>
        <v>611</v>
      </c>
      <c r="D18">
        <f>_xlfn.XLOOKUP(A18,Table1[[Date ]],Table1[[close ]])</f>
        <v>611.70000000000005</v>
      </c>
      <c r="E18" s="21">
        <f t="shared" si="1"/>
        <v>-1.144351806441124E-3</v>
      </c>
      <c r="G18" s="133" t="s">
        <v>1086</v>
      </c>
      <c r="H18" s="177">
        <v>45175</v>
      </c>
      <c r="I18" s="176">
        <v>641.65</v>
      </c>
      <c r="J18" s="178">
        <v>45160</v>
      </c>
      <c r="K18" s="134" t="s">
        <v>1086</v>
      </c>
      <c r="L18" s="176">
        <f>_xlfn.XLOOKUP(J18,Table1[[Date ]],Table1[[close ]])</f>
        <v>611.70000000000005</v>
      </c>
      <c r="M18" s="176">
        <v>595.35</v>
      </c>
      <c r="N18" s="179">
        <v>615.65</v>
      </c>
      <c r="P18" s="131">
        <v>45166</v>
      </c>
      <c r="Q18" s="9">
        <f t="shared" si="2"/>
        <v>595.35</v>
      </c>
      <c r="S18" s="131">
        <v>45155</v>
      </c>
      <c r="T18" s="126">
        <f t="shared" si="0"/>
        <v>615.65</v>
      </c>
      <c r="V18" s="9"/>
      <c r="W18"/>
      <c r="X18"/>
      <c r="Y18" s="125"/>
      <c r="Z18"/>
      <c r="AA18"/>
      <c r="AB18"/>
      <c r="AC18"/>
      <c r="AD18"/>
    </row>
    <row r="19" spans="1:30" x14ac:dyDescent="0.3">
      <c r="A19" s="122">
        <v>45159</v>
      </c>
      <c r="B19" s="123">
        <v>0.93471064814814819</v>
      </c>
      <c r="C19">
        <f>_xlfn.XLOOKUP(A19,Table1[[Date ]],Table1[[OPEN ]])</f>
        <v>607.95000000000005</v>
      </c>
      <c r="D19">
        <f>_xlfn.XLOOKUP(A19,Table1[[Date ]],Table1[[close ]])</f>
        <v>608.45000000000005</v>
      </c>
      <c r="E19" s="21">
        <f t="shared" si="1"/>
        <v>4.1909770728900675E-3</v>
      </c>
      <c r="G19" s="133" t="s">
        <v>1079</v>
      </c>
      <c r="H19" s="177">
        <v>45174</v>
      </c>
      <c r="I19" s="176">
        <v>628.79999999999995</v>
      </c>
      <c r="J19" s="178">
        <v>45159</v>
      </c>
      <c r="K19" s="134" t="s">
        <v>1079</v>
      </c>
      <c r="L19" s="176">
        <f>_xlfn.XLOOKUP(J19,Table1[[Date ]],Table1[[close ]])</f>
        <v>608.45000000000005</v>
      </c>
      <c r="M19" s="176">
        <v>607</v>
      </c>
      <c r="N19" s="179">
        <v>605.04999999999995</v>
      </c>
      <c r="P19" s="131">
        <v>45163</v>
      </c>
      <c r="Q19" s="9">
        <f t="shared" si="2"/>
        <v>607</v>
      </c>
      <c r="S19" s="131">
        <v>45154</v>
      </c>
      <c r="T19" s="126">
        <f t="shared" si="0"/>
        <v>605.04999999999995</v>
      </c>
      <c r="V19" s="9"/>
      <c r="W19"/>
      <c r="X19" s="175" t="s">
        <v>1087</v>
      </c>
      <c r="Y19" s="125"/>
      <c r="Z19"/>
      <c r="AA19"/>
      <c r="AB19"/>
      <c r="AC19"/>
      <c r="AD19"/>
    </row>
    <row r="20" spans="1:30" ht="15" customHeight="1" x14ac:dyDescent="0.3">
      <c r="A20" s="122">
        <v>45149</v>
      </c>
      <c r="B20" s="123">
        <v>0.6106018518518519</v>
      </c>
      <c r="C20">
        <f>_xlfn.XLOOKUP(A20,Table1[[Date ]],Table1[[OPEN ]])</f>
        <v>610.75</v>
      </c>
      <c r="D20">
        <f>_xlfn.XLOOKUP(A20,Table1[[Date ]],Table1[[close ]])</f>
        <v>604.95000000000005</v>
      </c>
      <c r="E20" s="21">
        <f t="shared" si="1"/>
        <v>-9.496520671305686E-3</v>
      </c>
      <c r="G20" s="133" t="s">
        <v>1082</v>
      </c>
      <c r="H20" s="177">
        <v>45173</v>
      </c>
      <c r="I20" s="176">
        <v>615.35</v>
      </c>
      <c r="J20" s="178">
        <v>45149</v>
      </c>
      <c r="K20" s="134" t="s">
        <v>1082</v>
      </c>
      <c r="L20" s="176">
        <f>_xlfn.XLOOKUP(J20,Table1[[Date ]],Table1[[close ]])</f>
        <v>604.95000000000005</v>
      </c>
      <c r="M20" s="176">
        <v>605.04999999999995</v>
      </c>
      <c r="N20" s="179">
        <v>612.75</v>
      </c>
      <c r="P20" s="131">
        <v>45154</v>
      </c>
      <c r="Q20" s="9">
        <f t="shared" si="2"/>
        <v>605.04999999999995</v>
      </c>
      <c r="S20" s="131">
        <v>45145</v>
      </c>
      <c r="T20" s="126">
        <f t="shared" si="0"/>
        <v>612.75</v>
      </c>
      <c r="V20" s="9"/>
      <c r="W20"/>
      <c r="X20" s="186" t="s">
        <v>1088</v>
      </c>
      <c r="Y20" s="186"/>
      <c r="Z20" s="186"/>
      <c r="AA20" s="186"/>
      <c r="AB20" s="186"/>
      <c r="AC20" s="186"/>
      <c r="AD20" s="186"/>
    </row>
    <row r="21" spans="1:30" ht="28.8" x14ac:dyDescent="0.3">
      <c r="A21" s="122">
        <v>45139</v>
      </c>
      <c r="B21" s="123">
        <v>0.54567129629629629</v>
      </c>
      <c r="C21">
        <f>_xlfn.XLOOKUP(A21,Table1[[Date ]],Table1[[OPEN ]])</f>
        <v>618</v>
      </c>
      <c r="D21">
        <f>_xlfn.XLOOKUP(A21,Table1[[Date ]],Table1[[close ]])</f>
        <v>616.35</v>
      </c>
      <c r="E21" s="21">
        <f t="shared" si="1"/>
        <v>-2.6699029126213691E-3</v>
      </c>
      <c r="G21" s="133" t="s">
        <v>1083</v>
      </c>
      <c r="H21" s="177">
        <v>45170</v>
      </c>
      <c r="I21" s="176">
        <v>604.25</v>
      </c>
      <c r="J21" s="178">
        <v>45139</v>
      </c>
      <c r="K21" s="134" t="s">
        <v>1083</v>
      </c>
      <c r="L21" s="176">
        <f>_xlfn.XLOOKUP(J21,Table1[[Date ]],Table1[[close ]])</f>
        <v>616.35</v>
      </c>
      <c r="M21" s="176">
        <v>612.75</v>
      </c>
      <c r="N21" s="179">
        <v>617.54999999999995</v>
      </c>
      <c r="P21" s="131">
        <v>45145</v>
      </c>
      <c r="Q21" s="9">
        <f t="shared" si="2"/>
        <v>612.75</v>
      </c>
      <c r="S21" s="131">
        <v>45134</v>
      </c>
      <c r="T21" s="126">
        <f t="shared" si="0"/>
        <v>617.54999999999995</v>
      </c>
      <c r="V21" s="9"/>
      <c r="W21"/>
      <c r="X21" s="186"/>
      <c r="Y21" s="186"/>
      <c r="Z21" s="186"/>
      <c r="AA21" s="186"/>
      <c r="AB21" s="186"/>
      <c r="AC21" s="186"/>
      <c r="AD21" s="186"/>
    </row>
    <row r="22" spans="1:30" ht="15" customHeight="1" x14ac:dyDescent="0.3">
      <c r="A22" s="122">
        <v>45138</v>
      </c>
      <c r="B22" s="123">
        <v>0.96106481481481487</v>
      </c>
      <c r="C22">
        <f>_xlfn.XLOOKUP(A22,Table1[[Date ]],Table1[[OPEN ]])</f>
        <v>614</v>
      </c>
      <c r="D22">
        <f>_xlfn.XLOOKUP(A22,Table1[[Date ]],Table1[[close ]])</f>
        <v>614.95000000000005</v>
      </c>
      <c r="E22" s="21">
        <f t="shared" si="1"/>
        <v>4.9597528254328171E-3</v>
      </c>
      <c r="G22" s="133" t="s">
        <v>1085</v>
      </c>
      <c r="H22" s="177">
        <v>45169</v>
      </c>
      <c r="I22" s="176">
        <v>606</v>
      </c>
      <c r="J22" s="178">
        <v>45138</v>
      </c>
      <c r="K22" s="134" t="s">
        <v>1085</v>
      </c>
      <c r="L22" s="176">
        <f>_xlfn.XLOOKUP(J22,Table1[[Date ]],Table1[[close ]])</f>
        <v>614.95000000000005</v>
      </c>
      <c r="M22" s="176">
        <v>616.75</v>
      </c>
      <c r="N22" s="179">
        <v>613.25</v>
      </c>
      <c r="P22" s="131">
        <v>45142</v>
      </c>
      <c r="Q22" s="9">
        <f t="shared" si="2"/>
        <v>616.75</v>
      </c>
      <c r="S22" s="131">
        <v>45133</v>
      </c>
      <c r="T22" s="126">
        <f t="shared" si="0"/>
        <v>613.25</v>
      </c>
      <c r="V22" s="9"/>
      <c r="W22"/>
      <c r="X22" s="186"/>
      <c r="Y22" s="186"/>
      <c r="Z22" s="186"/>
      <c r="AA22" s="186"/>
      <c r="AB22" s="186"/>
      <c r="AC22" s="186"/>
      <c r="AD22" s="186"/>
    </row>
    <row r="23" spans="1:30" x14ac:dyDescent="0.3">
      <c r="A23" s="122">
        <v>45138</v>
      </c>
      <c r="B23" s="123">
        <v>0.94862268518518511</v>
      </c>
      <c r="C23">
        <f>_xlfn.XLOOKUP(A23,Table1[[Date ]],Table1[[OPEN ]])</f>
        <v>614</v>
      </c>
      <c r="D23">
        <f>_xlfn.XLOOKUP(A23,Table1[[Date ]],Table1[[close ]])</f>
        <v>614.95000000000005</v>
      </c>
      <c r="E23" s="21">
        <f t="shared" si="1"/>
        <v>-1.5448410439874438E-3</v>
      </c>
      <c r="G23" s="133" t="s">
        <v>1080</v>
      </c>
      <c r="H23" s="177">
        <v>45168</v>
      </c>
      <c r="I23" s="176">
        <v>606.15</v>
      </c>
      <c r="J23" s="178">
        <v>45138</v>
      </c>
      <c r="K23" s="134" t="s">
        <v>1080</v>
      </c>
      <c r="L23" s="176">
        <f>_xlfn.XLOOKUP(J23,Table1[[Date ]],Table1[[close ]])</f>
        <v>614.95000000000005</v>
      </c>
      <c r="M23" s="176">
        <v>616.75</v>
      </c>
      <c r="N23" s="179">
        <v>613.25</v>
      </c>
      <c r="P23" s="131">
        <v>45142</v>
      </c>
      <c r="Q23" s="9">
        <f t="shared" si="2"/>
        <v>616.75</v>
      </c>
      <c r="S23" s="131">
        <v>45133</v>
      </c>
      <c r="T23" s="126">
        <f t="shared" si="0"/>
        <v>613.25</v>
      </c>
      <c r="V23" s="9"/>
      <c r="W23"/>
      <c r="X23" s="186"/>
      <c r="Y23" s="186"/>
      <c r="Z23" s="186"/>
      <c r="AA23" s="186"/>
      <c r="AB23" s="186"/>
      <c r="AC23" s="186"/>
      <c r="AD23" s="186"/>
    </row>
    <row r="24" spans="1:30" ht="43.2" x14ac:dyDescent="0.3">
      <c r="A24" s="122">
        <v>45135</v>
      </c>
      <c r="B24" s="123">
        <v>0.76253472222222229</v>
      </c>
      <c r="C24">
        <f>_xlfn.XLOOKUP(A24,Table1[[Date ]],Table1[[OPEN ]])</f>
        <v>617.6</v>
      </c>
      <c r="D24">
        <f>_xlfn.XLOOKUP(A24,Table1[[Date ]],Table1[[close ]])</f>
        <v>612.35</v>
      </c>
      <c r="E24" s="21">
        <f t="shared" si="1"/>
        <v>2.6945374377398412E-3</v>
      </c>
      <c r="G24" s="133" t="s">
        <v>1089</v>
      </c>
      <c r="H24" s="177">
        <v>45167</v>
      </c>
      <c r="I24" s="176">
        <v>611.29999999999995</v>
      </c>
      <c r="J24" s="178">
        <v>45135</v>
      </c>
      <c r="K24" s="134" t="s">
        <v>1089</v>
      </c>
      <c r="L24" s="176">
        <f>_xlfn.XLOOKUP(J24,Table1[[Date ]],Table1[[close ]])</f>
        <v>612.35</v>
      </c>
      <c r="M24" s="176">
        <v>616.65</v>
      </c>
      <c r="N24" s="179">
        <v>622.15</v>
      </c>
      <c r="P24" s="131">
        <v>45140</v>
      </c>
      <c r="Q24" s="9">
        <f t="shared" si="2"/>
        <v>616.65</v>
      </c>
      <c r="S24" s="131">
        <v>45131</v>
      </c>
      <c r="T24" s="126">
        <f t="shared" si="0"/>
        <v>622.15</v>
      </c>
      <c r="V24" s="9"/>
      <c r="W24"/>
      <c r="X24" s="186"/>
      <c r="Y24" s="186"/>
      <c r="Z24" s="186"/>
      <c r="AA24" s="186"/>
      <c r="AB24" s="186"/>
      <c r="AC24" s="186"/>
      <c r="AD24" s="186"/>
    </row>
    <row r="25" spans="1:30" ht="43.2" x14ac:dyDescent="0.3">
      <c r="A25" s="122">
        <v>45132</v>
      </c>
      <c r="B25" s="123">
        <v>0.65246527777777774</v>
      </c>
      <c r="C25">
        <f>_xlfn.XLOOKUP(A25,Table1[[Date ]],Table1[[OPEN ]])</f>
        <v>621.04999999999995</v>
      </c>
      <c r="D25">
        <f>_xlfn.XLOOKUP(A25,Table1[[Date ]],Table1[[close ]])</f>
        <v>610.20000000000005</v>
      </c>
      <c r="E25" s="21">
        <f t="shared" si="1"/>
        <v>1.2127171419206828E-2</v>
      </c>
      <c r="G25" s="133" t="s">
        <v>1089</v>
      </c>
      <c r="H25" s="177">
        <v>45166</v>
      </c>
      <c r="I25" s="176">
        <v>595.35</v>
      </c>
      <c r="J25" s="178">
        <v>45132</v>
      </c>
      <c r="K25" s="134" t="s">
        <v>1089</v>
      </c>
      <c r="L25" s="176">
        <f>_xlfn.XLOOKUP(J25,Table1[[Date ]],Table1[[close ]])</f>
        <v>610.20000000000005</v>
      </c>
      <c r="M25" s="176">
        <v>614.95000000000005</v>
      </c>
      <c r="N25" s="179">
        <v>611.79999999999995</v>
      </c>
      <c r="P25" s="131">
        <v>45138</v>
      </c>
      <c r="Q25" s="9">
        <f t="shared" si="2"/>
        <v>614.95000000000005</v>
      </c>
      <c r="S25" s="131">
        <v>45127</v>
      </c>
      <c r="T25" s="126">
        <f t="shared" si="0"/>
        <v>611.79999999999995</v>
      </c>
      <c r="V25" s="9"/>
      <c r="W25"/>
      <c r="X25" s="48"/>
      <c r="Y25" s="48"/>
      <c r="Z25" s="48"/>
      <c r="AA25" s="48"/>
      <c r="AB25" s="48"/>
      <c r="AC25" s="48"/>
      <c r="AD25" s="48"/>
    </row>
    <row r="26" spans="1:30" ht="43.2" x14ac:dyDescent="0.3">
      <c r="A26" s="122">
        <v>45128</v>
      </c>
      <c r="B26" s="123">
        <v>1.0060300925925927</v>
      </c>
      <c r="C26">
        <f>_xlfn.XLOOKUP(A26,Table1[[Date ]],Table1[[OPEN ]])</f>
        <v>611.95000000000005</v>
      </c>
      <c r="D26">
        <f>_xlfn.XLOOKUP(A26,Table1[[Date ]],Table1[[close ]])</f>
        <v>627.54999999999995</v>
      </c>
      <c r="E26" s="21">
        <f t="shared" si="1"/>
        <v>-1.03577404190901E-2</v>
      </c>
      <c r="G26" s="133" t="s">
        <v>1089</v>
      </c>
      <c r="H26" s="177">
        <v>45163</v>
      </c>
      <c r="I26" s="176">
        <v>607</v>
      </c>
      <c r="J26" s="178">
        <v>45128</v>
      </c>
      <c r="K26" s="134" t="s">
        <v>1089</v>
      </c>
      <c r="L26" s="176">
        <f>_xlfn.XLOOKUP(J26,Table1[[Date ]],Table1[[close ]])</f>
        <v>627.54999999999995</v>
      </c>
      <c r="M26" s="176">
        <v>613.25</v>
      </c>
      <c r="N26" s="179">
        <v>678.9</v>
      </c>
      <c r="P26" s="131">
        <v>45133</v>
      </c>
      <c r="Q26" s="9">
        <f t="shared" si="2"/>
        <v>613.25</v>
      </c>
      <c r="S26" s="131">
        <v>45124</v>
      </c>
      <c r="T26" s="126">
        <f t="shared" si="0"/>
        <v>678.9</v>
      </c>
      <c r="V26" s="9"/>
      <c r="W26"/>
      <c r="X26" s="48"/>
      <c r="Y26" s="48"/>
      <c r="Z26" s="48"/>
      <c r="AA26" s="48"/>
      <c r="AB26" s="48"/>
      <c r="AC26" s="48"/>
      <c r="AD26" s="48"/>
    </row>
    <row r="27" spans="1:30" ht="43.2" x14ac:dyDescent="0.3">
      <c r="A27" s="122">
        <v>45128</v>
      </c>
      <c r="B27" s="123">
        <v>1.0011921296296298</v>
      </c>
      <c r="C27">
        <f>_xlfn.XLOOKUP(A27,Table1[[Date ]],Table1[[OPEN ]])</f>
        <v>611.95000000000005</v>
      </c>
      <c r="D27">
        <f>_xlfn.XLOOKUP(A27,Table1[[Date ]],Table1[[close ]])</f>
        <v>627.54999999999995</v>
      </c>
      <c r="E27" s="21">
        <f t="shared" si="1"/>
        <v>-2.4858577005816174E-2</v>
      </c>
      <c r="G27" s="133" t="s">
        <v>1089</v>
      </c>
      <c r="H27" s="177">
        <v>45162</v>
      </c>
      <c r="I27" s="176">
        <v>610.45000000000005</v>
      </c>
      <c r="J27" s="178">
        <v>45128</v>
      </c>
      <c r="K27" s="134" t="s">
        <v>1089</v>
      </c>
      <c r="L27" s="176">
        <f>_xlfn.XLOOKUP(J27,Table1[[Date ]],Table1[[close ]])</f>
        <v>627.54999999999995</v>
      </c>
      <c r="M27" s="176">
        <v>613.25</v>
      </c>
      <c r="N27" s="179">
        <v>678.9</v>
      </c>
      <c r="P27" s="131">
        <v>45133</v>
      </c>
      <c r="Q27" s="9">
        <f t="shared" si="2"/>
        <v>613.25</v>
      </c>
      <c r="S27" s="131">
        <v>45124</v>
      </c>
      <c r="T27" s="126">
        <f t="shared" si="0"/>
        <v>678.9</v>
      </c>
      <c r="V27" s="9"/>
      <c r="W27"/>
      <c r="X27"/>
      <c r="Y27" s="125"/>
      <c r="Z27"/>
      <c r="AA27"/>
      <c r="AB27"/>
      <c r="AC27"/>
      <c r="AD27"/>
    </row>
    <row r="28" spans="1:30" ht="43.2" x14ac:dyDescent="0.3">
      <c r="A28" s="122">
        <v>45127</v>
      </c>
      <c r="B28" s="123">
        <v>0.82086805555555564</v>
      </c>
      <c r="C28">
        <f>_xlfn.XLOOKUP(A28,Table1[[Date ]],Table1[[OPEN ]])</f>
        <v>620.95000000000005</v>
      </c>
      <c r="D28">
        <f>_xlfn.XLOOKUP(A28,Table1[[Date ]],Table1[[close ]])</f>
        <v>611.79999999999995</v>
      </c>
      <c r="E28" s="21">
        <f t="shared" si="1"/>
        <v>2.4517816279834292E-4</v>
      </c>
      <c r="G28" s="133" t="s">
        <v>1089</v>
      </c>
      <c r="H28" s="177">
        <v>45161</v>
      </c>
      <c r="I28" s="176">
        <v>610.35</v>
      </c>
      <c r="J28" s="178">
        <v>45127</v>
      </c>
      <c r="K28" s="134" t="s">
        <v>1089</v>
      </c>
      <c r="L28" s="176">
        <f>_xlfn.XLOOKUP(J28,Table1[[Date ]],Table1[[close ]])</f>
        <v>611.79999999999995</v>
      </c>
      <c r="M28" s="176">
        <v>610.20000000000005</v>
      </c>
      <c r="N28" s="179">
        <v>729.9</v>
      </c>
      <c r="P28" s="131">
        <v>45132</v>
      </c>
      <c r="Q28" s="9">
        <f t="shared" si="2"/>
        <v>610.20000000000005</v>
      </c>
      <c r="S28" s="131">
        <v>45121</v>
      </c>
      <c r="T28" s="126">
        <f t="shared" si="0"/>
        <v>729.9</v>
      </c>
      <c r="V28" s="9"/>
      <c r="W28"/>
      <c r="X28"/>
      <c r="Y28" s="125"/>
      <c r="Z28"/>
      <c r="AA28"/>
      <c r="AB28"/>
      <c r="AC28"/>
      <c r="AD28"/>
    </row>
    <row r="29" spans="1:30" x14ac:dyDescent="0.3">
      <c r="A29" s="122">
        <v>45127</v>
      </c>
      <c r="B29" s="123">
        <v>0.81024305555555554</v>
      </c>
      <c r="C29">
        <f>_xlfn.XLOOKUP(A29,Table1[[Date ]],Table1[[OPEN ]])</f>
        <v>620.95000000000005</v>
      </c>
      <c r="D29">
        <f>_xlfn.XLOOKUP(A29,Table1[[Date ]],Table1[[close ]])</f>
        <v>611.79999999999995</v>
      </c>
      <c r="E29" s="21">
        <f t="shared" si="1"/>
        <v>1.4955867930696476E-2</v>
      </c>
      <c r="G29" s="133" t="s">
        <v>1090</v>
      </c>
      <c r="H29" s="177">
        <v>45160</v>
      </c>
      <c r="I29" s="176">
        <v>611.70000000000005</v>
      </c>
      <c r="J29" s="178">
        <v>45127</v>
      </c>
      <c r="K29" s="134" t="s">
        <v>1090</v>
      </c>
      <c r="L29" s="176">
        <f>_xlfn.XLOOKUP(J29,Table1[[Date ]],Table1[[close ]])</f>
        <v>611.79999999999995</v>
      </c>
      <c r="M29" s="176">
        <v>610.20000000000005</v>
      </c>
      <c r="N29" s="179">
        <v>729.9</v>
      </c>
      <c r="P29" s="131">
        <v>45132</v>
      </c>
      <c r="Q29" s="9">
        <f t="shared" si="2"/>
        <v>610.20000000000005</v>
      </c>
      <c r="S29" s="131">
        <v>45121</v>
      </c>
      <c r="T29" s="126">
        <f t="shared" si="0"/>
        <v>729.9</v>
      </c>
      <c r="V29" s="9"/>
      <c r="W29"/>
      <c r="X29"/>
      <c r="Y29" s="125"/>
      <c r="Z29"/>
      <c r="AA29"/>
      <c r="AB29"/>
      <c r="AC29"/>
      <c r="AD29"/>
    </row>
    <row r="30" spans="1:30" x14ac:dyDescent="0.3">
      <c r="A30" s="122">
        <v>45125</v>
      </c>
      <c r="B30" s="123">
        <v>0.49359953703703702</v>
      </c>
      <c r="C30">
        <f>_xlfn.XLOOKUP(A30,Table1[[Date ]],Table1[[OPEN ]])</f>
        <v>672</v>
      </c>
      <c r="D30">
        <f>_xlfn.XLOOKUP(A30,Table1[[Date ]],Table1[[close ]])</f>
        <v>620.54999999999995</v>
      </c>
      <c r="E30" s="21">
        <f t="shared" si="1"/>
        <v>-7.6562500000000089E-2</v>
      </c>
      <c r="G30" s="133" t="s">
        <v>1082</v>
      </c>
      <c r="H30" s="177">
        <v>45159</v>
      </c>
      <c r="I30" s="176">
        <v>608.45000000000005</v>
      </c>
      <c r="J30" s="178">
        <v>45125</v>
      </c>
      <c r="K30" s="134" t="s">
        <v>1082</v>
      </c>
      <c r="L30" s="176">
        <f>_xlfn.XLOOKUP(J30,Table1[[Date ]],Table1[[close ]])</f>
        <v>620.54999999999995</v>
      </c>
      <c r="M30" s="176">
        <v>622.15</v>
      </c>
      <c r="N30" s="179">
        <v>739.6</v>
      </c>
      <c r="P30" s="131">
        <v>45131</v>
      </c>
      <c r="Q30" s="9">
        <f t="shared" si="2"/>
        <v>622.15</v>
      </c>
      <c r="S30" s="131">
        <v>45120</v>
      </c>
      <c r="T30" s="126">
        <f t="shared" si="0"/>
        <v>739.6</v>
      </c>
      <c r="V30" s="9"/>
      <c r="W30"/>
      <c r="X30"/>
      <c r="Y30" s="125"/>
      <c r="Z30"/>
      <c r="AA30"/>
      <c r="AB30"/>
      <c r="AC30"/>
      <c r="AD30"/>
    </row>
    <row r="31" spans="1:30" ht="43.2" x14ac:dyDescent="0.3">
      <c r="A31" s="122">
        <v>45124</v>
      </c>
      <c r="B31" s="123">
        <v>0.66113425925925928</v>
      </c>
      <c r="C31">
        <f>_xlfn.XLOOKUP(A31,Table1[[Date ]],Table1[[OPEN ]])</f>
        <v>715</v>
      </c>
      <c r="D31">
        <f>_xlfn.XLOOKUP(A31,Table1[[Date ]],Table1[[close ]])</f>
        <v>678.9</v>
      </c>
      <c r="E31" s="21">
        <f t="shared" si="1"/>
        <v>-1.0163499779054286E-2</v>
      </c>
      <c r="G31" s="133" t="s">
        <v>1089</v>
      </c>
      <c r="H31" s="177">
        <v>45156</v>
      </c>
      <c r="I31" s="176">
        <v>606.04999999999995</v>
      </c>
      <c r="J31" s="178">
        <v>45124</v>
      </c>
      <c r="K31" s="134" t="s">
        <v>1089</v>
      </c>
      <c r="L31" s="176">
        <f>_xlfn.XLOOKUP(J31,Table1[[Date ]],Table1[[close ]])</f>
        <v>678.9</v>
      </c>
      <c r="M31" s="176">
        <v>627.54999999999995</v>
      </c>
      <c r="N31" s="179">
        <v>726.75</v>
      </c>
      <c r="P31" s="131">
        <v>45128</v>
      </c>
      <c r="Q31" s="9">
        <f t="shared" si="2"/>
        <v>627.54999999999995</v>
      </c>
      <c r="S31" s="131">
        <v>45119</v>
      </c>
      <c r="T31" s="126">
        <f t="shared" si="0"/>
        <v>726.75</v>
      </c>
      <c r="V31" s="9"/>
      <c r="W31"/>
      <c r="X31"/>
      <c r="Y31" s="125"/>
      <c r="Z31"/>
      <c r="AA31"/>
      <c r="AB31"/>
      <c r="AC31"/>
      <c r="AD31"/>
    </row>
    <row r="32" spans="1:30" ht="72" x14ac:dyDescent="0.3">
      <c r="A32" s="122">
        <v>45121</v>
      </c>
      <c r="B32" s="123">
        <v>0.82785879629629622</v>
      </c>
      <c r="C32">
        <f>_xlfn.XLOOKUP(A32,Table1[[Date ]],Table1[[OPEN ]])</f>
        <v>744</v>
      </c>
      <c r="D32">
        <f>_xlfn.XLOOKUP(A32,Table1[[Date ]],Table1[[close ]])</f>
        <v>729.9</v>
      </c>
      <c r="E32" s="21">
        <f t="shared" si="1"/>
        <v>-2.0413755308946402E-2</v>
      </c>
      <c r="G32" s="133" t="s">
        <v>1086</v>
      </c>
      <c r="H32" s="177">
        <v>45155</v>
      </c>
      <c r="I32" s="176">
        <v>615.65</v>
      </c>
      <c r="J32" s="178">
        <v>45122</v>
      </c>
      <c r="K32" s="134" t="s">
        <v>1086</v>
      </c>
      <c r="L32" s="176">
        <f>_xlfn.XLOOKUP(J32-1,Table1[[Date ]],Table1[[close ]])</f>
        <v>729.9</v>
      </c>
      <c r="M32" s="176">
        <v>611.79999999999995</v>
      </c>
      <c r="N32" s="179">
        <v>722.5</v>
      </c>
      <c r="P32" s="131">
        <v>45127</v>
      </c>
      <c r="Q32" s="9">
        <f t="shared" si="2"/>
        <v>611.79999999999995</v>
      </c>
      <c r="S32" s="131">
        <v>45117</v>
      </c>
      <c r="T32" s="126">
        <f t="shared" si="0"/>
        <v>722.5</v>
      </c>
      <c r="V32" s="9"/>
      <c r="W32"/>
      <c r="X32"/>
      <c r="Y32" s="125"/>
      <c r="Z32"/>
      <c r="AA32"/>
      <c r="AB32"/>
      <c r="AC32"/>
      <c r="AD32"/>
    </row>
    <row r="33" spans="1:30" ht="94.5" customHeight="1" x14ac:dyDescent="0.3">
      <c r="A33" s="122">
        <v>45121</v>
      </c>
      <c r="B33" s="123">
        <v>0.79056712962962972</v>
      </c>
      <c r="C33">
        <f>_xlfn.XLOOKUP(A33,Table1[[Date ]],Table1[[OPEN ]])</f>
        <v>744</v>
      </c>
      <c r="D33">
        <f>_xlfn.XLOOKUP(A33,Table1[[Date ]],Table1[[close ]])</f>
        <v>729.9</v>
      </c>
      <c r="E33" s="21">
        <f t="shared" si="1"/>
        <v>1.9317714755445969E-2</v>
      </c>
      <c r="G33" s="133" t="s">
        <v>1086</v>
      </c>
      <c r="H33" s="177">
        <v>45154</v>
      </c>
      <c r="I33" s="176">
        <v>605.04999999999995</v>
      </c>
      <c r="J33" s="178">
        <v>45122</v>
      </c>
      <c r="K33" s="134" t="s">
        <v>1086</v>
      </c>
      <c r="L33" s="176">
        <f>_xlfn.XLOOKUP(J33-1,Table1[[Date ]],Table1[[close ]])</f>
        <v>729.9</v>
      </c>
      <c r="M33" s="176">
        <v>611.79999999999995</v>
      </c>
      <c r="N33" s="179">
        <v>722.5</v>
      </c>
      <c r="P33" s="131">
        <v>45127</v>
      </c>
      <c r="Q33" s="9">
        <f t="shared" si="2"/>
        <v>611.79999999999995</v>
      </c>
      <c r="S33" s="131">
        <v>45117</v>
      </c>
      <c r="T33" s="126">
        <f t="shared" si="0"/>
        <v>722.5</v>
      </c>
      <c r="V33" s="9"/>
      <c r="W33"/>
      <c r="X33"/>
      <c r="Y33" s="125"/>
      <c r="Z33"/>
      <c r="AA33"/>
      <c r="AB33"/>
      <c r="AC33"/>
      <c r="AD33"/>
    </row>
    <row r="34" spans="1:30" x14ac:dyDescent="0.3">
      <c r="A34" s="122">
        <v>45121</v>
      </c>
      <c r="B34" s="123">
        <v>0.78376157407407399</v>
      </c>
      <c r="C34">
        <f>_xlfn.XLOOKUP(A34,Table1[[Date ]],Table1[[OPEN ]])</f>
        <v>744</v>
      </c>
      <c r="D34">
        <f>_xlfn.XLOOKUP(A34,Table1[[Date ]],Table1[[close ]])</f>
        <v>729.9</v>
      </c>
      <c r="E34" s="21">
        <f t="shared" si="1"/>
        <v>1.9317714755445969E-2</v>
      </c>
      <c r="G34" s="133" t="s">
        <v>1079</v>
      </c>
      <c r="H34" s="177">
        <v>45152</v>
      </c>
      <c r="I34" s="176">
        <v>601.70000000000005</v>
      </c>
      <c r="J34" s="178">
        <v>45122</v>
      </c>
      <c r="K34" s="134" t="s">
        <v>1079</v>
      </c>
      <c r="L34" s="176">
        <f>_xlfn.XLOOKUP(J34-1,Table1[[Date ]],Table1[[close ]])</f>
        <v>729.9</v>
      </c>
      <c r="M34" s="176">
        <v>611.79999999999995</v>
      </c>
      <c r="N34" s="179">
        <v>722.5</v>
      </c>
      <c r="P34" s="131">
        <v>45127</v>
      </c>
      <c r="Q34" s="9">
        <f t="shared" si="2"/>
        <v>611.79999999999995</v>
      </c>
      <c r="S34" s="131">
        <v>45117</v>
      </c>
      <c r="T34" s="126">
        <f t="shared" ref="T34:T65" si="3">VLOOKUP(S34,H:I,2,FALSE)</f>
        <v>722.5</v>
      </c>
      <c r="V34" s="9"/>
      <c r="W34"/>
      <c r="X34"/>
      <c r="Y34" s="125"/>
      <c r="Z34"/>
      <c r="AA34"/>
      <c r="AB34"/>
      <c r="AC34"/>
      <c r="AD34"/>
    </row>
    <row r="35" spans="1:30" x14ac:dyDescent="0.3">
      <c r="A35" s="122">
        <v>45119</v>
      </c>
      <c r="B35" s="123">
        <v>0.80839120370370376</v>
      </c>
      <c r="C35">
        <f>_xlfn.XLOOKUP(A35,Table1[[Date ]],Table1[[OPEN ]])</f>
        <v>731</v>
      </c>
      <c r="D35">
        <f>_xlfn.XLOOKUP(A35,Table1[[Date ]],Table1[[close ]])</f>
        <v>726.75</v>
      </c>
      <c r="E35" s="21">
        <f t="shared" si="1"/>
        <v>2.3735810113518996E-2</v>
      </c>
      <c r="G35" s="133" t="s">
        <v>1091</v>
      </c>
      <c r="H35" s="177">
        <v>45149</v>
      </c>
      <c r="I35" s="176">
        <v>604.95000000000005</v>
      </c>
      <c r="J35" s="178">
        <v>45121</v>
      </c>
      <c r="K35" s="134" t="s">
        <v>1091</v>
      </c>
      <c r="L35" s="176">
        <f>_xlfn.XLOOKUP(J35,Table1[[Date ]],Table1[[close ]])</f>
        <v>729.9</v>
      </c>
      <c r="M35" s="176">
        <v>619.6</v>
      </c>
      <c r="N35" s="179">
        <v>722.5</v>
      </c>
      <c r="P35" s="131">
        <v>45126</v>
      </c>
      <c r="Q35" s="9">
        <f t="shared" si="2"/>
        <v>619.6</v>
      </c>
      <c r="S35" s="131">
        <v>45117</v>
      </c>
      <c r="T35" s="126">
        <f t="shared" si="3"/>
        <v>722.5</v>
      </c>
      <c r="V35" s="9"/>
      <c r="W35"/>
      <c r="X35"/>
      <c r="Y35" s="125"/>
      <c r="Z35"/>
      <c r="AA35"/>
      <c r="AB35"/>
      <c r="AC35"/>
      <c r="AD35"/>
    </row>
    <row r="36" spans="1:30" x14ac:dyDescent="0.3">
      <c r="A36" s="122">
        <v>45118</v>
      </c>
      <c r="B36" s="123">
        <v>0.64934027777777781</v>
      </c>
      <c r="C36">
        <f>_xlfn.XLOOKUP(A36,Table1[[Date ]],Table1[[OPEN ]])</f>
        <v>728.95</v>
      </c>
      <c r="D36">
        <f>_xlfn.XLOOKUP(A36,Table1[[Date ]],Table1[[close ]])</f>
        <v>727.1</v>
      </c>
      <c r="E36" s="21">
        <f t="shared" si="1"/>
        <v>5.3637738963003834E-3</v>
      </c>
      <c r="G36" s="133" t="s">
        <v>1092</v>
      </c>
      <c r="H36" s="177">
        <v>45148</v>
      </c>
      <c r="I36" s="176">
        <v>611.9</v>
      </c>
      <c r="J36" s="178">
        <v>45121</v>
      </c>
      <c r="K36" s="134" t="s">
        <v>1092</v>
      </c>
      <c r="L36" s="176">
        <f>_xlfn.XLOOKUP(J36,Table1[[Date ]],Table1[[close ]])</f>
        <v>729.9</v>
      </c>
      <c r="M36" s="176">
        <v>619.6</v>
      </c>
      <c r="N36" s="179">
        <v>722.5</v>
      </c>
      <c r="P36" s="131">
        <v>45126</v>
      </c>
      <c r="Q36" s="9">
        <f t="shared" si="2"/>
        <v>619.6</v>
      </c>
      <c r="S36" s="131">
        <v>45117</v>
      </c>
      <c r="T36" s="126">
        <f t="shared" si="3"/>
        <v>722.5</v>
      </c>
      <c r="V36" s="9"/>
      <c r="W36"/>
      <c r="X36"/>
      <c r="Y36" s="125"/>
      <c r="Z36"/>
      <c r="AA36"/>
      <c r="AB36"/>
      <c r="AC36"/>
      <c r="AD36"/>
    </row>
    <row r="37" spans="1:30" x14ac:dyDescent="0.3">
      <c r="A37" s="122">
        <v>45113</v>
      </c>
      <c r="B37" s="123">
        <v>0.83254629629629628</v>
      </c>
      <c r="C37">
        <f>_xlfn.XLOOKUP(A37,Table1[[Date ]],Table1[[OPEN ]])</f>
        <v>694.9</v>
      </c>
      <c r="D37">
        <f>_xlfn.XLOOKUP(A37,Table1[[Date ]],Table1[[close ]])</f>
        <v>726.3</v>
      </c>
      <c r="E37" s="21">
        <f t="shared" si="1"/>
        <v>3.6486300426821217E-3</v>
      </c>
      <c r="G37" s="133" t="s">
        <v>1093</v>
      </c>
      <c r="H37" s="177">
        <v>45147</v>
      </c>
      <c r="I37" s="176">
        <v>611.20000000000005</v>
      </c>
      <c r="J37" s="178">
        <v>45121</v>
      </c>
      <c r="K37" s="134" t="s">
        <v>1093</v>
      </c>
      <c r="L37" s="176">
        <f>_xlfn.XLOOKUP(J37,Table1[[Date ]],Table1[[close ]])</f>
        <v>729.9</v>
      </c>
      <c r="M37" s="176">
        <v>619.6</v>
      </c>
      <c r="N37" s="179">
        <v>722.5</v>
      </c>
      <c r="P37" s="131">
        <v>45126</v>
      </c>
      <c r="Q37" s="9">
        <f t="shared" si="2"/>
        <v>619.6</v>
      </c>
      <c r="S37" s="131">
        <v>45117</v>
      </c>
      <c r="T37" s="126">
        <f t="shared" si="3"/>
        <v>722.5</v>
      </c>
      <c r="V37" s="9"/>
      <c r="W37"/>
      <c r="X37"/>
      <c r="Y37" s="125"/>
      <c r="Z37"/>
      <c r="AA37"/>
      <c r="AB37"/>
      <c r="AC37"/>
      <c r="AD37"/>
    </row>
    <row r="38" spans="1:30" x14ac:dyDescent="0.3">
      <c r="A38" s="122">
        <v>45113</v>
      </c>
      <c r="B38" s="123">
        <v>0.79831018518518526</v>
      </c>
      <c r="C38">
        <f>_xlfn.XLOOKUP(A38,Table1[[Date ]],Table1[[OPEN ]])</f>
        <v>694.9</v>
      </c>
      <c r="D38">
        <f>_xlfn.XLOOKUP(A38,Table1[[Date ]],Table1[[close ]])</f>
        <v>726.3</v>
      </c>
      <c r="E38" s="21">
        <f t="shared" si="1"/>
        <v>-4.3232823901968809E-2</v>
      </c>
      <c r="G38" s="133" t="s">
        <v>1085</v>
      </c>
      <c r="H38" s="177">
        <v>45146</v>
      </c>
      <c r="I38" s="176">
        <v>602.4</v>
      </c>
      <c r="J38" s="178">
        <v>45119</v>
      </c>
      <c r="K38" s="134" t="s">
        <v>1085</v>
      </c>
      <c r="L38" s="176">
        <f>_xlfn.XLOOKUP(J38,Table1[[Date ]],Table1[[close ]])</f>
        <v>726.75</v>
      </c>
      <c r="M38" s="176">
        <v>678.9</v>
      </c>
      <c r="N38" s="179">
        <v>705.5</v>
      </c>
      <c r="P38" s="131">
        <v>45124</v>
      </c>
      <c r="Q38" s="9">
        <f t="shared" ref="Q38:Q69" si="4">VLOOKUP(P38,H:I,2,FALSE)</f>
        <v>678.9</v>
      </c>
      <c r="S38" s="131">
        <v>45114</v>
      </c>
      <c r="T38" s="126">
        <f t="shared" si="3"/>
        <v>705.5</v>
      </c>
      <c r="V38" s="9"/>
      <c r="W38"/>
      <c r="X38"/>
      <c r="Y38" s="125"/>
      <c r="Z38"/>
      <c r="AA38"/>
      <c r="AB38"/>
      <c r="AC38"/>
      <c r="AD38"/>
    </row>
    <row r="39" spans="1:30" ht="43.2" x14ac:dyDescent="0.3">
      <c r="A39" s="122">
        <v>45107</v>
      </c>
      <c r="B39" s="123">
        <v>0.64254629629629634</v>
      </c>
      <c r="C39">
        <f>_xlfn.XLOOKUP(A39,Table1[[Date ]],Table1[[OPEN ]])</f>
        <v>669</v>
      </c>
      <c r="D39">
        <f>_xlfn.XLOOKUP(A39,Table1[[Date ]],Table1[[close ]])</f>
        <v>664.45</v>
      </c>
      <c r="E39" s="21">
        <f t="shared" si="1"/>
        <v>-6.801195814648664E-3</v>
      </c>
      <c r="G39" s="133" t="s">
        <v>1089</v>
      </c>
      <c r="H39" s="177">
        <v>45145</v>
      </c>
      <c r="I39" s="176">
        <v>612.75</v>
      </c>
      <c r="J39" s="178">
        <v>45118</v>
      </c>
      <c r="K39" s="134" t="s">
        <v>1089</v>
      </c>
      <c r="L39" s="176">
        <f>_xlfn.XLOOKUP(J39,Table1[[Date ]],Table1[[close ]])</f>
        <v>727.1</v>
      </c>
      <c r="M39" s="176">
        <v>678.9</v>
      </c>
      <c r="N39" s="179">
        <v>726.3</v>
      </c>
      <c r="P39" s="131">
        <v>45124</v>
      </c>
      <c r="Q39" s="9">
        <f t="shared" si="4"/>
        <v>678.9</v>
      </c>
      <c r="S39" s="131">
        <v>45113</v>
      </c>
      <c r="T39" s="126">
        <f t="shared" si="3"/>
        <v>726.3</v>
      </c>
      <c r="V39" s="9"/>
      <c r="W39"/>
      <c r="X39"/>
      <c r="Y39" s="125"/>
      <c r="Z39"/>
      <c r="AA39"/>
      <c r="AB39"/>
      <c r="AC39"/>
      <c r="AD39"/>
    </row>
    <row r="40" spans="1:30" x14ac:dyDescent="0.3">
      <c r="A40" s="122">
        <v>45107</v>
      </c>
      <c r="B40" s="123">
        <v>0.57841435185185186</v>
      </c>
      <c r="C40">
        <f>_xlfn.XLOOKUP(A40,Table1[[Date ]],Table1[[OPEN ]])</f>
        <v>669</v>
      </c>
      <c r="D40">
        <f>_xlfn.XLOOKUP(A40,Table1[[Date ]],Table1[[close ]])</f>
        <v>664.45</v>
      </c>
      <c r="E40" s="21">
        <f t="shared" si="1"/>
        <v>-6.801195814648664E-3</v>
      </c>
      <c r="G40" s="133" t="s">
        <v>1094</v>
      </c>
      <c r="H40" s="177">
        <v>45142</v>
      </c>
      <c r="I40" s="176">
        <v>616.75</v>
      </c>
      <c r="J40" s="178">
        <v>45113</v>
      </c>
      <c r="K40" s="134" t="s">
        <v>1094</v>
      </c>
      <c r="L40" s="176">
        <f>_xlfn.XLOOKUP(J40,Table1[[Date ]],Table1[[close ]])</f>
        <v>726.3</v>
      </c>
      <c r="M40" s="176">
        <v>727.1</v>
      </c>
      <c r="N40" s="179">
        <v>664.45</v>
      </c>
      <c r="P40" s="131">
        <v>45118</v>
      </c>
      <c r="Q40" s="9">
        <f t="shared" si="4"/>
        <v>727.1</v>
      </c>
      <c r="S40" s="131">
        <v>45107</v>
      </c>
      <c r="T40" s="126">
        <f t="shared" si="3"/>
        <v>664.45</v>
      </c>
      <c r="V40" s="9"/>
      <c r="W40"/>
      <c r="X40"/>
      <c r="Y40" s="125"/>
      <c r="Z40"/>
      <c r="AA40"/>
      <c r="AB40"/>
      <c r="AC40"/>
      <c r="AD40"/>
    </row>
    <row r="41" spans="1:30" ht="57.6" x14ac:dyDescent="0.3">
      <c r="A41" s="122">
        <v>45091</v>
      </c>
      <c r="B41" s="123">
        <v>0.49861111111111112</v>
      </c>
      <c r="C41">
        <f>_xlfn.XLOOKUP(A41,Table1[[Date ]],Table1[[OPEN ]])</f>
        <v>643.45000000000005</v>
      </c>
      <c r="D41">
        <f>_xlfn.XLOOKUP(A41,Table1[[Date ]],Table1[[close ]])</f>
        <v>641.29999999999995</v>
      </c>
      <c r="E41" s="21">
        <f t="shared" si="1"/>
        <v>-3.3413629652655485E-3</v>
      </c>
      <c r="G41" s="133" t="s">
        <v>1095</v>
      </c>
      <c r="H41" s="177">
        <v>45141</v>
      </c>
      <c r="I41" s="176">
        <v>619.9</v>
      </c>
      <c r="J41" s="178">
        <v>45113</v>
      </c>
      <c r="K41" s="134" t="s">
        <v>1095</v>
      </c>
      <c r="L41" s="176">
        <f>_xlfn.XLOOKUP(J41,Table1[[Date ]],Table1[[close ]])</f>
        <v>726.3</v>
      </c>
      <c r="M41" s="176">
        <v>727.1</v>
      </c>
      <c r="N41" s="179">
        <v>664.45</v>
      </c>
      <c r="P41" s="131">
        <v>45118</v>
      </c>
      <c r="Q41" s="9">
        <f t="shared" si="4"/>
        <v>727.1</v>
      </c>
      <c r="S41" s="131">
        <v>45107</v>
      </c>
      <c r="T41" s="126">
        <f t="shared" si="3"/>
        <v>664.45</v>
      </c>
      <c r="V41" s="9"/>
      <c r="W41"/>
      <c r="X41"/>
      <c r="Y41" s="125"/>
      <c r="Z41"/>
      <c r="AA41"/>
      <c r="AB41"/>
      <c r="AC41"/>
      <c r="AD41"/>
    </row>
    <row r="42" spans="1:30" ht="28.8" x14ac:dyDescent="0.3">
      <c r="A42" s="122">
        <v>45085</v>
      </c>
      <c r="B42" s="123">
        <v>0.57802083333333332</v>
      </c>
      <c r="C42">
        <f>_xlfn.XLOOKUP(A42,Table1[[Date ]],Table1[[OPEN ]])</f>
        <v>642.75</v>
      </c>
      <c r="D42">
        <f>_xlfn.XLOOKUP(A42,Table1[[Date ]],Table1[[close ]])</f>
        <v>633.4</v>
      </c>
      <c r="E42" s="21">
        <f t="shared" si="1"/>
        <v>-1.4546868922598266E-2</v>
      </c>
      <c r="G42" s="133" t="s">
        <v>1096</v>
      </c>
      <c r="H42" s="177">
        <v>45140</v>
      </c>
      <c r="I42" s="176">
        <v>616.65</v>
      </c>
      <c r="J42" s="178">
        <v>45107</v>
      </c>
      <c r="K42" s="134" t="s">
        <v>1096</v>
      </c>
      <c r="L42" s="176">
        <f>_xlfn.XLOOKUP(J42,Table1[[Date ]],Table1[[close ]])</f>
        <v>664.45</v>
      </c>
      <c r="M42" s="176">
        <v>692.05</v>
      </c>
      <c r="N42" s="179">
        <v>646.25</v>
      </c>
      <c r="P42" s="131">
        <v>45112</v>
      </c>
      <c r="Q42" s="9">
        <f t="shared" si="4"/>
        <v>692.05</v>
      </c>
      <c r="S42" s="131">
        <v>45103</v>
      </c>
      <c r="T42" s="126">
        <f t="shared" si="3"/>
        <v>646.25</v>
      </c>
      <c r="V42" s="9"/>
      <c r="W42"/>
      <c r="X42"/>
      <c r="Y42" s="125"/>
      <c r="Z42"/>
      <c r="AA42"/>
      <c r="AB42"/>
      <c r="AC42"/>
      <c r="AD42"/>
    </row>
    <row r="43" spans="1:30" x14ac:dyDescent="0.3">
      <c r="A43" s="122">
        <v>45075</v>
      </c>
      <c r="B43" s="123">
        <v>0.78312500000000007</v>
      </c>
      <c r="C43">
        <f>_xlfn.XLOOKUP(A43,Table1[[Date ]],Table1[[OPEN ]])</f>
        <v>624.5</v>
      </c>
      <c r="D43">
        <f>_xlfn.XLOOKUP(A43,Table1[[Date ]],Table1[[close ]])</f>
        <v>622.20000000000005</v>
      </c>
      <c r="E43" s="21">
        <f t="shared" si="1"/>
        <v>3.302796528447427E-2</v>
      </c>
      <c r="G43" s="133" t="s">
        <v>1081</v>
      </c>
      <c r="H43" s="177">
        <v>45139</v>
      </c>
      <c r="I43" s="176">
        <v>616.35</v>
      </c>
      <c r="J43" s="178">
        <v>45107</v>
      </c>
      <c r="K43" s="134" t="s">
        <v>1081</v>
      </c>
      <c r="L43" s="176">
        <f>_xlfn.XLOOKUP(J43,Table1[[Date ]],Table1[[close ]])</f>
        <v>664.45</v>
      </c>
      <c r="M43" s="176">
        <v>692.05</v>
      </c>
      <c r="N43" s="179">
        <v>646.25</v>
      </c>
      <c r="P43" s="131">
        <v>45112</v>
      </c>
      <c r="Q43" s="9">
        <f t="shared" si="4"/>
        <v>692.05</v>
      </c>
      <c r="S43" s="131">
        <v>45103</v>
      </c>
      <c r="T43" s="126">
        <f t="shared" si="3"/>
        <v>646.25</v>
      </c>
      <c r="V43" s="9"/>
      <c r="W43"/>
      <c r="X43"/>
      <c r="Y43" s="125"/>
      <c r="Z43"/>
      <c r="AA43"/>
      <c r="AB43"/>
      <c r="AC43"/>
      <c r="AD43"/>
    </row>
    <row r="44" spans="1:30" x14ac:dyDescent="0.3">
      <c r="A44" s="122">
        <v>45069</v>
      </c>
      <c r="B44" s="123">
        <v>0.74853009259259262</v>
      </c>
      <c r="C44">
        <f>_xlfn.XLOOKUP(A44,Table1[[Date ]],Table1[[OPEN ]])</f>
        <v>598.79999999999995</v>
      </c>
      <c r="D44">
        <f>_xlfn.XLOOKUP(A44,Table1[[Date ]],Table1[[close ]])</f>
        <v>602.65</v>
      </c>
      <c r="E44" s="21">
        <f t="shared" si="1"/>
        <v>3.6256533643076461E-2</v>
      </c>
      <c r="G44" s="133" t="s">
        <v>1085</v>
      </c>
      <c r="H44" s="177">
        <v>45138</v>
      </c>
      <c r="I44" s="176">
        <v>614.95000000000005</v>
      </c>
      <c r="J44" s="178">
        <v>45091</v>
      </c>
      <c r="K44" s="134" t="s">
        <v>1085</v>
      </c>
      <c r="L44" s="176">
        <f>_xlfn.XLOOKUP(J44,Table1[[Date ]],Table1[[close ]])</f>
        <v>641.29999999999995</v>
      </c>
      <c r="M44" s="176">
        <v>659.85</v>
      </c>
      <c r="N44" s="179">
        <v>636.9</v>
      </c>
      <c r="P44" s="131">
        <v>45096</v>
      </c>
      <c r="Q44" s="9">
        <f t="shared" si="4"/>
        <v>659.85</v>
      </c>
      <c r="S44" s="131">
        <v>45086</v>
      </c>
      <c r="T44" s="126">
        <f t="shared" si="3"/>
        <v>636.9</v>
      </c>
      <c r="V44" s="9"/>
      <c r="W44"/>
      <c r="X44"/>
      <c r="Y44" s="125"/>
      <c r="Z44"/>
      <c r="AA44"/>
      <c r="AB44"/>
      <c r="AC44"/>
      <c r="AD44"/>
    </row>
    <row r="45" spans="1:30" x14ac:dyDescent="0.3">
      <c r="A45" s="122">
        <v>45069</v>
      </c>
      <c r="B45" s="123">
        <v>0.56393518518518515</v>
      </c>
      <c r="C45">
        <f>_xlfn.XLOOKUP(A45,Table1[[Date ]],Table1[[OPEN ]])</f>
        <v>598.79999999999995</v>
      </c>
      <c r="D45">
        <f>_xlfn.XLOOKUP(A45,Table1[[Date ]],Table1[[close ]])</f>
        <v>602.65</v>
      </c>
      <c r="E45" s="21">
        <f t="shared" si="1"/>
        <v>6.4295257181028465E-3</v>
      </c>
      <c r="G45" s="133" t="s">
        <v>1097</v>
      </c>
      <c r="H45" s="177">
        <v>45135</v>
      </c>
      <c r="I45" s="176">
        <v>612.35</v>
      </c>
      <c r="J45" s="178">
        <v>45085</v>
      </c>
      <c r="K45" s="134" t="s">
        <v>1097</v>
      </c>
      <c r="L45" s="176">
        <f>_xlfn.XLOOKUP(J45,Table1[[Date ]],Table1[[close ]])</f>
        <v>633.4</v>
      </c>
      <c r="M45" s="176">
        <v>640.35</v>
      </c>
      <c r="N45" s="179">
        <v>636.45000000000005</v>
      </c>
      <c r="P45" s="131">
        <v>45090</v>
      </c>
      <c r="Q45" s="9">
        <f t="shared" si="4"/>
        <v>640.35</v>
      </c>
      <c r="S45" s="131">
        <v>45079</v>
      </c>
      <c r="T45" s="126">
        <f t="shared" si="3"/>
        <v>636.45000000000005</v>
      </c>
      <c r="V45" s="9"/>
      <c r="W45"/>
      <c r="X45"/>
      <c r="Y45" s="125"/>
      <c r="Z45"/>
      <c r="AA45"/>
      <c r="AB45"/>
      <c r="AC45"/>
      <c r="AD45"/>
    </row>
    <row r="46" spans="1:30" ht="28.8" x14ac:dyDescent="0.3">
      <c r="A46" s="122">
        <v>45068</v>
      </c>
      <c r="B46" s="123">
        <v>0.73452546296296295</v>
      </c>
      <c r="C46">
        <f>_xlfn.XLOOKUP(A46,Table1[[Date ]],Table1[[OPEN ]])</f>
        <v>599.35</v>
      </c>
      <c r="D46">
        <f>_xlfn.XLOOKUP(A46,Table1[[Date ]],Table1[[close ]])</f>
        <v>598.25</v>
      </c>
      <c r="E46" s="21">
        <f t="shared" si="1"/>
        <v>9.1934809862093125E-4</v>
      </c>
      <c r="G46" s="133" t="s">
        <v>1096</v>
      </c>
      <c r="H46" s="177">
        <v>45134</v>
      </c>
      <c r="I46" s="176">
        <v>617.54999999999995</v>
      </c>
      <c r="J46" s="178">
        <v>45075</v>
      </c>
      <c r="K46" s="134" t="s">
        <v>1096</v>
      </c>
      <c r="L46" s="176">
        <f>_xlfn.XLOOKUP(J46,Table1[[Date ]],Table1[[close ]])</f>
        <v>622.20000000000005</v>
      </c>
      <c r="M46" s="176">
        <v>636.45000000000005</v>
      </c>
      <c r="N46" s="179">
        <v>602.65</v>
      </c>
      <c r="P46" s="131">
        <v>45079</v>
      </c>
      <c r="Q46" s="9">
        <f t="shared" si="4"/>
        <v>636.45000000000005</v>
      </c>
      <c r="S46" s="131">
        <v>45069</v>
      </c>
      <c r="T46" s="126">
        <f t="shared" si="3"/>
        <v>602.65</v>
      </c>
      <c r="V46" s="9"/>
      <c r="W46"/>
      <c r="X46"/>
      <c r="Y46" s="125"/>
      <c r="Z46"/>
      <c r="AA46"/>
      <c r="AB46"/>
      <c r="AC46"/>
      <c r="AD46"/>
    </row>
    <row r="47" spans="1:30" ht="43.2" x14ac:dyDescent="0.3">
      <c r="A47" s="122">
        <v>45065</v>
      </c>
      <c r="B47" s="123">
        <v>0.6656481481481481</v>
      </c>
      <c r="C47">
        <f>_xlfn.XLOOKUP(A47,Table1[[Date ]],Table1[[OPEN ]])</f>
        <v>612.95000000000005</v>
      </c>
      <c r="D47">
        <f>_xlfn.XLOOKUP(A47,Table1[[Date ]],Table1[[close ]])</f>
        <v>596.85</v>
      </c>
      <c r="E47" s="21">
        <f t="shared" si="1"/>
        <v>4.1886571165283826E-3</v>
      </c>
      <c r="G47" s="133" t="s">
        <v>1089</v>
      </c>
      <c r="H47" s="177">
        <v>45133</v>
      </c>
      <c r="I47" s="176">
        <v>613.25</v>
      </c>
      <c r="J47" s="178">
        <v>45069</v>
      </c>
      <c r="K47" s="134" t="s">
        <v>1089</v>
      </c>
      <c r="L47" s="176">
        <f>_xlfn.XLOOKUP(J47,Table1[[Date ]],Table1[[close ]])</f>
        <v>602.65</v>
      </c>
      <c r="M47" s="176">
        <v>622.20000000000005</v>
      </c>
      <c r="N47" s="179">
        <v>609.45000000000005</v>
      </c>
      <c r="P47" s="131">
        <v>45075</v>
      </c>
      <c r="Q47" s="9">
        <f t="shared" si="4"/>
        <v>622.20000000000005</v>
      </c>
      <c r="S47" s="131">
        <v>45064</v>
      </c>
      <c r="T47" s="126">
        <f t="shared" si="3"/>
        <v>609.45000000000005</v>
      </c>
      <c r="V47" s="9"/>
      <c r="W47"/>
      <c r="X47"/>
      <c r="Y47" s="125"/>
      <c r="Z47"/>
      <c r="AA47"/>
      <c r="AB47"/>
      <c r="AC47"/>
      <c r="AD47"/>
    </row>
    <row r="48" spans="1:30" x14ac:dyDescent="0.3">
      <c r="A48" s="122">
        <v>45065</v>
      </c>
      <c r="B48" s="123">
        <v>0.63231481481481477</v>
      </c>
      <c r="C48">
        <f>_xlfn.XLOOKUP(A48,Table1[[Date ]],Table1[[OPEN ]])</f>
        <v>612.95000000000005</v>
      </c>
      <c r="D48">
        <f>_xlfn.XLOOKUP(A48,Table1[[Date ]],Table1[[close ]])</f>
        <v>596.85</v>
      </c>
      <c r="E48" s="21">
        <f t="shared" si="1"/>
        <v>-2.6266416510319024E-2</v>
      </c>
      <c r="G48" s="133" t="s">
        <v>1082</v>
      </c>
      <c r="H48" s="177">
        <v>45132</v>
      </c>
      <c r="I48" s="176">
        <v>610.20000000000005</v>
      </c>
      <c r="J48" s="178">
        <v>45069</v>
      </c>
      <c r="K48" s="134" t="s">
        <v>1082</v>
      </c>
      <c r="L48" s="176">
        <f>_xlfn.XLOOKUP(J48,Table1[[Date ]],Table1[[close ]])</f>
        <v>602.65</v>
      </c>
      <c r="M48" s="176">
        <v>622.20000000000005</v>
      </c>
      <c r="N48" s="179">
        <v>609.45000000000005</v>
      </c>
      <c r="P48" s="131">
        <v>45075</v>
      </c>
      <c r="Q48" s="9">
        <f t="shared" si="4"/>
        <v>622.20000000000005</v>
      </c>
      <c r="S48" s="131">
        <v>45064</v>
      </c>
      <c r="T48" s="126">
        <f t="shared" si="3"/>
        <v>609.45000000000005</v>
      </c>
      <c r="V48" s="9"/>
      <c r="W48"/>
      <c r="X48"/>
      <c r="Y48" s="125"/>
      <c r="Z48"/>
      <c r="AA48"/>
      <c r="AB48"/>
      <c r="AC48"/>
      <c r="AD48"/>
    </row>
    <row r="49" spans="1:30" ht="28.8" x14ac:dyDescent="0.3">
      <c r="A49" s="122">
        <v>45064</v>
      </c>
      <c r="B49" s="123">
        <v>0.77424768518518516</v>
      </c>
      <c r="C49">
        <f>_xlfn.XLOOKUP(A49,Table1[[Date ]],Table1[[OPEN ]])</f>
        <v>609.95000000000005</v>
      </c>
      <c r="D49">
        <f>_xlfn.XLOOKUP(A49,Table1[[Date ]],Table1[[close ]])</f>
        <v>609.45000000000005</v>
      </c>
      <c r="E49" s="21">
        <f t="shared" si="1"/>
        <v>5.7428829272294646E-3</v>
      </c>
      <c r="G49" s="133" t="s">
        <v>1098</v>
      </c>
      <c r="H49" s="177">
        <v>45131</v>
      </c>
      <c r="I49" s="176">
        <v>622.15</v>
      </c>
      <c r="J49" s="178">
        <v>45068</v>
      </c>
      <c r="K49" s="134" t="s">
        <v>1098</v>
      </c>
      <c r="L49" s="176">
        <f>_xlfn.XLOOKUP(J49,Table1[[Date ]],Table1[[close ]])</f>
        <v>598.25</v>
      </c>
      <c r="M49" s="176">
        <v>617.35</v>
      </c>
      <c r="N49" s="179">
        <v>607.54999999999995</v>
      </c>
      <c r="P49" s="131">
        <v>45072</v>
      </c>
      <c r="Q49" s="9">
        <f t="shared" si="4"/>
        <v>617.35</v>
      </c>
      <c r="S49" s="131">
        <v>45063</v>
      </c>
      <c r="T49" s="126">
        <f t="shared" si="3"/>
        <v>607.54999999999995</v>
      </c>
      <c r="V49" s="9"/>
      <c r="W49"/>
      <c r="X49"/>
      <c r="Y49" s="125"/>
      <c r="Z49"/>
      <c r="AA49"/>
      <c r="AB49"/>
      <c r="AC49"/>
      <c r="AD49"/>
    </row>
    <row r="50" spans="1:30" ht="28.8" x14ac:dyDescent="0.3">
      <c r="A50" s="122">
        <v>45063</v>
      </c>
      <c r="B50" s="123">
        <v>0.60591435185185183</v>
      </c>
      <c r="C50">
        <f>_xlfn.XLOOKUP(A50,Table1[[Date ]],Table1[[OPEN ]])</f>
        <v>610</v>
      </c>
      <c r="D50">
        <f>_xlfn.XLOOKUP(A50,Table1[[Date ]],Table1[[close ]])</f>
        <v>607.54999999999995</v>
      </c>
      <c r="E50" s="21">
        <f t="shared" si="1"/>
        <v>-4.0163934426230563E-3</v>
      </c>
      <c r="G50" s="133" t="s">
        <v>1096</v>
      </c>
      <c r="H50" s="177">
        <v>45128</v>
      </c>
      <c r="I50" s="176">
        <v>627.54999999999995</v>
      </c>
      <c r="J50" s="178">
        <v>45065</v>
      </c>
      <c r="K50" s="134" t="s">
        <v>1096</v>
      </c>
      <c r="L50" s="176">
        <f>_xlfn.XLOOKUP(J50,Table1[[Date ]],Table1[[close ]])</f>
        <v>596.85</v>
      </c>
      <c r="M50" s="176">
        <v>611.1</v>
      </c>
      <c r="N50" s="179">
        <v>606.5</v>
      </c>
      <c r="P50" s="131">
        <v>45070</v>
      </c>
      <c r="Q50" s="9">
        <f t="shared" si="4"/>
        <v>611.1</v>
      </c>
      <c r="S50" s="131">
        <v>45061</v>
      </c>
      <c r="T50" s="126">
        <f t="shared" si="3"/>
        <v>606.5</v>
      </c>
      <c r="V50" s="9"/>
      <c r="W50"/>
      <c r="X50"/>
      <c r="Y50" s="125"/>
      <c r="Z50"/>
      <c r="AA50"/>
      <c r="AB50"/>
      <c r="AC50"/>
      <c r="AD50"/>
    </row>
    <row r="51" spans="1:30" ht="28.8" x14ac:dyDescent="0.3">
      <c r="A51" s="122">
        <v>45062</v>
      </c>
      <c r="B51" s="123">
        <v>0.87370370370370365</v>
      </c>
      <c r="C51">
        <f>_xlfn.XLOOKUP(A51,Table1[[Date ]],Table1[[OPEN ]])</f>
        <v>610.95000000000005</v>
      </c>
      <c r="D51">
        <f>_xlfn.XLOOKUP(A51,Table1[[Date ]],Table1[[close ]])</f>
        <v>592.4</v>
      </c>
      <c r="E51" s="21">
        <f t="shared" si="1"/>
        <v>2.9709655638082477E-2</v>
      </c>
      <c r="G51" s="133" t="s">
        <v>1099</v>
      </c>
      <c r="H51" s="177">
        <v>45127</v>
      </c>
      <c r="I51" s="176">
        <v>611.79999999999995</v>
      </c>
      <c r="J51" s="178">
        <v>45065</v>
      </c>
      <c r="K51" s="134" t="s">
        <v>1099</v>
      </c>
      <c r="L51" s="176">
        <f>_xlfn.XLOOKUP(J51,Table1[[Date ]],Table1[[close ]])</f>
        <v>596.85</v>
      </c>
      <c r="M51" s="176">
        <v>611.1</v>
      </c>
      <c r="N51" s="179">
        <v>606.5</v>
      </c>
      <c r="P51" s="131">
        <v>45070</v>
      </c>
      <c r="Q51" s="9">
        <f t="shared" si="4"/>
        <v>611.1</v>
      </c>
      <c r="S51" s="131">
        <v>45061</v>
      </c>
      <c r="T51" s="126">
        <f t="shared" si="3"/>
        <v>606.5</v>
      </c>
      <c r="V51" s="9"/>
      <c r="W51"/>
      <c r="X51"/>
      <c r="Y51" s="125"/>
      <c r="Z51"/>
      <c r="AA51"/>
      <c r="AB51"/>
      <c r="AC51"/>
      <c r="AD51"/>
    </row>
    <row r="52" spans="1:30" x14ac:dyDescent="0.3">
      <c r="A52" s="122">
        <v>45062</v>
      </c>
      <c r="B52" s="123">
        <v>0.83663194444444455</v>
      </c>
      <c r="C52">
        <f>_xlfn.XLOOKUP(A52,Table1[[Date ]],Table1[[OPEN ]])</f>
        <v>610.95000000000005</v>
      </c>
      <c r="D52">
        <f>_xlfn.XLOOKUP(A52,Table1[[Date ]],Table1[[close ]])</f>
        <v>592.4</v>
      </c>
      <c r="E52" s="21">
        <f t="shared" si="1"/>
        <v>3.1313301823092665E-2</v>
      </c>
      <c r="G52" s="133" t="s">
        <v>1085</v>
      </c>
      <c r="H52" s="177">
        <v>45126</v>
      </c>
      <c r="I52" s="176">
        <v>619.6</v>
      </c>
      <c r="J52" s="178">
        <v>45064</v>
      </c>
      <c r="K52" s="134" t="s">
        <v>1085</v>
      </c>
      <c r="L52" s="176">
        <f>_xlfn.XLOOKUP(J52,Table1[[Date ]],Table1[[close ]])</f>
        <v>609.45000000000005</v>
      </c>
      <c r="M52" s="176">
        <v>602.65</v>
      </c>
      <c r="N52" s="179">
        <v>595.04999999999995</v>
      </c>
      <c r="P52" s="131">
        <v>45069</v>
      </c>
      <c r="Q52" s="9">
        <f t="shared" si="4"/>
        <v>602.65</v>
      </c>
      <c r="S52" s="131">
        <v>45058</v>
      </c>
      <c r="T52" s="126">
        <f t="shared" si="3"/>
        <v>595.04999999999995</v>
      </c>
      <c r="V52" s="9"/>
      <c r="W52"/>
      <c r="X52"/>
      <c r="Y52" s="125"/>
      <c r="Z52"/>
      <c r="AA52"/>
      <c r="AB52"/>
      <c r="AC52"/>
      <c r="AD52"/>
    </row>
    <row r="53" spans="1:30" ht="43.2" x14ac:dyDescent="0.3">
      <c r="A53" s="122">
        <v>45062</v>
      </c>
      <c r="B53" s="123">
        <v>0.70484953703703701</v>
      </c>
      <c r="C53">
        <f>_xlfn.XLOOKUP(A53,Table1[[Date ]],Table1[[OPEN ]])</f>
        <v>610.95000000000005</v>
      </c>
      <c r="D53">
        <f>_xlfn.XLOOKUP(A53,Table1[[Date ]],Table1[[close ]])</f>
        <v>592.4</v>
      </c>
      <c r="E53" s="21">
        <f t="shared" si="1"/>
        <v>3.1313301823092665E-2</v>
      </c>
      <c r="G53" s="133" t="s">
        <v>1089</v>
      </c>
      <c r="H53" s="177">
        <v>45125</v>
      </c>
      <c r="I53" s="176">
        <v>620.54999999999995</v>
      </c>
      <c r="J53" s="178">
        <v>45063</v>
      </c>
      <c r="K53" s="134" t="s">
        <v>1089</v>
      </c>
      <c r="L53" s="176">
        <f>_xlfn.XLOOKUP(J53,Table1[[Date ]],Table1[[close ]])</f>
        <v>607.54999999999995</v>
      </c>
      <c r="M53" s="176">
        <v>598.25</v>
      </c>
      <c r="N53" s="179">
        <v>595.04999999999995</v>
      </c>
      <c r="P53" s="131">
        <v>45068</v>
      </c>
      <c r="Q53" s="9">
        <f t="shared" si="4"/>
        <v>598.25</v>
      </c>
      <c r="S53" s="131">
        <v>45058</v>
      </c>
      <c r="T53" s="126">
        <f t="shared" si="3"/>
        <v>595.04999999999995</v>
      </c>
      <c r="V53" s="9"/>
      <c r="W53"/>
      <c r="X53"/>
      <c r="Y53" s="125"/>
      <c r="Z53"/>
      <c r="AA53"/>
      <c r="AB53"/>
      <c r="AC53"/>
      <c r="AD53"/>
    </row>
    <row r="54" spans="1:30" ht="28.8" x14ac:dyDescent="0.3">
      <c r="A54" s="122">
        <v>45062</v>
      </c>
      <c r="B54" s="123">
        <v>0.70297453703703705</v>
      </c>
      <c r="C54">
        <f>_xlfn.XLOOKUP(A54,Table1[[Date ]],Table1[[OPEN ]])</f>
        <v>610.95000000000005</v>
      </c>
      <c r="D54">
        <f>_xlfn.XLOOKUP(A54,Table1[[Date ]],Table1[[close ]])</f>
        <v>592.4</v>
      </c>
      <c r="E54" s="21">
        <f t="shared" si="1"/>
        <v>3.1313301823092665E-2</v>
      </c>
      <c r="G54" s="133" t="s">
        <v>1100</v>
      </c>
      <c r="H54" s="177">
        <v>45124</v>
      </c>
      <c r="I54" s="176">
        <v>678.9</v>
      </c>
      <c r="J54" s="178">
        <v>45062</v>
      </c>
      <c r="K54" s="134" t="s">
        <v>1100</v>
      </c>
      <c r="L54" s="176">
        <f>_xlfn.XLOOKUP(J54,Table1[[Date ]],Table1[[close ]])</f>
        <v>592.4</v>
      </c>
      <c r="M54" s="176">
        <v>598.25</v>
      </c>
      <c r="N54" s="179">
        <v>601.95000000000005</v>
      </c>
      <c r="P54" s="131">
        <v>45068</v>
      </c>
      <c r="Q54" s="9">
        <f t="shared" si="4"/>
        <v>598.25</v>
      </c>
      <c r="S54" s="131">
        <v>45057</v>
      </c>
      <c r="T54" s="126">
        <f t="shared" si="3"/>
        <v>601.95000000000005</v>
      </c>
      <c r="V54" s="9"/>
      <c r="W54"/>
      <c r="X54"/>
      <c r="Y54" s="125"/>
      <c r="Z54"/>
      <c r="AA54"/>
      <c r="AB54"/>
      <c r="AC54"/>
      <c r="AD54"/>
    </row>
    <row r="55" spans="1:30" x14ac:dyDescent="0.3">
      <c r="A55" s="122">
        <v>45062</v>
      </c>
      <c r="B55" s="123">
        <v>0.70253472222222224</v>
      </c>
      <c r="C55">
        <f>_xlfn.XLOOKUP(A55,Table1[[Date ]],Table1[[OPEN ]])</f>
        <v>610.95000000000005</v>
      </c>
      <c r="D55">
        <f>_xlfn.XLOOKUP(A55,Table1[[Date ]],Table1[[close ]])</f>
        <v>592.4</v>
      </c>
      <c r="E55" s="21">
        <f t="shared" si="1"/>
        <v>3.1313301823092665E-2</v>
      </c>
      <c r="G55" s="133" t="s">
        <v>1101</v>
      </c>
      <c r="H55" s="177">
        <v>45121</v>
      </c>
      <c r="I55" s="176">
        <v>729.9</v>
      </c>
      <c r="J55" s="178">
        <v>45062</v>
      </c>
      <c r="K55" s="134" t="s">
        <v>1101</v>
      </c>
      <c r="L55" s="176">
        <f>_xlfn.XLOOKUP(J55,Table1[[Date ]],Table1[[close ]])</f>
        <v>592.4</v>
      </c>
      <c r="M55" s="176">
        <v>598.25</v>
      </c>
      <c r="N55" s="179">
        <v>601.95000000000005</v>
      </c>
      <c r="P55" s="131">
        <v>45068</v>
      </c>
      <c r="Q55" s="9">
        <f t="shared" si="4"/>
        <v>598.25</v>
      </c>
      <c r="S55" s="131">
        <v>45057</v>
      </c>
      <c r="T55" s="126">
        <f t="shared" si="3"/>
        <v>601.95000000000005</v>
      </c>
      <c r="V55" s="9"/>
      <c r="W55"/>
      <c r="X55"/>
      <c r="Y55" s="125"/>
      <c r="Z55"/>
      <c r="AA55"/>
      <c r="AB55"/>
      <c r="AC55"/>
      <c r="AD55"/>
    </row>
    <row r="56" spans="1:30" ht="28.8" x14ac:dyDescent="0.3">
      <c r="A56" s="122">
        <v>45062</v>
      </c>
      <c r="B56" s="123">
        <v>0.68903935185185183</v>
      </c>
      <c r="C56">
        <f>_xlfn.XLOOKUP(A56,Table1[[Date ]],Table1[[OPEN ]])</f>
        <v>610.95000000000005</v>
      </c>
      <c r="D56">
        <f>_xlfn.XLOOKUP(A56,Table1[[Date ]],Table1[[close ]])</f>
        <v>592.4</v>
      </c>
      <c r="E56" s="21">
        <f t="shared" si="1"/>
        <v>3.1313301823092665E-2</v>
      </c>
      <c r="G56" s="133" t="s">
        <v>1102</v>
      </c>
      <c r="H56" s="177">
        <v>45120</v>
      </c>
      <c r="I56" s="176">
        <v>739.6</v>
      </c>
      <c r="J56" s="178">
        <v>45062</v>
      </c>
      <c r="K56" s="134" t="s">
        <v>1102</v>
      </c>
      <c r="L56" s="176">
        <f>_xlfn.XLOOKUP(J56,Table1[[Date ]],Table1[[close ]])</f>
        <v>592.4</v>
      </c>
      <c r="M56" s="176">
        <v>598.25</v>
      </c>
      <c r="N56" s="179">
        <v>601.95000000000005</v>
      </c>
      <c r="P56" s="131">
        <v>45068</v>
      </c>
      <c r="Q56" s="9">
        <f t="shared" si="4"/>
        <v>598.25</v>
      </c>
      <c r="S56" s="131">
        <v>45057</v>
      </c>
      <c r="T56" s="126">
        <f t="shared" si="3"/>
        <v>601.95000000000005</v>
      </c>
      <c r="V56" s="9"/>
      <c r="W56"/>
      <c r="X56"/>
      <c r="Y56" s="125"/>
      <c r="Z56"/>
      <c r="AA56"/>
      <c r="AB56"/>
      <c r="AC56"/>
      <c r="AD56"/>
    </row>
    <row r="57" spans="1:30" ht="28.8" x14ac:dyDescent="0.3">
      <c r="A57" s="122">
        <v>45062</v>
      </c>
      <c r="B57" s="123">
        <v>0.6859143518518519</v>
      </c>
      <c r="C57">
        <f>_xlfn.XLOOKUP(A57,Table1[[Date ]],Table1[[OPEN ]])</f>
        <v>610.95000000000005</v>
      </c>
      <c r="D57">
        <f>_xlfn.XLOOKUP(A57,Table1[[Date ]],Table1[[close ]])</f>
        <v>592.4</v>
      </c>
      <c r="E57" s="21">
        <f t="shared" si="1"/>
        <v>3.1313301823092665E-2</v>
      </c>
      <c r="G57" s="133" t="s">
        <v>1102</v>
      </c>
      <c r="H57" s="177">
        <v>45119</v>
      </c>
      <c r="I57" s="176">
        <v>726.75</v>
      </c>
      <c r="J57" s="178">
        <v>45062</v>
      </c>
      <c r="K57" s="134" t="s">
        <v>1102</v>
      </c>
      <c r="L57" s="176">
        <f>_xlfn.XLOOKUP(J57,Table1[[Date ]],Table1[[close ]])</f>
        <v>592.4</v>
      </c>
      <c r="M57" s="176">
        <v>598.25</v>
      </c>
      <c r="N57" s="179">
        <v>601.95000000000005</v>
      </c>
      <c r="P57" s="131">
        <v>45068</v>
      </c>
      <c r="Q57" s="9">
        <f t="shared" si="4"/>
        <v>598.25</v>
      </c>
      <c r="S57" s="131">
        <v>45057</v>
      </c>
      <c r="T57" s="126">
        <f t="shared" si="3"/>
        <v>601.95000000000005</v>
      </c>
      <c r="V57" s="9"/>
      <c r="W57"/>
      <c r="X57"/>
      <c r="Y57" s="125"/>
      <c r="Z57"/>
      <c r="AA57"/>
      <c r="AB57"/>
      <c r="AC57"/>
      <c r="AD57"/>
    </row>
    <row r="58" spans="1:30" ht="28.8" x14ac:dyDescent="0.3">
      <c r="A58" s="122">
        <v>45061</v>
      </c>
      <c r="B58" s="123">
        <v>0.66908564814814819</v>
      </c>
      <c r="C58">
        <f>_xlfn.XLOOKUP(A58,Table1[[Date ]],Table1[[OPEN ]])</f>
        <v>595.15</v>
      </c>
      <c r="D58">
        <f>_xlfn.XLOOKUP(A58,Table1[[Date ]],Table1[[close ]])</f>
        <v>606.5</v>
      </c>
      <c r="E58" s="21">
        <f t="shared" si="1"/>
        <v>7.3371805441055926E-3</v>
      </c>
      <c r="G58" s="133" t="s">
        <v>1102</v>
      </c>
      <c r="H58" s="177">
        <v>45118</v>
      </c>
      <c r="I58" s="176">
        <v>727.1</v>
      </c>
      <c r="J58" s="178">
        <v>45062</v>
      </c>
      <c r="K58" s="134" t="s">
        <v>1102</v>
      </c>
      <c r="L58" s="176">
        <f>_xlfn.XLOOKUP(J58,Table1[[Date ]],Table1[[close ]])</f>
        <v>592.4</v>
      </c>
      <c r="M58" s="176">
        <v>598.25</v>
      </c>
      <c r="N58" s="179">
        <v>601.95000000000005</v>
      </c>
      <c r="P58" s="131">
        <v>45068</v>
      </c>
      <c r="Q58" s="9">
        <f t="shared" si="4"/>
        <v>598.25</v>
      </c>
      <c r="S58" s="131">
        <v>45057</v>
      </c>
      <c r="T58" s="126">
        <f t="shared" si="3"/>
        <v>601.95000000000005</v>
      </c>
      <c r="V58" s="9"/>
      <c r="W58"/>
      <c r="X58"/>
      <c r="Y58" s="125"/>
      <c r="Z58"/>
      <c r="AA58"/>
      <c r="AB58"/>
      <c r="AC58"/>
      <c r="AD58"/>
    </row>
    <row r="59" spans="1:30" x14ac:dyDescent="0.3">
      <c r="A59" s="122">
        <v>45054</v>
      </c>
      <c r="B59" s="123">
        <v>0.80100694444444454</v>
      </c>
      <c r="C59">
        <f>_xlfn.XLOOKUP(A59,Table1[[Date ]],Table1[[OPEN ]])</f>
        <v>577.5</v>
      </c>
      <c r="D59">
        <f>_xlfn.XLOOKUP(A59,Table1[[Date ]],Table1[[close ]])</f>
        <v>583.25</v>
      </c>
      <c r="E59" s="21">
        <f t="shared" si="1"/>
        <v>2.0402914702100317E-2</v>
      </c>
      <c r="G59" s="133" t="s">
        <v>1092</v>
      </c>
      <c r="H59" s="177">
        <v>45117</v>
      </c>
      <c r="I59" s="176">
        <v>722.5</v>
      </c>
      <c r="J59" s="178">
        <v>45062</v>
      </c>
      <c r="K59" s="134" t="s">
        <v>1092</v>
      </c>
      <c r="L59" s="176">
        <f>_xlfn.XLOOKUP(J59,Table1[[Date ]],Table1[[close ]])</f>
        <v>592.4</v>
      </c>
      <c r="M59" s="176">
        <v>598.25</v>
      </c>
      <c r="N59" s="179">
        <v>601.95000000000005</v>
      </c>
      <c r="P59" s="131">
        <v>45068</v>
      </c>
      <c r="Q59" s="9">
        <f t="shared" si="4"/>
        <v>598.25</v>
      </c>
      <c r="S59" s="131">
        <v>45057</v>
      </c>
      <c r="T59" s="126">
        <f t="shared" si="3"/>
        <v>601.95000000000005</v>
      </c>
      <c r="V59" s="9"/>
      <c r="W59"/>
      <c r="X59"/>
      <c r="Y59" s="125"/>
      <c r="Z59"/>
      <c r="AA59"/>
      <c r="AB59"/>
      <c r="AC59"/>
      <c r="AD59"/>
    </row>
    <row r="60" spans="1:30" x14ac:dyDescent="0.3">
      <c r="A60" s="122">
        <v>45044</v>
      </c>
      <c r="B60" s="123">
        <v>0.6179513888888889</v>
      </c>
      <c r="C60">
        <f>_xlfn.XLOOKUP(A60,Table1[[Date ]],Table1[[OPEN ]])</f>
        <v>603</v>
      </c>
      <c r="D60">
        <f>_xlfn.XLOOKUP(A60,Table1[[Date ]],Table1[[close ]])</f>
        <v>602.25</v>
      </c>
      <c r="E60" s="21">
        <f t="shared" si="1"/>
        <v>-1.2437810945273853E-3</v>
      </c>
      <c r="G60" s="133" t="s">
        <v>1103</v>
      </c>
      <c r="H60" s="177">
        <v>45114</v>
      </c>
      <c r="I60" s="176">
        <v>705.5</v>
      </c>
      <c r="J60" s="178">
        <v>45062</v>
      </c>
      <c r="K60" s="134" t="s">
        <v>1103</v>
      </c>
      <c r="L60" s="176">
        <f>_xlfn.XLOOKUP(J60,Table1[[Date ]],Table1[[close ]])</f>
        <v>592.4</v>
      </c>
      <c r="M60" s="176">
        <v>598.25</v>
      </c>
      <c r="N60" s="179">
        <v>601.95000000000005</v>
      </c>
      <c r="P60" s="131">
        <v>45068</v>
      </c>
      <c r="Q60" s="9">
        <f t="shared" si="4"/>
        <v>598.25</v>
      </c>
      <c r="S60" s="131">
        <v>45057</v>
      </c>
      <c r="T60" s="126">
        <f t="shared" si="3"/>
        <v>601.95000000000005</v>
      </c>
      <c r="V60" s="9"/>
      <c r="W60"/>
      <c r="X60"/>
      <c r="Y60" s="125"/>
      <c r="Z60"/>
      <c r="AA60"/>
      <c r="AB60"/>
      <c r="AC60"/>
      <c r="AD60"/>
    </row>
    <row r="61" spans="1:30" ht="43.2" x14ac:dyDescent="0.3">
      <c r="A61" s="122">
        <v>45022</v>
      </c>
      <c r="B61" s="123">
        <v>0.55141203703703701</v>
      </c>
      <c r="C61">
        <f>_xlfn.XLOOKUP(A61,Table1[[Date ]],Table1[[OPEN ]])</f>
        <v>577.35</v>
      </c>
      <c r="D61">
        <f>_xlfn.XLOOKUP(A61,Table1[[Date ]],Table1[[close ]])</f>
        <v>563.9</v>
      </c>
      <c r="E61" s="21">
        <f t="shared" si="1"/>
        <v>-2.3296094223607899E-2</v>
      </c>
      <c r="G61" s="133" t="s">
        <v>1089</v>
      </c>
      <c r="H61" s="177">
        <v>45113</v>
      </c>
      <c r="I61" s="176">
        <v>726.3</v>
      </c>
      <c r="J61" s="178">
        <v>45061</v>
      </c>
      <c r="K61" s="134" t="s">
        <v>1089</v>
      </c>
      <c r="L61" s="176">
        <f>_xlfn.XLOOKUP(J61,Table1[[Date ]],Table1[[close ]])</f>
        <v>606.5</v>
      </c>
      <c r="M61" s="176">
        <v>596.85</v>
      </c>
      <c r="N61" s="179">
        <v>599.4</v>
      </c>
      <c r="P61" s="131">
        <v>45065</v>
      </c>
      <c r="Q61" s="9">
        <f t="shared" si="4"/>
        <v>596.85</v>
      </c>
      <c r="S61" s="131">
        <v>45056</v>
      </c>
      <c r="T61" s="126">
        <f t="shared" si="3"/>
        <v>599.4</v>
      </c>
      <c r="V61" s="9"/>
      <c r="W61"/>
      <c r="X61"/>
      <c r="Y61" s="125"/>
      <c r="Z61"/>
      <c r="AA61"/>
      <c r="AB61"/>
      <c r="AC61"/>
      <c r="AD61"/>
    </row>
    <row r="62" spans="1:30" x14ac:dyDescent="0.3">
      <c r="A62" s="122">
        <v>45016</v>
      </c>
      <c r="B62" s="123">
        <v>0.65134259259259264</v>
      </c>
      <c r="C62">
        <f>_xlfn.XLOOKUP(A62,Table1[[Date ]],Table1[[OPEN ]])</f>
        <v>567.29999999999995</v>
      </c>
      <c r="D62">
        <f>_xlfn.XLOOKUP(A62,Table1[[Date ]],Table1[[close ]])</f>
        <v>567.65</v>
      </c>
      <c r="E62" s="21">
        <f t="shared" si="1"/>
        <v>1.7087994362723569E-2</v>
      </c>
      <c r="G62" s="133" t="s">
        <v>1094</v>
      </c>
      <c r="H62" s="177">
        <v>45112</v>
      </c>
      <c r="I62" s="176">
        <v>692.05</v>
      </c>
      <c r="J62" s="178">
        <v>45054</v>
      </c>
      <c r="K62" s="134" t="s">
        <v>1094</v>
      </c>
      <c r="L62" s="176">
        <f>_xlfn.XLOOKUP(J62,Table1[[Date ]],Table1[[close ]])</f>
        <v>583.25</v>
      </c>
      <c r="M62" s="176">
        <v>595.04999999999995</v>
      </c>
      <c r="N62" s="179">
        <v>564</v>
      </c>
      <c r="P62" s="131">
        <v>45058</v>
      </c>
      <c r="Q62" s="9">
        <f t="shared" si="4"/>
        <v>595.04999999999995</v>
      </c>
      <c r="S62" s="131">
        <v>45049</v>
      </c>
      <c r="T62" s="126">
        <f t="shared" si="3"/>
        <v>564</v>
      </c>
      <c r="V62" s="9"/>
      <c r="W62"/>
      <c r="X62"/>
      <c r="Y62" s="125"/>
      <c r="Z62"/>
      <c r="AA62"/>
      <c r="AB62"/>
      <c r="AC62"/>
      <c r="AD62"/>
    </row>
    <row r="63" spans="1:30" x14ac:dyDescent="0.3">
      <c r="A63" s="122">
        <v>44950</v>
      </c>
      <c r="B63" s="123">
        <v>0.73499999999999999</v>
      </c>
      <c r="C63">
        <f>_xlfn.XLOOKUP(A63,Table1[[Date ]],Table1[[OPEN ]])</f>
        <v>546</v>
      </c>
      <c r="D63">
        <f>_xlfn.XLOOKUP(A63,Table1[[Date ]],Table1[[close ]])</f>
        <v>539.75</v>
      </c>
      <c r="E63" s="21">
        <f t="shared" si="1"/>
        <v>5.1042149143121662E-2</v>
      </c>
      <c r="G63" s="133" t="s">
        <v>1082</v>
      </c>
      <c r="H63" s="177">
        <v>45111</v>
      </c>
      <c r="I63" s="176">
        <v>676.05</v>
      </c>
      <c r="J63" s="178">
        <v>45044</v>
      </c>
      <c r="K63" s="134" t="s">
        <v>1082</v>
      </c>
      <c r="L63" s="176">
        <f>_xlfn.XLOOKUP(J63,Table1[[Date ]],Table1[[close ]])</f>
        <v>602.25</v>
      </c>
      <c r="M63" s="176">
        <v>564</v>
      </c>
      <c r="N63" s="179">
        <v>568.6</v>
      </c>
      <c r="P63" s="131">
        <v>45049</v>
      </c>
      <c r="Q63" s="9">
        <f t="shared" si="4"/>
        <v>564</v>
      </c>
      <c r="S63" s="131">
        <v>45040</v>
      </c>
      <c r="T63" s="126">
        <f t="shared" si="3"/>
        <v>568.6</v>
      </c>
      <c r="V63" s="9"/>
      <c r="W63"/>
      <c r="X63"/>
      <c r="Y63" s="125"/>
      <c r="Z63"/>
      <c r="AA63"/>
      <c r="AB63"/>
      <c r="AC63"/>
      <c r="AD63"/>
    </row>
    <row r="64" spans="1:30" ht="57.6" x14ac:dyDescent="0.3">
      <c r="A64" s="122">
        <v>44945</v>
      </c>
      <c r="B64" s="123">
        <v>0.7864930555555556</v>
      </c>
      <c r="C64">
        <f>_xlfn.XLOOKUP(A64,Table1[[Date ]],Table1[[OPEN ]])</f>
        <v>514.79999999999995</v>
      </c>
      <c r="D64">
        <f>_xlfn.XLOOKUP(A64,Table1[[Date ]],Table1[[close ]])</f>
        <v>521</v>
      </c>
      <c r="E64" s="21">
        <f t="shared" si="1"/>
        <v>4.7984644913627639E-2</v>
      </c>
      <c r="G64" s="133" t="s">
        <v>1095</v>
      </c>
      <c r="H64" s="177">
        <v>45110</v>
      </c>
      <c r="I64" s="176">
        <v>665.9</v>
      </c>
      <c r="J64" s="178">
        <v>45022</v>
      </c>
      <c r="K64" s="134" t="s">
        <v>1095</v>
      </c>
      <c r="L64" s="176">
        <f>_xlfn.XLOOKUP(J64,Table1[[Date ]],Table1[[close ]])</f>
        <v>563.9</v>
      </c>
      <c r="M64" s="176">
        <v>564.45000000000005</v>
      </c>
      <c r="N64" s="179">
        <v>567.65</v>
      </c>
      <c r="P64" s="131">
        <v>45027</v>
      </c>
      <c r="Q64" s="9">
        <f t="shared" si="4"/>
        <v>564.45000000000005</v>
      </c>
      <c r="S64" s="131">
        <v>45016</v>
      </c>
      <c r="T64" s="126">
        <f t="shared" si="3"/>
        <v>567.65</v>
      </c>
      <c r="V64" s="9"/>
      <c r="W64"/>
      <c r="X64"/>
      <c r="Y64" s="125"/>
      <c r="Z64"/>
      <c r="AA64"/>
      <c r="AB64"/>
      <c r="AC64"/>
      <c r="AD64"/>
    </row>
    <row r="65" spans="1:30" x14ac:dyDescent="0.3">
      <c r="A65" s="122">
        <v>44945</v>
      </c>
      <c r="B65" s="123">
        <v>0.78136574074074083</v>
      </c>
      <c r="C65">
        <f>_xlfn.XLOOKUP(A65,Table1[[Date ]],Table1[[OPEN ]])</f>
        <v>514.79999999999995</v>
      </c>
      <c r="D65">
        <f>_xlfn.XLOOKUP(A65,Table1[[Date ]],Table1[[close ]])</f>
        <v>521</v>
      </c>
      <c r="E65" s="21">
        <f t="shared" si="1"/>
        <v>-1.1900191938579718E-2</v>
      </c>
      <c r="G65" s="133" t="s">
        <v>1081</v>
      </c>
      <c r="H65" s="177">
        <v>45107</v>
      </c>
      <c r="I65" s="176">
        <v>664.45</v>
      </c>
      <c r="J65" s="178">
        <v>45016</v>
      </c>
      <c r="K65" s="134" t="s">
        <v>1081</v>
      </c>
      <c r="L65" s="176">
        <f>_xlfn.XLOOKUP(J65,Table1[[Date ]],Table1[[close ]])</f>
        <v>567.65</v>
      </c>
      <c r="M65" s="176">
        <v>569.1</v>
      </c>
      <c r="N65" s="179">
        <v>549.15</v>
      </c>
      <c r="P65" s="131">
        <v>45021</v>
      </c>
      <c r="Q65" s="9">
        <f t="shared" si="4"/>
        <v>569.1</v>
      </c>
      <c r="S65" s="131">
        <v>45012</v>
      </c>
      <c r="T65" s="126">
        <f t="shared" si="3"/>
        <v>549.15</v>
      </c>
      <c r="V65" s="9"/>
      <c r="W65"/>
      <c r="X65"/>
      <c r="Y65" s="125"/>
      <c r="Z65"/>
      <c r="AA65"/>
      <c r="AB65"/>
      <c r="AC65"/>
      <c r="AD65"/>
    </row>
    <row r="66" spans="1:30" ht="43.2" x14ac:dyDescent="0.3">
      <c r="A66" s="122">
        <v>44945</v>
      </c>
      <c r="B66" s="123">
        <v>1.0168402777777779</v>
      </c>
      <c r="C66">
        <f>_xlfn.XLOOKUP(A66,Table1[[Date ]],Table1[[OPEN ]])</f>
        <v>514.79999999999995</v>
      </c>
      <c r="D66">
        <f>_xlfn.XLOOKUP(A66,Table1[[Date ]],Table1[[close ]])</f>
        <v>521</v>
      </c>
      <c r="E66" s="21">
        <f t="shared" si="1"/>
        <v>-1.1900191938579718E-2</v>
      </c>
      <c r="G66" s="133" t="s">
        <v>1089</v>
      </c>
      <c r="H66" s="177">
        <v>45105</v>
      </c>
      <c r="I66" s="176">
        <v>665.45</v>
      </c>
      <c r="J66" s="178">
        <v>44950</v>
      </c>
      <c r="K66" s="134" t="s">
        <v>1089</v>
      </c>
      <c r="L66" s="176">
        <f>_xlfn.XLOOKUP(J66,Table1[[Date ]],Table1[[close ]])</f>
        <v>539.75</v>
      </c>
      <c r="M66" s="176">
        <v>529</v>
      </c>
      <c r="N66" s="179">
        <v>521</v>
      </c>
      <c r="P66" s="131">
        <v>44956</v>
      </c>
      <c r="Q66" s="9">
        <f t="shared" si="4"/>
        <v>529</v>
      </c>
      <c r="S66" s="131">
        <v>44945</v>
      </c>
      <c r="T66" s="126">
        <f t="shared" ref="T66:T97" si="5">VLOOKUP(S66,H:I,2,FALSE)</f>
        <v>521</v>
      </c>
      <c r="V66" s="9"/>
      <c r="W66"/>
      <c r="X66"/>
      <c r="Y66" s="125"/>
      <c r="Z66"/>
      <c r="AA66"/>
      <c r="AB66"/>
      <c r="AC66"/>
      <c r="AD66"/>
    </row>
    <row r="67" spans="1:30" ht="43.2" x14ac:dyDescent="0.3">
      <c r="A67" s="122">
        <v>44944</v>
      </c>
      <c r="B67" s="123">
        <v>0.71299768518518514</v>
      </c>
      <c r="C67">
        <f>_xlfn.XLOOKUP(A67,Table1[[Date ]],Table1[[OPEN ]])</f>
        <v>522.5</v>
      </c>
      <c r="D67">
        <f>_xlfn.XLOOKUP(A67,Table1[[Date ]],Table1[[close ]])</f>
        <v>517.54999999999995</v>
      </c>
      <c r="E67" s="21">
        <f t="shared" si="1"/>
        <v>-5.3134962805525543E-3</v>
      </c>
      <c r="G67" s="133" t="s">
        <v>1089</v>
      </c>
      <c r="H67" s="177">
        <v>45104</v>
      </c>
      <c r="I67" s="176">
        <v>650.25</v>
      </c>
      <c r="J67" s="178">
        <v>44945</v>
      </c>
      <c r="K67" s="134" t="s">
        <v>1089</v>
      </c>
      <c r="L67" s="176">
        <f>_xlfn.XLOOKUP(J67,Table1[[Date ]],Table1[[close ]])</f>
        <v>521</v>
      </c>
      <c r="M67" s="176">
        <v>539.75</v>
      </c>
      <c r="N67" s="179">
        <v>519.75</v>
      </c>
      <c r="P67" s="131">
        <v>44950</v>
      </c>
      <c r="Q67" s="9">
        <f t="shared" si="4"/>
        <v>539.75</v>
      </c>
      <c r="S67" s="131">
        <v>44939</v>
      </c>
      <c r="T67" s="126">
        <f t="shared" si="5"/>
        <v>519.75</v>
      </c>
      <c r="V67" s="9"/>
      <c r="W67"/>
      <c r="X67"/>
      <c r="Y67" s="125"/>
      <c r="Z67"/>
      <c r="AA67"/>
      <c r="AB67"/>
      <c r="AC67"/>
      <c r="AD67"/>
    </row>
    <row r="68" spans="1:30" ht="28.8" x14ac:dyDescent="0.3">
      <c r="A68" s="122">
        <v>44944</v>
      </c>
      <c r="B68" s="123">
        <v>0.55814814814814817</v>
      </c>
      <c r="C68">
        <f>_xlfn.XLOOKUP(A68,Table1[[Date ]],Table1[[OPEN ]])</f>
        <v>522.5</v>
      </c>
      <c r="D68">
        <f>_xlfn.XLOOKUP(A68,Table1[[Date ]],Table1[[close ]])</f>
        <v>517.54999999999995</v>
      </c>
      <c r="E68" s="21">
        <f t="shared" ref="E68:E131" si="6">IF(OR(B68&gt;0.645833333,B68&lt;0.385416667),C67/D68-1,D68/C68-1)</f>
        <v>-9.4736842105264119E-3</v>
      </c>
      <c r="G68" s="133" t="s">
        <v>1104</v>
      </c>
      <c r="H68" s="177">
        <v>45103</v>
      </c>
      <c r="I68" s="176">
        <v>646.25</v>
      </c>
      <c r="J68" s="178">
        <v>44945</v>
      </c>
      <c r="K68" s="134" t="s">
        <v>1104</v>
      </c>
      <c r="L68" s="176">
        <f>_xlfn.XLOOKUP(J68,Table1[[Date ]],Table1[[close ]])</f>
        <v>521</v>
      </c>
      <c r="M68" s="176">
        <v>539.75</v>
      </c>
      <c r="N68" s="179">
        <v>519.75</v>
      </c>
      <c r="P68" s="131">
        <v>44950</v>
      </c>
      <c r="Q68" s="9">
        <f t="shared" si="4"/>
        <v>539.75</v>
      </c>
      <c r="S68" s="131">
        <v>44939</v>
      </c>
      <c r="T68" s="126">
        <f t="shared" si="5"/>
        <v>519.75</v>
      </c>
      <c r="V68" s="9"/>
      <c r="W68"/>
      <c r="X68"/>
      <c r="Y68" s="125"/>
      <c r="Z68"/>
      <c r="AA68"/>
      <c r="AB68"/>
      <c r="AC68"/>
      <c r="AD68"/>
    </row>
    <row r="69" spans="1:30" x14ac:dyDescent="0.3">
      <c r="A69" s="122">
        <v>44944</v>
      </c>
      <c r="B69" s="123">
        <v>0.55512731481481481</v>
      </c>
      <c r="C69">
        <f>_xlfn.XLOOKUP(A69,Table1[[Date ]],Table1[[OPEN ]])</f>
        <v>522.5</v>
      </c>
      <c r="D69">
        <f>_xlfn.XLOOKUP(A69,Table1[[Date ]],Table1[[close ]])</f>
        <v>517.54999999999995</v>
      </c>
      <c r="E69" s="21">
        <f t="shared" si="6"/>
        <v>-9.4736842105264119E-3</v>
      </c>
      <c r="G69" s="133" t="s">
        <v>1090</v>
      </c>
      <c r="H69" s="177">
        <v>45100</v>
      </c>
      <c r="I69" s="176">
        <v>638.15</v>
      </c>
      <c r="J69" s="178">
        <v>44945</v>
      </c>
      <c r="K69" s="134" t="s">
        <v>1090</v>
      </c>
      <c r="L69" s="176">
        <f>_xlfn.XLOOKUP(J69,Table1[[Date ]],Table1[[close ]])</f>
        <v>521</v>
      </c>
      <c r="M69" s="176">
        <v>539.75</v>
      </c>
      <c r="N69" s="179">
        <v>519.75</v>
      </c>
      <c r="P69" s="131">
        <v>44950</v>
      </c>
      <c r="Q69" s="9">
        <f t="shared" si="4"/>
        <v>539.75</v>
      </c>
      <c r="S69" s="131">
        <v>44939</v>
      </c>
      <c r="T69" s="126">
        <f t="shared" si="5"/>
        <v>519.75</v>
      </c>
      <c r="V69" s="9"/>
      <c r="W69"/>
      <c r="X69"/>
      <c r="Y69" s="125"/>
      <c r="Z69"/>
      <c r="AA69"/>
      <c r="AB69"/>
      <c r="AC69"/>
      <c r="AD69"/>
    </row>
    <row r="70" spans="1:30" x14ac:dyDescent="0.3">
      <c r="A70" s="122">
        <v>44942</v>
      </c>
      <c r="B70" s="123">
        <v>0.78552083333333333</v>
      </c>
      <c r="C70">
        <f>_xlfn.XLOOKUP(A70,Table1[[Date ]],Table1[[OPEN ]])</f>
        <v>520.75</v>
      </c>
      <c r="D70">
        <f>_xlfn.XLOOKUP(A70,Table1[[Date ]],Table1[[close ]])</f>
        <v>516.85</v>
      </c>
      <c r="E70" s="21">
        <f t="shared" si="6"/>
        <v>1.0931604914385273E-2</v>
      </c>
      <c r="G70" s="133" t="s">
        <v>1091</v>
      </c>
      <c r="H70" s="177">
        <v>45099</v>
      </c>
      <c r="I70" s="176">
        <v>655.1</v>
      </c>
      <c r="J70" s="178">
        <v>44944</v>
      </c>
      <c r="K70" s="134" t="s">
        <v>1091</v>
      </c>
      <c r="L70" s="176">
        <f>_xlfn.XLOOKUP(J70,Table1[[Date ]],Table1[[close ]])</f>
        <v>517.54999999999995</v>
      </c>
      <c r="M70" s="176">
        <v>545</v>
      </c>
      <c r="N70" s="179">
        <v>519.75</v>
      </c>
      <c r="P70" s="131">
        <v>44949</v>
      </c>
      <c r="Q70" s="9">
        <f t="shared" ref="Q70:Q101" si="7">VLOOKUP(P70,H:I,2,FALSE)</f>
        <v>545</v>
      </c>
      <c r="S70" s="131">
        <v>44939</v>
      </c>
      <c r="T70" s="126">
        <f t="shared" si="5"/>
        <v>519.75</v>
      </c>
      <c r="V70" s="9"/>
      <c r="W70"/>
      <c r="X70"/>
      <c r="Y70" s="125"/>
      <c r="Z70"/>
      <c r="AA70"/>
      <c r="AB70"/>
      <c r="AC70"/>
      <c r="AD70"/>
    </row>
    <row r="71" spans="1:30" x14ac:dyDescent="0.3">
      <c r="A71" s="122">
        <v>44932</v>
      </c>
      <c r="B71" s="123">
        <v>0.61231481481481476</v>
      </c>
      <c r="C71">
        <f>_xlfn.XLOOKUP(A71,Table1[[Date ]],Table1[[OPEN ]])</f>
        <v>540.35</v>
      </c>
      <c r="D71">
        <f>_xlfn.XLOOKUP(A71,Table1[[Date ]],Table1[[close ]])</f>
        <v>518.04999999999995</v>
      </c>
      <c r="E71" s="21">
        <f t="shared" si="6"/>
        <v>-4.1269547515499383E-2</v>
      </c>
      <c r="G71" s="133" t="s">
        <v>1092</v>
      </c>
      <c r="H71" s="177">
        <v>45098</v>
      </c>
      <c r="I71" s="176">
        <v>651.5</v>
      </c>
      <c r="J71" s="178">
        <v>44944</v>
      </c>
      <c r="K71" s="134" t="s">
        <v>1092</v>
      </c>
      <c r="L71" s="176">
        <f>_xlfn.XLOOKUP(J71,Table1[[Date ]],Table1[[close ]])</f>
        <v>517.54999999999995</v>
      </c>
      <c r="M71" s="176">
        <v>545</v>
      </c>
      <c r="N71" s="179">
        <v>519.75</v>
      </c>
      <c r="P71" s="131">
        <v>44949</v>
      </c>
      <c r="Q71" s="9">
        <f t="shared" si="7"/>
        <v>545</v>
      </c>
      <c r="S71" s="131">
        <v>44939</v>
      </c>
      <c r="T71" s="126">
        <f t="shared" si="5"/>
        <v>519.75</v>
      </c>
      <c r="V71" s="9"/>
      <c r="W71"/>
      <c r="X71"/>
      <c r="Y71" s="125"/>
      <c r="Z71"/>
      <c r="AA71"/>
      <c r="AB71"/>
      <c r="AC71"/>
      <c r="AD71"/>
    </row>
    <row r="72" spans="1:30" x14ac:dyDescent="0.3">
      <c r="A72" s="122">
        <v>44925</v>
      </c>
      <c r="B72" s="123">
        <v>0.73466435185185186</v>
      </c>
      <c r="C72">
        <f>_xlfn.XLOOKUP(A72,Table1[[Date ]],Table1[[OPEN ]])</f>
        <v>543.20000000000005</v>
      </c>
      <c r="D72">
        <f>_xlfn.XLOOKUP(A72,Table1[[Date ]],Table1[[close ]])</f>
        <v>529.54999999999995</v>
      </c>
      <c r="E72" s="21">
        <f t="shared" si="6"/>
        <v>2.039467472382217E-2</v>
      </c>
      <c r="G72" s="133" t="s">
        <v>1103</v>
      </c>
      <c r="H72" s="177">
        <v>45097</v>
      </c>
      <c r="I72" s="176">
        <v>653.5</v>
      </c>
      <c r="J72" s="178">
        <v>44944</v>
      </c>
      <c r="K72" s="134" t="s">
        <v>1103</v>
      </c>
      <c r="L72" s="176">
        <f>_xlfn.XLOOKUP(J72,Table1[[Date ]],Table1[[close ]])</f>
        <v>517.54999999999995</v>
      </c>
      <c r="M72" s="176">
        <v>545</v>
      </c>
      <c r="N72" s="179">
        <v>519.75</v>
      </c>
      <c r="P72" s="131">
        <v>44949</v>
      </c>
      <c r="Q72" s="9">
        <f t="shared" si="7"/>
        <v>545</v>
      </c>
      <c r="S72" s="131">
        <v>44939</v>
      </c>
      <c r="T72" s="126">
        <f t="shared" si="5"/>
        <v>519.75</v>
      </c>
      <c r="V72" s="9"/>
      <c r="W72"/>
      <c r="X72"/>
      <c r="Y72" s="125"/>
      <c r="Z72"/>
      <c r="AA72"/>
      <c r="AB72"/>
      <c r="AC72"/>
      <c r="AD72"/>
    </row>
    <row r="73" spans="1:30" ht="43.2" x14ac:dyDescent="0.3">
      <c r="A73" s="122">
        <v>44918</v>
      </c>
      <c r="B73" s="123">
        <v>1.0127893518518518</v>
      </c>
      <c r="C73">
        <f>_xlfn.XLOOKUP(A73,Table1[[Date ]],Table1[[OPEN ]])</f>
        <v>496.95</v>
      </c>
      <c r="D73">
        <f>_xlfn.XLOOKUP(A73,Table1[[Date ]],Table1[[close ]])</f>
        <v>497.35</v>
      </c>
      <c r="E73" s="21">
        <f t="shared" si="6"/>
        <v>9.2188599577762265E-2</v>
      </c>
      <c r="G73" s="133" t="s">
        <v>1089</v>
      </c>
      <c r="H73" s="177">
        <v>45096</v>
      </c>
      <c r="I73" s="176">
        <v>659.85</v>
      </c>
      <c r="J73" s="178">
        <v>44942</v>
      </c>
      <c r="K73" s="134" t="s">
        <v>1089</v>
      </c>
      <c r="L73" s="176">
        <f>_xlfn.XLOOKUP(J73,Table1[[Date ]],Table1[[close ]])</f>
        <v>516.85</v>
      </c>
      <c r="M73" s="176">
        <v>532.04999999999995</v>
      </c>
      <c r="N73" s="179">
        <v>523.5</v>
      </c>
      <c r="P73" s="131">
        <v>44946</v>
      </c>
      <c r="Q73" s="9">
        <f t="shared" si="7"/>
        <v>532.04999999999995</v>
      </c>
      <c r="S73" s="131">
        <v>44937</v>
      </c>
      <c r="T73" s="126">
        <f t="shared" si="5"/>
        <v>523.5</v>
      </c>
      <c r="V73" s="9"/>
      <c r="W73"/>
      <c r="X73"/>
      <c r="Y73" s="125"/>
      <c r="Z73"/>
      <c r="AA73"/>
      <c r="AB73"/>
      <c r="AC73"/>
      <c r="AD73"/>
    </row>
    <row r="74" spans="1:30" ht="57.6" x14ac:dyDescent="0.3">
      <c r="A74" s="122">
        <v>44911</v>
      </c>
      <c r="B74" s="123">
        <v>0.86972222222222229</v>
      </c>
      <c r="C74">
        <f>_xlfn.XLOOKUP(A74,Table1[[Date ]],Table1[[OPEN ]])</f>
        <v>522</v>
      </c>
      <c r="D74">
        <f>_xlfn.XLOOKUP(A74,Table1[[Date ]],Table1[[close ]])</f>
        <v>510.2</v>
      </c>
      <c r="E74" s="21">
        <f t="shared" si="6"/>
        <v>-2.5970207761662145E-2</v>
      </c>
      <c r="G74" s="133" t="s">
        <v>1095</v>
      </c>
      <c r="H74" s="177">
        <v>45093</v>
      </c>
      <c r="I74" s="176">
        <v>649.75</v>
      </c>
      <c r="J74" s="178">
        <v>44932</v>
      </c>
      <c r="K74" s="134" t="s">
        <v>1095</v>
      </c>
      <c r="L74" s="176">
        <f>_xlfn.XLOOKUP(J74,Table1[[Date ]],Table1[[close ]])</f>
        <v>518.04999999999995</v>
      </c>
      <c r="M74" s="176">
        <v>523.5</v>
      </c>
      <c r="N74" s="179">
        <v>544.25</v>
      </c>
      <c r="P74" s="131">
        <v>44937</v>
      </c>
      <c r="Q74" s="9">
        <f t="shared" si="7"/>
        <v>523.5</v>
      </c>
      <c r="S74" s="131">
        <v>44928</v>
      </c>
      <c r="T74" s="126">
        <f t="shared" si="5"/>
        <v>544.25</v>
      </c>
      <c r="V74" s="9"/>
      <c r="W74"/>
      <c r="X74"/>
      <c r="Y74" s="125"/>
      <c r="Z74"/>
      <c r="AA74"/>
      <c r="AB74"/>
      <c r="AC74"/>
      <c r="AD74"/>
    </row>
    <row r="75" spans="1:30" x14ac:dyDescent="0.3">
      <c r="A75" s="122">
        <v>44911</v>
      </c>
      <c r="B75" s="123">
        <v>0.86402777777777784</v>
      </c>
      <c r="C75">
        <f>_xlfn.XLOOKUP(A75,Table1[[Date ]],Table1[[OPEN ]])</f>
        <v>522</v>
      </c>
      <c r="D75">
        <f>_xlfn.XLOOKUP(A75,Table1[[Date ]],Table1[[close ]])</f>
        <v>510.2</v>
      </c>
      <c r="E75" s="21">
        <f t="shared" si="6"/>
        <v>2.3128185025480308E-2</v>
      </c>
      <c r="G75" s="133" t="s">
        <v>1081</v>
      </c>
      <c r="H75" s="177">
        <v>45092</v>
      </c>
      <c r="I75" s="176">
        <v>638.20000000000005</v>
      </c>
      <c r="J75" s="178">
        <v>44925</v>
      </c>
      <c r="K75" s="134" t="s">
        <v>1081</v>
      </c>
      <c r="L75" s="176">
        <f>_xlfn.XLOOKUP(J75,Table1[[Date ]],Table1[[close ]])</f>
        <v>529.54999999999995</v>
      </c>
      <c r="M75" s="176">
        <v>544.25</v>
      </c>
      <c r="N75" s="179">
        <v>517.9</v>
      </c>
      <c r="P75" s="131">
        <v>44930</v>
      </c>
      <c r="Q75" s="9">
        <f t="shared" si="7"/>
        <v>544.25</v>
      </c>
      <c r="S75" s="131">
        <v>44921</v>
      </c>
      <c r="T75" s="126">
        <f t="shared" si="5"/>
        <v>517.9</v>
      </c>
      <c r="V75" s="9"/>
      <c r="W75"/>
      <c r="X75"/>
      <c r="Y75" s="125"/>
      <c r="Z75"/>
      <c r="AA75"/>
      <c r="AB75"/>
      <c r="AC75"/>
      <c r="AD75"/>
    </row>
    <row r="76" spans="1:30" x14ac:dyDescent="0.3">
      <c r="A76" s="122">
        <v>44902</v>
      </c>
      <c r="B76" s="123">
        <v>0.82156249999999997</v>
      </c>
      <c r="C76">
        <f>_xlfn.XLOOKUP(A76,Table1[[Date ]],Table1[[OPEN ]])</f>
        <v>508.8</v>
      </c>
      <c r="D76">
        <f>_xlfn.XLOOKUP(A76,Table1[[Date ]],Table1[[close ]])</f>
        <v>507.5</v>
      </c>
      <c r="E76" s="21">
        <f t="shared" si="6"/>
        <v>2.857142857142847E-2</v>
      </c>
      <c r="G76" s="133" t="s">
        <v>1105</v>
      </c>
      <c r="H76" s="177">
        <v>45091</v>
      </c>
      <c r="I76" s="176">
        <v>641.29999999999995</v>
      </c>
      <c r="J76" s="178">
        <v>44918</v>
      </c>
      <c r="K76" s="134" t="s">
        <v>1105</v>
      </c>
      <c r="L76" s="176">
        <f>_xlfn.XLOOKUP(J76,Table1[[Date ]],Table1[[close ]])</f>
        <v>497.35</v>
      </c>
      <c r="M76" s="176">
        <v>547.1</v>
      </c>
      <c r="N76" s="179">
        <v>512.75</v>
      </c>
      <c r="P76" s="131">
        <v>44923</v>
      </c>
      <c r="Q76" s="9">
        <f t="shared" si="7"/>
        <v>547.1</v>
      </c>
      <c r="S76" s="131">
        <v>44914</v>
      </c>
      <c r="T76" s="126">
        <f t="shared" si="5"/>
        <v>512.75</v>
      </c>
      <c r="V76" s="9"/>
      <c r="W76"/>
      <c r="X76"/>
      <c r="Y76" s="125"/>
      <c r="Z76"/>
      <c r="AA76"/>
      <c r="AB76"/>
      <c r="AC76"/>
      <c r="AD76"/>
    </row>
    <row r="77" spans="1:30" x14ac:dyDescent="0.3">
      <c r="A77" s="122">
        <v>44897</v>
      </c>
      <c r="B77" s="123">
        <v>0.70020833333333332</v>
      </c>
      <c r="C77">
        <f>_xlfn.XLOOKUP(A77,Table1[[Date ]],Table1[[OPEN ]])</f>
        <v>540</v>
      </c>
      <c r="D77">
        <f>_xlfn.XLOOKUP(A77,Table1[[Date ]],Table1[[close ]])</f>
        <v>529.79999999999995</v>
      </c>
      <c r="E77" s="21">
        <f t="shared" si="6"/>
        <v>-3.9637599093997666E-2</v>
      </c>
      <c r="G77" s="133" t="s">
        <v>1106</v>
      </c>
      <c r="H77" s="177">
        <v>45090</v>
      </c>
      <c r="I77" s="176">
        <v>640.35</v>
      </c>
      <c r="J77" s="178">
        <v>44911</v>
      </c>
      <c r="K77" s="134" t="s">
        <v>1106</v>
      </c>
      <c r="L77" s="176">
        <f>_xlfn.XLOOKUP(J77,Table1[[Date ]],Table1[[close ]])</f>
        <v>510.2</v>
      </c>
      <c r="M77" s="176">
        <v>520.1</v>
      </c>
      <c r="N77" s="179">
        <v>523.6</v>
      </c>
      <c r="P77" s="131">
        <v>44916</v>
      </c>
      <c r="Q77" s="9">
        <f t="shared" si="7"/>
        <v>520.1</v>
      </c>
      <c r="S77" s="131">
        <v>44907</v>
      </c>
      <c r="T77" s="126">
        <f t="shared" si="5"/>
        <v>523.6</v>
      </c>
      <c r="V77" s="9"/>
      <c r="W77"/>
      <c r="X77"/>
      <c r="Y77" s="125"/>
      <c r="Z77"/>
      <c r="AA77"/>
      <c r="AB77"/>
      <c r="AC77"/>
      <c r="AD77"/>
    </row>
    <row r="78" spans="1:30" x14ac:dyDescent="0.3">
      <c r="A78" s="122">
        <v>44897</v>
      </c>
      <c r="B78" s="123">
        <v>0.68350694444444449</v>
      </c>
      <c r="C78">
        <f>_xlfn.XLOOKUP(A78,Table1[[Date ]],Table1[[OPEN ]])</f>
        <v>540</v>
      </c>
      <c r="D78">
        <f>_xlfn.XLOOKUP(A78,Table1[[Date ]],Table1[[close ]])</f>
        <v>529.79999999999995</v>
      </c>
      <c r="E78" s="21">
        <f t="shared" si="6"/>
        <v>1.9252548131370339E-2</v>
      </c>
      <c r="G78" s="133" t="s">
        <v>1106</v>
      </c>
      <c r="H78" s="177">
        <v>45089</v>
      </c>
      <c r="I78" s="176">
        <v>642.45000000000005</v>
      </c>
      <c r="J78" s="178">
        <v>44911</v>
      </c>
      <c r="K78" s="134" t="s">
        <v>1106</v>
      </c>
      <c r="L78" s="176">
        <f>_xlfn.XLOOKUP(J78,Table1[[Date ]],Table1[[close ]])</f>
        <v>510.2</v>
      </c>
      <c r="M78" s="176">
        <v>520.1</v>
      </c>
      <c r="N78" s="179">
        <v>523.6</v>
      </c>
      <c r="P78" s="131">
        <v>44916</v>
      </c>
      <c r="Q78" s="9">
        <f t="shared" si="7"/>
        <v>520.1</v>
      </c>
      <c r="S78" s="131">
        <v>44907</v>
      </c>
      <c r="T78" s="126">
        <f t="shared" si="5"/>
        <v>523.6</v>
      </c>
      <c r="V78" s="9"/>
      <c r="W78"/>
      <c r="X78"/>
      <c r="Y78" s="125"/>
      <c r="Z78"/>
      <c r="AA78"/>
      <c r="AB78"/>
      <c r="AC78"/>
      <c r="AD78"/>
    </row>
    <row r="79" spans="1:30" ht="28.8" x14ac:dyDescent="0.3">
      <c r="A79" s="122">
        <v>44889</v>
      </c>
      <c r="B79" s="123">
        <v>0.80593749999999997</v>
      </c>
      <c r="C79">
        <f>_xlfn.XLOOKUP(A79,Table1[[Date ]],Table1[[OPEN ]])</f>
        <v>502.3</v>
      </c>
      <c r="D79">
        <f>_xlfn.XLOOKUP(A79,Table1[[Date ]],Table1[[close ]])</f>
        <v>514.4</v>
      </c>
      <c r="E79" s="21">
        <f t="shared" si="6"/>
        <v>4.9766718506998542E-2</v>
      </c>
      <c r="G79" s="133" t="s">
        <v>1107</v>
      </c>
      <c r="H79" s="177">
        <v>45086</v>
      </c>
      <c r="I79" s="176">
        <v>636.9</v>
      </c>
      <c r="J79" s="178">
        <v>44902</v>
      </c>
      <c r="K79" s="134" t="s">
        <v>1107</v>
      </c>
      <c r="L79" s="176">
        <f>_xlfn.XLOOKUP(J79,Table1[[Date ]],Table1[[close ]])</f>
        <v>507.5</v>
      </c>
      <c r="M79" s="176">
        <v>523.6</v>
      </c>
      <c r="N79" s="179">
        <v>529.79999999999995</v>
      </c>
      <c r="P79" s="131">
        <v>44907</v>
      </c>
      <c r="Q79" s="9">
        <f t="shared" si="7"/>
        <v>523.6</v>
      </c>
      <c r="S79" s="131">
        <v>44897</v>
      </c>
      <c r="T79" s="126">
        <f t="shared" si="5"/>
        <v>529.79999999999995</v>
      </c>
      <c r="V79" s="9"/>
      <c r="W79"/>
      <c r="X79"/>
      <c r="Y79" s="125"/>
      <c r="Z79"/>
      <c r="AA79"/>
      <c r="AB79"/>
      <c r="AC79"/>
      <c r="AD79"/>
    </row>
    <row r="80" spans="1:30" ht="28.8" x14ac:dyDescent="0.3">
      <c r="A80" s="122">
        <v>44875</v>
      </c>
      <c r="B80" s="123">
        <v>0.83923611111111107</v>
      </c>
      <c r="C80">
        <f>_xlfn.XLOOKUP(A80,Table1[[Date ]],Table1[[OPEN ]])</f>
        <v>499.4</v>
      </c>
      <c r="D80">
        <f>_xlfn.XLOOKUP(A80,Table1[[Date ]],Table1[[close ]])</f>
        <v>501.55</v>
      </c>
      <c r="E80" s="21">
        <f t="shared" si="6"/>
        <v>1.4953643704516129E-3</v>
      </c>
      <c r="G80" s="133" t="s">
        <v>1107</v>
      </c>
      <c r="H80" s="177">
        <v>45085</v>
      </c>
      <c r="I80" s="176">
        <v>633.4</v>
      </c>
      <c r="J80" s="178">
        <v>44898</v>
      </c>
      <c r="K80" s="134" t="s">
        <v>1107</v>
      </c>
      <c r="L80" s="176">
        <f>_xlfn.XLOOKUP(J80-1,Table1[[Date ]],Table1[[close ]])</f>
        <v>529.79999999999995</v>
      </c>
      <c r="M80" s="176">
        <v>518.5</v>
      </c>
      <c r="N80" s="179">
        <v>518.15</v>
      </c>
      <c r="P80" s="131">
        <v>44903</v>
      </c>
      <c r="Q80" s="9">
        <f t="shared" si="7"/>
        <v>518.5</v>
      </c>
      <c r="S80" s="131">
        <v>44893</v>
      </c>
      <c r="T80" s="126">
        <f t="shared" si="5"/>
        <v>518.15</v>
      </c>
      <c r="V80" s="9"/>
      <c r="W80"/>
      <c r="X80"/>
      <c r="Y80" s="125"/>
      <c r="Z80"/>
      <c r="AA80"/>
      <c r="AB80"/>
      <c r="AC80"/>
      <c r="AD80"/>
    </row>
    <row r="81" spans="1:30" ht="28.8" x14ac:dyDescent="0.3">
      <c r="A81" s="122">
        <v>44869</v>
      </c>
      <c r="B81" s="123">
        <v>1.0381597222222223</v>
      </c>
      <c r="C81">
        <f>_xlfn.XLOOKUP(A81,Table1[[Date ]],Table1[[OPEN ]])</f>
        <v>502.35</v>
      </c>
      <c r="D81">
        <f>_xlfn.XLOOKUP(A81,Table1[[Date ]],Table1[[close ]])</f>
        <v>500.45</v>
      </c>
      <c r="E81" s="21">
        <f t="shared" si="6"/>
        <v>-2.0981116994704951E-3</v>
      </c>
      <c r="G81" s="133" t="s">
        <v>1107</v>
      </c>
      <c r="H81" s="177">
        <v>45084</v>
      </c>
      <c r="I81" s="176">
        <v>642.75</v>
      </c>
      <c r="J81" s="178">
        <v>44898</v>
      </c>
      <c r="K81" s="134" t="s">
        <v>1107</v>
      </c>
      <c r="L81" s="176">
        <f>_xlfn.XLOOKUP(J81-1,Table1[[Date ]],Table1[[close ]])</f>
        <v>529.79999999999995</v>
      </c>
      <c r="M81" s="176">
        <v>518.5</v>
      </c>
      <c r="N81" s="179">
        <v>518.15</v>
      </c>
      <c r="P81" s="131">
        <v>44903</v>
      </c>
      <c r="Q81" s="9">
        <f t="shared" si="7"/>
        <v>518.5</v>
      </c>
      <c r="S81" s="131">
        <v>44893</v>
      </c>
      <c r="T81" s="126">
        <f t="shared" si="5"/>
        <v>518.15</v>
      </c>
      <c r="V81" s="9"/>
      <c r="W81"/>
      <c r="X81"/>
      <c r="Y81" s="125"/>
      <c r="Z81"/>
      <c r="AA81"/>
      <c r="AB81"/>
      <c r="AC81"/>
      <c r="AD81"/>
    </row>
    <row r="82" spans="1:30" x14ac:dyDescent="0.3">
      <c r="A82" s="122">
        <v>44865</v>
      </c>
      <c r="B82" s="123">
        <v>0.77128472222222222</v>
      </c>
      <c r="C82">
        <f>_xlfn.XLOOKUP(A82,Table1[[Date ]],Table1[[OPEN ]])</f>
        <v>495.45</v>
      </c>
      <c r="D82">
        <f>_xlfn.XLOOKUP(A82,Table1[[Date ]],Table1[[close ]])</f>
        <v>500.85</v>
      </c>
      <c r="E82" s="21">
        <f t="shared" si="6"/>
        <v>2.994908655286066E-3</v>
      </c>
      <c r="G82" s="133" t="s">
        <v>1108</v>
      </c>
      <c r="H82" s="177">
        <v>45083</v>
      </c>
      <c r="I82" s="176">
        <v>636.04999999999995</v>
      </c>
      <c r="J82" s="178">
        <v>44897</v>
      </c>
      <c r="K82" s="134" t="s">
        <v>1108</v>
      </c>
      <c r="L82" s="176">
        <f>_xlfn.XLOOKUP(J82,Table1[[Date ]],Table1[[close ]])</f>
        <v>529.79999999999995</v>
      </c>
      <c r="M82" s="176">
        <v>507.5</v>
      </c>
      <c r="N82" s="179">
        <v>518.15</v>
      </c>
      <c r="P82" s="131">
        <v>44902</v>
      </c>
      <c r="Q82" s="9">
        <f t="shared" si="7"/>
        <v>507.5</v>
      </c>
      <c r="S82" s="131">
        <v>44893</v>
      </c>
      <c r="T82" s="126">
        <f t="shared" si="5"/>
        <v>518.15</v>
      </c>
      <c r="V82" s="9"/>
      <c r="W82"/>
      <c r="X82"/>
      <c r="Y82" s="125"/>
      <c r="Z82"/>
      <c r="AA82"/>
      <c r="AB82"/>
      <c r="AC82"/>
      <c r="AD82"/>
    </row>
    <row r="83" spans="1:30" ht="28.8" x14ac:dyDescent="0.3">
      <c r="A83" s="122">
        <v>44862</v>
      </c>
      <c r="B83" s="123">
        <v>0.7902083333333334</v>
      </c>
      <c r="C83">
        <f>_xlfn.XLOOKUP(A83,Table1[[Date ]],Table1[[OPEN ]])</f>
        <v>498.9</v>
      </c>
      <c r="D83">
        <f>_xlfn.XLOOKUP(A83,Table1[[Date ]],Table1[[close ]])</f>
        <v>492.55</v>
      </c>
      <c r="E83" s="21">
        <f t="shared" si="6"/>
        <v>5.8877271343009685E-3</v>
      </c>
      <c r="G83" s="133" t="s">
        <v>1109</v>
      </c>
      <c r="H83" s="177">
        <v>45082</v>
      </c>
      <c r="I83" s="176">
        <v>637.29999999999995</v>
      </c>
      <c r="J83" s="178">
        <v>44897</v>
      </c>
      <c r="K83" s="134" t="s">
        <v>1109</v>
      </c>
      <c r="L83" s="176">
        <f>_xlfn.XLOOKUP(J83,Table1[[Date ]],Table1[[close ]])</f>
        <v>529.79999999999995</v>
      </c>
      <c r="M83" s="176">
        <v>507.5</v>
      </c>
      <c r="N83" s="179">
        <v>518.15</v>
      </c>
      <c r="P83" s="131">
        <v>44902</v>
      </c>
      <c r="Q83" s="9">
        <f t="shared" si="7"/>
        <v>507.5</v>
      </c>
      <c r="S83" s="131">
        <v>44893</v>
      </c>
      <c r="T83" s="126">
        <f t="shared" si="5"/>
        <v>518.15</v>
      </c>
      <c r="V83" s="9"/>
      <c r="W83"/>
      <c r="X83"/>
      <c r="Y83" s="125"/>
      <c r="Z83"/>
      <c r="AA83"/>
      <c r="AB83"/>
      <c r="AC83"/>
      <c r="AD83"/>
    </row>
    <row r="84" spans="1:30" x14ac:dyDescent="0.3">
      <c r="A84" s="122">
        <v>44862</v>
      </c>
      <c r="B84" s="123">
        <v>0.76750000000000007</v>
      </c>
      <c r="C84">
        <f>_xlfn.XLOOKUP(A84,Table1[[Date ]],Table1[[OPEN ]])</f>
        <v>498.9</v>
      </c>
      <c r="D84">
        <f>_xlfn.XLOOKUP(A84,Table1[[Date ]],Table1[[close ]])</f>
        <v>492.55</v>
      </c>
      <c r="E84" s="21">
        <f t="shared" si="6"/>
        <v>1.2892092173383274E-2</v>
      </c>
      <c r="G84" s="133" t="s">
        <v>1110</v>
      </c>
      <c r="H84" s="177">
        <v>45079</v>
      </c>
      <c r="I84" s="176">
        <v>636.45000000000005</v>
      </c>
      <c r="J84" s="178">
        <v>44889</v>
      </c>
      <c r="K84" s="134" t="s">
        <v>1110</v>
      </c>
      <c r="L84" s="176">
        <f>_xlfn.XLOOKUP(J84,Table1[[Date ]],Table1[[close ]])</f>
        <v>514.4</v>
      </c>
      <c r="M84" s="176">
        <v>539.15</v>
      </c>
      <c r="N84" s="179">
        <v>498</v>
      </c>
      <c r="P84" s="131">
        <v>44894</v>
      </c>
      <c r="Q84" s="9">
        <f t="shared" si="7"/>
        <v>539.15</v>
      </c>
      <c r="S84" s="131">
        <v>44883</v>
      </c>
      <c r="T84" s="126">
        <f t="shared" si="5"/>
        <v>498</v>
      </c>
      <c r="V84" s="9"/>
      <c r="W84"/>
      <c r="X84"/>
      <c r="Y84" s="125"/>
      <c r="Z84"/>
      <c r="AA84"/>
      <c r="AB84"/>
      <c r="AC84"/>
      <c r="AD84"/>
    </row>
    <row r="85" spans="1:30" x14ac:dyDescent="0.3">
      <c r="A85" s="122">
        <v>44862</v>
      </c>
      <c r="B85" s="123">
        <v>0.76114583333333341</v>
      </c>
      <c r="C85">
        <f>_xlfn.XLOOKUP(A85,Table1[[Date ]],Table1[[OPEN ]])</f>
        <v>498.9</v>
      </c>
      <c r="D85">
        <f>_xlfn.XLOOKUP(A85,Table1[[Date ]],Table1[[close ]])</f>
        <v>492.55</v>
      </c>
      <c r="E85" s="21">
        <f t="shared" si="6"/>
        <v>1.2892092173383274E-2</v>
      </c>
      <c r="G85" s="133" t="s">
        <v>1111</v>
      </c>
      <c r="H85" s="177">
        <v>45078</v>
      </c>
      <c r="I85" s="176">
        <v>636.35</v>
      </c>
      <c r="J85" s="178">
        <v>44875</v>
      </c>
      <c r="K85" s="134" t="s">
        <v>1111</v>
      </c>
      <c r="L85" s="176">
        <f>_xlfn.XLOOKUP(J85,Table1[[Date ]],Table1[[close ]])</f>
        <v>501.55</v>
      </c>
      <c r="M85" s="176">
        <v>504.55</v>
      </c>
      <c r="N85" s="179">
        <v>500.45</v>
      </c>
      <c r="P85" s="131">
        <v>44880</v>
      </c>
      <c r="Q85" s="9">
        <f t="shared" si="7"/>
        <v>504.55</v>
      </c>
      <c r="S85" s="131">
        <v>44869</v>
      </c>
      <c r="T85" s="126">
        <f t="shared" si="5"/>
        <v>500.45</v>
      </c>
      <c r="V85" s="9"/>
      <c r="W85"/>
      <c r="X85"/>
      <c r="Y85" s="125"/>
      <c r="Z85"/>
      <c r="AA85"/>
      <c r="AB85"/>
      <c r="AC85"/>
      <c r="AD85"/>
    </row>
    <row r="86" spans="1:30" ht="43.2" x14ac:dyDescent="0.3">
      <c r="A86" s="122">
        <v>44841</v>
      </c>
      <c r="B86" s="123">
        <v>1.023923611111111</v>
      </c>
      <c r="C86">
        <f>_xlfn.XLOOKUP(A86,Table1[[Date ]],Table1[[OPEN ]])</f>
        <v>509.55</v>
      </c>
      <c r="D86">
        <f>_xlfn.XLOOKUP(A86,Table1[[Date ]],Table1[[close ]])</f>
        <v>506.5</v>
      </c>
      <c r="E86" s="21">
        <f t="shared" si="6"/>
        <v>-1.5004935834155964E-2</v>
      </c>
      <c r="G86" s="133" t="s">
        <v>1112</v>
      </c>
      <c r="H86" s="177">
        <v>45077</v>
      </c>
      <c r="I86" s="176">
        <v>634.5</v>
      </c>
      <c r="J86" s="178">
        <v>44869</v>
      </c>
      <c r="K86" s="134" t="s">
        <v>1112</v>
      </c>
      <c r="L86" s="176">
        <f>_xlfn.XLOOKUP(J86,Table1[[Date ]],Table1[[close ]])</f>
        <v>500.45</v>
      </c>
      <c r="M86" s="176">
        <v>504.5</v>
      </c>
      <c r="N86" s="179">
        <v>500.85</v>
      </c>
      <c r="P86" s="131">
        <v>44874</v>
      </c>
      <c r="Q86" s="9">
        <f t="shared" si="7"/>
        <v>504.5</v>
      </c>
      <c r="S86" s="131">
        <v>44865</v>
      </c>
      <c r="T86" s="126">
        <f t="shared" si="5"/>
        <v>500.85</v>
      </c>
      <c r="V86" s="9"/>
      <c r="W86"/>
      <c r="X86"/>
      <c r="Y86" s="125"/>
      <c r="Z86"/>
      <c r="AA86"/>
      <c r="AB86"/>
      <c r="AC86"/>
      <c r="AD86"/>
    </row>
    <row r="87" spans="1:30" ht="43.2" x14ac:dyDescent="0.3">
      <c r="A87" s="122">
        <v>44837</v>
      </c>
      <c r="B87" s="123">
        <v>0.78128472222222223</v>
      </c>
      <c r="C87">
        <f>_xlfn.XLOOKUP(A87,Table1[[Date ]],Table1[[OPEN ]])</f>
        <v>501.7</v>
      </c>
      <c r="D87">
        <f>_xlfn.XLOOKUP(A87,Table1[[Date ]],Table1[[close ]])</f>
        <v>506.35</v>
      </c>
      <c r="E87" s="21">
        <f t="shared" si="6"/>
        <v>6.3197393107534694E-3</v>
      </c>
      <c r="G87" s="133" t="s">
        <v>1113</v>
      </c>
      <c r="H87" s="177">
        <v>45076</v>
      </c>
      <c r="I87" s="176">
        <v>620.25</v>
      </c>
      <c r="J87" s="178">
        <v>44865</v>
      </c>
      <c r="K87" s="134" t="s">
        <v>1113</v>
      </c>
      <c r="L87" s="176">
        <f>_xlfn.XLOOKUP(J87,Table1[[Date ]],Table1[[close ]])</f>
        <v>500.85</v>
      </c>
      <c r="M87" s="176">
        <v>500.45</v>
      </c>
      <c r="N87" s="179">
        <v>481.4</v>
      </c>
      <c r="P87" s="131">
        <v>44869</v>
      </c>
      <c r="Q87" s="9">
        <f t="shared" si="7"/>
        <v>500.45</v>
      </c>
      <c r="S87" s="131">
        <v>44859</v>
      </c>
      <c r="T87" s="126">
        <f t="shared" si="5"/>
        <v>481.4</v>
      </c>
      <c r="V87" s="9"/>
      <c r="W87"/>
      <c r="X87"/>
      <c r="Y87" s="125"/>
      <c r="Z87"/>
      <c r="AA87"/>
      <c r="AB87"/>
      <c r="AC87"/>
      <c r="AD87"/>
    </row>
    <row r="88" spans="1:30" ht="43.2" x14ac:dyDescent="0.3">
      <c r="A88" s="122">
        <v>44834</v>
      </c>
      <c r="B88" s="123">
        <v>0.86270833333333341</v>
      </c>
      <c r="C88">
        <f>_xlfn.XLOOKUP(A88,Table1[[Date ]],Table1[[OPEN ]])</f>
        <v>500</v>
      </c>
      <c r="D88">
        <f>_xlfn.XLOOKUP(A88,Table1[[Date ]],Table1[[close ]])</f>
        <v>502.5</v>
      </c>
      <c r="E88" s="21">
        <f t="shared" si="6"/>
        <v>-1.5920398009950931E-3</v>
      </c>
      <c r="G88" s="133" t="s">
        <v>1114</v>
      </c>
      <c r="H88" s="177">
        <v>45075</v>
      </c>
      <c r="I88" s="176">
        <v>622.20000000000005</v>
      </c>
      <c r="J88" s="178">
        <v>44862</v>
      </c>
      <c r="K88" s="134" t="s">
        <v>1114</v>
      </c>
      <c r="L88" s="176">
        <f>_xlfn.XLOOKUP(J88,Table1[[Date ]],Table1[[close ]])</f>
        <v>492.55</v>
      </c>
      <c r="M88" s="176">
        <v>503.05</v>
      </c>
      <c r="N88" s="179">
        <v>479.85</v>
      </c>
      <c r="P88" s="131">
        <v>44867</v>
      </c>
      <c r="Q88" s="9">
        <f t="shared" si="7"/>
        <v>503.05</v>
      </c>
      <c r="S88" s="131">
        <v>44858</v>
      </c>
      <c r="T88" s="126">
        <f t="shared" si="5"/>
        <v>479.85</v>
      </c>
      <c r="V88" s="9"/>
      <c r="W88"/>
      <c r="X88"/>
      <c r="Y88" s="125"/>
      <c r="Z88"/>
      <c r="AA88"/>
      <c r="AB88"/>
      <c r="AC88"/>
      <c r="AD88"/>
    </row>
    <row r="89" spans="1:30" x14ac:dyDescent="0.3">
      <c r="A89" s="122">
        <v>44834</v>
      </c>
      <c r="B89" s="123">
        <v>0.86222222222222222</v>
      </c>
      <c r="C89">
        <f>_xlfn.XLOOKUP(A89,Table1[[Date ]],Table1[[OPEN ]])</f>
        <v>500</v>
      </c>
      <c r="D89">
        <f>_xlfn.XLOOKUP(A89,Table1[[Date ]],Table1[[close ]])</f>
        <v>502.5</v>
      </c>
      <c r="E89" s="21">
        <f t="shared" si="6"/>
        <v>-4.9751243781094301E-3</v>
      </c>
      <c r="G89" s="133" t="s">
        <v>1093</v>
      </c>
      <c r="H89" s="177">
        <v>45072</v>
      </c>
      <c r="I89" s="176">
        <v>617.35</v>
      </c>
      <c r="J89" s="178">
        <v>44862</v>
      </c>
      <c r="K89" s="134" t="s">
        <v>1093</v>
      </c>
      <c r="L89" s="176">
        <f>_xlfn.XLOOKUP(J89,Table1[[Date ]],Table1[[close ]])</f>
        <v>492.55</v>
      </c>
      <c r="M89" s="176">
        <v>503.05</v>
      </c>
      <c r="N89" s="179">
        <v>479.85</v>
      </c>
      <c r="P89" s="131">
        <v>44867</v>
      </c>
      <c r="Q89" s="9">
        <f t="shared" si="7"/>
        <v>503.05</v>
      </c>
      <c r="S89" s="131">
        <v>44858</v>
      </c>
      <c r="T89" s="126">
        <f t="shared" si="5"/>
        <v>479.85</v>
      </c>
      <c r="V89" s="9"/>
      <c r="W89"/>
      <c r="X89"/>
      <c r="Y89" s="125"/>
      <c r="Z89"/>
      <c r="AA89"/>
      <c r="AB89"/>
      <c r="AC89"/>
      <c r="AD89"/>
    </row>
    <row r="90" spans="1:30" x14ac:dyDescent="0.3">
      <c r="A90" s="122">
        <v>44834</v>
      </c>
      <c r="B90" s="123">
        <v>0.86090277777777779</v>
      </c>
      <c r="C90">
        <f>_xlfn.XLOOKUP(A90,Table1[[Date ]],Table1[[OPEN ]])</f>
        <v>500</v>
      </c>
      <c r="D90">
        <f>_xlfn.XLOOKUP(A90,Table1[[Date ]],Table1[[close ]])</f>
        <v>502.5</v>
      </c>
      <c r="E90" s="21">
        <f t="shared" si="6"/>
        <v>-4.9751243781094301E-3</v>
      </c>
      <c r="G90" s="133" t="s">
        <v>1093</v>
      </c>
      <c r="H90" s="177">
        <v>45071</v>
      </c>
      <c r="I90" s="176">
        <v>614.1</v>
      </c>
      <c r="J90" s="178">
        <v>44862</v>
      </c>
      <c r="K90" s="134" t="s">
        <v>1093</v>
      </c>
      <c r="L90" s="176">
        <f>_xlfn.XLOOKUP(J90,Table1[[Date ]],Table1[[close ]])</f>
        <v>492.55</v>
      </c>
      <c r="M90" s="176">
        <v>503.05</v>
      </c>
      <c r="N90" s="179">
        <v>479.85</v>
      </c>
      <c r="P90" s="131">
        <v>44867</v>
      </c>
      <c r="Q90" s="9">
        <f t="shared" si="7"/>
        <v>503.05</v>
      </c>
      <c r="S90" s="131">
        <v>44858</v>
      </c>
      <c r="T90" s="126">
        <f t="shared" si="5"/>
        <v>479.85</v>
      </c>
      <c r="V90" s="9"/>
      <c r="W90"/>
      <c r="X90"/>
      <c r="Y90" s="125"/>
      <c r="Z90"/>
      <c r="AA90"/>
      <c r="AB90"/>
      <c r="AC90"/>
      <c r="AD90"/>
    </row>
    <row r="91" spans="1:30" x14ac:dyDescent="0.3">
      <c r="A91" s="122">
        <v>44834</v>
      </c>
      <c r="B91" s="123">
        <v>0.85857638888888888</v>
      </c>
      <c r="C91">
        <f>_xlfn.XLOOKUP(A91,Table1[[Date ]],Table1[[OPEN ]])</f>
        <v>500</v>
      </c>
      <c r="D91">
        <f>_xlfn.XLOOKUP(A91,Table1[[Date ]],Table1[[close ]])</f>
        <v>502.5</v>
      </c>
      <c r="E91" s="21">
        <f t="shared" si="6"/>
        <v>-4.9751243781094301E-3</v>
      </c>
      <c r="G91" s="133" t="s">
        <v>1115</v>
      </c>
      <c r="H91" s="177">
        <v>45070</v>
      </c>
      <c r="I91" s="176">
        <v>611.1</v>
      </c>
      <c r="J91" s="178">
        <v>44860</v>
      </c>
      <c r="K91" s="134" t="s">
        <v>1115</v>
      </c>
      <c r="L91" s="176">
        <f>_xlfn.XLOOKUP(J91-1,Table1[[Date ]],Table1[[close ]])</f>
        <v>481.4</v>
      </c>
      <c r="M91" s="176">
        <v>500.85</v>
      </c>
      <c r="N91" s="179">
        <v>481.25</v>
      </c>
      <c r="P91" s="131">
        <v>44865</v>
      </c>
      <c r="Q91" s="9">
        <f t="shared" si="7"/>
        <v>500.85</v>
      </c>
      <c r="S91" s="131">
        <v>44855</v>
      </c>
      <c r="T91" s="126">
        <f t="shared" si="5"/>
        <v>481.25</v>
      </c>
      <c r="V91" s="9"/>
      <c r="W91"/>
      <c r="X91"/>
      <c r="Y91" s="125"/>
      <c r="Z91"/>
      <c r="AA91"/>
      <c r="AB91"/>
      <c r="AC91"/>
      <c r="AD91"/>
    </row>
    <row r="92" spans="1:30" x14ac:dyDescent="0.3">
      <c r="A92" s="122">
        <v>44830</v>
      </c>
      <c r="B92" s="123">
        <v>0.79854166666666671</v>
      </c>
      <c r="C92">
        <f>_xlfn.XLOOKUP(A92,Table1[[Date ]],Table1[[OPEN ]])</f>
        <v>503</v>
      </c>
      <c r="D92">
        <f>_xlfn.XLOOKUP(A92,Table1[[Date ]],Table1[[close ]])</f>
        <v>507.4</v>
      </c>
      <c r="E92" s="21">
        <f t="shared" si="6"/>
        <v>-1.4584154513204495E-2</v>
      </c>
      <c r="G92" s="133" t="s">
        <v>1106</v>
      </c>
      <c r="H92" s="177">
        <v>45069</v>
      </c>
      <c r="I92" s="176">
        <v>602.65</v>
      </c>
      <c r="J92" s="178">
        <v>44841</v>
      </c>
      <c r="K92" s="134" t="s">
        <v>1106</v>
      </c>
      <c r="L92" s="176">
        <f>_xlfn.XLOOKUP(J92,Table1[[Date ]],Table1[[close ]])</f>
        <v>506.5</v>
      </c>
      <c r="M92" s="176">
        <v>481.6</v>
      </c>
      <c r="N92" s="179">
        <v>506.35</v>
      </c>
      <c r="P92" s="131">
        <v>44846</v>
      </c>
      <c r="Q92" s="9">
        <f t="shared" si="7"/>
        <v>481.6</v>
      </c>
      <c r="S92" s="131">
        <v>44837</v>
      </c>
      <c r="T92" s="126">
        <f t="shared" si="5"/>
        <v>506.35</v>
      </c>
      <c r="V92" s="9"/>
      <c r="W92"/>
      <c r="X92"/>
      <c r="Y92" s="125"/>
      <c r="Z92"/>
      <c r="AA92"/>
      <c r="AB92"/>
      <c r="AC92"/>
      <c r="AD92"/>
    </row>
    <row r="93" spans="1:30" x14ac:dyDescent="0.3">
      <c r="A93" s="122">
        <v>44819</v>
      </c>
      <c r="B93" s="123">
        <v>0.65440972222222227</v>
      </c>
      <c r="C93">
        <f>_xlfn.XLOOKUP(A93,Table1[[Date ]],Table1[[OPEN ]])</f>
        <v>522.75</v>
      </c>
      <c r="D93">
        <f>_xlfn.XLOOKUP(A93,Table1[[Date ]],Table1[[close ]])</f>
        <v>520.75</v>
      </c>
      <c r="E93" s="21">
        <f t="shared" si="6"/>
        <v>-3.408545367258764E-2</v>
      </c>
      <c r="G93" s="133" t="s">
        <v>1115</v>
      </c>
      <c r="H93" s="177">
        <v>45068</v>
      </c>
      <c r="I93" s="176">
        <v>598.25</v>
      </c>
      <c r="J93" s="178">
        <v>44837</v>
      </c>
      <c r="K93" s="134" t="s">
        <v>1115</v>
      </c>
      <c r="L93" s="176">
        <f>_xlfn.XLOOKUP(J93,Table1[[Date ]],Table1[[close ]])</f>
        <v>506.35</v>
      </c>
      <c r="M93" s="176">
        <v>506.5</v>
      </c>
      <c r="N93" s="179">
        <v>500.45</v>
      </c>
      <c r="P93" s="131">
        <v>44841</v>
      </c>
      <c r="Q93" s="9">
        <f t="shared" si="7"/>
        <v>506.5</v>
      </c>
      <c r="S93" s="131">
        <v>44832</v>
      </c>
      <c r="T93" s="126">
        <f t="shared" si="5"/>
        <v>500.45</v>
      </c>
      <c r="V93" s="9"/>
      <c r="W93"/>
      <c r="X93"/>
      <c r="Y93" s="125"/>
      <c r="Z93"/>
      <c r="AA93"/>
      <c r="AB93"/>
      <c r="AC93"/>
      <c r="AD93"/>
    </row>
    <row r="94" spans="1:30" ht="28.8" x14ac:dyDescent="0.3">
      <c r="A94" s="122">
        <v>44803</v>
      </c>
      <c r="B94" s="123">
        <v>0.91934027777777771</v>
      </c>
      <c r="C94">
        <f>_xlfn.XLOOKUP(A94,Table1[[Date ]],Table1[[OPEN ]])</f>
        <v>472.1</v>
      </c>
      <c r="D94">
        <f>_xlfn.XLOOKUP(A94,Table1[[Date ]],Table1[[close ]])</f>
        <v>480</v>
      </c>
      <c r="E94" s="21">
        <f t="shared" si="6"/>
        <v>8.9062500000000044E-2</v>
      </c>
      <c r="G94" s="133" t="s">
        <v>1107</v>
      </c>
      <c r="H94" s="177">
        <v>45065</v>
      </c>
      <c r="I94" s="176">
        <v>596.85</v>
      </c>
      <c r="J94" s="178">
        <v>44834</v>
      </c>
      <c r="K94" s="134" t="s">
        <v>1107</v>
      </c>
      <c r="L94" s="176">
        <f>_xlfn.XLOOKUP(J94,Table1[[Date ]],Table1[[close ]])</f>
        <v>502.5</v>
      </c>
      <c r="M94" s="176">
        <v>505.35</v>
      </c>
      <c r="N94" s="179">
        <v>507.4</v>
      </c>
      <c r="P94" s="131">
        <v>44838</v>
      </c>
      <c r="Q94" s="9">
        <f t="shared" si="7"/>
        <v>505.35</v>
      </c>
      <c r="S94" s="131">
        <v>44830</v>
      </c>
      <c r="T94" s="126">
        <f t="shared" si="5"/>
        <v>507.4</v>
      </c>
      <c r="V94" s="9"/>
      <c r="W94"/>
      <c r="X94"/>
      <c r="Y94" s="125"/>
      <c r="Z94"/>
      <c r="AA94"/>
      <c r="AB94"/>
      <c r="AC94"/>
      <c r="AD94"/>
    </row>
    <row r="95" spans="1:30" ht="28.8" x14ac:dyDescent="0.3">
      <c r="A95" s="122">
        <v>44803</v>
      </c>
      <c r="B95" s="123">
        <v>0.91659722222222229</v>
      </c>
      <c r="C95">
        <f>_xlfn.XLOOKUP(A95,Table1[[Date ]],Table1[[OPEN ]])</f>
        <v>472.1</v>
      </c>
      <c r="D95">
        <f>_xlfn.XLOOKUP(A95,Table1[[Date ]],Table1[[close ]])</f>
        <v>480</v>
      </c>
      <c r="E95" s="21">
        <f t="shared" si="6"/>
        <v>-1.6458333333333242E-2</v>
      </c>
      <c r="G95" s="133" t="s">
        <v>1116</v>
      </c>
      <c r="H95" s="177">
        <v>45064</v>
      </c>
      <c r="I95" s="176">
        <v>609.45000000000005</v>
      </c>
      <c r="J95" s="178">
        <v>44834</v>
      </c>
      <c r="K95" s="134" t="s">
        <v>1116</v>
      </c>
      <c r="L95" s="176">
        <f>_xlfn.XLOOKUP(J95,Table1[[Date ]],Table1[[close ]])</f>
        <v>502.5</v>
      </c>
      <c r="M95" s="176">
        <v>505.35</v>
      </c>
      <c r="N95" s="179">
        <v>507.4</v>
      </c>
      <c r="P95" s="131">
        <v>44838</v>
      </c>
      <c r="Q95" s="9">
        <f t="shared" si="7"/>
        <v>505.35</v>
      </c>
      <c r="S95" s="131">
        <v>44830</v>
      </c>
      <c r="T95" s="126">
        <f t="shared" si="5"/>
        <v>507.4</v>
      </c>
      <c r="V95" s="9"/>
      <c r="W95"/>
      <c r="X95"/>
      <c r="Y95" s="125"/>
      <c r="Z95"/>
      <c r="AA95"/>
      <c r="AB95"/>
      <c r="AC95"/>
      <c r="AD95"/>
    </row>
    <row r="96" spans="1:30" ht="28.8" x14ac:dyDescent="0.3">
      <c r="A96" s="122">
        <v>44803</v>
      </c>
      <c r="B96" s="123">
        <v>0.91159722222222217</v>
      </c>
      <c r="C96">
        <f>_xlfn.XLOOKUP(A96,Table1[[Date ]],Table1[[OPEN ]])</f>
        <v>472.1</v>
      </c>
      <c r="D96">
        <f>_xlfn.XLOOKUP(A96,Table1[[Date ]],Table1[[close ]])</f>
        <v>480</v>
      </c>
      <c r="E96" s="21">
        <f t="shared" si="6"/>
        <v>-1.6458333333333242E-2</v>
      </c>
      <c r="G96" s="133" t="s">
        <v>1107</v>
      </c>
      <c r="H96" s="177">
        <v>45063</v>
      </c>
      <c r="I96" s="176">
        <v>607.54999999999995</v>
      </c>
      <c r="J96" s="178">
        <v>44834</v>
      </c>
      <c r="K96" s="134" t="s">
        <v>1107</v>
      </c>
      <c r="L96" s="176">
        <f>_xlfn.XLOOKUP(J96,Table1[[Date ]],Table1[[close ]])</f>
        <v>502.5</v>
      </c>
      <c r="M96" s="176">
        <v>505.35</v>
      </c>
      <c r="N96" s="179">
        <v>507.4</v>
      </c>
      <c r="P96" s="131">
        <v>44838</v>
      </c>
      <c r="Q96" s="9">
        <f t="shared" si="7"/>
        <v>505.35</v>
      </c>
      <c r="S96" s="131">
        <v>44830</v>
      </c>
      <c r="T96" s="126">
        <f t="shared" si="5"/>
        <v>507.4</v>
      </c>
      <c r="V96" s="9"/>
      <c r="W96"/>
      <c r="X96"/>
      <c r="Y96" s="125"/>
      <c r="Z96"/>
      <c r="AA96"/>
      <c r="AB96"/>
      <c r="AC96"/>
      <c r="AD96"/>
    </row>
    <row r="97" spans="1:30" x14ac:dyDescent="0.3">
      <c r="A97" s="122">
        <v>44803</v>
      </c>
      <c r="B97" s="123">
        <v>0.91090277777777784</v>
      </c>
      <c r="C97">
        <f>_xlfn.XLOOKUP(A97,Table1[[Date ]],Table1[[OPEN ]])</f>
        <v>472.1</v>
      </c>
      <c r="D97">
        <f>_xlfn.XLOOKUP(A97,Table1[[Date ]],Table1[[close ]])</f>
        <v>480</v>
      </c>
      <c r="E97" s="21">
        <f t="shared" si="6"/>
        <v>-1.6458333333333242E-2</v>
      </c>
      <c r="G97" s="133" t="s">
        <v>1110</v>
      </c>
      <c r="H97" s="177">
        <v>45062</v>
      </c>
      <c r="I97" s="176">
        <v>592.4</v>
      </c>
      <c r="J97" s="178">
        <v>44834</v>
      </c>
      <c r="K97" s="134" t="s">
        <v>1110</v>
      </c>
      <c r="L97" s="176">
        <f>_xlfn.XLOOKUP(J97,Table1[[Date ]],Table1[[close ]])</f>
        <v>502.5</v>
      </c>
      <c r="M97" s="176">
        <v>505.35</v>
      </c>
      <c r="N97" s="179">
        <v>507.4</v>
      </c>
      <c r="P97" s="131">
        <v>44838</v>
      </c>
      <c r="Q97" s="9">
        <f t="shared" si="7"/>
        <v>505.35</v>
      </c>
      <c r="S97" s="131">
        <v>44830</v>
      </c>
      <c r="T97" s="126">
        <f t="shared" si="5"/>
        <v>507.4</v>
      </c>
      <c r="V97" s="9"/>
      <c r="W97"/>
      <c r="X97"/>
      <c r="Y97" s="125"/>
      <c r="Z97"/>
      <c r="AA97"/>
      <c r="AB97"/>
      <c r="AC97"/>
      <c r="AD97"/>
    </row>
    <row r="98" spans="1:30" x14ac:dyDescent="0.3">
      <c r="A98" s="122">
        <v>44803</v>
      </c>
      <c r="B98" s="123">
        <v>0.81923611111111105</v>
      </c>
      <c r="C98">
        <f>_xlfn.XLOOKUP(A98,Table1[[Date ]],Table1[[OPEN ]])</f>
        <v>472.1</v>
      </c>
      <c r="D98">
        <f>_xlfn.XLOOKUP(A98,Table1[[Date ]],Table1[[close ]])</f>
        <v>480</v>
      </c>
      <c r="E98" s="21">
        <f t="shared" si="6"/>
        <v>-1.6458333333333242E-2</v>
      </c>
      <c r="G98" s="133" t="s">
        <v>1117</v>
      </c>
      <c r="H98" s="177">
        <v>45061</v>
      </c>
      <c r="I98" s="176">
        <v>606.5</v>
      </c>
      <c r="J98" s="178">
        <v>44830</v>
      </c>
      <c r="K98" s="134" t="s">
        <v>1117</v>
      </c>
      <c r="L98" s="176">
        <f>_xlfn.XLOOKUP(J98,Table1[[Date ]],Table1[[close ]])</f>
        <v>507.4</v>
      </c>
      <c r="M98" s="176">
        <v>502.5</v>
      </c>
      <c r="N98" s="179">
        <v>506.7</v>
      </c>
      <c r="P98" s="131">
        <v>44834</v>
      </c>
      <c r="Q98" s="9">
        <f t="shared" si="7"/>
        <v>502.5</v>
      </c>
      <c r="S98" s="131">
        <v>44825</v>
      </c>
      <c r="T98" s="126">
        <f t="shared" ref="T98:T129" si="8">VLOOKUP(S98,H:I,2,FALSE)</f>
        <v>506.7</v>
      </c>
      <c r="V98" s="9"/>
      <c r="W98"/>
      <c r="X98"/>
      <c r="Y98" s="125"/>
      <c r="Z98"/>
      <c r="AA98"/>
      <c r="AB98"/>
      <c r="AC98"/>
      <c r="AD98"/>
    </row>
    <row r="99" spans="1:30" ht="28.8" x14ac:dyDescent="0.3">
      <c r="A99" s="122">
        <v>44803</v>
      </c>
      <c r="B99" s="123">
        <v>0.81357638888888895</v>
      </c>
      <c r="C99">
        <f>_xlfn.XLOOKUP(A99,Table1[[Date ]],Table1[[OPEN ]])</f>
        <v>472.1</v>
      </c>
      <c r="D99">
        <f>_xlfn.XLOOKUP(A99,Table1[[Date ]],Table1[[close ]])</f>
        <v>480</v>
      </c>
      <c r="E99" s="21">
        <f t="shared" si="6"/>
        <v>-1.6458333333333242E-2</v>
      </c>
      <c r="G99" s="133" t="s">
        <v>1107</v>
      </c>
      <c r="H99" s="177">
        <v>45058</v>
      </c>
      <c r="I99" s="176">
        <v>595.04999999999995</v>
      </c>
      <c r="J99" s="178">
        <v>44819</v>
      </c>
      <c r="K99" s="134" t="s">
        <v>1107</v>
      </c>
      <c r="L99" s="176">
        <f>_xlfn.XLOOKUP(J99,Table1[[Date ]],Table1[[close ]])</f>
        <v>520.75</v>
      </c>
      <c r="M99" s="176">
        <v>526.4</v>
      </c>
      <c r="N99" s="179">
        <v>499.25</v>
      </c>
      <c r="P99" s="131">
        <v>44824</v>
      </c>
      <c r="Q99" s="9">
        <f t="shared" si="7"/>
        <v>526.4</v>
      </c>
      <c r="S99" s="131">
        <v>44813</v>
      </c>
      <c r="T99" s="126">
        <f t="shared" si="8"/>
        <v>499.25</v>
      </c>
      <c r="V99" s="9"/>
      <c r="W99"/>
      <c r="X99"/>
      <c r="Y99" s="125"/>
      <c r="Z99"/>
      <c r="AA99"/>
      <c r="AB99"/>
      <c r="AC99"/>
      <c r="AD99"/>
    </row>
    <row r="100" spans="1:30" x14ac:dyDescent="0.3">
      <c r="A100" s="122">
        <v>44784</v>
      </c>
      <c r="B100" s="123">
        <v>0.82434027777777774</v>
      </c>
      <c r="C100">
        <f>_xlfn.XLOOKUP(A100,Table1[[Date ]],Table1[[OPEN ]])</f>
        <v>442</v>
      </c>
      <c r="D100">
        <f>_xlfn.XLOOKUP(A100,Table1[[Date ]],Table1[[close ]])</f>
        <v>439.7</v>
      </c>
      <c r="E100" s="21">
        <f t="shared" si="6"/>
        <v>7.3686604503070408E-2</v>
      </c>
      <c r="G100" s="133" t="s">
        <v>1108</v>
      </c>
      <c r="H100" s="177">
        <v>45057</v>
      </c>
      <c r="I100" s="176">
        <v>601.95000000000005</v>
      </c>
      <c r="J100" s="178">
        <v>44803</v>
      </c>
      <c r="K100" s="134" t="s">
        <v>1108</v>
      </c>
      <c r="L100" s="176">
        <f>_xlfn.XLOOKUP(J100,Table1[[Date ]],Table1[[close ]])</f>
        <v>480</v>
      </c>
      <c r="M100" s="176">
        <v>499.4</v>
      </c>
      <c r="N100" s="179">
        <v>474</v>
      </c>
      <c r="P100" s="131">
        <v>44809</v>
      </c>
      <c r="Q100" s="9">
        <f t="shared" si="7"/>
        <v>499.4</v>
      </c>
      <c r="S100" s="131">
        <v>44798</v>
      </c>
      <c r="T100" s="126">
        <f t="shared" si="8"/>
        <v>474</v>
      </c>
      <c r="V100" s="9"/>
      <c r="W100"/>
      <c r="X100"/>
      <c r="Y100" s="125"/>
      <c r="Z100"/>
      <c r="AA100"/>
      <c r="AB100"/>
      <c r="AC100"/>
      <c r="AD100"/>
    </row>
    <row r="101" spans="1:30" x14ac:dyDescent="0.3">
      <c r="A101" s="122">
        <v>44781</v>
      </c>
      <c r="B101" s="123">
        <v>0.88788194444444435</v>
      </c>
      <c r="C101">
        <f>_xlfn.XLOOKUP(A101,Table1[[Date ]],Table1[[OPEN ]])</f>
        <v>442</v>
      </c>
      <c r="D101">
        <f>_xlfn.XLOOKUP(A101,Table1[[Date ]],Table1[[close ]])</f>
        <v>440.75</v>
      </c>
      <c r="E101" s="21">
        <f t="shared" si="6"/>
        <v>2.8360748723765816E-3</v>
      </c>
      <c r="G101" s="133" t="s">
        <v>1118</v>
      </c>
      <c r="H101" s="177">
        <v>45056</v>
      </c>
      <c r="I101" s="176">
        <v>599.4</v>
      </c>
      <c r="J101" s="178">
        <v>44803</v>
      </c>
      <c r="K101" s="134" t="s">
        <v>1118</v>
      </c>
      <c r="L101" s="176">
        <f>_xlfn.XLOOKUP(J101,Table1[[Date ]],Table1[[close ]])</f>
        <v>480</v>
      </c>
      <c r="M101" s="176">
        <v>499.4</v>
      </c>
      <c r="N101" s="179">
        <v>474</v>
      </c>
      <c r="P101" s="131">
        <v>44809</v>
      </c>
      <c r="Q101" s="9">
        <f t="shared" si="7"/>
        <v>499.4</v>
      </c>
      <c r="S101" s="131">
        <v>44798</v>
      </c>
      <c r="T101" s="126">
        <f t="shared" si="8"/>
        <v>474</v>
      </c>
      <c r="V101" s="9"/>
      <c r="W101"/>
      <c r="X101"/>
      <c r="Y101" s="125"/>
      <c r="Z101"/>
      <c r="AA101"/>
      <c r="AB101"/>
      <c r="AC101"/>
      <c r="AD101"/>
    </row>
    <row r="102" spans="1:30" x14ac:dyDescent="0.3">
      <c r="A102" s="122">
        <v>44778</v>
      </c>
      <c r="B102" s="123">
        <v>0.82850694444444439</v>
      </c>
      <c r="C102">
        <f>_xlfn.XLOOKUP(A102,Table1[[Date ]],Table1[[OPEN ]])</f>
        <v>440.4</v>
      </c>
      <c r="D102">
        <f>_xlfn.XLOOKUP(A102,Table1[[Date ]],Table1[[close ]])</f>
        <v>442.75</v>
      </c>
      <c r="E102" s="21">
        <f t="shared" si="6"/>
        <v>-1.6939582156973998E-3</v>
      </c>
      <c r="G102" s="133" t="s">
        <v>1117</v>
      </c>
      <c r="H102" s="177">
        <v>45055</v>
      </c>
      <c r="I102" s="176">
        <v>599.6</v>
      </c>
      <c r="J102" s="178">
        <v>44803</v>
      </c>
      <c r="K102" s="134" t="s">
        <v>1117</v>
      </c>
      <c r="L102" s="176">
        <f>_xlfn.XLOOKUP(J102,Table1[[Date ]],Table1[[close ]])</f>
        <v>480</v>
      </c>
      <c r="M102" s="176">
        <v>499.4</v>
      </c>
      <c r="N102" s="179">
        <v>474</v>
      </c>
      <c r="P102" s="131">
        <v>44809</v>
      </c>
      <c r="Q102" s="9">
        <f t="shared" ref="Q102:Q133" si="9">VLOOKUP(P102,H:I,2,FALSE)</f>
        <v>499.4</v>
      </c>
      <c r="S102" s="131">
        <v>44798</v>
      </c>
      <c r="T102" s="126">
        <f t="shared" si="8"/>
        <v>474</v>
      </c>
      <c r="V102" s="9"/>
      <c r="W102"/>
      <c r="X102"/>
      <c r="Y102" s="125"/>
      <c r="Z102"/>
      <c r="AA102"/>
      <c r="AB102"/>
      <c r="AC102"/>
      <c r="AD102"/>
    </row>
    <row r="103" spans="1:30" x14ac:dyDescent="0.3">
      <c r="A103" s="122">
        <v>44778</v>
      </c>
      <c r="B103" s="123">
        <v>0.66024305555555551</v>
      </c>
      <c r="C103">
        <f>_xlfn.XLOOKUP(A103,Table1[[Date ]],Table1[[OPEN ]])</f>
        <v>440.4</v>
      </c>
      <c r="D103">
        <f>_xlfn.XLOOKUP(A103,Table1[[Date ]],Table1[[close ]])</f>
        <v>442.75</v>
      </c>
      <c r="E103" s="21">
        <f t="shared" si="6"/>
        <v>-5.3077357425184157E-3</v>
      </c>
      <c r="G103" s="133" t="s">
        <v>1117</v>
      </c>
      <c r="H103" s="177">
        <v>45054</v>
      </c>
      <c r="I103" s="176">
        <v>583.25</v>
      </c>
      <c r="J103" s="178">
        <v>44803</v>
      </c>
      <c r="K103" s="134" t="s">
        <v>1117</v>
      </c>
      <c r="L103" s="176">
        <f>_xlfn.XLOOKUP(J103,Table1[[Date ]],Table1[[close ]])</f>
        <v>480</v>
      </c>
      <c r="M103" s="176">
        <v>499.4</v>
      </c>
      <c r="N103" s="179">
        <v>474</v>
      </c>
      <c r="P103" s="131">
        <v>44809</v>
      </c>
      <c r="Q103" s="9">
        <f t="shared" si="9"/>
        <v>499.4</v>
      </c>
      <c r="S103" s="131">
        <v>44798</v>
      </c>
      <c r="T103" s="126">
        <f t="shared" si="8"/>
        <v>474</v>
      </c>
      <c r="V103" s="9"/>
      <c r="W103"/>
      <c r="X103"/>
      <c r="Y103" s="125"/>
      <c r="Z103"/>
      <c r="AA103"/>
      <c r="AB103"/>
      <c r="AC103"/>
      <c r="AD103"/>
    </row>
    <row r="104" spans="1:30" ht="28.8" x14ac:dyDescent="0.3">
      <c r="A104" s="122">
        <v>44778</v>
      </c>
      <c r="B104" s="123">
        <v>0.65854166666666669</v>
      </c>
      <c r="C104">
        <f>_xlfn.XLOOKUP(A104,Table1[[Date ]],Table1[[OPEN ]])</f>
        <v>440.4</v>
      </c>
      <c r="D104">
        <f>_xlfn.XLOOKUP(A104,Table1[[Date ]],Table1[[close ]])</f>
        <v>442.75</v>
      </c>
      <c r="E104" s="21">
        <f t="shared" si="6"/>
        <v>-5.3077357425184157E-3</v>
      </c>
      <c r="G104" s="133" t="s">
        <v>1107</v>
      </c>
      <c r="H104" s="177">
        <v>45051</v>
      </c>
      <c r="I104" s="176">
        <v>572.20000000000005</v>
      </c>
      <c r="J104" s="178">
        <v>44803</v>
      </c>
      <c r="K104" s="134" t="s">
        <v>1107</v>
      </c>
      <c r="L104" s="176">
        <f>_xlfn.XLOOKUP(J104,Table1[[Date ]],Table1[[close ]])</f>
        <v>480</v>
      </c>
      <c r="M104" s="176">
        <v>499.4</v>
      </c>
      <c r="N104" s="179">
        <v>474</v>
      </c>
      <c r="P104" s="131">
        <v>44809</v>
      </c>
      <c r="Q104" s="9">
        <f t="shared" si="9"/>
        <v>499.4</v>
      </c>
      <c r="S104" s="131">
        <v>44798</v>
      </c>
      <c r="T104" s="126">
        <f t="shared" si="8"/>
        <v>474</v>
      </c>
      <c r="V104" s="9"/>
      <c r="W104"/>
      <c r="X104"/>
      <c r="Y104" s="125"/>
      <c r="Z104"/>
      <c r="AA104"/>
      <c r="AB104"/>
      <c r="AC104"/>
      <c r="AD104"/>
    </row>
    <row r="105" spans="1:30" x14ac:dyDescent="0.3">
      <c r="A105" s="122">
        <v>44777</v>
      </c>
      <c r="B105" s="123">
        <v>0.58295138888888887</v>
      </c>
      <c r="C105">
        <f>_xlfn.XLOOKUP(A105,Table1[[Date ]],Table1[[OPEN ]])</f>
        <v>434.95</v>
      </c>
      <c r="D105">
        <f>_xlfn.XLOOKUP(A105,Table1[[Date ]],Table1[[close ]])</f>
        <v>438.3</v>
      </c>
      <c r="E105" s="21">
        <f t="shared" si="6"/>
        <v>7.7020347166341097E-3</v>
      </c>
      <c r="G105" s="133" t="s">
        <v>1117</v>
      </c>
      <c r="H105" s="177">
        <v>45050</v>
      </c>
      <c r="I105" s="176">
        <v>572.4</v>
      </c>
      <c r="J105" s="178">
        <v>44803</v>
      </c>
      <c r="K105" s="134" t="s">
        <v>1117</v>
      </c>
      <c r="L105" s="176">
        <f>_xlfn.XLOOKUP(J105,Table1[[Date ]],Table1[[close ]])</f>
        <v>480</v>
      </c>
      <c r="M105" s="176">
        <v>499.4</v>
      </c>
      <c r="N105" s="179">
        <v>474</v>
      </c>
      <c r="P105" s="131">
        <v>44809</v>
      </c>
      <c r="Q105" s="9">
        <f t="shared" si="9"/>
        <v>499.4</v>
      </c>
      <c r="S105" s="131">
        <v>44798</v>
      </c>
      <c r="T105" s="126">
        <f t="shared" si="8"/>
        <v>474</v>
      </c>
      <c r="V105" s="9"/>
      <c r="W105"/>
      <c r="X105"/>
      <c r="Y105" s="125"/>
      <c r="Z105"/>
      <c r="AA105"/>
      <c r="AB105"/>
      <c r="AC105"/>
      <c r="AD105"/>
    </row>
    <row r="106" spans="1:30" ht="43.2" x14ac:dyDescent="0.3">
      <c r="A106" s="122">
        <v>44750</v>
      </c>
      <c r="B106" s="123">
        <v>0.73482638888888885</v>
      </c>
      <c r="C106">
        <f>_xlfn.XLOOKUP(A106,Table1[[Date ]],Table1[[OPEN ]])</f>
        <v>403.5</v>
      </c>
      <c r="D106">
        <f>_xlfn.XLOOKUP(A106,Table1[[Date ]],Table1[[close ]])</f>
        <v>403.4</v>
      </c>
      <c r="E106" s="21">
        <f t="shared" si="6"/>
        <v>7.8210213187902777E-2</v>
      </c>
      <c r="G106" s="133" t="s">
        <v>1112</v>
      </c>
      <c r="H106" s="177">
        <v>45049</v>
      </c>
      <c r="I106" s="176">
        <v>564</v>
      </c>
      <c r="J106" s="178">
        <v>44784</v>
      </c>
      <c r="K106" s="134" t="s">
        <v>1112</v>
      </c>
      <c r="L106" s="176">
        <f>_xlfn.XLOOKUP(J106,Table1[[Date ]],Table1[[close ]])</f>
        <v>439.7</v>
      </c>
      <c r="M106" s="176">
        <v>444.65</v>
      </c>
      <c r="N106" s="179">
        <v>442.75</v>
      </c>
      <c r="P106" s="131">
        <v>44789</v>
      </c>
      <c r="Q106" s="9">
        <f t="shared" si="9"/>
        <v>444.65</v>
      </c>
      <c r="S106" s="131">
        <v>44778</v>
      </c>
      <c r="T106" s="126">
        <f t="shared" si="8"/>
        <v>442.75</v>
      </c>
      <c r="V106" s="9"/>
      <c r="W106"/>
      <c r="X106"/>
      <c r="Y106" s="125"/>
      <c r="Z106"/>
      <c r="AA106"/>
      <c r="AB106"/>
      <c r="AC106"/>
      <c r="AD106"/>
    </row>
    <row r="107" spans="1:30" x14ac:dyDescent="0.3">
      <c r="A107" s="122">
        <v>44749</v>
      </c>
      <c r="B107" s="123">
        <v>0.68357638888888894</v>
      </c>
      <c r="C107">
        <f>_xlfn.XLOOKUP(A107,Table1[[Date ]],Table1[[OPEN ]])</f>
        <v>406</v>
      </c>
      <c r="D107">
        <f>_xlfn.XLOOKUP(A107,Table1[[Date ]],Table1[[close ]])</f>
        <v>403.3</v>
      </c>
      <c r="E107" s="21">
        <f t="shared" si="6"/>
        <v>4.9590875278937574E-4</v>
      </c>
      <c r="G107" s="133" t="s">
        <v>1117</v>
      </c>
      <c r="H107" s="177">
        <v>45048</v>
      </c>
      <c r="I107" s="176">
        <v>579.6</v>
      </c>
      <c r="J107" s="178">
        <v>44781</v>
      </c>
      <c r="K107" s="134" t="s">
        <v>1117</v>
      </c>
      <c r="L107" s="176">
        <f>_xlfn.XLOOKUP(J107,Table1[[Date ]],Table1[[close ]])</f>
        <v>440.75</v>
      </c>
      <c r="M107" s="176">
        <v>440.05</v>
      </c>
      <c r="N107" s="179">
        <v>433.05</v>
      </c>
      <c r="P107" s="131">
        <v>44785</v>
      </c>
      <c r="Q107" s="9">
        <f t="shared" si="9"/>
        <v>440.05</v>
      </c>
      <c r="S107" s="131">
        <v>44776</v>
      </c>
      <c r="T107" s="126">
        <f t="shared" si="8"/>
        <v>433.05</v>
      </c>
      <c r="V107" s="9"/>
      <c r="W107"/>
      <c r="X107"/>
      <c r="Y107" s="125"/>
      <c r="Z107"/>
      <c r="AA107"/>
      <c r="AB107"/>
      <c r="AC107"/>
      <c r="AD107"/>
    </row>
    <row r="108" spans="1:30" ht="43.2" x14ac:dyDescent="0.3">
      <c r="A108" s="122">
        <v>44743</v>
      </c>
      <c r="B108" s="123">
        <v>0.37874999999999998</v>
      </c>
      <c r="C108">
        <f>_xlfn.XLOOKUP(A108,Table1[[Date ]],Table1[[OPEN ]])</f>
        <v>380</v>
      </c>
      <c r="D108">
        <f>_xlfn.XLOOKUP(A108,Table1[[Date ]],Table1[[close ]])</f>
        <v>383.25</v>
      </c>
      <c r="E108" s="21">
        <f t="shared" si="6"/>
        <v>5.9360730593607247E-2</v>
      </c>
      <c r="G108" s="133" t="s">
        <v>1113</v>
      </c>
      <c r="H108" s="177">
        <v>45044</v>
      </c>
      <c r="I108" s="176">
        <v>602.25</v>
      </c>
      <c r="J108" s="178">
        <v>44779</v>
      </c>
      <c r="K108" s="134" t="s">
        <v>1113</v>
      </c>
      <c r="L108" s="176">
        <f>_xlfn.XLOOKUP(J108-1,Table1[[Date ]],Table1[[close ]])</f>
        <v>442.75</v>
      </c>
      <c r="M108" s="176">
        <v>439.7</v>
      </c>
      <c r="N108" s="179">
        <v>441.3</v>
      </c>
      <c r="P108" s="131">
        <v>44784</v>
      </c>
      <c r="Q108" s="9">
        <f t="shared" si="9"/>
        <v>439.7</v>
      </c>
      <c r="S108" s="131">
        <v>44774</v>
      </c>
      <c r="T108" s="126">
        <f t="shared" si="8"/>
        <v>441.3</v>
      </c>
      <c r="V108" s="9"/>
      <c r="W108"/>
      <c r="X108"/>
      <c r="Y108" s="125"/>
      <c r="Z108"/>
      <c r="AA108"/>
      <c r="AB108"/>
      <c r="AC108"/>
      <c r="AD108"/>
    </row>
    <row r="109" spans="1:30" x14ac:dyDescent="0.3">
      <c r="A109" s="122">
        <v>44742</v>
      </c>
      <c r="B109" s="123">
        <v>0.67995370370370367</v>
      </c>
      <c r="C109">
        <f>_xlfn.XLOOKUP(A109,Table1[[Date ]],Table1[[OPEN ]])</f>
        <v>382</v>
      </c>
      <c r="D109">
        <f>_xlfn.XLOOKUP(A109,Table1[[Date ]],Table1[[close ]])</f>
        <v>383.45</v>
      </c>
      <c r="E109" s="21">
        <f t="shared" si="6"/>
        <v>-8.9972617029598911E-3</v>
      </c>
      <c r="G109" s="133" t="s">
        <v>1091</v>
      </c>
      <c r="H109" s="177">
        <v>45043</v>
      </c>
      <c r="I109" s="176">
        <v>599.9</v>
      </c>
      <c r="J109" s="178">
        <v>44778</v>
      </c>
      <c r="K109" s="134" t="s">
        <v>1091</v>
      </c>
      <c r="L109" s="176">
        <f>_xlfn.XLOOKUP(J109,Table1[[Date ]],Table1[[close ]])</f>
        <v>442.75</v>
      </c>
      <c r="M109" s="176">
        <v>442.9</v>
      </c>
      <c r="N109" s="179">
        <v>441.3</v>
      </c>
      <c r="P109" s="131">
        <v>44783</v>
      </c>
      <c r="Q109" s="9">
        <f t="shared" si="9"/>
        <v>442.9</v>
      </c>
      <c r="S109" s="131">
        <v>44774</v>
      </c>
      <c r="T109" s="126">
        <f t="shared" si="8"/>
        <v>441.3</v>
      </c>
      <c r="V109" s="9"/>
      <c r="W109"/>
      <c r="X109"/>
      <c r="Y109" s="125"/>
      <c r="Z109"/>
      <c r="AA109"/>
      <c r="AB109"/>
      <c r="AC109"/>
      <c r="AD109"/>
    </row>
    <row r="110" spans="1:30" x14ac:dyDescent="0.3">
      <c r="A110" s="122">
        <v>44720</v>
      </c>
      <c r="B110" s="123">
        <v>0.77579861111111104</v>
      </c>
      <c r="C110">
        <f>_xlfn.XLOOKUP(A110,Table1[[Date ]],Table1[[OPEN ]])</f>
        <v>365.3</v>
      </c>
      <c r="D110">
        <f>_xlfn.XLOOKUP(A110,Table1[[Date ]],Table1[[close ]])</f>
        <v>366.4</v>
      </c>
      <c r="E110" s="21">
        <f t="shared" si="6"/>
        <v>4.2576419213973926E-2</v>
      </c>
      <c r="G110" s="133" t="s">
        <v>1093</v>
      </c>
      <c r="H110" s="177">
        <v>45042</v>
      </c>
      <c r="I110" s="176">
        <v>590.15</v>
      </c>
      <c r="J110" s="178">
        <v>44778</v>
      </c>
      <c r="K110" s="134" t="s">
        <v>1093</v>
      </c>
      <c r="L110" s="176">
        <f>_xlfn.XLOOKUP(J110,Table1[[Date ]],Table1[[close ]])</f>
        <v>442.75</v>
      </c>
      <c r="M110" s="176">
        <v>442.9</v>
      </c>
      <c r="N110" s="179">
        <v>441.3</v>
      </c>
      <c r="P110" s="131">
        <v>44783</v>
      </c>
      <c r="Q110" s="9">
        <f t="shared" si="9"/>
        <v>442.9</v>
      </c>
      <c r="S110" s="131">
        <v>44774</v>
      </c>
      <c r="T110" s="126">
        <f t="shared" si="8"/>
        <v>441.3</v>
      </c>
      <c r="V110" s="9"/>
      <c r="W110"/>
      <c r="X110"/>
      <c r="Y110" s="125"/>
      <c r="Z110"/>
      <c r="AA110"/>
      <c r="AB110"/>
      <c r="AC110"/>
      <c r="AD110"/>
    </row>
    <row r="111" spans="1:30" x14ac:dyDescent="0.3">
      <c r="A111" s="122">
        <v>44713</v>
      </c>
      <c r="B111" s="123">
        <v>0.65129629629629626</v>
      </c>
      <c r="C111">
        <f>_xlfn.XLOOKUP(A111,Table1[[Date ]],Table1[[OPEN ]])</f>
        <v>359.4</v>
      </c>
      <c r="D111">
        <f>_xlfn.XLOOKUP(A111,Table1[[Date ]],Table1[[close ]])</f>
        <v>365.85</v>
      </c>
      <c r="E111" s="21">
        <f t="shared" si="6"/>
        <v>-1.5033483668169811E-3</v>
      </c>
      <c r="G111" s="133" t="s">
        <v>1093</v>
      </c>
      <c r="H111" s="177">
        <v>45041</v>
      </c>
      <c r="I111" s="176">
        <v>571.54999999999995</v>
      </c>
      <c r="J111" s="178">
        <v>44778</v>
      </c>
      <c r="K111" s="134" t="s">
        <v>1093</v>
      </c>
      <c r="L111" s="176">
        <f>_xlfn.XLOOKUP(J111,Table1[[Date ]],Table1[[close ]])</f>
        <v>442.75</v>
      </c>
      <c r="M111" s="176">
        <v>442.9</v>
      </c>
      <c r="N111" s="179">
        <v>441.3</v>
      </c>
      <c r="P111" s="131">
        <v>44783</v>
      </c>
      <c r="Q111" s="9">
        <f t="shared" si="9"/>
        <v>442.9</v>
      </c>
      <c r="S111" s="131">
        <v>44774</v>
      </c>
      <c r="T111" s="126">
        <f t="shared" si="8"/>
        <v>441.3</v>
      </c>
      <c r="V111" s="9"/>
      <c r="W111"/>
      <c r="X111"/>
      <c r="Y111" s="125"/>
      <c r="Z111"/>
      <c r="AA111"/>
      <c r="AB111"/>
      <c r="AC111"/>
      <c r="AD111"/>
    </row>
    <row r="112" spans="1:30" ht="43.2" x14ac:dyDescent="0.3">
      <c r="A112" s="122">
        <v>44708</v>
      </c>
      <c r="B112" s="123">
        <v>0.73168981481481477</v>
      </c>
      <c r="C112">
        <f>_xlfn.XLOOKUP(A112,Table1[[Date ]],Table1[[OPEN ]])</f>
        <v>345</v>
      </c>
      <c r="D112">
        <f>_xlfn.XLOOKUP(A112,Table1[[Date ]],Table1[[close ]])</f>
        <v>349.85</v>
      </c>
      <c r="E112" s="21">
        <f t="shared" si="6"/>
        <v>2.7297413177075791E-2</v>
      </c>
      <c r="G112" s="133" t="s">
        <v>1114</v>
      </c>
      <c r="H112" s="177">
        <v>45040</v>
      </c>
      <c r="I112" s="176">
        <v>568.6</v>
      </c>
      <c r="J112" s="178">
        <v>44777</v>
      </c>
      <c r="K112" s="134" t="s">
        <v>1114</v>
      </c>
      <c r="L112" s="176">
        <f>_xlfn.XLOOKUP(J112,Table1[[Date ]],Table1[[close ]])</f>
        <v>438.3</v>
      </c>
      <c r="M112" s="176">
        <v>440.75</v>
      </c>
      <c r="N112" s="179">
        <v>446.2</v>
      </c>
      <c r="P112" s="131">
        <v>44781</v>
      </c>
      <c r="Q112" s="9">
        <f t="shared" si="9"/>
        <v>440.75</v>
      </c>
      <c r="S112" s="131">
        <v>44771</v>
      </c>
      <c r="T112" s="126">
        <f t="shared" si="8"/>
        <v>446.2</v>
      </c>
      <c r="V112" s="9"/>
      <c r="W112"/>
      <c r="X112"/>
      <c r="Y112" s="125"/>
      <c r="Z112"/>
      <c r="AA112"/>
      <c r="AB112"/>
      <c r="AC112"/>
      <c r="AD112"/>
    </row>
    <row r="113" spans="1:30" x14ac:dyDescent="0.3">
      <c r="A113" s="122">
        <v>44708</v>
      </c>
      <c r="B113" s="123">
        <v>0.64357638888888891</v>
      </c>
      <c r="C113">
        <f>_xlfn.XLOOKUP(A113,Table1[[Date ]],Table1[[OPEN ]])</f>
        <v>345</v>
      </c>
      <c r="D113">
        <f>_xlfn.XLOOKUP(A113,Table1[[Date ]],Table1[[close ]])</f>
        <v>349.85</v>
      </c>
      <c r="E113" s="21">
        <f t="shared" si="6"/>
        <v>1.4057971014492798E-2</v>
      </c>
      <c r="G113" s="133" t="s">
        <v>1119</v>
      </c>
      <c r="H113" s="177">
        <v>45037</v>
      </c>
      <c r="I113" s="176">
        <v>558.6</v>
      </c>
      <c r="J113" s="178">
        <v>44750</v>
      </c>
      <c r="K113" s="134" t="s">
        <v>1119</v>
      </c>
      <c r="L113" s="176">
        <f>_xlfn.XLOOKUP(J113,Table1[[Date ]],Table1[[close ]])</f>
        <v>403.4</v>
      </c>
      <c r="M113" s="176">
        <v>404.3</v>
      </c>
      <c r="N113" s="179">
        <v>382.8</v>
      </c>
      <c r="P113" s="131">
        <v>44755</v>
      </c>
      <c r="Q113" s="9">
        <f t="shared" si="9"/>
        <v>404.3</v>
      </c>
      <c r="S113" s="131">
        <v>44746</v>
      </c>
      <c r="T113" s="126">
        <f t="shared" si="8"/>
        <v>382.8</v>
      </c>
      <c r="V113" s="9"/>
      <c r="W113"/>
      <c r="X113"/>
      <c r="Y113" s="125"/>
      <c r="Z113"/>
      <c r="AA113"/>
      <c r="AB113"/>
      <c r="AC113"/>
      <c r="AD113"/>
    </row>
    <row r="114" spans="1:30" x14ac:dyDescent="0.3">
      <c r="A114" s="122">
        <v>44707</v>
      </c>
      <c r="B114" s="123">
        <v>0.74998842592592596</v>
      </c>
      <c r="C114">
        <f>_xlfn.XLOOKUP(A114,Table1[[Date ]],Table1[[OPEN ]])</f>
        <v>341.25</v>
      </c>
      <c r="D114">
        <f>_xlfn.XLOOKUP(A114,Table1[[Date ]],Table1[[close ]])</f>
        <v>342.05</v>
      </c>
      <c r="E114" s="21">
        <f t="shared" si="6"/>
        <v>8.6244701067095253E-3</v>
      </c>
      <c r="G114" s="133" t="s">
        <v>1106</v>
      </c>
      <c r="H114" s="177">
        <v>45036</v>
      </c>
      <c r="I114" s="176">
        <v>556.04999999999995</v>
      </c>
      <c r="J114" s="178">
        <v>44749</v>
      </c>
      <c r="K114" s="134" t="s">
        <v>1106</v>
      </c>
      <c r="L114" s="176">
        <f>_xlfn.XLOOKUP(J114,Table1[[Date ]],Table1[[close ]])</f>
        <v>403.3</v>
      </c>
      <c r="M114" s="176">
        <v>403.9</v>
      </c>
      <c r="N114" s="179">
        <v>383.25</v>
      </c>
      <c r="P114" s="131">
        <v>44754</v>
      </c>
      <c r="Q114" s="9">
        <f t="shared" si="9"/>
        <v>403.9</v>
      </c>
      <c r="S114" s="131">
        <v>44743</v>
      </c>
      <c r="T114" s="126">
        <f t="shared" si="8"/>
        <v>383.25</v>
      </c>
      <c r="V114" s="9"/>
      <c r="W114"/>
      <c r="X114"/>
      <c r="Y114" s="125"/>
      <c r="Z114"/>
      <c r="AA114"/>
      <c r="AB114"/>
      <c r="AC114"/>
      <c r="AD114"/>
    </row>
    <row r="115" spans="1:30" x14ac:dyDescent="0.3">
      <c r="A115" s="122">
        <v>44707</v>
      </c>
      <c r="B115" s="123">
        <v>0.66032407407407412</v>
      </c>
      <c r="C115">
        <f>_xlfn.XLOOKUP(A115,Table1[[Date ]],Table1[[OPEN ]])</f>
        <v>341.25</v>
      </c>
      <c r="D115">
        <f>_xlfn.XLOOKUP(A115,Table1[[Date ]],Table1[[close ]])</f>
        <v>342.05</v>
      </c>
      <c r="E115" s="21">
        <f t="shared" si="6"/>
        <v>-2.3388393509721217E-3</v>
      </c>
      <c r="G115" s="133" t="s">
        <v>1106</v>
      </c>
      <c r="H115" s="177">
        <v>45035</v>
      </c>
      <c r="I115" s="176">
        <v>559</v>
      </c>
      <c r="J115" s="178">
        <v>44743</v>
      </c>
      <c r="K115" s="134" t="s">
        <v>1106</v>
      </c>
      <c r="L115" s="176">
        <f>_xlfn.XLOOKUP(J115,Table1[[Date ]],Table1[[close ]])</f>
        <v>383.25</v>
      </c>
      <c r="M115" s="176">
        <v>405.1</v>
      </c>
      <c r="N115" s="179">
        <v>379.2</v>
      </c>
      <c r="P115" s="131">
        <v>44748</v>
      </c>
      <c r="Q115" s="9">
        <f t="shared" si="9"/>
        <v>405.1</v>
      </c>
      <c r="S115" s="131">
        <v>44739</v>
      </c>
      <c r="T115" s="126">
        <f t="shared" si="8"/>
        <v>379.2</v>
      </c>
      <c r="V115" s="9"/>
      <c r="W115"/>
      <c r="X115"/>
      <c r="Y115" s="125"/>
      <c r="Z115"/>
      <c r="AA115"/>
      <c r="AB115"/>
      <c r="AC115"/>
      <c r="AD115"/>
    </row>
    <row r="116" spans="1:30" x14ac:dyDescent="0.3">
      <c r="A116" s="122">
        <v>44707</v>
      </c>
      <c r="B116" s="123">
        <v>0.65976851851851848</v>
      </c>
      <c r="C116">
        <f>_xlfn.XLOOKUP(A116,Table1[[Date ]],Table1[[OPEN ]])</f>
        <v>341.25</v>
      </c>
      <c r="D116">
        <f>_xlfn.XLOOKUP(A116,Table1[[Date ]],Table1[[close ]])</f>
        <v>342.05</v>
      </c>
      <c r="E116" s="21">
        <f t="shared" si="6"/>
        <v>-2.3388393509721217E-3</v>
      </c>
      <c r="G116" s="133" t="s">
        <v>1110</v>
      </c>
      <c r="H116" s="177">
        <v>45034</v>
      </c>
      <c r="I116" s="176">
        <v>559.20000000000005</v>
      </c>
      <c r="J116" s="178">
        <v>44742</v>
      </c>
      <c r="K116" s="134" t="s">
        <v>1110</v>
      </c>
      <c r="L116" s="176">
        <f>_xlfn.XLOOKUP(J116,Table1[[Date ]],Table1[[close ]])</f>
        <v>383.45</v>
      </c>
      <c r="M116" s="176">
        <v>384.2</v>
      </c>
      <c r="N116" s="179">
        <v>358.3</v>
      </c>
      <c r="P116" s="131">
        <v>44747</v>
      </c>
      <c r="Q116" s="9">
        <f t="shared" si="9"/>
        <v>384.2</v>
      </c>
      <c r="S116" s="131">
        <v>44736</v>
      </c>
      <c r="T116" s="126">
        <f t="shared" si="8"/>
        <v>358.3</v>
      </c>
      <c r="V116" s="9"/>
      <c r="W116"/>
      <c r="X116"/>
      <c r="Y116" s="125"/>
      <c r="Z116"/>
      <c r="AA116"/>
      <c r="AB116"/>
      <c r="AC116"/>
      <c r="AD116"/>
    </row>
    <row r="117" spans="1:30" x14ac:dyDescent="0.3">
      <c r="A117" s="122">
        <v>44707</v>
      </c>
      <c r="B117" s="123">
        <v>0.6597453703703704</v>
      </c>
      <c r="C117">
        <f>_xlfn.XLOOKUP(A117,Table1[[Date ]],Table1[[OPEN ]])</f>
        <v>341.25</v>
      </c>
      <c r="D117">
        <f>_xlfn.XLOOKUP(A117,Table1[[Date ]],Table1[[close ]])</f>
        <v>342.05</v>
      </c>
      <c r="E117" s="21">
        <f t="shared" si="6"/>
        <v>-2.3388393509721217E-3</v>
      </c>
      <c r="G117" s="133" t="s">
        <v>1111</v>
      </c>
      <c r="H117" s="177">
        <v>45033</v>
      </c>
      <c r="I117" s="176">
        <v>551.85</v>
      </c>
      <c r="J117" s="178">
        <v>44720</v>
      </c>
      <c r="K117" s="134" t="s">
        <v>1111</v>
      </c>
      <c r="L117" s="176">
        <f>_xlfn.XLOOKUP(J117,Table1[[Date ]],Table1[[close ]])</f>
        <v>366.4</v>
      </c>
      <c r="M117" s="176">
        <v>349.9</v>
      </c>
      <c r="N117" s="179">
        <v>360.65</v>
      </c>
      <c r="P117" s="131">
        <v>44725</v>
      </c>
      <c r="Q117" s="9">
        <f t="shared" si="9"/>
        <v>349.9</v>
      </c>
      <c r="S117" s="131">
        <v>44715</v>
      </c>
      <c r="T117" s="126">
        <f t="shared" si="8"/>
        <v>360.65</v>
      </c>
      <c r="V117" s="9"/>
      <c r="W117"/>
      <c r="X117"/>
      <c r="Y117" s="125"/>
      <c r="Z117"/>
      <c r="AA117"/>
      <c r="AB117"/>
      <c r="AC117"/>
      <c r="AD117"/>
    </row>
    <row r="118" spans="1:30" ht="43.2" x14ac:dyDescent="0.3">
      <c r="A118" s="122">
        <v>44706</v>
      </c>
      <c r="B118" s="123">
        <v>0.72197916666666662</v>
      </c>
      <c r="C118">
        <f>_xlfn.XLOOKUP(A118,Table1[[Date ]],Table1[[OPEN ]])</f>
        <v>342.15</v>
      </c>
      <c r="D118">
        <f>_xlfn.XLOOKUP(A118,Table1[[Date ]],Table1[[close ]])</f>
        <v>341.25</v>
      </c>
      <c r="E118" s="21">
        <f t="shared" si="6"/>
        <v>0</v>
      </c>
      <c r="G118" s="133" t="s">
        <v>1112</v>
      </c>
      <c r="H118" s="177">
        <v>45029</v>
      </c>
      <c r="I118" s="176">
        <v>560.5</v>
      </c>
      <c r="J118" s="178">
        <v>44713</v>
      </c>
      <c r="K118" s="134" t="s">
        <v>1112</v>
      </c>
      <c r="L118" s="176">
        <f>_xlfn.XLOOKUP(J118,Table1[[Date ]],Table1[[close ]])</f>
        <v>365.85</v>
      </c>
      <c r="M118" s="176">
        <v>362.75</v>
      </c>
      <c r="N118" s="179">
        <v>349.85</v>
      </c>
      <c r="P118" s="131">
        <v>44718</v>
      </c>
      <c r="Q118" s="9">
        <f t="shared" si="9"/>
        <v>362.75</v>
      </c>
      <c r="S118" s="131">
        <v>44708</v>
      </c>
      <c r="T118" s="126">
        <f t="shared" si="8"/>
        <v>349.85</v>
      </c>
      <c r="V118" s="9"/>
      <c r="W118"/>
      <c r="X118"/>
      <c r="Y118" s="125"/>
      <c r="Z118"/>
      <c r="AA118"/>
      <c r="AB118"/>
      <c r="AC118"/>
      <c r="AD118"/>
    </row>
    <row r="119" spans="1:30" ht="43.2" x14ac:dyDescent="0.3">
      <c r="A119" s="122">
        <v>44662</v>
      </c>
      <c r="B119" s="123">
        <v>0.55637731481481478</v>
      </c>
      <c r="C119">
        <f>_xlfn.XLOOKUP(A119,Table1[[Date ]],Table1[[OPEN ]])</f>
        <v>412.8</v>
      </c>
      <c r="D119">
        <f>_xlfn.XLOOKUP(A119,Table1[[Date ]],Table1[[close ]])</f>
        <v>414</v>
      </c>
      <c r="E119" s="21">
        <f t="shared" si="6"/>
        <v>2.9069767441860517E-3</v>
      </c>
      <c r="G119" s="133" t="s">
        <v>1113</v>
      </c>
      <c r="H119" s="177">
        <v>45028</v>
      </c>
      <c r="I119" s="176">
        <v>562.25</v>
      </c>
      <c r="J119" s="178">
        <v>44708</v>
      </c>
      <c r="K119" s="134" t="s">
        <v>1113</v>
      </c>
      <c r="L119" s="176">
        <f>_xlfn.XLOOKUP(J119,Table1[[Date ]],Table1[[close ]])</f>
        <v>349.85</v>
      </c>
      <c r="M119" s="176">
        <v>365.85</v>
      </c>
      <c r="N119" s="179">
        <v>353.25</v>
      </c>
      <c r="P119" s="131">
        <v>44713</v>
      </c>
      <c r="Q119" s="9">
        <f t="shared" si="9"/>
        <v>365.85</v>
      </c>
      <c r="S119" s="131">
        <v>44704</v>
      </c>
      <c r="T119" s="126">
        <f t="shared" si="8"/>
        <v>353.25</v>
      </c>
      <c r="V119" s="9"/>
      <c r="W119"/>
      <c r="X119"/>
      <c r="Y119" s="125"/>
      <c r="Z119"/>
      <c r="AA119"/>
      <c r="AB119"/>
      <c r="AC119"/>
      <c r="AD119"/>
    </row>
    <row r="120" spans="1:30" ht="43.2" x14ac:dyDescent="0.3">
      <c r="A120" s="122">
        <v>44651</v>
      </c>
      <c r="B120" s="123">
        <v>0.45311342592592596</v>
      </c>
      <c r="C120">
        <f>_xlfn.XLOOKUP(A120,Table1[[Date ]],Table1[[OPEN ]])</f>
        <v>412.9</v>
      </c>
      <c r="D120">
        <f>_xlfn.XLOOKUP(A120,Table1[[Date ]],Table1[[close ]])</f>
        <v>403.7</v>
      </c>
      <c r="E120" s="21">
        <f t="shared" si="6"/>
        <v>-2.2281424073625544E-2</v>
      </c>
      <c r="G120" s="133" t="s">
        <v>1113</v>
      </c>
      <c r="H120" s="177">
        <v>45027</v>
      </c>
      <c r="I120" s="176">
        <v>564.45000000000005</v>
      </c>
      <c r="J120" s="178">
        <v>44708</v>
      </c>
      <c r="K120" s="134" t="s">
        <v>1113</v>
      </c>
      <c r="L120" s="176">
        <f>_xlfn.XLOOKUP(J120,Table1[[Date ]],Table1[[close ]])</f>
        <v>349.85</v>
      </c>
      <c r="M120" s="176">
        <v>365.85</v>
      </c>
      <c r="N120" s="179">
        <v>353.25</v>
      </c>
      <c r="P120" s="131">
        <v>44713</v>
      </c>
      <c r="Q120" s="9">
        <f t="shared" si="9"/>
        <v>365.85</v>
      </c>
      <c r="S120" s="131">
        <v>44704</v>
      </c>
      <c r="T120" s="126">
        <f t="shared" si="8"/>
        <v>353.25</v>
      </c>
      <c r="V120" s="9"/>
      <c r="W120"/>
      <c r="X120"/>
      <c r="Y120" s="125"/>
      <c r="Z120"/>
      <c r="AA120"/>
      <c r="AB120"/>
      <c r="AC120"/>
      <c r="AD120"/>
    </row>
    <row r="121" spans="1:30" ht="43.2" x14ac:dyDescent="0.3">
      <c r="A121" s="122">
        <v>44602</v>
      </c>
      <c r="B121" s="123">
        <v>0.66015046296296298</v>
      </c>
      <c r="C121">
        <f>_xlfn.XLOOKUP(A121,Table1[[Date ]],Table1[[OPEN ]])</f>
        <v>489.1</v>
      </c>
      <c r="D121">
        <f>_xlfn.XLOOKUP(A121,Table1[[Date ]],Table1[[close ]])</f>
        <v>477.15</v>
      </c>
      <c r="E121" s="21">
        <f t="shared" si="6"/>
        <v>-0.13465367284920882</v>
      </c>
      <c r="G121" s="133" t="s">
        <v>1114</v>
      </c>
      <c r="H121" s="177">
        <v>45026</v>
      </c>
      <c r="I121" s="176">
        <v>563.20000000000005</v>
      </c>
      <c r="J121" s="178">
        <v>44707</v>
      </c>
      <c r="K121" s="134" t="s">
        <v>1114</v>
      </c>
      <c r="L121" s="176">
        <f>_xlfn.XLOOKUP(J121,Table1[[Date ]],Table1[[close ]])</f>
        <v>342.05</v>
      </c>
      <c r="M121" s="176">
        <v>354.1</v>
      </c>
      <c r="N121" s="179">
        <v>363.95</v>
      </c>
      <c r="P121" s="131">
        <v>44712</v>
      </c>
      <c r="Q121" s="9">
        <f t="shared" si="9"/>
        <v>354.1</v>
      </c>
      <c r="S121" s="131">
        <v>44701</v>
      </c>
      <c r="T121" s="126">
        <f t="shared" si="8"/>
        <v>363.95</v>
      </c>
      <c r="V121" s="9"/>
      <c r="W121"/>
      <c r="X121"/>
      <c r="Y121" s="125"/>
      <c r="Z121"/>
      <c r="AA121"/>
      <c r="AB121"/>
      <c r="AC121"/>
      <c r="AD121"/>
    </row>
    <row r="122" spans="1:30" x14ac:dyDescent="0.3">
      <c r="A122" s="122">
        <v>44592</v>
      </c>
      <c r="B122" s="123">
        <v>0.7167013888888889</v>
      </c>
      <c r="C122">
        <f>_xlfn.XLOOKUP(A122,Table1[[Date ]],Table1[[OPEN ]])</f>
        <v>461.95</v>
      </c>
      <c r="D122">
        <f>_xlfn.XLOOKUP(A122,Table1[[Date ]],Table1[[close ]])</f>
        <v>469.85</v>
      </c>
      <c r="E122" s="21">
        <f t="shared" si="6"/>
        <v>4.0970522507183249E-2</v>
      </c>
      <c r="G122" s="133" t="s">
        <v>1092</v>
      </c>
      <c r="H122" s="177">
        <v>45022</v>
      </c>
      <c r="I122" s="176">
        <v>563.9</v>
      </c>
      <c r="J122" s="178">
        <v>44707</v>
      </c>
      <c r="K122" s="134" t="s">
        <v>1092</v>
      </c>
      <c r="L122" s="176">
        <f>_xlfn.XLOOKUP(J122,Table1[[Date ]],Table1[[close ]])</f>
        <v>342.05</v>
      </c>
      <c r="M122" s="176">
        <v>354.1</v>
      </c>
      <c r="N122" s="179">
        <v>363.95</v>
      </c>
      <c r="P122" s="131">
        <v>44712</v>
      </c>
      <c r="Q122" s="9">
        <f t="shared" si="9"/>
        <v>354.1</v>
      </c>
      <c r="S122" s="131">
        <v>44701</v>
      </c>
      <c r="T122" s="126">
        <f t="shared" si="8"/>
        <v>363.95</v>
      </c>
      <c r="V122" s="9"/>
      <c r="W122"/>
      <c r="X122"/>
      <c r="Y122" s="125"/>
      <c r="Z122"/>
      <c r="AA122"/>
      <c r="AB122"/>
      <c r="AC122"/>
      <c r="AD122"/>
    </row>
    <row r="123" spans="1:30" x14ac:dyDescent="0.3">
      <c r="A123" s="122">
        <v>44580</v>
      </c>
      <c r="B123" s="123">
        <v>0.66043981481481484</v>
      </c>
      <c r="C123">
        <f>_xlfn.XLOOKUP(A123,Table1[[Date ]],Table1[[OPEN ]])</f>
        <v>434</v>
      </c>
      <c r="D123">
        <f>_xlfn.XLOOKUP(A123,Table1[[Date ]],Table1[[close ]])</f>
        <v>436.2</v>
      </c>
      <c r="E123" s="21">
        <f t="shared" si="6"/>
        <v>5.9032553874369453E-2</v>
      </c>
      <c r="G123" s="133" t="s">
        <v>1103</v>
      </c>
      <c r="H123" s="177">
        <v>45021</v>
      </c>
      <c r="I123" s="176">
        <v>569.1</v>
      </c>
      <c r="J123" s="178">
        <v>44707</v>
      </c>
      <c r="K123" s="134" t="s">
        <v>1103</v>
      </c>
      <c r="L123" s="176">
        <f>_xlfn.XLOOKUP(J123,Table1[[Date ]],Table1[[close ]])</f>
        <v>342.05</v>
      </c>
      <c r="M123" s="176">
        <v>354.1</v>
      </c>
      <c r="N123" s="179">
        <v>363.95</v>
      </c>
      <c r="P123" s="131">
        <v>44712</v>
      </c>
      <c r="Q123" s="9">
        <f t="shared" si="9"/>
        <v>354.1</v>
      </c>
      <c r="S123" s="131">
        <v>44701</v>
      </c>
      <c r="T123" s="126">
        <f t="shared" si="8"/>
        <v>363.95</v>
      </c>
      <c r="V123" s="9"/>
      <c r="W123"/>
      <c r="X123"/>
      <c r="Y123" s="125"/>
      <c r="Z123"/>
      <c r="AA123"/>
      <c r="AB123"/>
      <c r="AC123"/>
      <c r="AD123"/>
    </row>
    <row r="124" spans="1:30" x14ac:dyDescent="0.3">
      <c r="A124" s="122">
        <v>44580</v>
      </c>
      <c r="B124" s="123">
        <v>0.63834490740740746</v>
      </c>
      <c r="C124">
        <f>_xlfn.XLOOKUP(A124,Table1[[Date ]],Table1[[OPEN ]])</f>
        <v>434</v>
      </c>
      <c r="D124">
        <f>_xlfn.XLOOKUP(A124,Table1[[Date ]],Table1[[close ]])</f>
        <v>436.2</v>
      </c>
      <c r="E124" s="21">
        <f t="shared" si="6"/>
        <v>5.0691244239631228E-3</v>
      </c>
      <c r="G124" s="133" t="s">
        <v>1093</v>
      </c>
      <c r="H124" s="177">
        <v>45019</v>
      </c>
      <c r="I124" s="176">
        <v>577.9</v>
      </c>
      <c r="J124" s="178">
        <v>44707</v>
      </c>
      <c r="K124" s="134" t="s">
        <v>1093</v>
      </c>
      <c r="L124" s="176">
        <f>_xlfn.XLOOKUP(J124,Table1[[Date ]],Table1[[close ]])</f>
        <v>342.05</v>
      </c>
      <c r="M124" s="176">
        <v>354.1</v>
      </c>
      <c r="N124" s="179">
        <v>363.95</v>
      </c>
      <c r="P124" s="131">
        <v>44712</v>
      </c>
      <c r="Q124" s="9">
        <f t="shared" si="9"/>
        <v>354.1</v>
      </c>
      <c r="S124" s="131">
        <v>44701</v>
      </c>
      <c r="T124" s="126">
        <f t="shared" si="8"/>
        <v>363.95</v>
      </c>
      <c r="V124" s="9"/>
      <c r="W124"/>
      <c r="X124"/>
      <c r="Y124" s="125"/>
      <c r="Z124"/>
      <c r="AA124"/>
      <c r="AB124"/>
      <c r="AC124"/>
      <c r="AD124"/>
    </row>
    <row r="125" spans="1:30" ht="43.2" x14ac:dyDescent="0.3">
      <c r="A125" s="122">
        <v>44580</v>
      </c>
      <c r="B125" s="123">
        <v>0.63719907407407406</v>
      </c>
      <c r="C125">
        <f>_xlfn.XLOOKUP(A125,Table1[[Date ]],Table1[[OPEN ]])</f>
        <v>434</v>
      </c>
      <c r="D125">
        <f>_xlfn.XLOOKUP(A125,Table1[[Date ]],Table1[[close ]])</f>
        <v>436.2</v>
      </c>
      <c r="E125" s="21">
        <f t="shared" si="6"/>
        <v>5.0691244239631228E-3</v>
      </c>
      <c r="G125" s="133" t="s">
        <v>1114</v>
      </c>
      <c r="H125" s="177">
        <v>45016</v>
      </c>
      <c r="I125" s="176">
        <v>567.65</v>
      </c>
      <c r="J125" s="178">
        <v>44706</v>
      </c>
      <c r="K125" s="134" t="s">
        <v>1114</v>
      </c>
      <c r="L125" s="176">
        <f>_xlfn.XLOOKUP(J125,Table1[[Date ]],Table1[[close ]])</f>
        <v>341.25</v>
      </c>
      <c r="M125" s="176">
        <v>357.85</v>
      </c>
      <c r="N125" s="179">
        <v>363.95</v>
      </c>
      <c r="P125" s="131">
        <v>44711</v>
      </c>
      <c r="Q125" s="9">
        <f t="shared" si="9"/>
        <v>357.85</v>
      </c>
      <c r="S125" s="131">
        <v>44701</v>
      </c>
      <c r="T125" s="126">
        <f t="shared" si="8"/>
        <v>363.95</v>
      </c>
      <c r="V125" s="9"/>
      <c r="W125"/>
      <c r="X125"/>
      <c r="Y125" s="125"/>
      <c r="Z125"/>
      <c r="AA125"/>
      <c r="AB125"/>
      <c r="AC125"/>
      <c r="AD125"/>
    </row>
    <row r="126" spans="1:30" ht="28.8" x14ac:dyDescent="0.3">
      <c r="A126" s="122">
        <v>44573</v>
      </c>
      <c r="B126" s="123">
        <v>0.78396990740740735</v>
      </c>
      <c r="C126">
        <f>_xlfn.XLOOKUP(A126,Table1[[Date ]],Table1[[OPEN ]])</f>
        <v>424.2</v>
      </c>
      <c r="D126">
        <f>_xlfn.XLOOKUP(A126,Table1[[Date ]],Table1[[close ]])</f>
        <v>422.15</v>
      </c>
      <c r="E126" s="21">
        <f t="shared" si="6"/>
        <v>2.8070591022148594E-2</v>
      </c>
      <c r="G126" s="133" t="s">
        <v>1096</v>
      </c>
      <c r="H126" s="177">
        <v>45014</v>
      </c>
      <c r="I126" s="176">
        <v>565.4</v>
      </c>
      <c r="J126" s="178">
        <v>44662</v>
      </c>
      <c r="K126" s="134" t="s">
        <v>1096</v>
      </c>
      <c r="L126" s="176">
        <f>_xlfn.XLOOKUP(J126,Table1[[Date ]],Table1[[close ]])</f>
        <v>414</v>
      </c>
      <c r="M126" s="176">
        <v>403.15</v>
      </c>
      <c r="N126" s="179">
        <v>414.45</v>
      </c>
      <c r="P126" s="131">
        <v>44669</v>
      </c>
      <c r="Q126" s="9">
        <f t="shared" si="9"/>
        <v>403.15</v>
      </c>
      <c r="S126" s="131">
        <v>44657</v>
      </c>
      <c r="T126" s="126">
        <f t="shared" si="8"/>
        <v>414.45</v>
      </c>
      <c r="V126" s="9"/>
      <c r="W126"/>
      <c r="X126"/>
      <c r="Y126" s="125"/>
      <c r="Z126"/>
      <c r="AA126"/>
      <c r="AB126"/>
      <c r="AC126"/>
      <c r="AD126"/>
    </row>
    <row r="127" spans="1:30" x14ac:dyDescent="0.3">
      <c r="A127" s="122">
        <v>44565</v>
      </c>
      <c r="B127" s="123">
        <v>1.0265277777777779</v>
      </c>
      <c r="C127">
        <f>_xlfn.XLOOKUP(A127,Table1[[Date ]],Table1[[OPEN ]])</f>
        <v>426.3</v>
      </c>
      <c r="D127">
        <f>_xlfn.XLOOKUP(A127,Table1[[Date ]],Table1[[close ]])</f>
        <v>425.3</v>
      </c>
      <c r="E127" s="21">
        <f t="shared" si="6"/>
        <v>-2.5864095932283115E-3</v>
      </c>
      <c r="G127" s="133" t="s">
        <v>1110</v>
      </c>
      <c r="H127" s="177">
        <v>45013</v>
      </c>
      <c r="I127" s="176">
        <v>557.95000000000005</v>
      </c>
      <c r="J127" s="178">
        <v>44651</v>
      </c>
      <c r="K127" s="134" t="s">
        <v>1110</v>
      </c>
      <c r="L127" s="176">
        <f>_xlfn.XLOOKUP(J127,Table1[[Date ]],Table1[[close ]])</f>
        <v>403.7</v>
      </c>
      <c r="M127" s="176">
        <v>409.75</v>
      </c>
      <c r="N127" s="179">
        <v>403.15</v>
      </c>
      <c r="P127" s="131">
        <v>44656</v>
      </c>
      <c r="Q127" s="9">
        <f t="shared" si="9"/>
        <v>409.75</v>
      </c>
      <c r="S127" s="131">
        <v>44645</v>
      </c>
      <c r="T127" s="126">
        <f t="shared" si="8"/>
        <v>403.15</v>
      </c>
      <c r="V127" s="9"/>
      <c r="W127"/>
      <c r="X127"/>
      <c r="Y127" s="125"/>
      <c r="Z127"/>
      <c r="AA127"/>
      <c r="AB127"/>
      <c r="AC127"/>
      <c r="AD127"/>
    </row>
    <row r="128" spans="1:30" x14ac:dyDescent="0.3">
      <c r="A128" s="122">
        <v>44561</v>
      </c>
      <c r="B128" s="123">
        <v>0.68743055555555554</v>
      </c>
      <c r="C128">
        <f>_xlfn.XLOOKUP(A128,Table1[[Date ]],Table1[[OPEN ]])</f>
        <v>425</v>
      </c>
      <c r="D128">
        <f>_xlfn.XLOOKUP(A128,Table1[[Date ]],Table1[[close ]])</f>
        <v>429.25</v>
      </c>
      <c r="E128" s="21">
        <f t="shared" si="6"/>
        <v>-6.8724519510774407E-3</v>
      </c>
      <c r="G128" s="133" t="s">
        <v>1085</v>
      </c>
      <c r="H128" s="177">
        <v>45012</v>
      </c>
      <c r="I128" s="176">
        <v>549.15</v>
      </c>
      <c r="J128" s="178">
        <v>44602</v>
      </c>
      <c r="K128" s="134" t="s">
        <v>1085</v>
      </c>
      <c r="L128" s="176">
        <f>_xlfn.XLOOKUP(J128,Table1[[Date ]],Table1[[close ]])</f>
        <v>477.15</v>
      </c>
      <c r="M128" s="176">
        <v>465.2</v>
      </c>
      <c r="N128" s="179">
        <v>500.8</v>
      </c>
      <c r="P128" s="131">
        <v>44607</v>
      </c>
      <c r="Q128" s="9">
        <f t="shared" si="9"/>
        <v>465.2</v>
      </c>
      <c r="S128" s="131">
        <v>44596</v>
      </c>
      <c r="T128" s="126">
        <f t="shared" si="8"/>
        <v>500.8</v>
      </c>
      <c r="V128" s="9"/>
      <c r="W128"/>
      <c r="X128"/>
      <c r="Y128" s="125"/>
      <c r="Z128"/>
      <c r="AA128"/>
      <c r="AB128"/>
      <c r="AC128"/>
      <c r="AD128"/>
    </row>
    <row r="129" spans="1:30" ht="43.2" x14ac:dyDescent="0.3">
      <c r="A129" s="122">
        <v>44518</v>
      </c>
      <c r="B129" s="123">
        <v>0.77777777777777779</v>
      </c>
      <c r="C129">
        <f>_xlfn.XLOOKUP(A129,Table1[[Date ]],Table1[[OPEN ]])</f>
        <v>415</v>
      </c>
      <c r="D129">
        <f>_xlfn.XLOOKUP(A129,Table1[[Date ]],Table1[[close ]])</f>
        <v>400.8</v>
      </c>
      <c r="E129" s="21">
        <f t="shared" si="6"/>
        <v>6.0379241516965942E-2</v>
      </c>
      <c r="G129" s="133" t="s">
        <v>1089</v>
      </c>
      <c r="H129" s="177">
        <v>45009</v>
      </c>
      <c r="I129" s="176">
        <v>558.20000000000005</v>
      </c>
      <c r="J129" s="178">
        <v>44592</v>
      </c>
      <c r="K129" s="134" t="s">
        <v>1089</v>
      </c>
      <c r="L129" s="176">
        <f>_xlfn.XLOOKUP(J129,Table1[[Date ]],Table1[[close ]])</f>
        <v>469.85</v>
      </c>
      <c r="M129" s="176">
        <v>500.8</v>
      </c>
      <c r="N129" s="179">
        <v>446.1</v>
      </c>
      <c r="P129" s="131">
        <v>44596</v>
      </c>
      <c r="Q129" s="9">
        <f t="shared" si="9"/>
        <v>500.8</v>
      </c>
      <c r="S129" s="131">
        <v>44586</v>
      </c>
      <c r="T129" s="126">
        <f t="shared" si="8"/>
        <v>446.1</v>
      </c>
      <c r="V129" s="9"/>
      <c r="W129"/>
      <c r="X129"/>
      <c r="Y129" s="125"/>
      <c r="Z129"/>
      <c r="AA129"/>
      <c r="AB129"/>
      <c r="AC129"/>
      <c r="AD129"/>
    </row>
    <row r="130" spans="1:30" x14ac:dyDescent="0.3">
      <c r="A130" s="122">
        <v>44511</v>
      </c>
      <c r="B130" s="123">
        <v>1.0362037037037037</v>
      </c>
      <c r="C130">
        <f>_xlfn.XLOOKUP(A130,Table1[[Date ]],Table1[[OPEN ]])</f>
        <v>387.9</v>
      </c>
      <c r="D130">
        <f>_xlfn.XLOOKUP(A130,Table1[[Date ]],Table1[[close ]])</f>
        <v>384.85</v>
      </c>
      <c r="E130" s="21">
        <f t="shared" si="6"/>
        <v>7.8342211251136717E-2</v>
      </c>
      <c r="G130" s="133" t="s">
        <v>1091</v>
      </c>
      <c r="H130" s="177">
        <v>45008</v>
      </c>
      <c r="I130" s="176">
        <v>556.5</v>
      </c>
      <c r="J130" s="178">
        <v>44580</v>
      </c>
      <c r="K130" s="134" t="s">
        <v>1091</v>
      </c>
      <c r="L130" s="176">
        <f>_xlfn.XLOOKUP(J130,Table1[[Date ]],Table1[[close ]])</f>
        <v>436.2</v>
      </c>
      <c r="M130" s="176">
        <v>449.05</v>
      </c>
      <c r="N130" s="179">
        <v>420.45</v>
      </c>
      <c r="P130" s="131">
        <v>44585</v>
      </c>
      <c r="Q130" s="9">
        <f t="shared" si="9"/>
        <v>449.05</v>
      </c>
      <c r="S130" s="131">
        <v>44575</v>
      </c>
      <c r="T130" s="126">
        <f t="shared" ref="T130:T161" si="10">VLOOKUP(S130,H:I,2,FALSE)</f>
        <v>420.45</v>
      </c>
      <c r="V130" s="9"/>
      <c r="W130"/>
      <c r="X130"/>
      <c r="Y130" s="125"/>
      <c r="Z130"/>
      <c r="AA130"/>
      <c r="AB130"/>
      <c r="AC130"/>
      <c r="AD130"/>
    </row>
    <row r="131" spans="1:30" x14ac:dyDescent="0.3">
      <c r="A131" s="122">
        <v>44508</v>
      </c>
      <c r="B131" s="123">
        <v>0.70018518518518513</v>
      </c>
      <c r="C131">
        <f>_xlfn.XLOOKUP(A131,Table1[[Date ]],Table1[[OPEN ]])</f>
        <v>388.9</v>
      </c>
      <c r="D131">
        <f>_xlfn.XLOOKUP(A131,Table1[[Date ]],Table1[[close ]])</f>
        <v>387</v>
      </c>
      <c r="E131" s="21">
        <f t="shared" si="6"/>
        <v>2.3255813953488857E-3</v>
      </c>
      <c r="G131" s="133" t="s">
        <v>1092</v>
      </c>
      <c r="H131" s="177">
        <v>45007</v>
      </c>
      <c r="I131" s="176">
        <v>559.9</v>
      </c>
      <c r="J131" s="178">
        <v>44580</v>
      </c>
      <c r="K131" s="134" t="s">
        <v>1092</v>
      </c>
      <c r="L131" s="176">
        <f>_xlfn.XLOOKUP(J131,Table1[[Date ]],Table1[[close ]])</f>
        <v>436.2</v>
      </c>
      <c r="M131" s="176">
        <v>449.05</v>
      </c>
      <c r="N131" s="179">
        <v>420.45</v>
      </c>
      <c r="P131" s="131">
        <v>44585</v>
      </c>
      <c r="Q131" s="9">
        <f t="shared" si="9"/>
        <v>449.05</v>
      </c>
      <c r="S131" s="131">
        <v>44575</v>
      </c>
      <c r="T131" s="126">
        <f t="shared" si="10"/>
        <v>420.45</v>
      </c>
      <c r="V131" s="9"/>
      <c r="W131"/>
      <c r="X131"/>
      <c r="Y131" s="125"/>
      <c r="Z131"/>
      <c r="AA131"/>
      <c r="AB131"/>
      <c r="AC131"/>
      <c r="AD131"/>
    </row>
    <row r="132" spans="1:30" x14ac:dyDescent="0.3">
      <c r="A132" s="122">
        <v>44497</v>
      </c>
      <c r="B132" s="123">
        <v>0.63671296296296298</v>
      </c>
      <c r="C132">
        <f>_xlfn.XLOOKUP(A132,Table1[[Date ]],Table1[[OPEN ]])</f>
        <v>368.8</v>
      </c>
      <c r="D132">
        <f>_xlfn.XLOOKUP(A132,Table1[[Date ]],Table1[[close ]])</f>
        <v>366.3</v>
      </c>
      <c r="E132" s="21">
        <f t="shared" ref="E132:E136" si="11">IF(OR(B132&gt;0.645833333,B132&lt;0.385416667),C131/D132-1,D132/C132-1)</f>
        <v>-6.778741865509752E-3</v>
      </c>
      <c r="G132" s="133" t="s">
        <v>1103</v>
      </c>
      <c r="H132" s="177">
        <v>45006</v>
      </c>
      <c r="I132" s="176">
        <v>563.35</v>
      </c>
      <c r="J132" s="178">
        <v>44580</v>
      </c>
      <c r="K132" s="134" t="s">
        <v>1103</v>
      </c>
      <c r="L132" s="176">
        <f>_xlfn.XLOOKUP(J132,Table1[[Date ]],Table1[[close ]])</f>
        <v>436.2</v>
      </c>
      <c r="M132" s="176">
        <v>449.05</v>
      </c>
      <c r="N132" s="179">
        <v>420.45</v>
      </c>
      <c r="P132" s="131">
        <v>44585</v>
      </c>
      <c r="Q132" s="9">
        <f t="shared" si="9"/>
        <v>449.05</v>
      </c>
      <c r="S132" s="131">
        <v>44575</v>
      </c>
      <c r="T132" s="126">
        <f t="shared" si="10"/>
        <v>420.45</v>
      </c>
      <c r="V132" s="9"/>
      <c r="W132"/>
      <c r="X132"/>
      <c r="Y132" s="125"/>
      <c r="Z132"/>
      <c r="AA132"/>
      <c r="AB132"/>
      <c r="AC132"/>
      <c r="AD132"/>
    </row>
    <row r="133" spans="1:30" ht="43.2" x14ac:dyDescent="0.3">
      <c r="A133" s="122">
        <v>44497</v>
      </c>
      <c r="B133" s="123">
        <v>0.63592592592592589</v>
      </c>
      <c r="C133">
        <f>_xlfn.XLOOKUP(A133,Table1[[Date ]],Table1[[OPEN ]])</f>
        <v>368.8</v>
      </c>
      <c r="D133">
        <f>_xlfn.XLOOKUP(A133,Table1[[Date ]],Table1[[close ]])</f>
        <v>366.3</v>
      </c>
      <c r="E133" s="21">
        <f t="shared" si="11"/>
        <v>-6.778741865509752E-3</v>
      </c>
      <c r="G133" s="133" t="s">
        <v>1089</v>
      </c>
      <c r="H133" s="177">
        <v>45005</v>
      </c>
      <c r="I133" s="176">
        <v>557.15</v>
      </c>
      <c r="J133" s="178">
        <v>44573</v>
      </c>
      <c r="K133" s="134" t="s">
        <v>1089</v>
      </c>
      <c r="L133" s="176">
        <f>_xlfn.XLOOKUP(J133,Table1[[Date ]],Table1[[close ]])</f>
        <v>422.15</v>
      </c>
      <c r="M133" s="176">
        <v>436.75</v>
      </c>
      <c r="N133" s="179">
        <v>425.3</v>
      </c>
      <c r="P133" s="131">
        <v>44578</v>
      </c>
      <c r="Q133" s="9">
        <f t="shared" si="9"/>
        <v>436.75</v>
      </c>
      <c r="S133" s="131">
        <v>44568</v>
      </c>
      <c r="T133" s="126">
        <f t="shared" si="10"/>
        <v>425.3</v>
      </c>
      <c r="V133" s="9"/>
      <c r="W133"/>
      <c r="X133"/>
      <c r="Y133" s="125"/>
      <c r="Z133"/>
      <c r="AA133"/>
      <c r="AB133"/>
      <c r="AC133"/>
      <c r="AD133"/>
    </row>
    <row r="134" spans="1:30" ht="57.6" x14ac:dyDescent="0.3">
      <c r="A134" s="122">
        <v>44494</v>
      </c>
      <c r="B134" s="123">
        <v>0.70745370370370375</v>
      </c>
      <c r="C134">
        <f>_xlfn.XLOOKUP(A134,Table1[[Date ]],Table1[[OPEN ]])</f>
        <v>367.65</v>
      </c>
      <c r="D134">
        <f>_xlfn.XLOOKUP(A134,Table1[[Date ]],Table1[[close ]])</f>
        <v>357.25</v>
      </c>
      <c r="E134" s="21">
        <f t="shared" si="11"/>
        <v>3.2330300909727105E-2</v>
      </c>
      <c r="G134" s="133" t="s">
        <v>1095</v>
      </c>
      <c r="H134" s="177">
        <v>45002</v>
      </c>
      <c r="I134" s="176">
        <v>565.04999999999995</v>
      </c>
      <c r="J134" s="178">
        <v>44565</v>
      </c>
      <c r="K134" s="134" t="s">
        <v>1095</v>
      </c>
      <c r="L134" s="176">
        <f>_xlfn.XLOOKUP(J134,Table1[[Date ]],Table1[[close ]])</f>
        <v>425.3</v>
      </c>
      <c r="M134" s="176">
        <v>434.15</v>
      </c>
      <c r="N134" s="179">
        <v>423.3</v>
      </c>
      <c r="P134" s="131">
        <v>44571</v>
      </c>
      <c r="Q134" s="9">
        <f t="shared" ref="Q134:Q165" si="12">VLOOKUP(P134,H:I,2,FALSE)</f>
        <v>434.15</v>
      </c>
      <c r="S134" s="131">
        <v>44560</v>
      </c>
      <c r="T134" s="126">
        <f t="shared" si="10"/>
        <v>423.3</v>
      </c>
      <c r="V134" s="9"/>
      <c r="W134"/>
      <c r="X134"/>
      <c r="Y134" s="125"/>
      <c r="Z134"/>
      <c r="AA134"/>
      <c r="AB134"/>
      <c r="AC134"/>
      <c r="AD134"/>
    </row>
    <row r="135" spans="1:30" x14ac:dyDescent="0.3">
      <c r="A135" s="122">
        <v>44482</v>
      </c>
      <c r="B135" s="123">
        <v>0.76143518518518527</v>
      </c>
      <c r="C135">
        <f>_xlfn.XLOOKUP(A135,Table1[[Date ]],Table1[[OPEN ]])</f>
        <v>422</v>
      </c>
      <c r="D135">
        <f>_xlfn.XLOOKUP(A135,Table1[[Date ]],Table1[[close ]])</f>
        <v>416.9</v>
      </c>
      <c r="E135" s="21">
        <f t="shared" si="11"/>
        <v>-0.11813384504677382</v>
      </c>
      <c r="G135" s="133" t="s">
        <v>1081</v>
      </c>
      <c r="H135" s="177">
        <v>45001</v>
      </c>
      <c r="I135" s="176">
        <v>566.79999999999995</v>
      </c>
      <c r="J135" s="178">
        <v>44561</v>
      </c>
      <c r="K135" s="134" t="s">
        <v>1081</v>
      </c>
      <c r="L135" s="176">
        <f>_xlfn.XLOOKUP(J135,Table1[[Date ]],Table1[[close ]])</f>
        <v>429.25</v>
      </c>
      <c r="M135" s="176">
        <v>419.45</v>
      </c>
      <c r="N135" s="179">
        <v>430.75</v>
      </c>
      <c r="P135" s="131">
        <v>44566</v>
      </c>
      <c r="Q135" s="9">
        <f t="shared" si="12"/>
        <v>419.45</v>
      </c>
      <c r="S135" s="131">
        <v>44557</v>
      </c>
      <c r="T135" s="126">
        <f t="shared" si="10"/>
        <v>430.75</v>
      </c>
      <c r="V135" s="9"/>
      <c r="W135"/>
      <c r="X135"/>
      <c r="Y135" s="125"/>
      <c r="Z135"/>
      <c r="AA135"/>
      <c r="AB135"/>
      <c r="AC135"/>
      <c r="AD135"/>
    </row>
    <row r="136" spans="1:30" x14ac:dyDescent="0.3">
      <c r="A136" s="122">
        <v>44475</v>
      </c>
      <c r="B136" s="123">
        <v>0.69374999999999998</v>
      </c>
      <c r="C136">
        <f>_xlfn.XLOOKUP(A136,Table1[[Date ]],Table1[[OPEN ]])</f>
        <v>391.9</v>
      </c>
      <c r="D136">
        <f>_xlfn.XLOOKUP(A136,Table1[[Date ]],Table1[[close ]])</f>
        <v>404.85</v>
      </c>
      <c r="E136" s="21">
        <f t="shared" si="11"/>
        <v>4.236136840805238E-2</v>
      </c>
      <c r="G136" s="133" t="s">
        <v>1120</v>
      </c>
      <c r="H136" s="177">
        <v>45000</v>
      </c>
      <c r="I136" s="176">
        <v>567.15</v>
      </c>
      <c r="J136" s="178">
        <v>44518</v>
      </c>
      <c r="K136" s="134" t="s">
        <v>1120</v>
      </c>
      <c r="L136" s="176">
        <f>_xlfn.XLOOKUP(J136,Table1[[Date ]],Table1[[close ]])</f>
        <v>400.8</v>
      </c>
      <c r="M136" s="176">
        <v>384.85</v>
      </c>
      <c r="N136" s="179">
        <v>389.35</v>
      </c>
      <c r="P136" s="131">
        <v>44524</v>
      </c>
      <c r="Q136" s="9">
        <f t="shared" si="12"/>
        <v>384.85</v>
      </c>
      <c r="S136" s="131">
        <v>44512</v>
      </c>
      <c r="T136" s="126">
        <f t="shared" si="10"/>
        <v>389.35</v>
      </c>
      <c r="V136" s="9"/>
      <c r="W136"/>
      <c r="X136"/>
      <c r="Y136" s="125"/>
      <c r="Z136"/>
      <c r="AA136"/>
      <c r="AB136"/>
      <c r="AC136"/>
      <c r="AD136"/>
    </row>
    <row r="137" spans="1:30" x14ac:dyDescent="0.3">
      <c r="G137" s="133" t="s">
        <v>1101</v>
      </c>
      <c r="H137" s="177">
        <v>44999</v>
      </c>
      <c r="I137" s="176">
        <v>557.20000000000005</v>
      </c>
      <c r="J137" s="178">
        <v>44511</v>
      </c>
      <c r="K137" s="134" t="s">
        <v>1101</v>
      </c>
      <c r="L137" s="176">
        <f>_xlfn.XLOOKUP(J137,Table1[[Date ]],Table1[[close ]])</f>
        <v>384.85</v>
      </c>
      <c r="M137" s="176">
        <v>405.55</v>
      </c>
      <c r="N137" s="179">
        <v>387.8</v>
      </c>
      <c r="P137" s="131">
        <v>44516</v>
      </c>
      <c r="Q137" s="9">
        <f t="shared" si="12"/>
        <v>405.55</v>
      </c>
      <c r="S137" s="131">
        <v>44504</v>
      </c>
      <c r="T137" s="126">
        <f t="shared" si="10"/>
        <v>387.8</v>
      </c>
      <c r="V137" s="9"/>
      <c r="W137"/>
      <c r="X137"/>
      <c r="Y137" s="125"/>
      <c r="Z137"/>
      <c r="AA137"/>
      <c r="AB137"/>
      <c r="AC137"/>
      <c r="AD137"/>
    </row>
    <row r="138" spans="1:30" ht="43.2" x14ac:dyDescent="0.3">
      <c r="G138" s="133" t="s">
        <v>1089</v>
      </c>
      <c r="H138" s="177">
        <v>44998</v>
      </c>
      <c r="I138" s="176">
        <v>569.15</v>
      </c>
      <c r="J138" s="178">
        <v>44508</v>
      </c>
      <c r="K138" s="134" t="s">
        <v>1089</v>
      </c>
      <c r="L138" s="176">
        <f>_xlfn.XLOOKUP(J138,Table1[[Date ]],Table1[[close ]])</f>
        <v>387</v>
      </c>
      <c r="M138" s="176">
        <v>389.35</v>
      </c>
      <c r="N138" s="179">
        <v>382.3</v>
      </c>
      <c r="P138" s="131">
        <v>44512</v>
      </c>
      <c r="Q138" s="9">
        <f t="shared" si="12"/>
        <v>389.35</v>
      </c>
      <c r="S138" s="131">
        <v>44503</v>
      </c>
      <c r="T138" s="126">
        <f t="shared" si="10"/>
        <v>382.3</v>
      </c>
      <c r="V138" s="9"/>
      <c r="W138"/>
      <c r="X138"/>
      <c r="Y138" s="125"/>
      <c r="Z138"/>
      <c r="AA138"/>
      <c r="AB138"/>
      <c r="AC138"/>
      <c r="AD138"/>
    </row>
    <row r="139" spans="1:30" x14ac:dyDescent="0.3">
      <c r="G139" s="133" t="s">
        <v>1092</v>
      </c>
      <c r="H139" s="177">
        <v>44995</v>
      </c>
      <c r="I139" s="176">
        <v>579.95000000000005</v>
      </c>
      <c r="J139" s="178">
        <v>44497</v>
      </c>
      <c r="K139" s="134" t="s">
        <v>1092</v>
      </c>
      <c r="L139" s="176">
        <f>_xlfn.XLOOKUP(J139,Table1[[Date ]],Table1[[close ]])</f>
        <v>366.3</v>
      </c>
      <c r="M139" s="176">
        <v>388.5</v>
      </c>
      <c r="N139" s="179">
        <v>365.95</v>
      </c>
      <c r="P139" s="131">
        <v>44502</v>
      </c>
      <c r="Q139" s="9">
        <f t="shared" si="12"/>
        <v>388.5</v>
      </c>
      <c r="S139" s="131">
        <v>44491</v>
      </c>
      <c r="T139" s="126">
        <f t="shared" si="10"/>
        <v>365.95</v>
      </c>
      <c r="V139" s="9"/>
      <c r="W139"/>
      <c r="X139"/>
      <c r="Y139" s="125"/>
      <c r="Z139"/>
      <c r="AA139"/>
      <c r="AB139"/>
      <c r="AC139"/>
      <c r="AD139"/>
    </row>
    <row r="140" spans="1:30" x14ac:dyDescent="0.3">
      <c r="G140" s="133" t="s">
        <v>1093</v>
      </c>
      <c r="H140" s="177">
        <v>44994</v>
      </c>
      <c r="I140" s="176">
        <v>579.95000000000005</v>
      </c>
      <c r="J140" s="178">
        <v>44497</v>
      </c>
      <c r="K140" s="134" t="s">
        <v>1093</v>
      </c>
      <c r="L140" s="176">
        <f>_xlfn.XLOOKUP(J140,Table1[[Date ]],Table1[[close ]])</f>
        <v>366.3</v>
      </c>
      <c r="M140" s="176">
        <v>388.5</v>
      </c>
      <c r="N140" s="179">
        <v>365.95</v>
      </c>
      <c r="P140" s="131">
        <v>44502</v>
      </c>
      <c r="Q140" s="9">
        <f t="shared" si="12"/>
        <v>388.5</v>
      </c>
      <c r="S140" s="131">
        <v>44491</v>
      </c>
      <c r="T140" s="126">
        <f t="shared" si="10"/>
        <v>365.95</v>
      </c>
      <c r="V140" s="9"/>
      <c r="W140"/>
      <c r="X140"/>
      <c r="Y140" s="125"/>
      <c r="Z140"/>
      <c r="AA140"/>
      <c r="AB140"/>
      <c r="AC140"/>
      <c r="AD140"/>
    </row>
    <row r="141" spans="1:30" ht="43.2" x14ac:dyDescent="0.3">
      <c r="G141" s="133" t="s">
        <v>1089</v>
      </c>
      <c r="H141" s="177">
        <v>44993</v>
      </c>
      <c r="I141" s="176">
        <v>565.20000000000005</v>
      </c>
      <c r="J141" s="178">
        <v>44494</v>
      </c>
      <c r="K141" s="134" t="s">
        <v>1089</v>
      </c>
      <c r="L141" s="176">
        <f>_xlfn.XLOOKUP(J141,Table1[[Date ]],Table1[[close ]])</f>
        <v>357.25</v>
      </c>
      <c r="M141" s="176">
        <v>380.5</v>
      </c>
      <c r="N141" s="179">
        <v>391.25</v>
      </c>
      <c r="P141" s="131">
        <v>44498</v>
      </c>
      <c r="Q141" s="9">
        <f t="shared" si="12"/>
        <v>380.5</v>
      </c>
      <c r="S141" s="131">
        <v>44489</v>
      </c>
      <c r="T141" s="126">
        <f t="shared" si="10"/>
        <v>391.25</v>
      </c>
      <c r="V141" s="9"/>
      <c r="W141"/>
      <c r="X141"/>
      <c r="Y141" s="125"/>
      <c r="Z141"/>
      <c r="AA141"/>
      <c r="AB141"/>
      <c r="AC141"/>
      <c r="AD141"/>
    </row>
    <row r="142" spans="1:30" x14ac:dyDescent="0.3">
      <c r="G142" s="133" t="s">
        <v>1105</v>
      </c>
      <c r="H142" s="177">
        <v>44991</v>
      </c>
      <c r="I142" s="176">
        <v>558.95000000000005</v>
      </c>
      <c r="J142" s="178">
        <v>44482</v>
      </c>
      <c r="K142" s="134" t="s">
        <v>1105</v>
      </c>
      <c r="L142" s="176">
        <f>_xlfn.XLOOKUP(J142,Table1[[Date ]],Table1[[close ]])</f>
        <v>416.9</v>
      </c>
      <c r="M142" s="176">
        <v>406.9</v>
      </c>
      <c r="N142" s="179">
        <v>412.75</v>
      </c>
      <c r="P142" s="131">
        <v>44487</v>
      </c>
      <c r="Q142" s="9">
        <f t="shared" si="12"/>
        <v>406.9</v>
      </c>
      <c r="S142" s="131">
        <v>44477</v>
      </c>
      <c r="T142" s="126">
        <f t="shared" si="10"/>
        <v>412.75</v>
      </c>
      <c r="V142" s="9"/>
      <c r="W142"/>
      <c r="X142"/>
      <c r="Y142" s="125"/>
      <c r="Z142"/>
      <c r="AA142"/>
      <c r="AB142"/>
      <c r="AC142"/>
      <c r="AD142"/>
    </row>
    <row r="143" spans="1:30" ht="57.6" x14ac:dyDescent="0.3">
      <c r="G143" s="133" t="s">
        <v>1095</v>
      </c>
      <c r="H143" s="177">
        <v>44988</v>
      </c>
      <c r="I143" s="176">
        <v>560.6</v>
      </c>
      <c r="J143" s="178">
        <v>44475</v>
      </c>
      <c r="K143" s="134" t="s">
        <v>1095</v>
      </c>
      <c r="L143" s="176">
        <f>_xlfn.XLOOKUP(J143,Table1[[Date ]],Table1[[close ]])</f>
        <v>404.85</v>
      </c>
      <c r="M143" s="180">
        <v>410.2</v>
      </c>
      <c r="N143" s="179">
        <v>383.4</v>
      </c>
      <c r="P143" s="132">
        <v>44480</v>
      </c>
      <c r="Q143" s="127">
        <f t="shared" si="12"/>
        <v>410.2</v>
      </c>
      <c r="S143" s="132">
        <v>44470</v>
      </c>
      <c r="T143" s="128">
        <f t="shared" si="10"/>
        <v>383.4</v>
      </c>
      <c r="V143" s="127"/>
      <c r="W143"/>
      <c r="X143"/>
      <c r="Y143" s="125"/>
      <c r="Z143"/>
      <c r="AA143"/>
      <c r="AB143"/>
      <c r="AC143"/>
      <c r="AD143"/>
    </row>
    <row r="144" spans="1:30" x14ac:dyDescent="0.3">
      <c r="G144" s="133" t="s">
        <v>1081</v>
      </c>
      <c r="H144" s="177">
        <v>44987</v>
      </c>
      <c r="I144" s="176">
        <v>555.29999999999995</v>
      </c>
      <c r="J144" s="181"/>
      <c r="K144" s="133"/>
      <c r="L144" s="176"/>
      <c r="M144" s="176"/>
      <c r="N144" s="179"/>
      <c r="P144" s="9"/>
      <c r="Q144" s="9"/>
      <c r="S144" s="9"/>
      <c r="T144" s="9"/>
      <c r="V144" s="9"/>
      <c r="W144"/>
      <c r="X144"/>
      <c r="Y144" s="125"/>
      <c r="Z144"/>
      <c r="AA144"/>
      <c r="AB144"/>
      <c r="AC144"/>
      <c r="AD144"/>
    </row>
    <row r="145" spans="7:30" x14ac:dyDescent="0.3">
      <c r="G145" s="133" t="s">
        <v>1080</v>
      </c>
      <c r="H145" s="177">
        <v>44986</v>
      </c>
      <c r="I145" s="176">
        <v>562.25</v>
      </c>
      <c r="J145" s="181"/>
      <c r="K145" s="133"/>
      <c r="L145" s="176"/>
      <c r="M145" s="176"/>
      <c r="N145" s="179"/>
      <c r="P145" s="9"/>
      <c r="Q145" s="9"/>
      <c r="S145" s="9"/>
      <c r="T145" s="9"/>
      <c r="V145" s="9"/>
      <c r="W145"/>
      <c r="X145"/>
      <c r="Y145" s="125"/>
      <c r="Z145"/>
      <c r="AA145"/>
      <c r="AB145"/>
      <c r="AC145"/>
      <c r="AD145"/>
    </row>
    <row r="146" spans="7:30" x14ac:dyDescent="0.3">
      <c r="G146" s="176"/>
      <c r="H146" s="177">
        <v>44985</v>
      </c>
      <c r="I146" s="176">
        <v>546.95000000000005</v>
      </c>
      <c r="J146" s="182"/>
      <c r="K146" s="176"/>
      <c r="L146" s="176"/>
      <c r="M146" s="176"/>
      <c r="N146" s="179"/>
      <c r="P146" s="9"/>
      <c r="Q146" s="9"/>
      <c r="S146" s="9"/>
      <c r="T146" s="9"/>
      <c r="V146" s="9"/>
      <c r="W146"/>
      <c r="X146"/>
      <c r="Y146"/>
      <c r="Z146"/>
      <c r="AA146"/>
      <c r="AB146"/>
      <c r="AC146"/>
      <c r="AD146"/>
    </row>
    <row r="147" spans="7:30" x14ac:dyDescent="0.3">
      <c r="G147" s="176"/>
      <c r="H147" s="177">
        <v>44984</v>
      </c>
      <c r="I147" s="176">
        <v>536.35</v>
      </c>
      <c r="J147" s="182"/>
      <c r="K147" s="176"/>
      <c r="L147" s="176"/>
      <c r="M147" s="176"/>
      <c r="N147" s="179"/>
      <c r="P147" s="9"/>
      <c r="Q147" s="9"/>
      <c r="S147" s="9"/>
      <c r="T147" s="9"/>
      <c r="V147" s="9"/>
      <c r="W147"/>
      <c r="X147"/>
      <c r="Y147"/>
      <c r="Z147"/>
      <c r="AA147"/>
      <c r="AB147"/>
      <c r="AC147"/>
      <c r="AD147"/>
    </row>
    <row r="148" spans="7:30" x14ac:dyDescent="0.3">
      <c r="G148" s="176"/>
      <c r="H148" s="177">
        <v>44981</v>
      </c>
      <c r="I148" s="176">
        <v>550.95000000000005</v>
      </c>
      <c r="J148" s="182"/>
      <c r="K148" s="176"/>
      <c r="L148" s="176"/>
      <c r="M148" s="176"/>
      <c r="N148" s="179"/>
      <c r="P148" s="9"/>
      <c r="Q148" s="9"/>
      <c r="S148" s="9"/>
      <c r="T148" s="9"/>
      <c r="V148" s="9"/>
      <c r="W148"/>
      <c r="X148"/>
      <c r="Y148"/>
      <c r="Z148"/>
      <c r="AA148"/>
      <c r="AB148"/>
      <c r="AC148"/>
      <c r="AD148"/>
    </row>
    <row r="149" spans="7:30" x14ac:dyDescent="0.3">
      <c r="G149" s="176"/>
      <c r="H149" s="177">
        <v>44980</v>
      </c>
      <c r="I149" s="176">
        <v>549.45000000000005</v>
      </c>
      <c r="J149" s="182"/>
      <c r="K149" s="176"/>
      <c r="L149" s="176"/>
      <c r="M149" s="176"/>
      <c r="N149" s="179"/>
      <c r="P149" s="9"/>
      <c r="Q149" s="9"/>
      <c r="S149" s="9"/>
      <c r="T149" s="9"/>
      <c r="V149" s="9"/>
      <c r="W149"/>
      <c r="X149"/>
      <c r="Y149"/>
      <c r="Z149"/>
      <c r="AA149"/>
      <c r="AB149"/>
      <c r="AC149"/>
      <c r="AD149"/>
    </row>
    <row r="150" spans="7:30" x14ac:dyDescent="0.3">
      <c r="G150" s="176"/>
      <c r="H150" s="177">
        <v>44979</v>
      </c>
      <c r="I150" s="176">
        <v>549.04999999999995</v>
      </c>
      <c r="J150" s="182"/>
      <c r="K150" s="176"/>
      <c r="L150" s="176"/>
      <c r="M150" s="176"/>
      <c r="N150" s="179"/>
      <c r="P150" s="9"/>
      <c r="Q150" s="9"/>
      <c r="S150" s="9"/>
      <c r="T150" s="9"/>
      <c r="V150" s="9"/>
      <c r="W150"/>
      <c r="X150"/>
      <c r="Y150"/>
      <c r="Z150"/>
      <c r="AA150"/>
      <c r="AB150"/>
      <c r="AC150"/>
      <c r="AD150"/>
    </row>
    <row r="151" spans="7:30" x14ac:dyDescent="0.3">
      <c r="G151" s="176"/>
      <c r="H151" s="177">
        <v>44978</v>
      </c>
      <c r="I151" s="176">
        <v>535.15</v>
      </c>
      <c r="J151" s="182"/>
      <c r="K151" s="176"/>
      <c r="L151" s="176"/>
      <c r="M151" s="176"/>
      <c r="N151" s="179"/>
      <c r="P151" s="9"/>
      <c r="Q151" s="9"/>
      <c r="S151" s="9"/>
      <c r="T151" s="9"/>
      <c r="V151" s="9"/>
      <c r="W151"/>
      <c r="X151"/>
      <c r="Y151"/>
      <c r="Z151"/>
      <c r="AA151"/>
      <c r="AB151"/>
      <c r="AC151"/>
      <c r="AD151"/>
    </row>
    <row r="152" spans="7:30" x14ac:dyDescent="0.3">
      <c r="G152" s="176"/>
      <c r="H152" s="177">
        <v>44977</v>
      </c>
      <c r="I152" s="176">
        <v>543.1</v>
      </c>
      <c r="J152" s="182"/>
      <c r="K152" s="176"/>
      <c r="L152" s="176"/>
      <c r="M152" s="176"/>
      <c r="N152" s="179"/>
      <c r="P152" s="9"/>
      <c r="Q152" s="9"/>
      <c r="S152" s="9"/>
      <c r="T152" s="9"/>
      <c r="V152" s="9"/>
      <c r="W152"/>
      <c r="X152"/>
      <c r="Y152"/>
      <c r="Z152"/>
      <c r="AA152"/>
      <c r="AB152"/>
      <c r="AC152"/>
      <c r="AD152"/>
    </row>
    <row r="153" spans="7:30" x14ac:dyDescent="0.3">
      <c r="G153" s="176"/>
      <c r="H153" s="177">
        <v>44974</v>
      </c>
      <c r="I153" s="176">
        <v>549</v>
      </c>
      <c r="J153" s="182"/>
      <c r="K153" s="176"/>
      <c r="L153" s="176"/>
      <c r="M153" s="176"/>
      <c r="N153" s="179"/>
      <c r="P153" s="9"/>
      <c r="Q153" s="9"/>
      <c r="S153" s="9"/>
      <c r="T153" s="9"/>
      <c r="V153" s="9"/>
      <c r="W153"/>
      <c r="X153"/>
      <c r="Y153"/>
      <c r="Z153"/>
      <c r="AA153"/>
      <c r="AB153"/>
      <c r="AC153"/>
      <c r="AD153"/>
    </row>
    <row r="154" spans="7:30" x14ac:dyDescent="0.3">
      <c r="G154" s="176"/>
      <c r="H154" s="177">
        <v>44973</v>
      </c>
      <c r="I154" s="176">
        <v>549</v>
      </c>
      <c r="J154" s="182"/>
      <c r="K154" s="176"/>
      <c r="L154" s="176"/>
      <c r="M154" s="176"/>
      <c r="N154" s="179"/>
      <c r="P154" s="9"/>
      <c r="Q154" s="9"/>
      <c r="S154" s="9"/>
      <c r="T154" s="9"/>
      <c r="V154" s="9"/>
      <c r="W154"/>
      <c r="X154"/>
      <c r="Y154"/>
      <c r="Z154"/>
      <c r="AA154"/>
      <c r="AB154"/>
      <c r="AC154"/>
      <c r="AD154"/>
    </row>
    <row r="155" spans="7:30" x14ac:dyDescent="0.3">
      <c r="G155" s="176"/>
      <c r="H155" s="177">
        <v>44972</v>
      </c>
      <c r="I155" s="176">
        <v>535</v>
      </c>
      <c r="J155" s="182"/>
      <c r="K155" s="176"/>
      <c r="L155" s="176"/>
      <c r="M155" s="176"/>
      <c r="N155" s="179"/>
      <c r="P155" s="9"/>
      <c r="Q155" s="9"/>
      <c r="S155" s="9"/>
      <c r="T155" s="9"/>
      <c r="V155" s="9"/>
      <c r="W155"/>
      <c r="X155"/>
      <c r="Y155"/>
      <c r="Z155"/>
      <c r="AA155"/>
      <c r="AB155"/>
      <c r="AC155"/>
      <c r="AD155"/>
    </row>
    <row r="156" spans="7:30" x14ac:dyDescent="0.3">
      <c r="G156" s="176"/>
      <c r="H156" s="177">
        <v>44971</v>
      </c>
      <c r="I156" s="176">
        <v>534.25</v>
      </c>
      <c r="J156" s="182"/>
      <c r="K156" s="176"/>
      <c r="L156" s="176"/>
      <c r="M156" s="176"/>
      <c r="N156" s="179"/>
      <c r="P156" s="9"/>
      <c r="Q156" s="9"/>
      <c r="S156" s="9"/>
      <c r="T156" s="9"/>
      <c r="V156" s="9"/>
      <c r="W156"/>
      <c r="X156"/>
      <c r="Y156"/>
      <c r="Z156"/>
      <c r="AA156"/>
      <c r="AB156"/>
      <c r="AC156"/>
      <c r="AD156"/>
    </row>
    <row r="157" spans="7:30" x14ac:dyDescent="0.3">
      <c r="G157" s="176"/>
      <c r="H157" s="177">
        <v>44970</v>
      </c>
      <c r="I157" s="176">
        <v>546.1</v>
      </c>
      <c r="J157" s="182"/>
      <c r="K157" s="176"/>
      <c r="L157" s="176"/>
      <c r="M157" s="176"/>
      <c r="N157" s="179"/>
      <c r="P157" s="9"/>
      <c r="Q157" s="9"/>
      <c r="S157" s="9"/>
      <c r="T157" s="9"/>
      <c r="V157" s="9"/>
      <c r="W157"/>
      <c r="X157"/>
      <c r="Y157"/>
      <c r="Z157"/>
      <c r="AA157"/>
      <c r="AB157"/>
      <c r="AC157"/>
      <c r="AD157"/>
    </row>
    <row r="158" spans="7:30" x14ac:dyDescent="0.3">
      <c r="G158" s="176"/>
      <c r="H158" s="177">
        <v>44967</v>
      </c>
      <c r="I158" s="176">
        <v>547.79999999999995</v>
      </c>
      <c r="J158" s="182"/>
      <c r="K158" s="176"/>
      <c r="L158" s="176"/>
      <c r="M158" s="176"/>
      <c r="N158" s="179"/>
      <c r="P158" s="9"/>
      <c r="Q158" s="9"/>
      <c r="S158" s="9"/>
      <c r="T158" s="9"/>
      <c r="V158" s="9"/>
      <c r="W158"/>
      <c r="X158"/>
      <c r="Y158"/>
      <c r="Z158"/>
      <c r="AA158"/>
      <c r="AB158"/>
      <c r="AC158"/>
      <c r="AD158"/>
    </row>
    <row r="159" spans="7:30" x14ac:dyDescent="0.3">
      <c r="G159" s="176"/>
      <c r="H159" s="177">
        <v>44966</v>
      </c>
      <c r="I159" s="176">
        <v>542</v>
      </c>
      <c r="J159" s="182"/>
      <c r="K159" s="176"/>
      <c r="L159" s="176"/>
      <c r="M159" s="176"/>
      <c r="N159" s="179"/>
      <c r="P159" s="9"/>
      <c r="Q159" s="9"/>
      <c r="S159" s="9"/>
      <c r="T159" s="9"/>
      <c r="V159" s="9"/>
      <c r="W159"/>
      <c r="X159"/>
      <c r="Y159"/>
      <c r="Z159"/>
      <c r="AA159"/>
      <c r="AB159"/>
      <c r="AC159"/>
      <c r="AD159"/>
    </row>
    <row r="160" spans="7:30" x14ac:dyDescent="0.3">
      <c r="G160" s="176"/>
      <c r="H160" s="177">
        <v>44965</v>
      </c>
      <c r="I160" s="176">
        <v>549</v>
      </c>
      <c r="J160" s="182"/>
      <c r="K160" s="176"/>
      <c r="L160" s="176"/>
      <c r="M160" s="176"/>
      <c r="N160" s="179"/>
      <c r="P160" s="9"/>
      <c r="Q160" s="9"/>
      <c r="S160" s="9"/>
      <c r="T160" s="9"/>
      <c r="V160" s="9"/>
      <c r="W160"/>
      <c r="X160"/>
      <c r="Y160"/>
      <c r="Z160"/>
      <c r="AA160"/>
      <c r="AB160"/>
      <c r="AC160"/>
      <c r="AD160"/>
    </row>
    <row r="161" spans="7:30" x14ac:dyDescent="0.3">
      <c r="G161" s="176"/>
      <c r="H161" s="177">
        <v>44964</v>
      </c>
      <c r="I161" s="176">
        <v>538.04999999999995</v>
      </c>
      <c r="J161" s="182"/>
      <c r="K161" s="176"/>
      <c r="L161" s="176"/>
      <c r="M161" s="176"/>
      <c r="N161" s="179"/>
      <c r="P161" s="9"/>
      <c r="Q161" s="9"/>
      <c r="S161" s="9"/>
      <c r="T161" s="9"/>
      <c r="V161" s="9"/>
      <c r="W161"/>
      <c r="X161"/>
      <c r="Y161"/>
      <c r="Z161"/>
      <c r="AA161"/>
      <c r="AB161"/>
      <c r="AC161"/>
      <c r="AD161"/>
    </row>
    <row r="162" spans="7:30" x14ac:dyDescent="0.3">
      <c r="G162" s="176"/>
      <c r="H162" s="177">
        <v>44963</v>
      </c>
      <c r="I162" s="176">
        <v>547.4</v>
      </c>
      <c r="J162" s="182"/>
      <c r="K162" s="176"/>
      <c r="L162" s="176"/>
      <c r="M162" s="176"/>
      <c r="N162" s="179"/>
      <c r="P162" s="9"/>
      <c r="Q162" s="9"/>
      <c r="S162" s="9"/>
      <c r="T162" s="9"/>
      <c r="V162" s="9"/>
      <c r="W162"/>
      <c r="X162"/>
      <c r="Y162"/>
      <c r="Z162"/>
      <c r="AA162"/>
      <c r="AB162"/>
      <c r="AC162"/>
      <c r="AD162"/>
    </row>
    <row r="163" spans="7:30" x14ac:dyDescent="0.3">
      <c r="G163" s="176"/>
      <c r="H163" s="177">
        <v>44960</v>
      </c>
      <c r="I163" s="176">
        <v>569.04999999999995</v>
      </c>
      <c r="J163" s="182"/>
      <c r="K163" s="176"/>
      <c r="L163" s="176"/>
      <c r="M163" s="176"/>
      <c r="N163" s="179"/>
      <c r="P163" s="9"/>
      <c r="Q163" s="9"/>
      <c r="S163" s="9"/>
      <c r="T163" s="9"/>
      <c r="V163" s="9"/>
      <c r="W163"/>
      <c r="X163"/>
      <c r="Y163"/>
      <c r="Z163"/>
      <c r="AA163"/>
      <c r="AB163"/>
      <c r="AC163"/>
      <c r="AD163"/>
    </row>
    <row r="164" spans="7:30" x14ac:dyDescent="0.3">
      <c r="G164" s="176"/>
      <c r="H164" s="177">
        <v>44959</v>
      </c>
      <c r="I164" s="176">
        <v>564.4</v>
      </c>
      <c r="J164" s="182"/>
      <c r="K164" s="176"/>
      <c r="L164" s="176"/>
      <c r="M164" s="176"/>
      <c r="N164" s="179"/>
      <c r="P164" s="9"/>
      <c r="Q164" s="9"/>
      <c r="S164" s="9"/>
      <c r="T164" s="9"/>
      <c r="V164" s="9"/>
      <c r="W164"/>
      <c r="X164"/>
      <c r="Y164"/>
      <c r="Z164"/>
      <c r="AA164"/>
      <c r="AB164"/>
      <c r="AC164"/>
      <c r="AD164"/>
    </row>
    <row r="165" spans="7:30" x14ac:dyDescent="0.3">
      <c r="G165" s="176"/>
      <c r="H165" s="177">
        <v>44958</v>
      </c>
      <c r="I165" s="176">
        <v>535.54999999999995</v>
      </c>
      <c r="J165" s="182"/>
      <c r="K165" s="176"/>
      <c r="L165" s="176"/>
      <c r="M165" s="176"/>
      <c r="N165" s="179"/>
      <c r="P165" s="9"/>
      <c r="Q165" s="9"/>
      <c r="S165" s="9"/>
      <c r="T165" s="9"/>
      <c r="V165" s="9"/>
      <c r="W165"/>
      <c r="X165"/>
      <c r="Y165"/>
      <c r="Z165"/>
      <c r="AA165"/>
      <c r="AB165"/>
      <c r="AC165"/>
      <c r="AD165"/>
    </row>
    <row r="166" spans="7:30" x14ac:dyDescent="0.3">
      <c r="G166" s="176"/>
      <c r="H166" s="177">
        <v>44957</v>
      </c>
      <c r="I166" s="176">
        <v>542.95000000000005</v>
      </c>
      <c r="J166" s="182"/>
      <c r="K166" s="176"/>
      <c r="L166" s="176"/>
      <c r="M166" s="176"/>
      <c r="N166" s="179"/>
      <c r="P166" s="9"/>
      <c r="Q166" s="9"/>
      <c r="S166" s="9"/>
      <c r="T166" s="9"/>
      <c r="V166" s="9"/>
      <c r="W166"/>
      <c r="X166"/>
      <c r="Y166"/>
      <c r="Z166"/>
      <c r="AA166"/>
      <c r="AB166"/>
      <c r="AC166"/>
      <c r="AD166"/>
    </row>
    <row r="167" spans="7:30" x14ac:dyDescent="0.3">
      <c r="G167" s="176"/>
      <c r="H167" s="177">
        <v>44956</v>
      </c>
      <c r="I167" s="176">
        <v>529</v>
      </c>
      <c r="J167" s="182"/>
      <c r="K167" s="176"/>
      <c r="L167" s="176"/>
      <c r="M167" s="176"/>
      <c r="N167" s="179"/>
      <c r="P167" s="9"/>
      <c r="Q167" s="9"/>
      <c r="S167" s="9"/>
      <c r="T167" s="9"/>
      <c r="V167" s="9"/>
      <c r="W167"/>
      <c r="X167"/>
      <c r="Y167"/>
      <c r="Z167"/>
      <c r="AA167"/>
      <c r="AB167"/>
      <c r="AC167"/>
      <c r="AD167"/>
    </row>
    <row r="168" spans="7:30" x14ac:dyDescent="0.3">
      <c r="G168" s="176"/>
      <c r="H168" s="177">
        <v>44953</v>
      </c>
      <c r="I168" s="176">
        <v>516.4</v>
      </c>
      <c r="J168" s="182"/>
      <c r="K168" s="176"/>
      <c r="L168" s="176"/>
      <c r="M168" s="176"/>
      <c r="N168" s="179"/>
      <c r="P168" s="9"/>
      <c r="Q168" s="9"/>
      <c r="S168" s="9"/>
      <c r="T168" s="9"/>
      <c r="V168" s="9"/>
      <c r="W168"/>
      <c r="X168"/>
      <c r="Y168"/>
      <c r="Z168"/>
      <c r="AA168"/>
      <c r="AB168"/>
      <c r="AC168"/>
      <c r="AD168"/>
    </row>
    <row r="169" spans="7:30" x14ac:dyDescent="0.3">
      <c r="G169" s="176"/>
      <c r="H169" s="177">
        <v>44951</v>
      </c>
      <c r="I169" s="176">
        <v>533.65</v>
      </c>
      <c r="J169" s="182"/>
      <c r="K169" s="176"/>
      <c r="L169" s="176"/>
      <c r="M169" s="176"/>
      <c r="N169" s="179"/>
      <c r="P169" s="9"/>
      <c r="Q169" s="9"/>
      <c r="S169" s="9"/>
      <c r="T169" s="9"/>
      <c r="V169" s="9"/>
      <c r="W169"/>
      <c r="X169"/>
      <c r="Y169"/>
      <c r="Z169"/>
      <c r="AA169"/>
      <c r="AB169"/>
      <c r="AC169"/>
      <c r="AD169"/>
    </row>
    <row r="170" spans="7:30" x14ac:dyDescent="0.3">
      <c r="G170" s="176"/>
      <c r="H170" s="177">
        <v>44950</v>
      </c>
      <c r="I170" s="176">
        <v>539.75</v>
      </c>
      <c r="J170" s="182"/>
      <c r="K170" s="176"/>
      <c r="L170" s="176"/>
      <c r="M170" s="176"/>
      <c r="N170" s="179"/>
      <c r="P170" s="9"/>
      <c r="Q170" s="9"/>
      <c r="S170" s="9"/>
      <c r="T170" s="9"/>
      <c r="V170" s="9"/>
      <c r="W170"/>
      <c r="X170"/>
      <c r="Y170"/>
      <c r="Z170"/>
      <c r="AA170"/>
      <c r="AB170"/>
      <c r="AC170"/>
      <c r="AD170"/>
    </row>
    <row r="171" spans="7:30" x14ac:dyDescent="0.3">
      <c r="G171" s="176"/>
      <c r="H171" s="177">
        <v>44949</v>
      </c>
      <c r="I171" s="176">
        <v>545</v>
      </c>
      <c r="J171" s="182"/>
      <c r="K171" s="176"/>
      <c r="L171" s="176"/>
      <c r="M171" s="176"/>
      <c r="N171" s="179"/>
      <c r="P171" s="9"/>
      <c r="Q171" s="9"/>
      <c r="S171" s="9"/>
      <c r="T171" s="9"/>
      <c r="V171" s="9"/>
      <c r="W171"/>
      <c r="X171"/>
      <c r="Y171"/>
      <c r="Z171"/>
      <c r="AA171"/>
      <c r="AB171"/>
      <c r="AC171"/>
      <c r="AD171"/>
    </row>
    <row r="172" spans="7:30" x14ac:dyDescent="0.3">
      <c r="G172" s="176"/>
      <c r="H172" s="177">
        <v>44946</v>
      </c>
      <c r="I172" s="176">
        <v>532.04999999999995</v>
      </c>
      <c r="J172" s="182"/>
      <c r="K172" s="176"/>
      <c r="L172" s="176"/>
      <c r="M172" s="176"/>
      <c r="N172" s="179"/>
      <c r="P172" s="9"/>
      <c r="Q172" s="9"/>
      <c r="S172" s="9"/>
      <c r="T172" s="9"/>
      <c r="V172" s="9"/>
      <c r="W172"/>
      <c r="X172"/>
      <c r="Y172"/>
      <c r="Z172"/>
      <c r="AA172"/>
      <c r="AB172"/>
      <c r="AC172"/>
      <c r="AD172"/>
    </row>
    <row r="173" spans="7:30" x14ac:dyDescent="0.3">
      <c r="G173" s="176"/>
      <c r="H173" s="177">
        <v>44945</v>
      </c>
      <c r="I173" s="176">
        <v>521</v>
      </c>
      <c r="J173" s="182"/>
      <c r="K173" s="176"/>
      <c r="L173" s="176"/>
      <c r="M173" s="176"/>
      <c r="N173" s="179"/>
      <c r="P173" s="9"/>
      <c r="Q173" s="9"/>
      <c r="S173" s="9"/>
      <c r="T173" s="9"/>
      <c r="V173" s="9"/>
      <c r="W173"/>
      <c r="X173"/>
      <c r="Y173"/>
      <c r="Z173"/>
      <c r="AA173"/>
      <c r="AB173"/>
      <c r="AC173"/>
      <c r="AD173"/>
    </row>
    <row r="174" spans="7:30" x14ac:dyDescent="0.3">
      <c r="G174" s="176"/>
      <c r="H174" s="177">
        <v>44944</v>
      </c>
      <c r="I174" s="176">
        <v>517.54999999999995</v>
      </c>
      <c r="J174" s="182"/>
      <c r="K174" s="176"/>
      <c r="L174" s="176"/>
      <c r="M174" s="176"/>
      <c r="N174" s="179"/>
      <c r="P174" s="9"/>
      <c r="Q174" s="9"/>
      <c r="S174" s="9"/>
      <c r="T174" s="9"/>
      <c r="V174" s="9"/>
      <c r="W174"/>
      <c r="X174"/>
      <c r="Y174"/>
      <c r="Z174"/>
      <c r="AA174"/>
      <c r="AB174"/>
      <c r="AC174"/>
      <c r="AD174"/>
    </row>
    <row r="175" spans="7:30" x14ac:dyDescent="0.3">
      <c r="G175" s="176"/>
      <c r="H175" s="177">
        <v>44943</v>
      </c>
      <c r="I175" s="176">
        <v>519.45000000000005</v>
      </c>
      <c r="J175" s="182"/>
      <c r="K175" s="176"/>
      <c r="L175" s="176"/>
      <c r="M175" s="176"/>
      <c r="N175" s="179"/>
      <c r="P175" s="9"/>
      <c r="Q175" s="9"/>
      <c r="S175" s="9"/>
      <c r="T175" s="9"/>
      <c r="V175" s="9"/>
      <c r="W175"/>
      <c r="X175"/>
      <c r="Y175"/>
      <c r="Z175"/>
      <c r="AA175"/>
      <c r="AB175"/>
      <c r="AC175"/>
      <c r="AD175"/>
    </row>
    <row r="176" spans="7:30" x14ac:dyDescent="0.3">
      <c r="G176" s="176"/>
      <c r="H176" s="177">
        <v>44942</v>
      </c>
      <c r="I176" s="176">
        <v>516.85</v>
      </c>
      <c r="J176" s="182"/>
      <c r="K176" s="176"/>
      <c r="L176" s="176"/>
      <c r="M176" s="176"/>
      <c r="N176" s="179"/>
      <c r="P176" s="9"/>
      <c r="Q176" s="9"/>
      <c r="S176" s="9"/>
      <c r="T176" s="9"/>
      <c r="V176" s="9"/>
      <c r="W176"/>
      <c r="X176"/>
      <c r="Y176"/>
      <c r="Z176"/>
      <c r="AA176"/>
      <c r="AB176"/>
      <c r="AC176"/>
      <c r="AD176"/>
    </row>
    <row r="177" spans="7:30" x14ac:dyDescent="0.3">
      <c r="G177" s="176"/>
      <c r="H177" s="177">
        <v>44939</v>
      </c>
      <c r="I177" s="176">
        <v>519.75</v>
      </c>
      <c r="J177" s="182"/>
      <c r="K177" s="176"/>
      <c r="L177" s="176"/>
      <c r="M177" s="176"/>
      <c r="N177" s="179"/>
      <c r="P177" s="9"/>
      <c r="Q177" s="9"/>
      <c r="S177" s="9"/>
      <c r="T177" s="9"/>
      <c r="V177" s="9"/>
      <c r="W177"/>
      <c r="X177"/>
      <c r="Y177"/>
      <c r="Z177"/>
      <c r="AA177"/>
      <c r="AB177"/>
      <c r="AC177"/>
      <c r="AD177"/>
    </row>
    <row r="178" spans="7:30" x14ac:dyDescent="0.3">
      <c r="G178" s="176"/>
      <c r="H178" s="177">
        <v>44938</v>
      </c>
      <c r="I178" s="176">
        <v>512</v>
      </c>
      <c r="J178" s="182"/>
      <c r="K178" s="176"/>
      <c r="L178" s="176"/>
      <c r="M178" s="176"/>
      <c r="N178" s="179"/>
      <c r="P178" s="9"/>
      <c r="Q178" s="9"/>
      <c r="S178" s="9"/>
      <c r="T178" s="9"/>
      <c r="V178" s="9"/>
      <c r="W178"/>
      <c r="X178"/>
      <c r="Y178"/>
      <c r="Z178"/>
      <c r="AA178"/>
      <c r="AB178"/>
      <c r="AC178"/>
      <c r="AD178"/>
    </row>
    <row r="179" spans="7:30" x14ac:dyDescent="0.3">
      <c r="G179" s="176"/>
      <c r="H179" s="177">
        <v>44937</v>
      </c>
      <c r="I179" s="176">
        <v>523.5</v>
      </c>
      <c r="J179" s="182"/>
      <c r="K179" s="176"/>
      <c r="L179" s="176"/>
      <c r="M179" s="176"/>
      <c r="N179" s="179"/>
      <c r="P179" s="9"/>
      <c r="Q179" s="9"/>
      <c r="S179" s="9"/>
      <c r="T179" s="9"/>
      <c r="V179" s="9"/>
      <c r="W179"/>
      <c r="X179"/>
      <c r="Y179"/>
      <c r="Z179"/>
      <c r="AA179"/>
      <c r="AB179"/>
      <c r="AC179"/>
      <c r="AD179"/>
    </row>
    <row r="180" spans="7:30" x14ac:dyDescent="0.3">
      <c r="G180" s="176"/>
      <c r="H180" s="177">
        <v>44936</v>
      </c>
      <c r="I180" s="176">
        <v>516.35</v>
      </c>
      <c r="J180" s="182"/>
      <c r="K180" s="176"/>
      <c r="L180" s="176"/>
      <c r="M180" s="176"/>
      <c r="N180" s="179"/>
      <c r="P180" s="9"/>
      <c r="Q180" s="9"/>
      <c r="S180" s="9"/>
      <c r="T180" s="9"/>
      <c r="V180" s="9"/>
      <c r="W180"/>
      <c r="X180"/>
      <c r="Y180"/>
      <c r="Z180"/>
      <c r="AA180"/>
      <c r="AB180"/>
      <c r="AC180"/>
      <c r="AD180"/>
    </row>
    <row r="181" spans="7:30" x14ac:dyDescent="0.3">
      <c r="G181" s="176"/>
      <c r="H181" s="177">
        <v>44935</v>
      </c>
      <c r="I181" s="176">
        <v>519</v>
      </c>
      <c r="J181" s="182"/>
      <c r="K181" s="176"/>
      <c r="L181" s="176"/>
      <c r="M181" s="176"/>
      <c r="N181" s="179"/>
      <c r="P181" s="9"/>
      <c r="Q181" s="9"/>
      <c r="S181" s="9"/>
      <c r="T181" s="9"/>
      <c r="V181" s="9"/>
      <c r="W181"/>
      <c r="X181"/>
      <c r="Y181"/>
      <c r="Z181"/>
      <c r="AA181"/>
      <c r="AB181"/>
      <c r="AC181"/>
      <c r="AD181"/>
    </row>
    <row r="182" spans="7:30" x14ac:dyDescent="0.3">
      <c r="G182" s="176"/>
      <c r="H182" s="177">
        <v>44932</v>
      </c>
      <c r="I182" s="176">
        <v>518.04999999999995</v>
      </c>
      <c r="J182" s="182"/>
      <c r="K182" s="176"/>
      <c r="L182" s="176"/>
      <c r="M182" s="176"/>
      <c r="N182" s="179"/>
      <c r="P182" s="9"/>
      <c r="Q182" s="9"/>
      <c r="S182" s="9"/>
      <c r="T182" s="9"/>
      <c r="V182" s="9"/>
      <c r="W182"/>
      <c r="X182"/>
      <c r="Y182"/>
      <c r="Z182"/>
      <c r="AA182"/>
      <c r="AB182"/>
      <c r="AC182"/>
      <c r="AD182"/>
    </row>
    <row r="183" spans="7:30" x14ac:dyDescent="0.3">
      <c r="G183" s="176"/>
      <c r="H183" s="177">
        <v>44931</v>
      </c>
      <c r="I183" s="176">
        <v>540.35</v>
      </c>
      <c r="J183" s="182"/>
      <c r="K183" s="176"/>
      <c r="L183" s="176"/>
      <c r="M183" s="176"/>
      <c r="N183" s="179"/>
      <c r="P183" s="9"/>
      <c r="Q183" s="9"/>
      <c r="S183" s="9"/>
      <c r="T183" s="9"/>
      <c r="V183" s="9"/>
      <c r="W183"/>
      <c r="X183"/>
      <c r="Y183"/>
      <c r="Z183"/>
      <c r="AA183"/>
      <c r="AB183"/>
      <c r="AC183"/>
      <c r="AD183"/>
    </row>
    <row r="184" spans="7:30" x14ac:dyDescent="0.3">
      <c r="G184" s="176"/>
      <c r="H184" s="177">
        <v>44930</v>
      </c>
      <c r="I184" s="176">
        <v>544.25</v>
      </c>
      <c r="J184" s="182"/>
      <c r="K184" s="176"/>
      <c r="L184" s="176"/>
      <c r="M184" s="176"/>
      <c r="N184" s="179"/>
      <c r="P184" s="9"/>
      <c r="Q184" s="9"/>
      <c r="S184" s="9"/>
      <c r="T184" s="9"/>
      <c r="V184" s="9"/>
      <c r="W184"/>
      <c r="X184"/>
      <c r="Y184"/>
      <c r="Z184"/>
      <c r="AA184"/>
      <c r="AB184"/>
      <c r="AC184"/>
      <c r="AD184"/>
    </row>
    <row r="185" spans="7:30" x14ac:dyDescent="0.3">
      <c r="G185" s="176"/>
      <c r="H185" s="177">
        <v>44929</v>
      </c>
      <c r="I185" s="176">
        <v>541.79999999999995</v>
      </c>
      <c r="J185" s="182"/>
      <c r="K185" s="176"/>
      <c r="L185" s="176"/>
      <c r="M185" s="176"/>
      <c r="N185" s="179"/>
      <c r="P185" s="9"/>
      <c r="Q185" s="9"/>
      <c r="S185" s="9"/>
      <c r="T185" s="9"/>
      <c r="V185" s="9"/>
      <c r="W185"/>
      <c r="X185"/>
      <c r="Y185"/>
      <c r="Z185"/>
      <c r="AA185"/>
      <c r="AB185"/>
      <c r="AC185"/>
      <c r="AD185"/>
    </row>
    <row r="186" spans="7:30" x14ac:dyDescent="0.3">
      <c r="G186" s="176"/>
      <c r="H186" s="177">
        <v>44928</v>
      </c>
      <c r="I186" s="176">
        <v>544.25</v>
      </c>
      <c r="J186" s="182"/>
      <c r="K186" s="176"/>
      <c r="L186" s="176"/>
      <c r="M186" s="176"/>
      <c r="N186" s="179"/>
      <c r="P186" s="9"/>
      <c r="Q186" s="9"/>
      <c r="S186" s="9"/>
      <c r="T186" s="9"/>
      <c r="V186" s="9"/>
      <c r="W186"/>
      <c r="X186"/>
      <c r="Y186"/>
      <c r="Z186"/>
      <c r="AA186"/>
      <c r="AB186"/>
      <c r="AC186"/>
      <c r="AD186"/>
    </row>
    <row r="187" spans="7:30" x14ac:dyDescent="0.3">
      <c r="G187" s="176"/>
      <c r="H187" s="177">
        <v>44925</v>
      </c>
      <c r="I187" s="176">
        <v>529.54999999999995</v>
      </c>
      <c r="J187" s="182"/>
      <c r="K187" s="176"/>
      <c r="L187" s="176"/>
      <c r="M187" s="176"/>
      <c r="N187" s="179"/>
      <c r="P187" s="9"/>
      <c r="Q187" s="9"/>
      <c r="S187" s="9"/>
      <c r="T187" s="9"/>
      <c r="V187" s="9"/>
      <c r="W187"/>
      <c r="X187"/>
      <c r="Y187"/>
      <c r="Z187"/>
      <c r="AA187"/>
      <c r="AB187"/>
      <c r="AC187"/>
      <c r="AD187"/>
    </row>
    <row r="188" spans="7:30" x14ac:dyDescent="0.3">
      <c r="G188" s="176"/>
      <c r="H188" s="177">
        <v>44924</v>
      </c>
      <c r="I188" s="176">
        <v>537.9</v>
      </c>
      <c r="J188" s="182"/>
      <c r="K188" s="176"/>
      <c r="L188" s="176"/>
      <c r="M188" s="176"/>
      <c r="N188" s="179"/>
      <c r="P188" s="9"/>
      <c r="Q188" s="9"/>
      <c r="S188" s="9"/>
      <c r="T188" s="9"/>
      <c r="V188" s="9"/>
      <c r="W188"/>
      <c r="X188"/>
      <c r="Y188"/>
      <c r="Z188"/>
      <c r="AA188"/>
      <c r="AB188"/>
      <c r="AC188"/>
      <c r="AD188"/>
    </row>
    <row r="189" spans="7:30" x14ac:dyDescent="0.3">
      <c r="G189" s="176"/>
      <c r="H189" s="177">
        <v>44923</v>
      </c>
      <c r="I189" s="176">
        <v>547.1</v>
      </c>
      <c r="J189" s="182"/>
      <c r="K189" s="176"/>
      <c r="L189" s="176"/>
      <c r="M189" s="176"/>
      <c r="N189" s="179"/>
      <c r="P189" s="9"/>
      <c r="Q189" s="9"/>
      <c r="S189" s="9"/>
      <c r="T189" s="9"/>
      <c r="V189" s="9"/>
      <c r="W189"/>
      <c r="X189"/>
      <c r="Y189"/>
      <c r="Z189"/>
      <c r="AA189"/>
      <c r="AB189"/>
      <c r="AC189"/>
      <c r="AD189"/>
    </row>
    <row r="190" spans="7:30" x14ac:dyDescent="0.3">
      <c r="G190" s="176"/>
      <c r="H190" s="177">
        <v>44922</v>
      </c>
      <c r="I190" s="176">
        <v>561.65</v>
      </c>
      <c r="J190" s="182"/>
      <c r="K190" s="176"/>
      <c r="L190" s="176"/>
      <c r="M190" s="176"/>
      <c r="N190" s="179"/>
      <c r="P190" s="9"/>
      <c r="Q190" s="9"/>
      <c r="S190" s="9"/>
      <c r="T190" s="9"/>
      <c r="V190" s="9"/>
      <c r="W190"/>
      <c r="X190"/>
      <c r="Y190"/>
      <c r="Z190"/>
      <c r="AA190"/>
      <c r="AB190"/>
      <c r="AC190"/>
      <c r="AD190"/>
    </row>
    <row r="191" spans="7:30" x14ac:dyDescent="0.3">
      <c r="G191" s="176"/>
      <c r="H191" s="177">
        <v>44921</v>
      </c>
      <c r="I191" s="176">
        <v>517.9</v>
      </c>
      <c r="J191" s="182"/>
      <c r="K191" s="176"/>
      <c r="L191" s="176"/>
      <c r="M191" s="176"/>
      <c r="N191" s="179"/>
      <c r="P191" s="9"/>
      <c r="Q191" s="9"/>
      <c r="S191" s="9"/>
      <c r="T191" s="9"/>
      <c r="V191" s="9"/>
      <c r="W191"/>
      <c r="X191"/>
      <c r="Y191"/>
      <c r="Z191"/>
      <c r="AA191"/>
      <c r="AB191"/>
      <c r="AC191"/>
      <c r="AD191"/>
    </row>
    <row r="192" spans="7:30" x14ac:dyDescent="0.3">
      <c r="G192" s="176"/>
      <c r="H192" s="177">
        <v>44918</v>
      </c>
      <c r="I192" s="176">
        <v>497.35</v>
      </c>
      <c r="J192" s="182"/>
      <c r="K192" s="176"/>
      <c r="L192" s="176"/>
      <c r="M192" s="176"/>
      <c r="N192" s="179"/>
      <c r="P192" s="9"/>
      <c r="Q192" s="9"/>
      <c r="S192" s="9"/>
      <c r="T192" s="9"/>
      <c r="V192" s="9"/>
      <c r="W192"/>
      <c r="X192"/>
      <c r="Y192"/>
      <c r="Z192"/>
      <c r="AA192"/>
      <c r="AB192"/>
      <c r="AC192"/>
      <c r="AD192"/>
    </row>
    <row r="193" spans="7:30" x14ac:dyDescent="0.3">
      <c r="G193" s="176"/>
      <c r="H193" s="177">
        <v>44917</v>
      </c>
      <c r="I193" s="176">
        <v>505.8</v>
      </c>
      <c r="J193" s="182"/>
      <c r="K193" s="176"/>
      <c r="L193" s="176"/>
      <c r="M193" s="176"/>
      <c r="N193" s="179"/>
      <c r="P193" s="9"/>
      <c r="Q193" s="9"/>
      <c r="S193" s="9"/>
      <c r="T193" s="9"/>
      <c r="V193" s="9"/>
      <c r="W193"/>
      <c r="X193"/>
      <c r="Y193"/>
      <c r="Z193"/>
      <c r="AA193"/>
      <c r="AB193"/>
      <c r="AC193"/>
      <c r="AD193"/>
    </row>
    <row r="194" spans="7:30" x14ac:dyDescent="0.3">
      <c r="G194" s="176"/>
      <c r="H194" s="177">
        <v>44916</v>
      </c>
      <c r="I194" s="176">
        <v>520.1</v>
      </c>
      <c r="J194" s="182"/>
      <c r="K194" s="176"/>
      <c r="L194" s="176"/>
      <c r="M194" s="176"/>
      <c r="N194" s="179"/>
      <c r="P194" s="9"/>
      <c r="Q194" s="9"/>
      <c r="S194" s="9"/>
      <c r="T194" s="9"/>
      <c r="V194" s="9"/>
      <c r="W194"/>
      <c r="X194"/>
      <c r="Y194"/>
      <c r="Z194"/>
      <c r="AA194"/>
      <c r="AB194"/>
      <c r="AC194"/>
      <c r="AD194"/>
    </row>
    <row r="195" spans="7:30" x14ac:dyDescent="0.3">
      <c r="G195" s="176"/>
      <c r="H195" s="177">
        <v>44915</v>
      </c>
      <c r="I195" s="176">
        <v>516.6</v>
      </c>
      <c r="J195" s="182"/>
      <c r="K195" s="176"/>
      <c r="L195" s="176"/>
      <c r="M195" s="176"/>
      <c r="N195" s="179"/>
      <c r="P195" s="9"/>
      <c r="Q195" s="9"/>
      <c r="S195" s="9"/>
      <c r="T195" s="9"/>
      <c r="V195" s="9"/>
      <c r="W195"/>
      <c r="X195"/>
      <c r="Y195"/>
      <c r="Z195"/>
      <c r="AA195"/>
      <c r="AB195"/>
      <c r="AC195"/>
      <c r="AD195"/>
    </row>
    <row r="196" spans="7:30" x14ac:dyDescent="0.3">
      <c r="G196" s="176"/>
      <c r="H196" s="177">
        <v>44914</v>
      </c>
      <c r="I196" s="176">
        <v>512.75</v>
      </c>
      <c r="J196" s="182"/>
      <c r="K196" s="176"/>
      <c r="L196" s="176"/>
      <c r="M196" s="176"/>
      <c r="N196" s="179"/>
      <c r="P196" s="9"/>
      <c r="Q196" s="9"/>
      <c r="S196" s="9"/>
      <c r="T196" s="9"/>
      <c r="V196" s="9"/>
      <c r="W196"/>
      <c r="X196"/>
      <c r="Y196"/>
      <c r="Z196"/>
      <c r="AA196"/>
      <c r="AB196"/>
      <c r="AC196"/>
      <c r="AD196"/>
    </row>
    <row r="197" spans="7:30" x14ac:dyDescent="0.3">
      <c r="G197" s="176"/>
      <c r="H197" s="177">
        <v>44911</v>
      </c>
      <c r="I197" s="176">
        <v>510.2</v>
      </c>
      <c r="J197" s="182"/>
      <c r="K197" s="176"/>
      <c r="L197" s="176"/>
      <c r="M197" s="176"/>
      <c r="N197" s="179"/>
      <c r="P197" s="9"/>
      <c r="Q197" s="9"/>
      <c r="S197" s="9"/>
      <c r="T197" s="9"/>
      <c r="V197" s="9"/>
      <c r="W197"/>
      <c r="X197"/>
      <c r="Y197"/>
      <c r="Z197"/>
      <c r="AA197"/>
      <c r="AB197"/>
      <c r="AC197"/>
      <c r="AD197"/>
    </row>
    <row r="198" spans="7:30" x14ac:dyDescent="0.3">
      <c r="G198" s="176"/>
      <c r="H198" s="177">
        <v>44910</v>
      </c>
      <c r="I198" s="176">
        <v>522.35</v>
      </c>
      <c r="J198" s="182"/>
      <c r="K198" s="176"/>
      <c r="L198" s="176"/>
      <c r="M198" s="176"/>
      <c r="N198" s="179"/>
      <c r="P198" s="9"/>
      <c r="Q198" s="9"/>
      <c r="S198" s="9"/>
      <c r="T198" s="9"/>
      <c r="V198" s="9"/>
      <c r="W198"/>
      <c r="X198"/>
      <c r="Y198"/>
      <c r="Z198"/>
      <c r="AA198"/>
      <c r="AB198"/>
      <c r="AC198"/>
      <c r="AD198"/>
    </row>
    <row r="199" spans="7:30" x14ac:dyDescent="0.3">
      <c r="G199" s="176"/>
      <c r="H199" s="177">
        <v>44909</v>
      </c>
      <c r="I199" s="176">
        <v>530</v>
      </c>
      <c r="J199" s="182"/>
      <c r="K199" s="176"/>
      <c r="L199" s="176"/>
      <c r="M199" s="176"/>
      <c r="N199" s="179"/>
      <c r="P199" s="9"/>
      <c r="Q199" s="9"/>
      <c r="S199" s="9"/>
      <c r="T199" s="9"/>
      <c r="V199" s="9"/>
      <c r="W199"/>
      <c r="X199"/>
      <c r="Y199"/>
      <c r="Z199"/>
      <c r="AA199"/>
      <c r="AB199"/>
      <c r="AC199"/>
      <c r="AD199"/>
    </row>
    <row r="200" spans="7:30" x14ac:dyDescent="0.3">
      <c r="G200" s="176"/>
      <c r="H200" s="177">
        <v>44908</v>
      </c>
      <c r="I200" s="176">
        <v>527.45000000000005</v>
      </c>
      <c r="J200" s="182"/>
      <c r="K200" s="176"/>
      <c r="L200" s="176"/>
      <c r="M200" s="176"/>
      <c r="N200" s="179"/>
      <c r="P200" s="9"/>
      <c r="Q200" s="9"/>
      <c r="S200" s="9"/>
      <c r="T200" s="9"/>
      <c r="V200" s="9"/>
      <c r="W200"/>
      <c r="X200"/>
      <c r="Y200"/>
      <c r="Z200"/>
      <c r="AA200"/>
      <c r="AB200"/>
      <c r="AC200"/>
      <c r="AD200"/>
    </row>
    <row r="201" spans="7:30" x14ac:dyDescent="0.3">
      <c r="G201" s="176"/>
      <c r="H201" s="177">
        <v>44907</v>
      </c>
      <c r="I201" s="176">
        <v>523.6</v>
      </c>
      <c r="J201" s="182"/>
      <c r="K201" s="176"/>
      <c r="L201" s="176"/>
      <c r="M201" s="176"/>
      <c r="N201" s="179"/>
      <c r="P201" s="9"/>
      <c r="Q201" s="9"/>
      <c r="S201" s="9"/>
      <c r="T201" s="9"/>
      <c r="V201" s="9"/>
      <c r="W201"/>
      <c r="X201"/>
      <c r="Y201"/>
      <c r="Z201"/>
      <c r="AA201"/>
      <c r="AB201"/>
      <c r="AC201"/>
      <c r="AD201"/>
    </row>
    <row r="202" spans="7:30" x14ac:dyDescent="0.3">
      <c r="G202" s="176"/>
      <c r="H202" s="177">
        <v>44904</v>
      </c>
      <c r="I202" s="176">
        <v>511.15</v>
      </c>
      <c r="J202" s="182"/>
      <c r="K202" s="176"/>
      <c r="L202" s="176"/>
      <c r="M202" s="176"/>
      <c r="N202" s="179"/>
      <c r="P202" s="9"/>
      <c r="Q202" s="9"/>
      <c r="S202" s="9"/>
      <c r="T202" s="9"/>
      <c r="V202" s="9"/>
      <c r="W202"/>
      <c r="X202"/>
      <c r="Y202"/>
      <c r="Z202"/>
      <c r="AA202"/>
      <c r="AB202"/>
      <c r="AC202"/>
      <c r="AD202"/>
    </row>
    <row r="203" spans="7:30" x14ac:dyDescent="0.3">
      <c r="G203" s="176"/>
      <c r="H203" s="177">
        <v>44903</v>
      </c>
      <c r="I203" s="176">
        <v>518.5</v>
      </c>
      <c r="J203" s="182"/>
      <c r="K203" s="176"/>
      <c r="L203" s="176"/>
      <c r="M203" s="176"/>
      <c r="N203" s="179"/>
      <c r="P203" s="9"/>
      <c r="Q203" s="9"/>
      <c r="S203" s="9"/>
      <c r="T203" s="9"/>
      <c r="V203" s="9"/>
      <c r="W203"/>
      <c r="X203"/>
      <c r="Y203"/>
      <c r="Z203"/>
      <c r="AA203"/>
      <c r="AB203"/>
      <c r="AC203"/>
      <c r="AD203"/>
    </row>
    <row r="204" spans="7:30" x14ac:dyDescent="0.3">
      <c r="G204" s="176"/>
      <c r="H204" s="177">
        <v>44902</v>
      </c>
      <c r="I204" s="176">
        <v>507.5</v>
      </c>
      <c r="J204" s="182"/>
      <c r="K204" s="176"/>
      <c r="L204" s="176"/>
      <c r="M204" s="176"/>
      <c r="N204" s="179"/>
      <c r="P204" s="9"/>
      <c r="Q204" s="9"/>
      <c r="S204" s="9"/>
      <c r="T204" s="9"/>
      <c r="V204" s="9"/>
      <c r="W204"/>
      <c r="X204"/>
      <c r="Y204"/>
      <c r="Z204"/>
      <c r="AA204"/>
      <c r="AB204"/>
      <c r="AC204"/>
      <c r="AD204"/>
    </row>
    <row r="205" spans="7:30" x14ac:dyDescent="0.3">
      <c r="G205" s="176"/>
      <c r="H205" s="177">
        <v>44901</v>
      </c>
      <c r="I205" s="176">
        <v>507.2</v>
      </c>
      <c r="J205" s="182"/>
      <c r="K205" s="176"/>
      <c r="L205" s="176"/>
      <c r="M205" s="176"/>
      <c r="N205" s="179"/>
      <c r="P205" s="9"/>
      <c r="Q205" s="9"/>
      <c r="S205" s="9"/>
      <c r="T205" s="9"/>
      <c r="V205" s="9"/>
      <c r="W205"/>
      <c r="X205"/>
      <c r="Y205"/>
      <c r="Z205"/>
      <c r="AA205"/>
      <c r="AB205"/>
      <c r="AC205"/>
      <c r="AD205"/>
    </row>
    <row r="206" spans="7:30" x14ac:dyDescent="0.3">
      <c r="G206" s="176"/>
      <c r="H206" s="177">
        <v>44900</v>
      </c>
      <c r="I206" s="176">
        <v>509.15</v>
      </c>
      <c r="J206" s="182"/>
      <c r="K206" s="176"/>
      <c r="L206" s="176"/>
      <c r="M206" s="176"/>
      <c r="N206" s="179"/>
      <c r="P206" s="9"/>
      <c r="Q206" s="9"/>
      <c r="S206" s="9"/>
      <c r="T206" s="9"/>
      <c r="V206" s="9"/>
      <c r="W206"/>
      <c r="X206"/>
      <c r="Y206"/>
      <c r="Z206"/>
      <c r="AA206"/>
      <c r="AB206"/>
      <c r="AC206"/>
      <c r="AD206"/>
    </row>
    <row r="207" spans="7:30" x14ac:dyDescent="0.3">
      <c r="G207" s="176"/>
      <c r="H207" s="177">
        <v>44897</v>
      </c>
      <c r="I207" s="176">
        <v>529.79999999999995</v>
      </c>
      <c r="J207" s="182"/>
      <c r="K207" s="176"/>
      <c r="L207" s="176"/>
      <c r="M207" s="176"/>
      <c r="N207" s="179"/>
      <c r="P207" s="9"/>
      <c r="Q207" s="9"/>
      <c r="S207" s="9"/>
      <c r="T207" s="9"/>
      <c r="V207" s="9"/>
      <c r="W207"/>
      <c r="X207"/>
      <c r="Y207"/>
      <c r="Z207"/>
      <c r="AA207"/>
      <c r="AB207"/>
      <c r="AC207"/>
      <c r="AD207"/>
    </row>
    <row r="208" spans="7:30" x14ac:dyDescent="0.3">
      <c r="G208" s="176"/>
      <c r="H208" s="177">
        <v>44896</v>
      </c>
      <c r="I208" s="176">
        <v>530.29999999999995</v>
      </c>
      <c r="J208" s="182"/>
      <c r="K208" s="176"/>
      <c r="L208" s="176"/>
      <c r="M208" s="176"/>
      <c r="N208" s="179"/>
      <c r="P208" s="9"/>
      <c r="Q208" s="9"/>
      <c r="S208" s="9"/>
      <c r="T208" s="9"/>
      <c r="V208" s="9"/>
      <c r="W208"/>
      <c r="X208"/>
      <c r="Y208"/>
      <c r="Z208"/>
      <c r="AA208"/>
      <c r="AB208"/>
      <c r="AC208"/>
      <c r="AD208"/>
    </row>
    <row r="209" spans="7:30" x14ac:dyDescent="0.3">
      <c r="G209" s="176"/>
      <c r="H209" s="177">
        <v>44895</v>
      </c>
      <c r="I209" s="176">
        <v>546.1</v>
      </c>
      <c r="J209" s="182"/>
      <c r="K209" s="176"/>
      <c r="L209" s="176"/>
      <c r="M209" s="176"/>
      <c r="N209" s="179"/>
      <c r="P209" s="9"/>
      <c r="Q209" s="9"/>
      <c r="S209" s="9"/>
      <c r="T209" s="9"/>
      <c r="V209" s="9"/>
      <c r="W209"/>
      <c r="X209"/>
      <c r="Y209"/>
      <c r="Z209"/>
      <c r="AA209"/>
      <c r="AB209"/>
      <c r="AC209"/>
      <c r="AD209"/>
    </row>
    <row r="210" spans="7:30" x14ac:dyDescent="0.3">
      <c r="G210" s="176"/>
      <c r="H210" s="177">
        <v>44894</v>
      </c>
      <c r="I210" s="176">
        <v>539.15</v>
      </c>
      <c r="J210" s="182"/>
      <c r="K210" s="176"/>
      <c r="L210" s="176"/>
      <c r="M210" s="176"/>
      <c r="N210" s="179"/>
      <c r="P210" s="9"/>
      <c r="Q210" s="9"/>
      <c r="S210" s="9"/>
      <c r="T210" s="9"/>
      <c r="V210" s="9"/>
      <c r="W210"/>
      <c r="X210"/>
      <c r="Y210"/>
      <c r="Z210"/>
      <c r="AA210"/>
      <c r="AB210"/>
      <c r="AC210"/>
      <c r="AD210"/>
    </row>
    <row r="211" spans="7:30" x14ac:dyDescent="0.3">
      <c r="G211" s="176"/>
      <c r="H211" s="177">
        <v>44893</v>
      </c>
      <c r="I211" s="176">
        <v>518.15</v>
      </c>
      <c r="J211" s="182"/>
      <c r="K211" s="176"/>
      <c r="L211" s="176"/>
      <c r="M211" s="176"/>
      <c r="N211" s="179"/>
      <c r="P211" s="9"/>
      <c r="Q211" s="9"/>
      <c r="S211" s="9"/>
      <c r="T211" s="9"/>
      <c r="V211" s="9"/>
      <c r="W211"/>
      <c r="X211"/>
      <c r="Y211"/>
      <c r="Z211"/>
      <c r="AA211"/>
      <c r="AB211"/>
      <c r="AC211"/>
      <c r="AD211"/>
    </row>
    <row r="212" spans="7:30" x14ac:dyDescent="0.3">
      <c r="G212" s="176"/>
      <c r="H212" s="177">
        <v>44890</v>
      </c>
      <c r="I212" s="176">
        <v>506.1</v>
      </c>
      <c r="J212" s="182"/>
      <c r="K212" s="176"/>
      <c r="L212" s="176"/>
      <c r="M212" s="176"/>
      <c r="N212" s="179"/>
      <c r="P212" s="9"/>
      <c r="Q212" s="9"/>
      <c r="S212" s="9"/>
      <c r="T212" s="9"/>
      <c r="V212" s="9"/>
      <c r="W212"/>
      <c r="X212"/>
      <c r="Y212"/>
      <c r="Z212"/>
      <c r="AA212"/>
      <c r="AB212"/>
      <c r="AC212"/>
      <c r="AD212"/>
    </row>
    <row r="213" spans="7:30" x14ac:dyDescent="0.3">
      <c r="G213" s="176"/>
      <c r="H213" s="177">
        <v>44889</v>
      </c>
      <c r="I213" s="176">
        <v>514.4</v>
      </c>
      <c r="J213" s="182"/>
      <c r="K213" s="176"/>
      <c r="L213" s="176"/>
      <c r="M213" s="176"/>
      <c r="N213" s="179"/>
      <c r="P213" s="9"/>
      <c r="Q213" s="9"/>
      <c r="S213" s="9"/>
      <c r="T213" s="9"/>
      <c r="V213" s="9"/>
      <c r="W213"/>
      <c r="X213"/>
      <c r="Y213"/>
      <c r="Z213"/>
      <c r="AA213"/>
      <c r="AB213"/>
      <c r="AC213"/>
      <c r="AD213"/>
    </row>
    <row r="214" spans="7:30" x14ac:dyDescent="0.3">
      <c r="G214" s="176"/>
      <c r="H214" s="177">
        <v>44888</v>
      </c>
      <c r="I214" s="176">
        <v>501.7</v>
      </c>
      <c r="J214" s="182"/>
      <c r="K214" s="176"/>
      <c r="L214" s="176"/>
      <c r="M214" s="176"/>
      <c r="N214" s="179"/>
      <c r="P214" s="9"/>
      <c r="Q214" s="9"/>
      <c r="S214" s="9"/>
      <c r="T214" s="9"/>
      <c r="V214" s="9"/>
      <c r="W214"/>
      <c r="X214"/>
      <c r="Y214"/>
      <c r="Z214"/>
      <c r="AA214"/>
      <c r="AB214"/>
      <c r="AC214"/>
      <c r="AD214"/>
    </row>
    <row r="215" spans="7:30" x14ac:dyDescent="0.3">
      <c r="G215" s="176"/>
      <c r="H215" s="177">
        <v>44887</v>
      </c>
      <c r="I215" s="176">
        <v>502.35</v>
      </c>
      <c r="J215" s="182"/>
      <c r="K215" s="176"/>
      <c r="L215" s="176"/>
      <c r="M215" s="176"/>
      <c r="N215" s="179"/>
      <c r="P215" s="9"/>
      <c r="Q215" s="9"/>
      <c r="S215" s="9"/>
      <c r="T215" s="9"/>
      <c r="V215" s="9"/>
      <c r="W215"/>
      <c r="X215"/>
      <c r="Y215"/>
      <c r="Z215"/>
      <c r="AA215"/>
      <c r="AB215"/>
      <c r="AC215"/>
      <c r="AD215"/>
    </row>
    <row r="216" spans="7:30" x14ac:dyDescent="0.3">
      <c r="G216" s="176"/>
      <c r="H216" s="177">
        <v>44886</v>
      </c>
      <c r="I216" s="176">
        <v>504.4</v>
      </c>
      <c r="J216" s="182"/>
      <c r="K216" s="176"/>
      <c r="L216" s="176"/>
      <c r="M216" s="176"/>
      <c r="N216" s="179"/>
      <c r="P216" s="9"/>
      <c r="Q216" s="9"/>
      <c r="S216" s="9"/>
      <c r="T216" s="9"/>
      <c r="V216" s="9"/>
      <c r="W216"/>
      <c r="X216"/>
      <c r="Y216"/>
      <c r="Z216"/>
      <c r="AA216"/>
      <c r="AB216"/>
      <c r="AC216"/>
      <c r="AD216"/>
    </row>
    <row r="217" spans="7:30" x14ac:dyDescent="0.3">
      <c r="G217" s="176"/>
      <c r="H217" s="177">
        <v>44883</v>
      </c>
      <c r="I217" s="176">
        <v>498</v>
      </c>
      <c r="J217" s="182"/>
      <c r="K217" s="176"/>
      <c r="L217" s="176"/>
      <c r="M217" s="176"/>
      <c r="N217" s="179"/>
      <c r="P217" s="9"/>
      <c r="Q217" s="9"/>
      <c r="S217" s="9"/>
      <c r="T217" s="9"/>
      <c r="V217" s="9"/>
      <c r="W217"/>
      <c r="X217"/>
      <c r="Y217"/>
      <c r="Z217"/>
      <c r="AA217"/>
      <c r="AB217"/>
      <c r="AC217"/>
      <c r="AD217"/>
    </row>
    <row r="218" spans="7:30" x14ac:dyDescent="0.3">
      <c r="G218" s="176"/>
      <c r="H218" s="177">
        <v>44882</v>
      </c>
      <c r="I218" s="176">
        <v>517.95000000000005</v>
      </c>
      <c r="J218" s="182"/>
      <c r="K218" s="176"/>
      <c r="L218" s="176"/>
      <c r="M218" s="176"/>
      <c r="N218" s="179"/>
      <c r="P218" s="9"/>
      <c r="Q218" s="9"/>
      <c r="S218" s="9"/>
      <c r="T218" s="9"/>
      <c r="V218" s="9"/>
      <c r="W218"/>
      <c r="X218"/>
      <c r="Y218"/>
      <c r="Z218"/>
      <c r="AA218"/>
      <c r="AB218"/>
      <c r="AC218"/>
      <c r="AD218"/>
    </row>
    <row r="219" spans="7:30" x14ac:dyDescent="0.3">
      <c r="G219" s="176"/>
      <c r="H219" s="177">
        <v>44881</v>
      </c>
      <c r="I219" s="176">
        <v>505.4</v>
      </c>
      <c r="J219" s="182"/>
      <c r="K219" s="176"/>
      <c r="L219" s="176"/>
      <c r="M219" s="176"/>
      <c r="N219" s="179"/>
      <c r="P219" s="9"/>
      <c r="Q219" s="9"/>
      <c r="S219" s="9"/>
      <c r="T219" s="9"/>
      <c r="V219" s="9"/>
      <c r="W219"/>
      <c r="X219"/>
      <c r="Y219"/>
      <c r="Z219"/>
      <c r="AA219"/>
      <c r="AB219"/>
      <c r="AC219"/>
      <c r="AD219"/>
    </row>
    <row r="220" spans="7:30" x14ac:dyDescent="0.3">
      <c r="G220" s="176"/>
      <c r="H220" s="177">
        <v>44880</v>
      </c>
      <c r="I220" s="176">
        <v>504.55</v>
      </c>
      <c r="J220" s="182"/>
      <c r="K220" s="176"/>
      <c r="L220" s="176"/>
      <c r="M220" s="176"/>
      <c r="N220" s="179"/>
      <c r="P220" s="9"/>
      <c r="Q220" s="9"/>
      <c r="S220" s="9"/>
      <c r="T220" s="9"/>
      <c r="V220" s="9"/>
      <c r="W220"/>
      <c r="X220"/>
      <c r="Y220"/>
      <c r="Z220"/>
      <c r="AA220"/>
      <c r="AB220"/>
      <c r="AC220"/>
      <c r="AD220"/>
    </row>
    <row r="221" spans="7:30" x14ac:dyDescent="0.3">
      <c r="G221" s="176"/>
      <c r="H221" s="177">
        <v>44879</v>
      </c>
      <c r="I221" s="176">
        <v>505.55</v>
      </c>
      <c r="J221" s="182"/>
      <c r="K221" s="176"/>
      <c r="L221" s="176"/>
      <c r="M221" s="176"/>
      <c r="N221" s="179"/>
      <c r="P221" s="9"/>
      <c r="Q221" s="9"/>
      <c r="S221" s="9"/>
      <c r="T221" s="9"/>
      <c r="V221" s="9"/>
      <c r="W221"/>
      <c r="X221"/>
      <c r="Y221"/>
      <c r="Z221"/>
      <c r="AA221"/>
      <c r="AB221"/>
      <c r="AC221"/>
      <c r="AD221"/>
    </row>
    <row r="222" spans="7:30" x14ac:dyDescent="0.3">
      <c r="G222" s="176"/>
      <c r="H222" s="177">
        <v>44876</v>
      </c>
      <c r="I222" s="176">
        <v>506.45</v>
      </c>
      <c r="J222" s="182"/>
      <c r="K222" s="176"/>
      <c r="L222" s="176"/>
      <c r="M222" s="176"/>
      <c r="N222" s="179"/>
      <c r="P222" s="9"/>
      <c r="Q222" s="9"/>
      <c r="S222" s="9"/>
      <c r="T222" s="9"/>
      <c r="V222" s="9"/>
      <c r="W222"/>
      <c r="X222"/>
      <c r="Y222"/>
      <c r="Z222"/>
      <c r="AA222"/>
      <c r="AB222"/>
      <c r="AC222"/>
      <c r="AD222"/>
    </row>
    <row r="223" spans="7:30" x14ac:dyDescent="0.3">
      <c r="G223" s="176"/>
      <c r="H223" s="177">
        <v>44875</v>
      </c>
      <c r="I223" s="176">
        <v>501.55</v>
      </c>
      <c r="J223" s="182"/>
      <c r="K223" s="176"/>
      <c r="L223" s="176"/>
      <c r="M223" s="176"/>
      <c r="N223" s="179"/>
      <c r="P223" s="9"/>
      <c r="Q223" s="9"/>
      <c r="S223" s="9"/>
      <c r="T223" s="9"/>
      <c r="V223" s="9"/>
      <c r="W223"/>
      <c r="X223"/>
      <c r="Y223"/>
      <c r="Z223"/>
      <c r="AA223"/>
      <c r="AB223"/>
      <c r="AC223"/>
      <c r="AD223"/>
    </row>
    <row r="224" spans="7:30" x14ac:dyDescent="0.3">
      <c r="G224" s="176"/>
      <c r="H224" s="177">
        <v>44874</v>
      </c>
      <c r="I224" s="176">
        <v>504.5</v>
      </c>
      <c r="J224" s="182"/>
      <c r="K224" s="176"/>
      <c r="L224" s="176"/>
      <c r="M224" s="176"/>
      <c r="N224" s="179"/>
      <c r="P224" s="9"/>
      <c r="Q224" s="9"/>
      <c r="S224" s="9"/>
      <c r="T224" s="9"/>
      <c r="V224" s="9"/>
      <c r="W224"/>
      <c r="X224"/>
      <c r="Y224"/>
      <c r="Z224"/>
      <c r="AA224"/>
      <c r="AB224"/>
      <c r="AC224"/>
      <c r="AD224"/>
    </row>
    <row r="225" spans="7:30" x14ac:dyDescent="0.3">
      <c r="G225" s="176"/>
      <c r="H225" s="177">
        <v>44872</v>
      </c>
      <c r="I225" s="176">
        <v>518</v>
      </c>
      <c r="J225" s="182"/>
      <c r="K225" s="176"/>
      <c r="L225" s="176"/>
      <c r="M225" s="176"/>
      <c r="N225" s="179"/>
      <c r="P225" s="9"/>
      <c r="Q225" s="9"/>
      <c r="S225" s="9"/>
      <c r="T225" s="9"/>
      <c r="V225" s="9"/>
      <c r="W225"/>
      <c r="X225"/>
      <c r="Y225"/>
      <c r="Z225"/>
      <c r="AA225"/>
      <c r="AB225"/>
      <c r="AC225"/>
      <c r="AD225"/>
    </row>
    <row r="226" spans="7:30" x14ac:dyDescent="0.3">
      <c r="G226" s="176"/>
      <c r="H226" s="177">
        <v>44869</v>
      </c>
      <c r="I226" s="176">
        <v>500.45</v>
      </c>
      <c r="J226" s="182"/>
      <c r="K226" s="176"/>
      <c r="L226" s="176"/>
      <c r="M226" s="176"/>
      <c r="N226" s="179"/>
      <c r="P226" s="9"/>
      <c r="Q226" s="9"/>
      <c r="S226" s="9"/>
      <c r="T226" s="9"/>
      <c r="V226" s="9"/>
      <c r="W226"/>
      <c r="X226"/>
      <c r="Y226"/>
      <c r="Z226"/>
      <c r="AA226"/>
      <c r="AB226"/>
      <c r="AC226"/>
      <c r="AD226"/>
    </row>
    <row r="227" spans="7:30" x14ac:dyDescent="0.3">
      <c r="G227" s="176"/>
      <c r="H227" s="177">
        <v>44868</v>
      </c>
      <c r="I227" s="176">
        <v>499.9</v>
      </c>
      <c r="J227" s="182"/>
      <c r="K227" s="176"/>
      <c r="L227" s="176"/>
      <c r="M227" s="176"/>
      <c r="N227" s="179"/>
      <c r="P227" s="9"/>
      <c r="Q227" s="9"/>
      <c r="S227" s="9"/>
      <c r="T227" s="9"/>
      <c r="V227" s="9"/>
      <c r="W227"/>
      <c r="X227"/>
      <c r="Y227"/>
      <c r="Z227"/>
      <c r="AA227"/>
      <c r="AB227"/>
      <c r="AC227"/>
      <c r="AD227"/>
    </row>
    <row r="228" spans="7:30" x14ac:dyDescent="0.3">
      <c r="G228" s="176"/>
      <c r="H228" s="177">
        <v>44867</v>
      </c>
      <c r="I228" s="176">
        <v>503.05</v>
      </c>
      <c r="J228" s="182"/>
      <c r="K228" s="176"/>
      <c r="L228" s="176"/>
      <c r="M228" s="176"/>
      <c r="N228" s="179"/>
      <c r="P228" s="9"/>
      <c r="Q228" s="9"/>
      <c r="S228" s="9"/>
      <c r="T228" s="9"/>
      <c r="V228" s="9"/>
      <c r="W228"/>
      <c r="X228"/>
      <c r="Y228"/>
      <c r="Z228"/>
      <c r="AA228"/>
      <c r="AB228"/>
      <c r="AC228"/>
      <c r="AD228"/>
    </row>
    <row r="229" spans="7:30" x14ac:dyDescent="0.3">
      <c r="G229" s="176"/>
      <c r="H229" s="177">
        <v>44866</v>
      </c>
      <c r="I229" s="176">
        <v>503.15</v>
      </c>
      <c r="J229" s="182"/>
      <c r="K229" s="176"/>
      <c r="L229" s="176"/>
      <c r="M229" s="176"/>
      <c r="N229" s="179"/>
      <c r="P229" s="9"/>
      <c r="Q229" s="9"/>
      <c r="S229" s="9"/>
      <c r="T229" s="9"/>
      <c r="V229" s="9"/>
      <c r="W229"/>
      <c r="X229"/>
      <c r="Y229"/>
      <c r="Z229"/>
      <c r="AA229"/>
      <c r="AB229"/>
      <c r="AC229"/>
      <c r="AD229"/>
    </row>
    <row r="230" spans="7:30" x14ac:dyDescent="0.3">
      <c r="G230" s="176"/>
      <c r="H230" s="177">
        <v>44865</v>
      </c>
      <c r="I230" s="176">
        <v>500.85</v>
      </c>
      <c r="J230" s="182"/>
      <c r="K230" s="176"/>
      <c r="L230" s="176"/>
      <c r="M230" s="176"/>
      <c r="N230" s="179"/>
      <c r="P230" s="9"/>
      <c r="Q230" s="9"/>
      <c r="S230" s="9"/>
      <c r="T230" s="9"/>
      <c r="V230" s="9"/>
      <c r="W230"/>
      <c r="X230"/>
      <c r="Y230"/>
      <c r="Z230"/>
      <c r="AA230"/>
      <c r="AB230"/>
      <c r="AC230"/>
      <c r="AD230"/>
    </row>
    <row r="231" spans="7:30" x14ac:dyDescent="0.3">
      <c r="G231" s="176"/>
      <c r="H231" s="177">
        <v>44862</v>
      </c>
      <c r="I231" s="176">
        <v>492.55</v>
      </c>
      <c r="J231" s="182"/>
      <c r="K231" s="176"/>
      <c r="L231" s="176"/>
      <c r="M231" s="176"/>
      <c r="N231" s="179"/>
      <c r="P231" s="9"/>
      <c r="Q231" s="9"/>
      <c r="S231" s="9"/>
      <c r="T231" s="9"/>
      <c r="V231" s="9"/>
      <c r="W231"/>
      <c r="X231"/>
      <c r="Y231"/>
      <c r="Z231"/>
      <c r="AA231"/>
      <c r="AB231"/>
      <c r="AC231"/>
      <c r="AD231"/>
    </row>
    <row r="232" spans="7:30" x14ac:dyDescent="0.3">
      <c r="G232" s="176"/>
      <c r="H232" s="177">
        <v>44861</v>
      </c>
      <c r="I232" s="176">
        <v>496.9</v>
      </c>
      <c r="J232" s="182"/>
      <c r="K232" s="176"/>
      <c r="L232" s="176"/>
      <c r="M232" s="176"/>
      <c r="N232" s="179"/>
      <c r="P232" s="9"/>
      <c r="Q232" s="9"/>
      <c r="S232" s="9"/>
      <c r="T232" s="9"/>
      <c r="V232" s="9"/>
      <c r="W232"/>
      <c r="X232"/>
      <c r="Y232"/>
      <c r="Z232"/>
      <c r="AA232"/>
      <c r="AB232"/>
      <c r="AC232"/>
      <c r="AD232"/>
    </row>
    <row r="233" spans="7:30" x14ac:dyDescent="0.3">
      <c r="G233" s="176"/>
      <c r="H233" s="177">
        <v>44859</v>
      </c>
      <c r="I233" s="176">
        <v>481.4</v>
      </c>
      <c r="J233" s="182"/>
      <c r="K233" s="176"/>
      <c r="L233" s="176"/>
      <c r="M233" s="176"/>
      <c r="N233" s="179"/>
      <c r="P233" s="9"/>
      <c r="Q233" s="9"/>
      <c r="S233" s="9"/>
      <c r="T233" s="9"/>
      <c r="V233" s="9"/>
      <c r="W233"/>
      <c r="X233"/>
      <c r="Y233"/>
      <c r="Z233"/>
      <c r="AA233"/>
      <c r="AB233"/>
      <c r="AC233"/>
      <c r="AD233"/>
    </row>
    <row r="234" spans="7:30" x14ac:dyDescent="0.3">
      <c r="G234" s="176"/>
      <c r="H234" s="177">
        <v>44858</v>
      </c>
      <c r="I234" s="176">
        <v>479.85</v>
      </c>
      <c r="J234" s="182"/>
      <c r="K234" s="176"/>
      <c r="L234" s="176"/>
      <c r="M234" s="176"/>
      <c r="N234" s="179"/>
      <c r="P234" s="9"/>
      <c r="Q234" s="9"/>
      <c r="S234" s="9"/>
      <c r="T234" s="9"/>
      <c r="V234" s="9"/>
      <c r="W234"/>
      <c r="X234"/>
      <c r="Y234"/>
      <c r="Z234"/>
      <c r="AA234"/>
      <c r="AB234"/>
      <c r="AC234"/>
      <c r="AD234"/>
    </row>
    <row r="235" spans="7:30" x14ac:dyDescent="0.3">
      <c r="G235" s="176"/>
      <c r="H235" s="177">
        <v>44855</v>
      </c>
      <c r="I235" s="176">
        <v>481.25</v>
      </c>
      <c r="J235" s="182"/>
      <c r="K235" s="176"/>
      <c r="L235" s="176"/>
      <c r="M235" s="176"/>
      <c r="N235" s="179"/>
      <c r="P235" s="9"/>
      <c r="Q235" s="9"/>
      <c r="S235" s="9"/>
      <c r="T235" s="9"/>
      <c r="V235" s="9"/>
      <c r="W235"/>
      <c r="X235"/>
      <c r="Y235"/>
      <c r="Z235"/>
      <c r="AA235"/>
      <c r="AB235"/>
      <c r="AC235"/>
      <c r="AD235"/>
    </row>
    <row r="236" spans="7:30" x14ac:dyDescent="0.3">
      <c r="G236" s="176"/>
      <c r="H236" s="177">
        <v>44854</v>
      </c>
      <c r="I236" s="176">
        <v>478.45</v>
      </c>
      <c r="J236" s="182"/>
      <c r="K236" s="176"/>
      <c r="L236" s="176"/>
      <c r="M236" s="176"/>
      <c r="N236" s="179"/>
      <c r="P236" s="9"/>
      <c r="Q236" s="9"/>
      <c r="S236" s="9"/>
      <c r="T236" s="9"/>
      <c r="V236" s="9"/>
      <c r="W236"/>
      <c r="X236"/>
      <c r="Y236"/>
      <c r="Z236"/>
      <c r="AA236"/>
      <c r="AB236"/>
      <c r="AC236"/>
      <c r="AD236"/>
    </row>
    <row r="237" spans="7:30" x14ac:dyDescent="0.3">
      <c r="G237" s="176"/>
      <c r="H237" s="177">
        <v>44853</v>
      </c>
      <c r="I237" s="176">
        <v>485</v>
      </c>
      <c r="J237" s="182"/>
      <c r="K237" s="176"/>
      <c r="L237" s="176"/>
      <c r="M237" s="176"/>
      <c r="N237" s="179"/>
      <c r="P237" s="9"/>
      <c r="Q237" s="9"/>
      <c r="S237" s="9"/>
      <c r="T237" s="9"/>
      <c r="V237" s="9"/>
      <c r="W237"/>
      <c r="X237"/>
      <c r="Y237"/>
      <c r="Z237"/>
      <c r="AA237"/>
      <c r="AB237"/>
      <c r="AC237"/>
      <c r="AD237"/>
    </row>
    <row r="238" spans="7:30" x14ac:dyDescent="0.3">
      <c r="G238" s="176"/>
      <c r="H238" s="177">
        <v>44852</v>
      </c>
      <c r="I238" s="176">
        <v>478.9</v>
      </c>
      <c r="J238" s="182"/>
      <c r="K238" s="176"/>
      <c r="L238" s="176"/>
      <c r="M238" s="176"/>
      <c r="N238" s="179"/>
      <c r="P238" s="9"/>
      <c r="Q238" s="9"/>
      <c r="S238" s="9"/>
      <c r="T238" s="9"/>
      <c r="V238" s="9"/>
      <c r="W238"/>
      <c r="X238"/>
      <c r="Y238"/>
      <c r="Z238"/>
      <c r="AA238"/>
      <c r="AB238"/>
      <c r="AC238"/>
      <c r="AD238"/>
    </row>
    <row r="239" spans="7:30" x14ac:dyDescent="0.3">
      <c r="G239" s="176"/>
      <c r="H239" s="177">
        <v>44851</v>
      </c>
      <c r="I239" s="176">
        <v>485.2</v>
      </c>
      <c r="J239" s="182"/>
      <c r="K239" s="176"/>
      <c r="L239" s="176"/>
      <c r="M239" s="176"/>
      <c r="N239" s="179"/>
      <c r="P239" s="9"/>
      <c r="Q239" s="9"/>
      <c r="S239" s="9"/>
      <c r="T239" s="9"/>
      <c r="V239" s="9"/>
      <c r="W239"/>
      <c r="X239"/>
      <c r="Y239"/>
      <c r="Z239"/>
      <c r="AA239"/>
      <c r="AB239"/>
      <c r="AC239"/>
      <c r="AD239"/>
    </row>
    <row r="240" spans="7:30" x14ac:dyDescent="0.3">
      <c r="G240" s="176"/>
      <c r="H240" s="177">
        <v>44848</v>
      </c>
      <c r="I240" s="176">
        <v>490.3</v>
      </c>
      <c r="J240" s="182"/>
      <c r="K240" s="176"/>
      <c r="L240" s="176"/>
      <c r="M240" s="176"/>
      <c r="N240" s="179"/>
      <c r="P240" s="9"/>
      <c r="Q240" s="9"/>
      <c r="S240" s="9"/>
      <c r="T240" s="9"/>
      <c r="V240" s="9"/>
      <c r="W240"/>
      <c r="X240"/>
      <c r="Y240"/>
      <c r="Z240"/>
      <c r="AA240"/>
      <c r="AB240"/>
      <c r="AC240"/>
      <c r="AD240"/>
    </row>
    <row r="241" spans="7:30" x14ac:dyDescent="0.3">
      <c r="G241" s="176"/>
      <c r="H241" s="177">
        <v>44847</v>
      </c>
      <c r="I241" s="176">
        <v>488.25</v>
      </c>
      <c r="J241" s="182"/>
      <c r="K241" s="176"/>
      <c r="L241" s="176"/>
      <c r="M241" s="176"/>
      <c r="N241" s="179"/>
      <c r="P241" s="9"/>
      <c r="Q241" s="9"/>
      <c r="S241" s="9"/>
      <c r="T241" s="9"/>
      <c r="V241" s="9"/>
      <c r="W241"/>
      <c r="X241"/>
      <c r="Y241"/>
      <c r="Z241"/>
      <c r="AA241"/>
      <c r="AB241"/>
      <c r="AC241"/>
      <c r="AD241"/>
    </row>
    <row r="242" spans="7:30" x14ac:dyDescent="0.3">
      <c r="G242" s="176"/>
      <c r="H242" s="177">
        <v>44846</v>
      </c>
      <c r="I242" s="176">
        <v>481.6</v>
      </c>
      <c r="J242" s="182"/>
      <c r="K242" s="176"/>
      <c r="L242" s="176"/>
      <c r="M242" s="176"/>
      <c r="N242" s="179"/>
      <c r="P242" s="9"/>
      <c r="Q242" s="9"/>
      <c r="S242" s="9"/>
      <c r="T242" s="9"/>
      <c r="V242" s="9"/>
      <c r="W242"/>
      <c r="X242"/>
      <c r="Y242"/>
      <c r="Z242"/>
      <c r="AA242"/>
      <c r="AB242"/>
      <c r="AC242"/>
      <c r="AD242"/>
    </row>
    <row r="243" spans="7:30" x14ac:dyDescent="0.3">
      <c r="G243" s="176"/>
      <c r="H243" s="177">
        <v>44845</v>
      </c>
      <c r="I243" s="176">
        <v>484.75</v>
      </c>
      <c r="J243" s="182"/>
      <c r="K243" s="176"/>
      <c r="L243" s="176"/>
      <c r="M243" s="176"/>
      <c r="N243" s="179"/>
      <c r="P243" s="9"/>
      <c r="Q243" s="9"/>
      <c r="S243" s="9"/>
      <c r="T243" s="9"/>
      <c r="V243" s="9"/>
      <c r="W243"/>
      <c r="X243"/>
      <c r="Y243"/>
      <c r="Z243"/>
      <c r="AA243"/>
      <c r="AB243"/>
      <c r="AC243"/>
      <c r="AD243"/>
    </row>
    <row r="244" spans="7:30" x14ac:dyDescent="0.3">
      <c r="G244" s="176"/>
      <c r="H244" s="177">
        <v>44844</v>
      </c>
      <c r="I244" s="176">
        <v>498.25</v>
      </c>
      <c r="J244" s="182"/>
      <c r="K244" s="176"/>
      <c r="L244" s="176"/>
      <c r="M244" s="176"/>
      <c r="N244" s="179"/>
      <c r="P244" s="9"/>
      <c r="Q244" s="9"/>
      <c r="S244" s="9"/>
      <c r="T244" s="9"/>
      <c r="V244" s="9"/>
      <c r="W244"/>
      <c r="X244"/>
      <c r="Y244"/>
      <c r="Z244"/>
      <c r="AA244"/>
      <c r="AB244"/>
      <c r="AC244"/>
      <c r="AD244"/>
    </row>
    <row r="245" spans="7:30" x14ac:dyDescent="0.3">
      <c r="G245" s="176"/>
      <c r="H245" s="177">
        <v>44841</v>
      </c>
      <c r="I245" s="176">
        <v>506.5</v>
      </c>
      <c r="J245" s="182"/>
      <c r="K245" s="176"/>
      <c r="L245" s="176"/>
      <c r="M245" s="176"/>
      <c r="N245" s="179"/>
      <c r="P245" s="9"/>
      <c r="Q245" s="9"/>
      <c r="S245" s="9"/>
      <c r="T245" s="9"/>
      <c r="V245" s="9"/>
      <c r="W245"/>
      <c r="X245"/>
      <c r="Y245"/>
      <c r="Z245"/>
      <c r="AA245"/>
      <c r="AB245"/>
      <c r="AC245"/>
      <c r="AD245"/>
    </row>
    <row r="246" spans="7:30" x14ac:dyDescent="0.3">
      <c r="G246" s="176"/>
      <c r="H246" s="177">
        <v>44840</v>
      </c>
      <c r="I246" s="176">
        <v>509.55</v>
      </c>
      <c r="J246" s="182"/>
      <c r="K246" s="176"/>
      <c r="L246" s="176"/>
      <c r="M246" s="176"/>
      <c r="N246" s="179"/>
      <c r="P246" s="9"/>
      <c r="Q246" s="9"/>
      <c r="S246" s="9"/>
      <c r="T246" s="9"/>
      <c r="V246" s="9"/>
      <c r="W246"/>
      <c r="X246"/>
      <c r="Y246"/>
      <c r="Z246"/>
      <c r="AA246"/>
      <c r="AB246"/>
      <c r="AC246"/>
      <c r="AD246"/>
    </row>
    <row r="247" spans="7:30" x14ac:dyDescent="0.3">
      <c r="G247" s="176"/>
      <c r="H247" s="177">
        <v>44838</v>
      </c>
      <c r="I247" s="176">
        <v>505.35</v>
      </c>
      <c r="J247" s="182"/>
      <c r="K247" s="176"/>
      <c r="L247" s="176"/>
      <c r="M247" s="176"/>
      <c r="N247" s="179"/>
      <c r="P247" s="9"/>
      <c r="Q247" s="9"/>
      <c r="S247" s="9"/>
      <c r="T247" s="9"/>
      <c r="V247" s="9"/>
      <c r="W247"/>
      <c r="X247"/>
      <c r="Y247"/>
      <c r="Z247"/>
      <c r="AA247"/>
      <c r="AB247"/>
      <c r="AC247"/>
      <c r="AD247"/>
    </row>
    <row r="248" spans="7:30" x14ac:dyDescent="0.3">
      <c r="G248" s="176"/>
      <c r="H248" s="177">
        <v>44837</v>
      </c>
      <c r="I248" s="176">
        <v>506.35</v>
      </c>
      <c r="J248" s="182"/>
      <c r="K248" s="176"/>
      <c r="L248" s="176"/>
      <c r="M248" s="176"/>
      <c r="N248" s="179"/>
      <c r="P248" s="9"/>
      <c r="Q248" s="9"/>
      <c r="S248" s="9"/>
      <c r="T248" s="9"/>
      <c r="V248" s="9"/>
      <c r="W248"/>
      <c r="X248"/>
      <c r="Y248"/>
      <c r="Z248"/>
      <c r="AA248"/>
      <c r="AB248"/>
      <c r="AC248"/>
      <c r="AD248"/>
    </row>
    <row r="249" spans="7:30" x14ac:dyDescent="0.3">
      <c r="G249" s="176"/>
      <c r="H249" s="177">
        <v>44834</v>
      </c>
      <c r="I249" s="176">
        <v>502.5</v>
      </c>
      <c r="J249" s="182"/>
      <c r="K249" s="176"/>
      <c r="L249" s="176"/>
      <c r="M249" s="176"/>
      <c r="N249" s="179"/>
      <c r="P249" s="9"/>
      <c r="Q249" s="9"/>
      <c r="S249" s="9"/>
      <c r="T249" s="9"/>
      <c r="V249" s="9"/>
      <c r="W249"/>
      <c r="X249"/>
      <c r="Y249"/>
      <c r="Z249"/>
      <c r="AA249"/>
      <c r="AB249"/>
      <c r="AC249"/>
      <c r="AD249"/>
    </row>
    <row r="250" spans="7:30" x14ac:dyDescent="0.3">
      <c r="G250" s="176"/>
      <c r="H250" s="177">
        <v>44833</v>
      </c>
      <c r="I250" s="176">
        <v>497.9</v>
      </c>
      <c r="J250" s="182"/>
      <c r="K250" s="176"/>
      <c r="L250" s="176"/>
      <c r="M250" s="176"/>
      <c r="N250" s="179"/>
      <c r="P250" s="9"/>
      <c r="Q250" s="9"/>
      <c r="S250" s="9"/>
      <c r="T250" s="9"/>
      <c r="V250" s="9"/>
      <c r="W250"/>
      <c r="X250"/>
      <c r="Y250"/>
      <c r="Z250"/>
      <c r="AA250"/>
      <c r="AB250"/>
      <c r="AC250"/>
      <c r="AD250"/>
    </row>
    <row r="251" spans="7:30" x14ac:dyDescent="0.3">
      <c r="G251" s="176"/>
      <c r="H251" s="177">
        <v>44832</v>
      </c>
      <c r="I251" s="176">
        <v>500.45</v>
      </c>
      <c r="J251" s="182"/>
      <c r="K251" s="176"/>
      <c r="L251" s="176"/>
      <c r="M251" s="176"/>
      <c r="N251" s="179"/>
      <c r="P251" s="9"/>
      <c r="Q251" s="9"/>
      <c r="S251" s="9"/>
      <c r="T251" s="9"/>
      <c r="V251" s="9"/>
      <c r="W251"/>
      <c r="X251"/>
      <c r="Y251"/>
      <c r="Z251"/>
      <c r="AA251"/>
      <c r="AB251"/>
      <c r="AC251"/>
      <c r="AD251"/>
    </row>
    <row r="252" spans="7:30" x14ac:dyDescent="0.3">
      <c r="G252" s="176"/>
      <c r="H252" s="177">
        <v>44831</v>
      </c>
      <c r="I252" s="176">
        <v>511.35</v>
      </c>
      <c r="J252" s="182"/>
      <c r="K252" s="176"/>
      <c r="L252" s="176"/>
      <c r="M252" s="176"/>
      <c r="N252" s="179"/>
      <c r="P252" s="9"/>
      <c r="Q252" s="9"/>
      <c r="S252" s="9"/>
      <c r="T252" s="9"/>
      <c r="V252" s="9"/>
      <c r="W252"/>
      <c r="X252"/>
      <c r="Y252"/>
      <c r="Z252"/>
      <c r="AA252"/>
      <c r="AB252"/>
      <c r="AC252"/>
      <c r="AD252"/>
    </row>
    <row r="253" spans="7:30" x14ac:dyDescent="0.3">
      <c r="G253" s="176"/>
      <c r="H253" s="177">
        <v>44830</v>
      </c>
      <c r="I253" s="176">
        <v>507.4</v>
      </c>
      <c r="J253" s="182"/>
      <c r="K253" s="176"/>
      <c r="L253" s="176"/>
      <c r="M253" s="176"/>
      <c r="N253" s="179"/>
      <c r="P253" s="9"/>
      <c r="Q253" s="9"/>
      <c r="S253" s="9"/>
      <c r="T253" s="9"/>
      <c r="V253" s="9"/>
      <c r="W253"/>
      <c r="X253"/>
      <c r="Y253"/>
      <c r="Z253"/>
      <c r="AA253"/>
      <c r="AB253"/>
      <c r="AC253"/>
      <c r="AD253"/>
    </row>
    <row r="254" spans="7:30" x14ac:dyDescent="0.3">
      <c r="G254" s="176"/>
      <c r="H254" s="177">
        <v>44827</v>
      </c>
      <c r="I254" s="176">
        <v>508.15</v>
      </c>
      <c r="J254" s="182"/>
      <c r="K254" s="176"/>
      <c r="L254" s="176"/>
      <c r="M254" s="176"/>
      <c r="N254" s="179"/>
      <c r="P254" s="9"/>
      <c r="Q254" s="9"/>
      <c r="S254" s="9"/>
      <c r="T254" s="9"/>
      <c r="V254" s="9"/>
      <c r="W254"/>
      <c r="X254"/>
      <c r="Y254"/>
      <c r="Z254"/>
      <c r="AA254"/>
      <c r="AB254"/>
      <c r="AC254"/>
      <c r="AD254"/>
    </row>
    <row r="255" spans="7:30" x14ac:dyDescent="0.3">
      <c r="G255" s="176"/>
      <c r="H255" s="177">
        <v>44826</v>
      </c>
      <c r="I255" s="176">
        <v>522.4</v>
      </c>
      <c r="J255" s="182"/>
      <c r="K255" s="176"/>
      <c r="L255" s="176"/>
      <c r="M255" s="176"/>
      <c r="N255" s="179"/>
      <c r="P255" s="9"/>
      <c r="Q255" s="9"/>
      <c r="S255" s="9"/>
      <c r="T255" s="9"/>
      <c r="V255" s="9"/>
      <c r="W255"/>
      <c r="X255"/>
      <c r="Y255"/>
      <c r="Z255"/>
      <c r="AA255"/>
      <c r="AB255"/>
      <c r="AC255"/>
      <c r="AD255"/>
    </row>
    <row r="256" spans="7:30" x14ac:dyDescent="0.3">
      <c r="G256" s="176"/>
      <c r="H256" s="177">
        <v>44825</v>
      </c>
      <c r="I256" s="176">
        <v>506.7</v>
      </c>
      <c r="J256" s="182"/>
      <c r="K256" s="176"/>
      <c r="L256" s="176"/>
      <c r="M256" s="176"/>
      <c r="N256" s="179"/>
      <c r="P256" s="9"/>
      <c r="Q256" s="9"/>
      <c r="S256" s="9"/>
      <c r="T256" s="9"/>
      <c r="V256" s="9"/>
      <c r="W256"/>
      <c r="X256"/>
      <c r="Y256"/>
      <c r="Z256"/>
      <c r="AA256"/>
      <c r="AB256"/>
      <c r="AC256"/>
      <c r="AD256"/>
    </row>
    <row r="257" spans="7:30" x14ac:dyDescent="0.3">
      <c r="G257" s="176"/>
      <c r="H257" s="177">
        <v>44824</v>
      </c>
      <c r="I257" s="176">
        <v>526.4</v>
      </c>
      <c r="J257" s="182"/>
      <c r="K257" s="176"/>
      <c r="L257" s="176"/>
      <c r="M257" s="176"/>
      <c r="N257" s="179"/>
      <c r="P257" s="9"/>
      <c r="Q257" s="9"/>
      <c r="S257" s="9"/>
      <c r="T257" s="9"/>
      <c r="V257" s="9"/>
      <c r="W257"/>
      <c r="X257"/>
      <c r="Y257"/>
      <c r="Z257"/>
      <c r="AA257"/>
      <c r="AB257"/>
      <c r="AC257"/>
      <c r="AD257"/>
    </row>
    <row r="258" spans="7:30" x14ac:dyDescent="0.3">
      <c r="G258" s="176"/>
      <c r="H258" s="177">
        <v>44823</v>
      </c>
      <c r="I258" s="176">
        <v>524.45000000000005</v>
      </c>
      <c r="J258" s="182"/>
      <c r="K258" s="176"/>
      <c r="L258" s="176"/>
      <c r="M258" s="176"/>
      <c r="N258" s="179"/>
      <c r="P258" s="9"/>
      <c r="Q258" s="9"/>
      <c r="S258" s="9"/>
      <c r="T258" s="9"/>
      <c r="V258" s="9"/>
      <c r="W258"/>
      <c r="X258"/>
      <c r="Y258"/>
      <c r="Z258"/>
      <c r="AA258"/>
      <c r="AB258"/>
      <c r="AC258"/>
      <c r="AD258"/>
    </row>
    <row r="259" spans="7:30" x14ac:dyDescent="0.3">
      <c r="G259" s="176"/>
      <c r="H259" s="177">
        <v>44820</v>
      </c>
      <c r="I259" s="176">
        <v>525.85</v>
      </c>
      <c r="J259" s="182"/>
      <c r="K259" s="176"/>
      <c r="L259" s="176"/>
      <c r="M259" s="176"/>
      <c r="N259" s="179"/>
      <c r="P259" s="9"/>
      <c r="Q259" s="9"/>
      <c r="S259" s="9"/>
      <c r="T259" s="9"/>
      <c r="V259" s="9"/>
      <c r="W259"/>
      <c r="X259"/>
      <c r="Y259"/>
      <c r="Z259"/>
      <c r="AA259"/>
      <c r="AB259"/>
      <c r="AC259"/>
      <c r="AD259"/>
    </row>
    <row r="260" spans="7:30" x14ac:dyDescent="0.3">
      <c r="G260" s="176"/>
      <c r="H260" s="177">
        <v>44819</v>
      </c>
      <c r="I260" s="176">
        <v>520.75</v>
      </c>
      <c r="J260" s="182"/>
      <c r="K260" s="176"/>
      <c r="L260" s="176"/>
      <c r="M260" s="176"/>
      <c r="N260" s="179"/>
      <c r="P260" s="9"/>
      <c r="Q260" s="9"/>
      <c r="S260" s="9"/>
      <c r="T260" s="9"/>
      <c r="V260" s="9"/>
      <c r="W260"/>
      <c r="X260"/>
      <c r="Y260"/>
      <c r="Z260"/>
      <c r="AA260"/>
      <c r="AB260"/>
      <c r="AC260"/>
      <c r="AD260"/>
    </row>
    <row r="261" spans="7:30" x14ac:dyDescent="0.3">
      <c r="G261" s="176"/>
      <c r="H261" s="177">
        <v>44818</v>
      </c>
      <c r="I261" s="176">
        <v>518.70000000000005</v>
      </c>
      <c r="J261" s="182"/>
      <c r="K261" s="176"/>
      <c r="L261" s="176"/>
      <c r="M261" s="176"/>
      <c r="N261" s="179"/>
      <c r="P261" s="9"/>
      <c r="Q261" s="9"/>
      <c r="S261" s="9"/>
      <c r="T261" s="9"/>
      <c r="V261" s="9"/>
      <c r="W261"/>
      <c r="X261"/>
      <c r="Y261"/>
      <c r="Z261"/>
      <c r="AA261"/>
      <c r="AB261"/>
      <c r="AC261"/>
      <c r="AD261"/>
    </row>
    <row r="262" spans="7:30" x14ac:dyDescent="0.3">
      <c r="G262" s="176"/>
      <c r="H262" s="177">
        <v>44817</v>
      </c>
      <c r="I262" s="176">
        <v>505.35</v>
      </c>
      <c r="J262" s="182"/>
      <c r="K262" s="176"/>
      <c r="L262" s="176"/>
      <c r="M262" s="176"/>
      <c r="N262" s="179"/>
      <c r="P262" s="9"/>
      <c r="Q262" s="9"/>
      <c r="S262" s="9"/>
      <c r="T262" s="9"/>
      <c r="V262" s="9"/>
      <c r="W262"/>
      <c r="X262"/>
      <c r="Y262"/>
      <c r="Z262"/>
      <c r="AA262"/>
      <c r="AB262"/>
      <c r="AC262"/>
      <c r="AD262"/>
    </row>
    <row r="263" spans="7:30" x14ac:dyDescent="0.3">
      <c r="G263" s="176"/>
      <c r="H263" s="177">
        <v>44816</v>
      </c>
      <c r="I263" s="176">
        <v>501.55</v>
      </c>
      <c r="J263" s="182"/>
      <c r="K263" s="176"/>
      <c r="L263" s="176"/>
      <c r="M263" s="176"/>
      <c r="N263" s="179"/>
      <c r="P263" s="9"/>
      <c r="Q263" s="9"/>
      <c r="S263" s="9"/>
      <c r="T263" s="9"/>
      <c r="V263" s="9"/>
      <c r="W263"/>
      <c r="X263"/>
      <c r="Y263"/>
      <c r="Z263"/>
      <c r="AA263"/>
      <c r="AB263"/>
      <c r="AC263"/>
      <c r="AD263"/>
    </row>
    <row r="264" spans="7:30" x14ac:dyDescent="0.3">
      <c r="G264" s="176"/>
      <c r="H264" s="177">
        <v>44813</v>
      </c>
      <c r="I264" s="176">
        <v>499.25</v>
      </c>
      <c r="J264" s="182"/>
      <c r="K264" s="176"/>
      <c r="L264" s="176"/>
      <c r="M264" s="176"/>
      <c r="N264" s="179"/>
      <c r="P264" s="9"/>
      <c r="Q264" s="9"/>
      <c r="S264" s="9"/>
      <c r="T264" s="9"/>
      <c r="V264" s="9"/>
      <c r="W264"/>
      <c r="X264"/>
      <c r="Y264"/>
      <c r="Z264"/>
      <c r="AA264"/>
      <c r="AB264"/>
      <c r="AC264"/>
      <c r="AD264"/>
    </row>
    <row r="265" spans="7:30" x14ac:dyDescent="0.3">
      <c r="G265" s="176"/>
      <c r="H265" s="177">
        <v>44812</v>
      </c>
      <c r="I265" s="176">
        <v>491.6</v>
      </c>
      <c r="J265" s="182"/>
      <c r="K265" s="176"/>
      <c r="L265" s="176"/>
      <c r="M265" s="176"/>
      <c r="N265" s="179"/>
      <c r="P265" s="9"/>
      <c r="Q265" s="9"/>
      <c r="S265" s="9"/>
      <c r="T265" s="9"/>
      <c r="V265" s="9"/>
      <c r="W265"/>
      <c r="X265"/>
      <c r="Y265"/>
      <c r="Z265"/>
      <c r="AA265"/>
      <c r="AB265"/>
      <c r="AC265"/>
      <c r="AD265"/>
    </row>
    <row r="266" spans="7:30" x14ac:dyDescent="0.3">
      <c r="G266" s="176"/>
      <c r="H266" s="177">
        <v>44811</v>
      </c>
      <c r="I266" s="176">
        <v>497.75</v>
      </c>
      <c r="J266" s="182"/>
      <c r="K266" s="176"/>
      <c r="L266" s="176"/>
      <c r="M266" s="176"/>
      <c r="N266" s="179"/>
      <c r="P266" s="9"/>
      <c r="Q266" s="9"/>
      <c r="S266" s="9"/>
      <c r="T266" s="9"/>
      <c r="V266" s="9"/>
      <c r="W266"/>
      <c r="X266"/>
      <c r="Y266"/>
      <c r="Z266"/>
      <c r="AA266"/>
      <c r="AB266"/>
      <c r="AC266"/>
      <c r="AD266"/>
    </row>
    <row r="267" spans="7:30" x14ac:dyDescent="0.3">
      <c r="G267" s="176"/>
      <c r="H267" s="177">
        <v>44810</v>
      </c>
      <c r="I267" s="176">
        <v>481.85</v>
      </c>
      <c r="J267" s="182"/>
      <c r="K267" s="176"/>
      <c r="L267" s="176"/>
      <c r="M267" s="176"/>
      <c r="N267" s="179"/>
      <c r="P267" s="9"/>
      <c r="Q267" s="9"/>
      <c r="S267" s="9"/>
      <c r="T267" s="9"/>
      <c r="V267" s="9"/>
      <c r="W267"/>
      <c r="X267"/>
      <c r="Y267"/>
      <c r="Z267"/>
      <c r="AA267"/>
      <c r="AB267"/>
      <c r="AC267"/>
      <c r="AD267"/>
    </row>
    <row r="268" spans="7:30" x14ac:dyDescent="0.3">
      <c r="G268" s="176"/>
      <c r="H268" s="177">
        <v>44809</v>
      </c>
      <c r="I268" s="176">
        <v>499.4</v>
      </c>
      <c r="J268" s="182"/>
      <c r="K268" s="176"/>
      <c r="L268" s="176"/>
      <c r="M268" s="176"/>
      <c r="N268" s="179"/>
      <c r="P268" s="9"/>
      <c r="Q268" s="9"/>
      <c r="S268" s="9"/>
      <c r="T268" s="9"/>
      <c r="V268" s="9"/>
      <c r="W268"/>
      <c r="X268"/>
      <c r="Y268"/>
      <c r="Z268"/>
      <c r="AA268"/>
      <c r="AB268"/>
      <c r="AC268"/>
      <c r="AD268"/>
    </row>
    <row r="269" spans="7:30" x14ac:dyDescent="0.3">
      <c r="G269" s="176"/>
      <c r="H269" s="177">
        <v>44806</v>
      </c>
      <c r="I269" s="176">
        <v>488</v>
      </c>
      <c r="J269" s="182"/>
      <c r="K269" s="176"/>
      <c r="L269" s="176"/>
      <c r="M269" s="176"/>
      <c r="N269" s="179"/>
      <c r="P269" s="9"/>
      <c r="Q269" s="9"/>
      <c r="S269" s="9"/>
      <c r="T269" s="9"/>
      <c r="V269" s="9"/>
      <c r="W269"/>
      <c r="X269"/>
      <c r="Y269"/>
      <c r="Z269"/>
      <c r="AA269"/>
      <c r="AB269"/>
      <c r="AC269"/>
      <c r="AD269"/>
    </row>
    <row r="270" spans="7:30" x14ac:dyDescent="0.3">
      <c r="G270" s="176"/>
      <c r="H270" s="177">
        <v>44805</v>
      </c>
      <c r="I270" s="176">
        <v>479.35</v>
      </c>
      <c r="J270" s="182"/>
      <c r="K270" s="176"/>
      <c r="L270" s="176"/>
      <c r="M270" s="176"/>
      <c r="N270" s="179"/>
      <c r="P270" s="9"/>
      <c r="Q270" s="9"/>
      <c r="S270" s="9"/>
      <c r="T270" s="9"/>
      <c r="V270" s="9"/>
      <c r="W270"/>
      <c r="X270"/>
      <c r="Y270"/>
      <c r="Z270"/>
      <c r="AA270"/>
      <c r="AB270"/>
      <c r="AC270"/>
      <c r="AD270"/>
    </row>
    <row r="271" spans="7:30" x14ac:dyDescent="0.3">
      <c r="G271" s="176"/>
      <c r="H271" s="177">
        <v>44803</v>
      </c>
      <c r="I271" s="176">
        <v>480</v>
      </c>
      <c r="J271" s="182"/>
      <c r="K271" s="176"/>
      <c r="L271" s="176"/>
      <c r="M271" s="176"/>
      <c r="N271" s="179"/>
      <c r="P271" s="9"/>
      <c r="Q271" s="9"/>
      <c r="S271" s="9"/>
      <c r="T271" s="9"/>
      <c r="V271" s="9"/>
      <c r="W271"/>
      <c r="X271"/>
      <c r="Y271"/>
      <c r="Z271"/>
      <c r="AA271"/>
      <c r="AB271"/>
      <c r="AC271"/>
      <c r="AD271"/>
    </row>
    <row r="272" spans="7:30" x14ac:dyDescent="0.3">
      <c r="G272" s="176"/>
      <c r="H272" s="177">
        <v>44802</v>
      </c>
      <c r="I272" s="176">
        <v>471.5</v>
      </c>
      <c r="J272" s="182"/>
      <c r="K272" s="176"/>
      <c r="L272" s="176"/>
      <c r="M272" s="176"/>
      <c r="N272" s="179"/>
      <c r="P272" s="9"/>
      <c r="Q272" s="9"/>
      <c r="S272" s="9"/>
      <c r="T272" s="9"/>
      <c r="V272" s="9"/>
      <c r="W272"/>
      <c r="X272"/>
      <c r="Y272"/>
      <c r="Z272"/>
      <c r="AA272"/>
      <c r="AB272"/>
      <c r="AC272"/>
      <c r="AD272"/>
    </row>
    <row r="273" spans="7:30" x14ac:dyDescent="0.3">
      <c r="G273" s="176"/>
      <c r="H273" s="177">
        <v>44799</v>
      </c>
      <c r="I273" s="176">
        <v>477.45</v>
      </c>
      <c r="J273" s="182"/>
      <c r="K273" s="176"/>
      <c r="L273" s="176"/>
      <c r="M273" s="176"/>
      <c r="N273" s="179"/>
      <c r="P273" s="9"/>
      <c r="Q273" s="9"/>
      <c r="S273" s="9"/>
      <c r="T273" s="9"/>
      <c r="V273" s="9"/>
      <c r="W273"/>
      <c r="X273"/>
      <c r="Y273"/>
      <c r="Z273"/>
      <c r="AA273"/>
      <c r="AB273"/>
      <c r="AC273"/>
      <c r="AD273"/>
    </row>
    <row r="274" spans="7:30" x14ac:dyDescent="0.3">
      <c r="G274" s="176"/>
      <c r="H274" s="177">
        <v>44798</v>
      </c>
      <c r="I274" s="176">
        <v>474</v>
      </c>
      <c r="J274" s="182"/>
      <c r="K274" s="176"/>
      <c r="L274" s="176"/>
      <c r="M274" s="176"/>
      <c r="N274" s="179"/>
      <c r="P274" s="9"/>
      <c r="Q274" s="9"/>
      <c r="S274" s="9"/>
      <c r="T274" s="9"/>
      <c r="V274" s="9"/>
      <c r="W274"/>
      <c r="X274"/>
      <c r="Y274"/>
      <c r="Z274"/>
      <c r="AA274"/>
      <c r="AB274"/>
      <c r="AC274"/>
      <c r="AD274"/>
    </row>
    <row r="275" spans="7:30" x14ac:dyDescent="0.3">
      <c r="G275" s="176"/>
      <c r="H275" s="177">
        <v>44797</v>
      </c>
      <c r="I275" s="176">
        <v>462.7</v>
      </c>
      <c r="J275" s="182"/>
      <c r="K275" s="176"/>
      <c r="L275" s="176"/>
      <c r="M275" s="176"/>
      <c r="N275" s="179"/>
      <c r="P275" s="9"/>
      <c r="Q275" s="9"/>
      <c r="S275" s="9"/>
      <c r="T275" s="9"/>
      <c r="V275" s="9"/>
      <c r="W275"/>
      <c r="X275"/>
      <c r="Y275"/>
      <c r="Z275"/>
      <c r="AA275"/>
      <c r="AB275"/>
      <c r="AC275"/>
      <c r="AD275"/>
    </row>
    <row r="276" spans="7:30" x14ac:dyDescent="0.3">
      <c r="G276" s="176"/>
      <c r="H276" s="177">
        <v>44796</v>
      </c>
      <c r="I276" s="176">
        <v>459.4</v>
      </c>
      <c r="J276" s="182"/>
      <c r="K276" s="176"/>
      <c r="L276" s="176"/>
      <c r="M276" s="176"/>
      <c r="N276" s="179"/>
      <c r="P276" s="9"/>
      <c r="Q276" s="9"/>
      <c r="S276" s="9"/>
      <c r="T276" s="9"/>
      <c r="V276" s="9"/>
      <c r="W276"/>
      <c r="X276"/>
      <c r="Y276"/>
      <c r="Z276"/>
      <c r="AA276"/>
      <c r="AB276"/>
      <c r="AC276"/>
      <c r="AD276"/>
    </row>
    <row r="277" spans="7:30" x14ac:dyDescent="0.3">
      <c r="G277" s="176"/>
      <c r="H277" s="177">
        <v>44795</v>
      </c>
      <c r="I277" s="176">
        <v>450.7</v>
      </c>
      <c r="J277" s="182"/>
      <c r="K277" s="176"/>
      <c r="L277" s="176"/>
      <c r="M277" s="176"/>
      <c r="N277" s="179"/>
      <c r="P277" s="9"/>
      <c r="Q277" s="9"/>
      <c r="S277" s="9"/>
      <c r="T277" s="9"/>
      <c r="V277" s="9"/>
      <c r="W277"/>
      <c r="X277"/>
      <c r="Y277"/>
      <c r="Z277"/>
      <c r="AA277"/>
      <c r="AB277"/>
      <c r="AC277"/>
      <c r="AD277"/>
    </row>
    <row r="278" spans="7:30" x14ac:dyDescent="0.3">
      <c r="G278" s="176"/>
      <c r="H278" s="177">
        <v>44792</v>
      </c>
      <c r="I278" s="176">
        <v>417.65</v>
      </c>
      <c r="J278" s="182"/>
      <c r="K278" s="176"/>
      <c r="L278" s="176"/>
      <c r="M278" s="176"/>
      <c r="N278" s="179"/>
      <c r="P278" s="9"/>
      <c r="Q278" s="9"/>
      <c r="S278" s="9"/>
      <c r="T278" s="9"/>
      <c r="V278" s="9"/>
      <c r="W278"/>
      <c r="X278"/>
      <c r="Y278"/>
      <c r="Z278"/>
      <c r="AA278"/>
      <c r="AB278"/>
      <c r="AC278"/>
      <c r="AD278"/>
    </row>
    <row r="279" spans="7:30" x14ac:dyDescent="0.3">
      <c r="G279" s="176"/>
      <c r="H279" s="177">
        <v>44791</v>
      </c>
      <c r="I279" s="176">
        <v>430.55</v>
      </c>
      <c r="J279" s="182"/>
      <c r="K279" s="176"/>
      <c r="L279" s="176"/>
      <c r="M279" s="176"/>
      <c r="N279" s="179"/>
      <c r="P279" s="9"/>
      <c r="Q279" s="9"/>
      <c r="S279" s="9"/>
      <c r="T279" s="9"/>
      <c r="V279" s="9"/>
      <c r="W279"/>
      <c r="X279"/>
      <c r="Y279"/>
      <c r="Z279"/>
      <c r="AA279"/>
      <c r="AB279"/>
      <c r="AC279"/>
      <c r="AD279"/>
    </row>
    <row r="280" spans="7:30" x14ac:dyDescent="0.3">
      <c r="G280" s="176"/>
      <c r="H280" s="177">
        <v>44790</v>
      </c>
      <c r="I280" s="176">
        <v>437.05</v>
      </c>
      <c r="J280" s="182"/>
      <c r="K280" s="176"/>
      <c r="L280" s="176"/>
      <c r="M280" s="176"/>
      <c r="N280" s="179"/>
      <c r="P280" s="9"/>
      <c r="Q280" s="9"/>
      <c r="S280" s="9"/>
      <c r="T280" s="9"/>
      <c r="V280" s="9"/>
      <c r="W280"/>
      <c r="X280"/>
      <c r="Y280"/>
      <c r="Z280"/>
      <c r="AA280"/>
      <c r="AB280"/>
      <c r="AC280"/>
      <c r="AD280"/>
    </row>
    <row r="281" spans="7:30" x14ac:dyDescent="0.3">
      <c r="G281" s="176"/>
      <c r="H281" s="177">
        <v>44789</v>
      </c>
      <c r="I281" s="176">
        <v>444.65</v>
      </c>
      <c r="J281" s="182"/>
      <c r="K281" s="176"/>
      <c r="L281" s="176"/>
      <c r="M281" s="176"/>
      <c r="N281" s="179"/>
      <c r="P281" s="9"/>
      <c r="Q281" s="9"/>
      <c r="S281" s="9"/>
      <c r="T281" s="9"/>
      <c r="V281" s="9"/>
      <c r="W281"/>
      <c r="X281"/>
      <c r="Y281"/>
      <c r="Z281"/>
      <c r="AA281"/>
      <c r="AB281"/>
      <c r="AC281"/>
      <c r="AD281"/>
    </row>
    <row r="282" spans="7:30" x14ac:dyDescent="0.3">
      <c r="G282" s="176"/>
      <c r="H282" s="177">
        <v>44785</v>
      </c>
      <c r="I282" s="176">
        <v>440.05</v>
      </c>
      <c r="J282" s="182"/>
      <c r="K282" s="176"/>
      <c r="L282" s="176"/>
      <c r="M282" s="176"/>
      <c r="N282" s="179"/>
      <c r="P282" s="9"/>
      <c r="Q282" s="9"/>
      <c r="S282" s="9"/>
      <c r="T282" s="9"/>
      <c r="V282" s="9"/>
      <c r="W282"/>
      <c r="X282"/>
      <c r="Y282"/>
      <c r="Z282"/>
      <c r="AA282"/>
      <c r="AB282"/>
      <c r="AC282"/>
      <c r="AD282"/>
    </row>
    <row r="283" spans="7:30" x14ac:dyDescent="0.3">
      <c r="G283" s="176"/>
      <c r="H283" s="177">
        <v>44784</v>
      </c>
      <c r="I283" s="176">
        <v>439.7</v>
      </c>
      <c r="J283" s="182"/>
      <c r="K283" s="176"/>
      <c r="L283" s="176"/>
      <c r="M283" s="176"/>
      <c r="N283" s="179"/>
      <c r="P283" s="9"/>
      <c r="Q283" s="9"/>
      <c r="S283" s="9"/>
      <c r="T283" s="9"/>
      <c r="V283" s="9"/>
      <c r="W283"/>
      <c r="X283"/>
      <c r="Y283"/>
      <c r="Z283"/>
      <c r="AA283"/>
      <c r="AB283"/>
      <c r="AC283"/>
      <c r="AD283"/>
    </row>
    <row r="284" spans="7:30" x14ac:dyDescent="0.3">
      <c r="G284" s="176"/>
      <c r="H284" s="177">
        <v>44783</v>
      </c>
      <c r="I284" s="176">
        <v>442.9</v>
      </c>
      <c r="J284" s="182"/>
      <c r="K284" s="176"/>
      <c r="L284" s="176"/>
      <c r="M284" s="176"/>
      <c r="N284" s="179"/>
      <c r="P284" s="9"/>
      <c r="Q284" s="9"/>
      <c r="S284" s="9"/>
      <c r="T284" s="9"/>
      <c r="V284" s="9"/>
      <c r="W284"/>
      <c r="X284"/>
      <c r="Y284"/>
      <c r="Z284"/>
      <c r="AA284"/>
      <c r="AB284"/>
      <c r="AC284"/>
      <c r="AD284"/>
    </row>
    <row r="285" spans="7:30" x14ac:dyDescent="0.3">
      <c r="G285" s="176"/>
      <c r="H285" s="177">
        <v>44781</v>
      </c>
      <c r="I285" s="176">
        <v>440.75</v>
      </c>
      <c r="J285" s="182"/>
      <c r="K285" s="176"/>
      <c r="L285" s="176"/>
      <c r="M285" s="176"/>
      <c r="N285" s="179"/>
      <c r="P285" s="9"/>
      <c r="Q285" s="9"/>
      <c r="S285" s="9"/>
      <c r="T285" s="9"/>
      <c r="V285" s="9"/>
      <c r="W285"/>
      <c r="X285"/>
      <c r="Y285"/>
      <c r="Z285"/>
      <c r="AA285"/>
      <c r="AB285"/>
      <c r="AC285"/>
      <c r="AD285"/>
    </row>
    <row r="286" spans="7:30" x14ac:dyDescent="0.3">
      <c r="G286" s="176"/>
      <c r="H286" s="177">
        <v>44778</v>
      </c>
      <c r="I286" s="176">
        <v>442.75</v>
      </c>
      <c r="J286" s="182"/>
      <c r="K286" s="176"/>
      <c r="L286" s="176"/>
      <c r="M286" s="176"/>
      <c r="N286" s="179"/>
      <c r="P286" s="9"/>
      <c r="Q286" s="9"/>
      <c r="S286" s="9"/>
      <c r="T286" s="9"/>
      <c r="V286" s="9"/>
      <c r="W286"/>
      <c r="X286"/>
      <c r="Y286"/>
      <c r="Z286"/>
      <c r="AA286"/>
      <c r="AB286"/>
      <c r="AC286"/>
      <c r="AD286"/>
    </row>
    <row r="287" spans="7:30" x14ac:dyDescent="0.3">
      <c r="G287" s="176"/>
      <c r="H287" s="177">
        <v>44777</v>
      </c>
      <c r="I287" s="176">
        <v>438.3</v>
      </c>
      <c r="J287" s="182"/>
      <c r="K287" s="176"/>
      <c r="L287" s="176"/>
      <c r="M287" s="176"/>
      <c r="N287" s="179"/>
      <c r="P287" s="9"/>
      <c r="Q287" s="9"/>
      <c r="S287" s="9"/>
      <c r="T287" s="9"/>
      <c r="V287" s="9"/>
      <c r="W287"/>
      <c r="X287"/>
      <c r="Y287"/>
      <c r="Z287"/>
      <c r="AA287"/>
      <c r="AB287"/>
      <c r="AC287"/>
      <c r="AD287"/>
    </row>
    <row r="288" spans="7:30" x14ac:dyDescent="0.3">
      <c r="G288" s="176"/>
      <c r="H288" s="177">
        <v>44776</v>
      </c>
      <c r="I288" s="176">
        <v>433.05</v>
      </c>
      <c r="J288" s="182"/>
      <c r="K288" s="176"/>
      <c r="L288" s="176"/>
      <c r="M288" s="176"/>
      <c r="N288" s="179"/>
      <c r="P288" s="9"/>
      <c r="Q288" s="9"/>
      <c r="S288" s="9"/>
      <c r="T288" s="9"/>
      <c r="V288" s="9"/>
      <c r="W288"/>
      <c r="X288"/>
      <c r="Y288"/>
      <c r="Z288"/>
      <c r="AA288"/>
      <c r="AB288"/>
      <c r="AC288"/>
      <c r="AD288"/>
    </row>
    <row r="289" spans="7:30" x14ac:dyDescent="0.3">
      <c r="G289" s="176"/>
      <c r="H289" s="177">
        <v>44775</v>
      </c>
      <c r="I289" s="176">
        <v>435.1</v>
      </c>
      <c r="J289" s="182"/>
      <c r="K289" s="176"/>
      <c r="L289" s="176"/>
      <c r="M289" s="176"/>
      <c r="N289" s="179"/>
      <c r="P289" s="9"/>
      <c r="Q289" s="9"/>
      <c r="S289" s="9"/>
      <c r="T289" s="9"/>
      <c r="V289" s="9"/>
      <c r="W289"/>
      <c r="X289"/>
      <c r="Y289"/>
      <c r="Z289"/>
      <c r="AA289"/>
      <c r="AB289"/>
      <c r="AC289"/>
      <c r="AD289"/>
    </row>
    <row r="290" spans="7:30" x14ac:dyDescent="0.3">
      <c r="G290" s="176"/>
      <c r="H290" s="177">
        <v>44774</v>
      </c>
      <c r="I290" s="176">
        <v>441.3</v>
      </c>
      <c r="J290" s="182"/>
      <c r="K290" s="176"/>
      <c r="L290" s="176"/>
      <c r="M290" s="176"/>
      <c r="N290" s="179"/>
      <c r="P290" s="9"/>
      <c r="Q290" s="9"/>
      <c r="S290" s="9"/>
      <c r="T290" s="9"/>
      <c r="V290" s="9"/>
      <c r="W290"/>
      <c r="X290"/>
      <c r="Y290"/>
      <c r="Z290"/>
      <c r="AA290"/>
      <c r="AB290"/>
      <c r="AC290"/>
      <c r="AD290"/>
    </row>
    <row r="291" spans="7:30" x14ac:dyDescent="0.3">
      <c r="G291" s="176"/>
      <c r="H291" s="177">
        <v>44771</v>
      </c>
      <c r="I291" s="176">
        <v>446.2</v>
      </c>
      <c r="J291" s="182"/>
      <c r="K291" s="176"/>
      <c r="L291" s="176"/>
      <c r="M291" s="176"/>
      <c r="N291" s="179"/>
      <c r="P291" s="9"/>
      <c r="Q291" s="9"/>
      <c r="S291" s="9"/>
      <c r="T291" s="9"/>
      <c r="V291" s="9"/>
      <c r="W291"/>
      <c r="X291"/>
      <c r="Y291"/>
      <c r="Z291"/>
      <c r="AA291"/>
      <c r="AB291"/>
      <c r="AC291"/>
      <c r="AD291"/>
    </row>
    <row r="292" spans="7:30" x14ac:dyDescent="0.3">
      <c r="G292" s="176"/>
      <c r="H292" s="177">
        <v>44770</v>
      </c>
      <c r="I292" s="176">
        <v>424.9</v>
      </c>
      <c r="J292" s="182"/>
      <c r="K292" s="176"/>
      <c r="L292" s="176"/>
      <c r="M292" s="176"/>
      <c r="N292" s="179"/>
      <c r="P292" s="9"/>
      <c r="Q292" s="9"/>
      <c r="S292" s="9"/>
      <c r="T292" s="9"/>
      <c r="V292" s="9"/>
      <c r="W292"/>
      <c r="X292"/>
      <c r="Y292"/>
      <c r="Z292"/>
      <c r="AA292"/>
      <c r="AB292"/>
      <c r="AC292"/>
      <c r="AD292"/>
    </row>
    <row r="293" spans="7:30" x14ac:dyDescent="0.3">
      <c r="G293" s="176"/>
      <c r="H293" s="177">
        <v>44769</v>
      </c>
      <c r="I293" s="176">
        <v>417.9</v>
      </c>
      <c r="J293" s="182"/>
      <c r="K293" s="176"/>
      <c r="L293" s="176"/>
      <c r="M293" s="176"/>
      <c r="N293" s="179"/>
      <c r="P293" s="9"/>
      <c r="Q293" s="9"/>
      <c r="S293" s="9"/>
      <c r="T293" s="9"/>
      <c r="V293" s="9"/>
      <c r="W293"/>
      <c r="X293"/>
      <c r="Y293"/>
      <c r="Z293"/>
      <c r="AA293"/>
      <c r="AB293"/>
      <c r="AC293"/>
      <c r="AD293"/>
    </row>
    <row r="294" spans="7:30" x14ac:dyDescent="0.3">
      <c r="G294" s="176"/>
      <c r="H294" s="177">
        <v>44768</v>
      </c>
      <c r="I294" s="176">
        <v>418.35</v>
      </c>
      <c r="J294" s="182"/>
      <c r="K294" s="176"/>
      <c r="L294" s="176"/>
      <c r="M294" s="176"/>
      <c r="N294" s="179"/>
      <c r="P294" s="9"/>
      <c r="Q294" s="9"/>
      <c r="S294" s="9"/>
      <c r="T294" s="9"/>
      <c r="V294" s="9"/>
      <c r="W294"/>
      <c r="X294"/>
      <c r="Y294"/>
      <c r="Z294"/>
      <c r="AA294"/>
      <c r="AB294"/>
      <c r="AC294"/>
      <c r="AD294"/>
    </row>
    <row r="295" spans="7:30" x14ac:dyDescent="0.3">
      <c r="G295" s="176"/>
      <c r="H295" s="177">
        <v>44767</v>
      </c>
      <c r="I295" s="176">
        <v>413.4</v>
      </c>
      <c r="J295" s="182"/>
      <c r="K295" s="176"/>
      <c r="L295" s="176"/>
      <c r="M295" s="176"/>
      <c r="N295" s="179"/>
      <c r="P295" s="9"/>
      <c r="Q295" s="9"/>
      <c r="S295" s="9"/>
      <c r="T295" s="9"/>
      <c r="V295" s="9"/>
      <c r="W295"/>
      <c r="X295"/>
      <c r="Y295"/>
      <c r="Z295"/>
      <c r="AA295"/>
      <c r="AB295"/>
      <c r="AC295"/>
      <c r="AD295"/>
    </row>
    <row r="296" spans="7:30" x14ac:dyDescent="0.3">
      <c r="G296" s="176"/>
      <c r="H296" s="177">
        <v>44764</v>
      </c>
      <c r="I296" s="176">
        <v>411.05</v>
      </c>
      <c r="J296" s="182"/>
      <c r="K296" s="176"/>
      <c r="L296" s="176"/>
      <c r="M296" s="176"/>
      <c r="N296" s="179"/>
      <c r="P296" s="9"/>
      <c r="Q296" s="9"/>
      <c r="S296" s="9"/>
      <c r="T296" s="9"/>
      <c r="V296" s="9"/>
      <c r="W296"/>
      <c r="X296"/>
      <c r="Y296"/>
      <c r="Z296"/>
      <c r="AA296"/>
      <c r="AB296"/>
      <c r="AC296"/>
      <c r="AD296"/>
    </row>
    <row r="297" spans="7:30" x14ac:dyDescent="0.3">
      <c r="G297" s="176"/>
      <c r="H297" s="177">
        <v>44763</v>
      </c>
      <c r="I297" s="176">
        <v>417</v>
      </c>
      <c r="J297" s="182"/>
      <c r="K297" s="176"/>
      <c r="L297" s="176"/>
      <c r="M297" s="176"/>
      <c r="N297" s="179"/>
      <c r="P297" s="9"/>
      <c r="Q297" s="9"/>
      <c r="S297" s="9"/>
      <c r="T297" s="9"/>
      <c r="V297" s="9"/>
      <c r="W297"/>
      <c r="X297"/>
      <c r="Y297"/>
      <c r="Z297"/>
      <c r="AA297"/>
      <c r="AB297"/>
      <c r="AC297"/>
      <c r="AD297"/>
    </row>
    <row r="298" spans="7:30" x14ac:dyDescent="0.3">
      <c r="G298" s="176"/>
      <c r="H298" s="177">
        <v>44762</v>
      </c>
      <c r="I298" s="176">
        <v>415</v>
      </c>
      <c r="J298" s="182"/>
      <c r="K298" s="176"/>
      <c r="L298" s="176"/>
      <c r="M298" s="176"/>
      <c r="N298" s="179"/>
      <c r="P298" s="9"/>
      <c r="Q298" s="9"/>
      <c r="S298" s="9"/>
      <c r="T298" s="9"/>
      <c r="V298" s="9"/>
      <c r="W298"/>
      <c r="X298"/>
      <c r="Y298"/>
      <c r="Z298"/>
      <c r="AA298"/>
      <c r="AB298"/>
      <c r="AC298"/>
      <c r="AD298"/>
    </row>
    <row r="299" spans="7:30" x14ac:dyDescent="0.3">
      <c r="G299" s="176"/>
      <c r="H299" s="177">
        <v>44761</v>
      </c>
      <c r="I299" s="176">
        <v>411.2</v>
      </c>
      <c r="J299" s="182"/>
      <c r="K299" s="176"/>
      <c r="L299" s="176"/>
      <c r="M299" s="176"/>
      <c r="N299" s="179"/>
      <c r="P299" s="9"/>
      <c r="Q299" s="9"/>
      <c r="S299" s="9"/>
      <c r="T299" s="9"/>
      <c r="V299" s="9"/>
      <c r="W299"/>
      <c r="X299"/>
      <c r="Y299"/>
      <c r="Z299"/>
      <c r="AA299"/>
      <c r="AB299"/>
      <c r="AC299"/>
      <c r="AD299"/>
    </row>
    <row r="300" spans="7:30" x14ac:dyDescent="0.3">
      <c r="G300" s="176"/>
      <c r="H300" s="177">
        <v>44760</v>
      </c>
      <c r="I300" s="176">
        <v>412.8</v>
      </c>
      <c r="J300" s="182"/>
      <c r="K300" s="176"/>
      <c r="L300" s="176"/>
      <c r="M300" s="176"/>
      <c r="N300" s="179"/>
      <c r="P300" s="9"/>
      <c r="Q300" s="9"/>
      <c r="S300" s="9"/>
      <c r="T300" s="9"/>
      <c r="V300" s="9"/>
      <c r="W300"/>
      <c r="X300"/>
      <c r="Y300"/>
      <c r="Z300"/>
      <c r="AA300"/>
      <c r="AB300"/>
      <c r="AC300"/>
      <c r="AD300"/>
    </row>
    <row r="301" spans="7:30" x14ac:dyDescent="0.3">
      <c r="G301" s="176"/>
      <c r="H301" s="177">
        <v>44757</v>
      </c>
      <c r="I301" s="176">
        <v>411.85</v>
      </c>
      <c r="J301" s="182"/>
      <c r="K301" s="176"/>
      <c r="L301" s="176"/>
      <c r="M301" s="176"/>
      <c r="N301" s="179"/>
      <c r="P301" s="9"/>
      <c r="Q301" s="9"/>
      <c r="S301" s="9"/>
      <c r="T301" s="9"/>
      <c r="V301" s="9"/>
      <c r="W301"/>
      <c r="X301"/>
      <c r="Y301"/>
      <c r="Z301"/>
      <c r="AA301"/>
      <c r="AB301"/>
      <c r="AC301"/>
      <c r="AD301"/>
    </row>
    <row r="302" spans="7:30" x14ac:dyDescent="0.3">
      <c r="G302" s="176"/>
      <c r="H302" s="177">
        <v>44756</v>
      </c>
      <c r="I302" s="176">
        <v>409.3</v>
      </c>
      <c r="J302" s="182"/>
      <c r="K302" s="176"/>
      <c r="L302" s="176"/>
      <c r="M302" s="176"/>
      <c r="N302" s="179"/>
      <c r="P302" s="9"/>
      <c r="Q302" s="9"/>
      <c r="S302" s="9"/>
      <c r="T302" s="9"/>
      <c r="V302" s="9"/>
      <c r="W302"/>
      <c r="X302"/>
      <c r="Y302"/>
      <c r="Z302"/>
      <c r="AA302"/>
      <c r="AB302"/>
      <c r="AC302"/>
      <c r="AD302"/>
    </row>
    <row r="303" spans="7:30" x14ac:dyDescent="0.3">
      <c r="G303" s="176"/>
      <c r="H303" s="177">
        <v>44755</v>
      </c>
      <c r="I303" s="176">
        <v>404.3</v>
      </c>
      <c r="J303" s="182"/>
      <c r="K303" s="176"/>
      <c r="L303" s="176"/>
      <c r="M303" s="176"/>
      <c r="N303" s="179"/>
      <c r="P303" s="9"/>
      <c r="Q303" s="9"/>
      <c r="S303" s="9"/>
      <c r="T303" s="9"/>
      <c r="V303" s="9"/>
      <c r="W303"/>
      <c r="X303"/>
      <c r="Y303"/>
      <c r="Z303"/>
      <c r="AA303"/>
      <c r="AB303"/>
      <c r="AC303"/>
      <c r="AD303"/>
    </row>
    <row r="304" spans="7:30" x14ac:dyDescent="0.3">
      <c r="G304" s="176"/>
      <c r="H304" s="177">
        <v>44754</v>
      </c>
      <c r="I304" s="176">
        <v>403.9</v>
      </c>
      <c r="J304" s="182"/>
      <c r="K304" s="176"/>
      <c r="L304" s="176"/>
      <c r="M304" s="176"/>
      <c r="N304" s="179"/>
      <c r="P304" s="9"/>
      <c r="Q304" s="9"/>
      <c r="S304" s="9"/>
      <c r="T304" s="9"/>
      <c r="V304" s="9"/>
      <c r="W304"/>
      <c r="X304"/>
      <c r="Y304"/>
      <c r="Z304"/>
      <c r="AA304"/>
      <c r="AB304"/>
      <c r="AC304"/>
      <c r="AD304"/>
    </row>
    <row r="305" spans="7:30" x14ac:dyDescent="0.3">
      <c r="G305" s="176"/>
      <c r="H305" s="177">
        <v>44753</v>
      </c>
      <c r="I305" s="176">
        <v>401.1</v>
      </c>
      <c r="J305" s="182"/>
      <c r="K305" s="176"/>
      <c r="L305" s="176"/>
      <c r="M305" s="176"/>
      <c r="N305" s="179"/>
      <c r="P305" s="9"/>
      <c r="Q305" s="9"/>
      <c r="S305" s="9"/>
      <c r="T305" s="9"/>
      <c r="V305" s="9"/>
      <c r="W305"/>
      <c r="X305"/>
      <c r="Y305"/>
      <c r="Z305"/>
      <c r="AA305"/>
      <c r="AB305"/>
      <c r="AC305"/>
      <c r="AD305"/>
    </row>
    <row r="306" spans="7:30" x14ac:dyDescent="0.3">
      <c r="G306" s="176"/>
      <c r="H306" s="177">
        <v>44750</v>
      </c>
      <c r="I306" s="176">
        <v>403.4</v>
      </c>
      <c r="J306" s="182"/>
      <c r="K306" s="176"/>
      <c r="L306" s="176"/>
      <c r="M306" s="176"/>
      <c r="N306" s="179"/>
      <c r="P306" s="9"/>
      <c r="Q306" s="9"/>
      <c r="S306" s="9"/>
      <c r="T306" s="9"/>
      <c r="V306" s="9"/>
      <c r="W306"/>
      <c r="X306"/>
      <c r="Y306"/>
      <c r="Z306"/>
      <c r="AA306"/>
      <c r="AB306"/>
      <c r="AC306"/>
      <c r="AD306"/>
    </row>
    <row r="307" spans="7:30" x14ac:dyDescent="0.3">
      <c r="G307" s="176"/>
      <c r="H307" s="177">
        <v>44749</v>
      </c>
      <c r="I307" s="176">
        <v>403.3</v>
      </c>
      <c r="J307" s="182"/>
      <c r="K307" s="176"/>
      <c r="L307" s="176"/>
      <c r="M307" s="176"/>
      <c r="N307" s="179"/>
      <c r="P307" s="9"/>
      <c r="Q307" s="9"/>
      <c r="S307" s="9"/>
      <c r="T307" s="9"/>
      <c r="V307" s="9"/>
      <c r="W307"/>
      <c r="X307"/>
      <c r="Y307"/>
      <c r="Z307"/>
      <c r="AA307"/>
      <c r="AB307"/>
      <c r="AC307"/>
      <c r="AD307"/>
    </row>
    <row r="308" spans="7:30" x14ac:dyDescent="0.3">
      <c r="G308" s="176"/>
      <c r="H308" s="177">
        <v>44748</v>
      </c>
      <c r="I308" s="176">
        <v>405.1</v>
      </c>
      <c r="J308" s="182"/>
      <c r="K308" s="176"/>
      <c r="L308" s="176"/>
      <c r="M308" s="176"/>
      <c r="N308" s="179"/>
      <c r="P308" s="9"/>
      <c r="Q308" s="9"/>
      <c r="S308" s="9"/>
      <c r="T308" s="9"/>
      <c r="V308" s="9"/>
      <c r="W308"/>
      <c r="X308"/>
      <c r="Y308"/>
      <c r="Z308"/>
      <c r="AA308"/>
      <c r="AB308"/>
      <c r="AC308"/>
      <c r="AD308"/>
    </row>
    <row r="309" spans="7:30" x14ac:dyDescent="0.3">
      <c r="G309" s="176"/>
      <c r="H309" s="177">
        <v>44747</v>
      </c>
      <c r="I309" s="176">
        <v>384.2</v>
      </c>
      <c r="J309" s="182"/>
      <c r="K309" s="176"/>
      <c r="L309" s="176"/>
      <c r="M309" s="176"/>
      <c r="N309" s="179"/>
      <c r="P309" s="9"/>
      <c r="Q309" s="9"/>
      <c r="S309" s="9"/>
      <c r="T309" s="9"/>
      <c r="V309" s="9"/>
      <c r="W309"/>
      <c r="X309"/>
      <c r="Y309"/>
      <c r="Z309"/>
      <c r="AA309"/>
      <c r="AB309"/>
      <c r="AC309"/>
      <c r="AD309"/>
    </row>
    <row r="310" spans="7:30" x14ac:dyDescent="0.3">
      <c r="G310" s="176"/>
      <c r="H310" s="177">
        <v>44746</v>
      </c>
      <c r="I310" s="176">
        <v>382.8</v>
      </c>
      <c r="J310" s="182"/>
      <c r="K310" s="176"/>
      <c r="L310" s="176"/>
      <c r="M310" s="176"/>
      <c r="N310" s="179"/>
      <c r="P310" s="9"/>
      <c r="Q310" s="9"/>
      <c r="S310" s="9"/>
      <c r="T310" s="9"/>
      <c r="V310" s="9"/>
      <c r="W310"/>
      <c r="X310"/>
      <c r="Y310"/>
      <c r="Z310"/>
      <c r="AA310"/>
      <c r="AB310"/>
      <c r="AC310"/>
      <c r="AD310"/>
    </row>
    <row r="311" spans="7:30" x14ac:dyDescent="0.3">
      <c r="G311" s="176"/>
      <c r="H311" s="177">
        <v>44743</v>
      </c>
      <c r="I311" s="176">
        <v>383.25</v>
      </c>
      <c r="J311" s="182"/>
      <c r="K311" s="176"/>
      <c r="L311" s="176"/>
      <c r="M311" s="176"/>
      <c r="N311" s="179"/>
      <c r="P311" s="9"/>
      <c r="Q311" s="9"/>
      <c r="S311" s="9"/>
      <c r="T311" s="9"/>
      <c r="V311" s="9"/>
      <c r="W311"/>
      <c r="X311"/>
      <c r="Y311"/>
      <c r="Z311"/>
      <c r="AA311"/>
      <c r="AB311"/>
      <c r="AC311"/>
      <c r="AD311"/>
    </row>
    <row r="312" spans="7:30" x14ac:dyDescent="0.3">
      <c r="G312" s="176"/>
      <c r="H312" s="177">
        <v>44742</v>
      </c>
      <c r="I312" s="176">
        <v>383.45</v>
      </c>
      <c r="J312" s="182"/>
      <c r="K312" s="176"/>
      <c r="L312" s="176"/>
      <c r="M312" s="176"/>
      <c r="N312" s="179"/>
      <c r="P312" s="9"/>
      <c r="Q312" s="9"/>
      <c r="S312" s="9"/>
      <c r="T312" s="9"/>
      <c r="V312" s="9"/>
      <c r="W312"/>
      <c r="X312"/>
      <c r="Y312"/>
      <c r="Z312"/>
      <c r="AA312"/>
      <c r="AB312"/>
      <c r="AC312"/>
      <c r="AD312"/>
    </row>
    <row r="313" spans="7:30" x14ac:dyDescent="0.3">
      <c r="G313" s="176"/>
      <c r="H313" s="177">
        <v>44741</v>
      </c>
      <c r="I313" s="176">
        <v>382.4</v>
      </c>
      <c r="J313" s="182"/>
      <c r="K313" s="176"/>
      <c r="L313" s="176"/>
      <c r="M313" s="176"/>
      <c r="N313" s="179"/>
      <c r="P313" s="9"/>
      <c r="Q313" s="9"/>
      <c r="S313" s="9"/>
      <c r="T313" s="9"/>
      <c r="V313" s="9"/>
      <c r="W313"/>
      <c r="X313"/>
      <c r="Y313"/>
      <c r="Z313"/>
      <c r="AA313"/>
      <c r="AB313"/>
      <c r="AC313"/>
      <c r="AD313"/>
    </row>
    <row r="314" spans="7:30" x14ac:dyDescent="0.3">
      <c r="G314" s="176"/>
      <c r="H314" s="177">
        <v>44740</v>
      </c>
      <c r="I314" s="176">
        <v>383.85</v>
      </c>
      <c r="J314" s="182"/>
      <c r="K314" s="176"/>
      <c r="L314" s="176"/>
      <c r="M314" s="176"/>
      <c r="N314" s="179"/>
      <c r="P314" s="9"/>
      <c r="Q314" s="9"/>
      <c r="S314" s="9"/>
      <c r="T314" s="9"/>
      <c r="V314" s="9"/>
      <c r="W314"/>
      <c r="X314"/>
      <c r="Y314"/>
      <c r="Z314"/>
      <c r="AA314"/>
      <c r="AB314"/>
      <c r="AC314"/>
      <c r="AD314"/>
    </row>
    <row r="315" spans="7:30" x14ac:dyDescent="0.3">
      <c r="G315" s="176"/>
      <c r="H315" s="177">
        <v>44739</v>
      </c>
      <c r="I315" s="176">
        <v>379.2</v>
      </c>
      <c r="J315" s="182"/>
      <c r="K315" s="176"/>
      <c r="L315" s="176"/>
      <c r="M315" s="176"/>
      <c r="N315" s="179"/>
      <c r="P315" s="9"/>
      <c r="Q315" s="9"/>
      <c r="S315" s="9"/>
      <c r="T315" s="9"/>
      <c r="V315" s="9"/>
      <c r="W315"/>
      <c r="X315"/>
      <c r="Y315"/>
      <c r="Z315"/>
      <c r="AA315"/>
      <c r="AB315"/>
      <c r="AC315"/>
      <c r="AD315"/>
    </row>
    <row r="316" spans="7:30" x14ac:dyDescent="0.3">
      <c r="G316" s="176"/>
      <c r="H316" s="177">
        <v>44736</v>
      </c>
      <c r="I316" s="176">
        <v>358.3</v>
      </c>
      <c r="J316" s="182"/>
      <c r="K316" s="176"/>
      <c r="L316" s="176"/>
      <c r="M316" s="176"/>
      <c r="N316" s="179"/>
      <c r="P316" s="9"/>
      <c r="Q316" s="9"/>
      <c r="S316" s="9"/>
      <c r="T316" s="9"/>
      <c r="V316" s="9"/>
      <c r="W316"/>
      <c r="X316"/>
      <c r="Y316"/>
      <c r="Z316"/>
      <c r="AA316"/>
      <c r="AB316"/>
      <c r="AC316"/>
      <c r="AD316"/>
    </row>
    <row r="317" spans="7:30" x14ac:dyDescent="0.3">
      <c r="G317" s="176"/>
      <c r="H317" s="177">
        <v>44735</v>
      </c>
      <c r="I317" s="176">
        <v>352.4</v>
      </c>
      <c r="J317" s="182"/>
      <c r="K317" s="176"/>
      <c r="L317" s="176"/>
      <c r="M317" s="176"/>
      <c r="N317" s="179"/>
      <c r="P317" s="9"/>
      <c r="Q317" s="9"/>
      <c r="S317" s="9"/>
      <c r="T317" s="9"/>
      <c r="V317" s="9"/>
      <c r="W317"/>
      <c r="X317"/>
      <c r="Y317"/>
      <c r="Z317"/>
      <c r="AA317"/>
      <c r="AB317"/>
      <c r="AC317"/>
      <c r="AD317"/>
    </row>
    <row r="318" spans="7:30" x14ac:dyDescent="0.3">
      <c r="G318" s="176"/>
      <c r="H318" s="177">
        <v>44734</v>
      </c>
      <c r="I318" s="176">
        <v>349.8</v>
      </c>
      <c r="J318" s="182"/>
      <c r="K318" s="176"/>
      <c r="L318" s="176"/>
      <c r="M318" s="176"/>
      <c r="N318" s="179"/>
      <c r="P318" s="9"/>
      <c r="Q318" s="9"/>
      <c r="S318" s="9"/>
      <c r="T318" s="9"/>
      <c r="V318" s="9"/>
      <c r="W318"/>
      <c r="X318"/>
      <c r="Y318"/>
      <c r="Z318"/>
      <c r="AA318"/>
      <c r="AB318"/>
      <c r="AC318"/>
      <c r="AD318"/>
    </row>
    <row r="319" spans="7:30" x14ac:dyDescent="0.3">
      <c r="G319" s="176"/>
      <c r="H319" s="177">
        <v>44733</v>
      </c>
      <c r="I319" s="176">
        <v>352.8</v>
      </c>
      <c r="J319" s="182"/>
      <c r="K319" s="176"/>
      <c r="L319" s="176"/>
      <c r="M319" s="176"/>
      <c r="N319" s="179"/>
      <c r="P319" s="9"/>
      <c r="Q319" s="9"/>
      <c r="S319" s="9"/>
      <c r="T319" s="9"/>
      <c r="V319" s="9"/>
      <c r="W319"/>
      <c r="X319"/>
      <c r="Y319"/>
      <c r="Z319"/>
      <c r="AA319"/>
      <c r="AB319"/>
      <c r="AC319"/>
      <c r="AD319"/>
    </row>
    <row r="320" spans="7:30" x14ac:dyDescent="0.3">
      <c r="G320" s="176"/>
      <c r="H320" s="177">
        <v>44732</v>
      </c>
      <c r="I320" s="176">
        <v>347.15</v>
      </c>
      <c r="J320" s="182"/>
      <c r="K320" s="176"/>
      <c r="L320" s="176"/>
      <c r="M320" s="176"/>
      <c r="N320" s="179"/>
      <c r="P320" s="9"/>
      <c r="Q320" s="9"/>
      <c r="S320" s="9"/>
      <c r="T320" s="9"/>
      <c r="V320" s="9"/>
      <c r="W320"/>
      <c r="X320"/>
      <c r="Y320"/>
      <c r="Z320"/>
      <c r="AA320"/>
      <c r="AB320"/>
      <c r="AC320"/>
      <c r="AD320"/>
    </row>
    <row r="321" spans="7:30" x14ac:dyDescent="0.3">
      <c r="G321" s="176"/>
      <c r="H321" s="177">
        <v>44729</v>
      </c>
      <c r="I321" s="176">
        <v>352</v>
      </c>
      <c r="J321" s="182"/>
      <c r="K321" s="176"/>
      <c r="L321" s="176"/>
      <c r="M321" s="176"/>
      <c r="N321" s="179"/>
      <c r="P321" s="9"/>
      <c r="Q321" s="9"/>
      <c r="S321" s="9"/>
      <c r="T321" s="9"/>
      <c r="V321" s="9"/>
      <c r="W321"/>
      <c r="X321"/>
      <c r="Y321"/>
      <c r="Z321"/>
      <c r="AA321"/>
      <c r="AB321"/>
      <c r="AC321"/>
      <c r="AD321"/>
    </row>
    <row r="322" spans="7:30" x14ac:dyDescent="0.3">
      <c r="G322" s="176"/>
      <c r="H322" s="177">
        <v>44728</v>
      </c>
      <c r="I322" s="176">
        <v>349.9</v>
      </c>
      <c r="J322" s="182"/>
      <c r="K322" s="176"/>
      <c r="L322" s="176"/>
      <c r="M322" s="176"/>
      <c r="N322" s="179"/>
      <c r="P322" s="9"/>
      <c r="Q322" s="9"/>
      <c r="S322" s="9"/>
      <c r="T322" s="9"/>
      <c r="V322" s="9"/>
      <c r="W322"/>
      <c r="X322"/>
      <c r="Y322"/>
      <c r="Z322"/>
      <c r="AA322"/>
      <c r="AB322"/>
      <c r="AC322"/>
      <c r="AD322"/>
    </row>
    <row r="323" spans="7:30" x14ac:dyDescent="0.3">
      <c r="G323" s="176"/>
      <c r="H323" s="177">
        <v>44727</v>
      </c>
      <c r="I323" s="176">
        <v>354.85</v>
      </c>
      <c r="J323" s="182"/>
      <c r="K323" s="176"/>
      <c r="L323" s="176"/>
      <c r="M323" s="176"/>
      <c r="N323" s="179"/>
      <c r="P323" s="9"/>
      <c r="Q323" s="9"/>
      <c r="S323" s="9"/>
      <c r="T323" s="9"/>
      <c r="V323" s="9"/>
      <c r="W323"/>
      <c r="X323"/>
      <c r="Y323"/>
      <c r="Z323"/>
      <c r="AA323"/>
      <c r="AB323"/>
      <c r="AC323"/>
      <c r="AD323"/>
    </row>
    <row r="324" spans="7:30" x14ac:dyDescent="0.3">
      <c r="G324" s="176"/>
      <c r="H324" s="177">
        <v>44726</v>
      </c>
      <c r="I324" s="176">
        <v>351.45</v>
      </c>
      <c r="J324" s="182"/>
      <c r="K324" s="176"/>
      <c r="L324" s="176"/>
      <c r="M324" s="176"/>
      <c r="N324" s="179"/>
      <c r="P324" s="9"/>
      <c r="Q324" s="9"/>
      <c r="S324" s="9"/>
      <c r="T324" s="9"/>
      <c r="V324" s="9"/>
      <c r="W324"/>
      <c r="X324"/>
      <c r="Y324"/>
      <c r="Z324"/>
      <c r="AA324"/>
      <c r="AB324"/>
      <c r="AC324"/>
      <c r="AD324"/>
    </row>
    <row r="325" spans="7:30" x14ac:dyDescent="0.3">
      <c r="G325" s="176"/>
      <c r="H325" s="177">
        <v>44725</v>
      </c>
      <c r="I325" s="176">
        <v>349.9</v>
      </c>
      <c r="J325" s="182"/>
      <c r="K325" s="176"/>
      <c r="L325" s="176"/>
      <c r="M325" s="176"/>
      <c r="N325" s="179"/>
      <c r="P325" s="9"/>
      <c r="Q325" s="9"/>
      <c r="S325" s="9"/>
      <c r="T325" s="9"/>
      <c r="V325" s="9"/>
      <c r="W325"/>
      <c r="X325"/>
      <c r="Y325"/>
      <c r="Z325"/>
      <c r="AA325"/>
      <c r="AB325"/>
      <c r="AC325"/>
      <c r="AD325"/>
    </row>
    <row r="326" spans="7:30" x14ac:dyDescent="0.3">
      <c r="G326" s="176"/>
      <c r="H326" s="177">
        <v>44722</v>
      </c>
      <c r="I326" s="176">
        <v>360.05</v>
      </c>
      <c r="J326" s="182"/>
      <c r="K326" s="176"/>
      <c r="L326" s="176"/>
      <c r="M326" s="176"/>
      <c r="N326" s="179"/>
      <c r="P326" s="9"/>
      <c r="Q326" s="9"/>
      <c r="S326" s="9"/>
      <c r="T326" s="9"/>
      <c r="V326" s="9"/>
      <c r="W326"/>
      <c r="X326"/>
      <c r="Y326"/>
      <c r="Z326"/>
      <c r="AA326"/>
      <c r="AB326"/>
      <c r="AC326"/>
      <c r="AD326"/>
    </row>
    <row r="327" spans="7:30" x14ac:dyDescent="0.3">
      <c r="G327" s="176"/>
      <c r="H327" s="177">
        <v>44721</v>
      </c>
      <c r="I327" s="176">
        <v>361.9</v>
      </c>
      <c r="J327" s="182"/>
      <c r="K327" s="176"/>
      <c r="L327" s="176"/>
      <c r="M327" s="176"/>
      <c r="N327" s="179"/>
      <c r="P327" s="9"/>
      <c r="Q327" s="9"/>
      <c r="S327" s="9"/>
      <c r="T327" s="9"/>
      <c r="V327" s="9"/>
      <c r="W327"/>
      <c r="X327"/>
      <c r="Y327"/>
      <c r="Z327"/>
      <c r="AA327"/>
      <c r="AB327"/>
      <c r="AC327"/>
      <c r="AD327"/>
    </row>
    <row r="328" spans="7:30" x14ac:dyDescent="0.3">
      <c r="G328" s="176"/>
      <c r="H328" s="177">
        <v>44720</v>
      </c>
      <c r="I328" s="176">
        <v>366.4</v>
      </c>
      <c r="J328" s="182"/>
      <c r="K328" s="176"/>
      <c r="L328" s="176"/>
      <c r="M328" s="176"/>
      <c r="N328" s="179"/>
      <c r="P328" s="9"/>
      <c r="Q328" s="9"/>
      <c r="S328" s="9"/>
      <c r="T328" s="9"/>
      <c r="V328" s="9"/>
      <c r="W328"/>
      <c r="X328"/>
      <c r="Y328"/>
      <c r="Z328"/>
      <c r="AA328"/>
      <c r="AB328"/>
      <c r="AC328"/>
      <c r="AD328"/>
    </row>
    <row r="329" spans="7:30" x14ac:dyDescent="0.3">
      <c r="G329" s="176"/>
      <c r="H329" s="177">
        <v>44719</v>
      </c>
      <c r="I329" s="176">
        <v>365.3</v>
      </c>
      <c r="J329" s="182"/>
      <c r="K329" s="176"/>
      <c r="L329" s="176"/>
      <c r="M329" s="176"/>
      <c r="N329" s="179"/>
      <c r="P329" s="9"/>
      <c r="Q329" s="9"/>
      <c r="S329" s="9"/>
      <c r="T329" s="9"/>
      <c r="V329" s="9"/>
      <c r="W329"/>
      <c r="X329"/>
      <c r="Y329"/>
      <c r="Z329"/>
      <c r="AA329"/>
      <c r="AB329"/>
      <c r="AC329"/>
      <c r="AD329"/>
    </row>
    <row r="330" spans="7:30" x14ac:dyDescent="0.3">
      <c r="G330" s="176"/>
      <c r="H330" s="177">
        <v>44718</v>
      </c>
      <c r="I330" s="176">
        <v>362.75</v>
      </c>
      <c r="J330" s="182"/>
      <c r="K330" s="176"/>
      <c r="L330" s="176"/>
      <c r="M330" s="176"/>
      <c r="N330" s="179"/>
      <c r="P330" s="9"/>
      <c r="Q330" s="9"/>
      <c r="S330" s="9"/>
      <c r="T330" s="9"/>
      <c r="V330" s="9"/>
      <c r="W330"/>
      <c r="X330"/>
      <c r="Y330"/>
      <c r="Z330"/>
      <c r="AA330"/>
      <c r="AB330"/>
      <c r="AC330"/>
      <c r="AD330"/>
    </row>
    <row r="331" spans="7:30" x14ac:dyDescent="0.3">
      <c r="G331" s="176"/>
      <c r="H331" s="177">
        <v>44715</v>
      </c>
      <c r="I331" s="176">
        <v>360.65</v>
      </c>
      <c r="J331" s="182"/>
      <c r="K331" s="176"/>
      <c r="L331" s="176"/>
      <c r="M331" s="176"/>
      <c r="N331" s="179"/>
      <c r="P331" s="9"/>
      <c r="Q331" s="9"/>
      <c r="S331" s="9"/>
      <c r="T331" s="9"/>
      <c r="V331" s="9"/>
      <c r="W331"/>
      <c r="X331"/>
      <c r="Y331"/>
      <c r="Z331"/>
      <c r="AA331"/>
      <c r="AB331"/>
      <c r="AC331"/>
      <c r="AD331"/>
    </row>
    <row r="332" spans="7:30" x14ac:dyDescent="0.3">
      <c r="G332" s="176"/>
      <c r="H332" s="177">
        <v>44714</v>
      </c>
      <c r="I332" s="176">
        <v>360.3</v>
      </c>
      <c r="J332" s="182"/>
      <c r="K332" s="176"/>
      <c r="L332" s="176"/>
      <c r="M332" s="176"/>
      <c r="N332" s="179"/>
      <c r="P332" s="9"/>
      <c r="Q332" s="9"/>
      <c r="S332" s="9"/>
      <c r="T332" s="9"/>
      <c r="V332" s="9"/>
      <c r="W332"/>
      <c r="X332"/>
      <c r="Y332"/>
      <c r="Z332"/>
      <c r="AA332"/>
      <c r="AB332"/>
      <c r="AC332"/>
      <c r="AD332"/>
    </row>
    <row r="333" spans="7:30" x14ac:dyDescent="0.3">
      <c r="G333" s="176"/>
      <c r="H333" s="177">
        <v>44713</v>
      </c>
      <c r="I333" s="176">
        <v>365.85</v>
      </c>
      <c r="J333" s="182"/>
      <c r="K333" s="176"/>
      <c r="L333" s="176"/>
      <c r="M333" s="176"/>
      <c r="N333" s="179"/>
      <c r="P333" s="9"/>
      <c r="Q333" s="9"/>
      <c r="S333" s="9"/>
      <c r="T333" s="9"/>
      <c r="V333" s="9"/>
      <c r="W333"/>
      <c r="X333"/>
      <c r="Y333"/>
      <c r="Z333"/>
      <c r="AA333"/>
      <c r="AB333"/>
      <c r="AC333"/>
      <c r="AD333"/>
    </row>
    <row r="334" spans="7:30" x14ac:dyDescent="0.3">
      <c r="G334" s="176"/>
      <c r="H334" s="177">
        <v>44712</v>
      </c>
      <c r="I334" s="176">
        <v>354.1</v>
      </c>
      <c r="J334" s="182"/>
      <c r="K334" s="176"/>
      <c r="L334" s="176"/>
      <c r="M334" s="176"/>
      <c r="N334" s="179"/>
      <c r="P334" s="9"/>
      <c r="Q334" s="9"/>
      <c r="S334" s="9"/>
      <c r="T334" s="9"/>
      <c r="V334" s="9"/>
      <c r="W334"/>
      <c r="X334"/>
      <c r="Y334"/>
      <c r="Z334"/>
      <c r="AA334"/>
      <c r="AB334"/>
      <c r="AC334"/>
      <c r="AD334"/>
    </row>
    <row r="335" spans="7:30" x14ac:dyDescent="0.3">
      <c r="G335" s="176"/>
      <c r="H335" s="177">
        <v>44711</v>
      </c>
      <c r="I335" s="176">
        <v>357.85</v>
      </c>
      <c r="J335" s="182"/>
      <c r="K335" s="176"/>
      <c r="L335" s="176"/>
      <c r="M335" s="176"/>
      <c r="N335" s="179"/>
      <c r="P335" s="9"/>
      <c r="Q335" s="9"/>
      <c r="S335" s="9"/>
      <c r="T335" s="9"/>
      <c r="V335" s="9"/>
      <c r="W335"/>
      <c r="X335"/>
      <c r="Y335"/>
      <c r="Z335"/>
      <c r="AA335"/>
      <c r="AB335"/>
      <c r="AC335"/>
      <c r="AD335"/>
    </row>
    <row r="336" spans="7:30" x14ac:dyDescent="0.3">
      <c r="G336" s="176"/>
      <c r="H336" s="177">
        <v>44708</v>
      </c>
      <c r="I336" s="176">
        <v>349.85</v>
      </c>
      <c r="J336" s="182"/>
      <c r="K336" s="176"/>
      <c r="L336" s="176"/>
      <c r="M336" s="176"/>
      <c r="N336" s="179"/>
      <c r="P336" s="9"/>
      <c r="Q336" s="9"/>
      <c r="S336" s="9"/>
      <c r="T336" s="9"/>
      <c r="V336" s="9"/>
      <c r="W336"/>
      <c r="X336"/>
      <c r="Y336"/>
      <c r="Z336"/>
      <c r="AA336"/>
      <c r="AB336"/>
      <c r="AC336"/>
      <c r="AD336"/>
    </row>
    <row r="337" spans="7:30" x14ac:dyDescent="0.3">
      <c r="G337" s="176"/>
      <c r="H337" s="177">
        <v>44707</v>
      </c>
      <c r="I337" s="176">
        <v>342.05</v>
      </c>
      <c r="J337" s="182"/>
      <c r="K337" s="176"/>
      <c r="L337" s="176"/>
      <c r="M337" s="176"/>
      <c r="N337" s="179"/>
      <c r="P337" s="9"/>
      <c r="Q337" s="9"/>
      <c r="S337" s="9"/>
      <c r="T337" s="9"/>
      <c r="V337" s="9"/>
      <c r="W337"/>
      <c r="X337"/>
      <c r="Y337"/>
      <c r="Z337"/>
      <c r="AA337"/>
      <c r="AB337"/>
      <c r="AC337"/>
      <c r="AD337"/>
    </row>
    <row r="338" spans="7:30" x14ac:dyDescent="0.3">
      <c r="G338" s="176"/>
      <c r="H338" s="177">
        <v>44706</v>
      </c>
      <c r="I338" s="176">
        <v>341.25</v>
      </c>
      <c r="J338" s="182"/>
      <c r="K338" s="176"/>
      <c r="L338" s="176"/>
      <c r="M338" s="176"/>
      <c r="N338" s="179"/>
      <c r="P338" s="9"/>
      <c r="Q338" s="9"/>
      <c r="S338" s="9"/>
      <c r="T338" s="9"/>
      <c r="V338" s="9"/>
      <c r="W338"/>
      <c r="X338"/>
      <c r="Y338"/>
      <c r="Z338"/>
      <c r="AA338"/>
      <c r="AB338"/>
      <c r="AC338"/>
      <c r="AD338"/>
    </row>
    <row r="339" spans="7:30" x14ac:dyDescent="0.3">
      <c r="G339" s="176"/>
      <c r="H339" s="177">
        <v>44705</v>
      </c>
      <c r="I339" s="176">
        <v>345.35</v>
      </c>
      <c r="J339" s="182"/>
      <c r="K339" s="176"/>
      <c r="L339" s="176"/>
      <c r="M339" s="176"/>
      <c r="N339" s="179"/>
      <c r="P339" s="9"/>
      <c r="Q339" s="9"/>
      <c r="S339" s="9"/>
      <c r="T339" s="9"/>
      <c r="V339" s="9"/>
      <c r="W339"/>
      <c r="X339"/>
      <c r="Y339"/>
      <c r="Z339"/>
      <c r="AA339"/>
      <c r="AB339"/>
      <c r="AC339"/>
      <c r="AD339"/>
    </row>
    <row r="340" spans="7:30" x14ac:dyDescent="0.3">
      <c r="G340" s="176"/>
      <c r="H340" s="177">
        <v>44704</v>
      </c>
      <c r="I340" s="176">
        <v>353.25</v>
      </c>
      <c r="J340" s="182"/>
      <c r="K340" s="176"/>
      <c r="L340" s="176"/>
      <c r="M340" s="176"/>
      <c r="N340" s="179"/>
      <c r="P340" s="9"/>
      <c r="Q340" s="9"/>
      <c r="S340" s="9"/>
      <c r="T340" s="9"/>
      <c r="V340" s="9"/>
      <c r="W340"/>
      <c r="X340"/>
      <c r="Y340"/>
      <c r="Z340"/>
      <c r="AA340"/>
      <c r="AB340"/>
      <c r="AC340"/>
      <c r="AD340"/>
    </row>
    <row r="341" spans="7:30" x14ac:dyDescent="0.3">
      <c r="G341" s="176"/>
      <c r="H341" s="177">
        <v>44701</v>
      </c>
      <c r="I341" s="176">
        <v>363.95</v>
      </c>
      <c r="J341" s="182"/>
      <c r="K341" s="176"/>
      <c r="L341" s="176"/>
      <c r="M341" s="176"/>
      <c r="N341" s="179"/>
      <c r="P341" s="9"/>
      <c r="Q341" s="9"/>
      <c r="S341" s="9"/>
      <c r="T341" s="9"/>
      <c r="V341" s="9"/>
      <c r="W341"/>
      <c r="X341"/>
      <c r="Y341"/>
      <c r="Z341"/>
      <c r="AA341"/>
      <c r="AB341"/>
      <c r="AC341"/>
      <c r="AD341"/>
    </row>
    <row r="342" spans="7:30" x14ac:dyDescent="0.3">
      <c r="G342" s="176"/>
      <c r="H342" s="177">
        <v>44700</v>
      </c>
      <c r="I342" s="176">
        <v>365.2</v>
      </c>
      <c r="J342" s="182"/>
      <c r="K342" s="176"/>
      <c r="L342" s="176"/>
      <c r="M342" s="176"/>
      <c r="N342" s="179"/>
      <c r="P342" s="9"/>
      <c r="Q342" s="9"/>
      <c r="S342" s="9"/>
      <c r="T342" s="9"/>
      <c r="V342" s="9"/>
      <c r="W342"/>
      <c r="X342"/>
      <c r="Y342"/>
      <c r="Z342"/>
      <c r="AA342"/>
      <c r="AB342"/>
      <c r="AC342"/>
      <c r="AD342"/>
    </row>
    <row r="343" spans="7:30" x14ac:dyDescent="0.3">
      <c r="G343" s="176"/>
      <c r="H343" s="177">
        <v>44699</v>
      </c>
      <c r="I343" s="176">
        <v>367.65</v>
      </c>
      <c r="J343" s="182"/>
      <c r="K343" s="176"/>
      <c r="L343" s="176"/>
      <c r="M343" s="176"/>
      <c r="N343" s="179"/>
      <c r="P343" s="9"/>
      <c r="Q343" s="9"/>
      <c r="S343" s="9"/>
      <c r="T343" s="9"/>
      <c r="V343" s="9"/>
      <c r="W343"/>
      <c r="X343"/>
      <c r="Y343"/>
      <c r="Z343"/>
      <c r="AA343"/>
      <c r="AB343"/>
      <c r="AC343"/>
      <c r="AD343"/>
    </row>
    <row r="344" spans="7:30" x14ac:dyDescent="0.3">
      <c r="G344" s="176"/>
      <c r="H344" s="177">
        <v>44698</v>
      </c>
      <c r="I344" s="176">
        <v>350.4</v>
      </c>
      <c r="J344" s="182"/>
      <c r="K344" s="176"/>
      <c r="L344" s="176"/>
      <c r="M344" s="176"/>
      <c r="N344" s="179"/>
      <c r="P344" s="9"/>
      <c r="Q344" s="9"/>
      <c r="S344" s="9"/>
      <c r="T344" s="9"/>
      <c r="V344" s="9"/>
      <c r="W344"/>
      <c r="X344"/>
      <c r="Y344"/>
      <c r="Z344"/>
      <c r="AA344"/>
      <c r="AB344"/>
      <c r="AC344"/>
      <c r="AD344"/>
    </row>
    <row r="345" spans="7:30" x14ac:dyDescent="0.3">
      <c r="G345" s="176"/>
      <c r="H345" s="177">
        <v>44697</v>
      </c>
      <c r="I345" s="176">
        <v>326.3</v>
      </c>
      <c r="J345" s="182"/>
      <c r="K345" s="176"/>
      <c r="L345" s="176"/>
      <c r="M345" s="176"/>
      <c r="N345" s="179"/>
      <c r="P345" s="9"/>
      <c r="Q345" s="9"/>
      <c r="S345" s="9"/>
      <c r="T345" s="9"/>
      <c r="V345" s="9"/>
      <c r="W345"/>
      <c r="X345"/>
      <c r="Y345"/>
      <c r="Z345"/>
      <c r="AA345"/>
      <c r="AB345"/>
      <c r="AC345"/>
      <c r="AD345"/>
    </row>
    <row r="346" spans="7:30" x14ac:dyDescent="0.3">
      <c r="G346" s="176"/>
      <c r="H346" s="177">
        <v>44694</v>
      </c>
      <c r="I346" s="176">
        <v>330.25</v>
      </c>
      <c r="J346" s="182"/>
      <c r="K346" s="176"/>
      <c r="L346" s="176"/>
      <c r="M346" s="176"/>
      <c r="N346" s="179"/>
      <c r="P346" s="9"/>
      <c r="Q346" s="9"/>
      <c r="S346" s="9"/>
      <c r="T346" s="9"/>
      <c r="V346" s="9"/>
      <c r="W346"/>
      <c r="X346"/>
      <c r="Y346"/>
      <c r="Z346"/>
      <c r="AA346"/>
      <c r="AB346"/>
      <c r="AC346"/>
      <c r="AD346"/>
    </row>
    <row r="347" spans="7:30" x14ac:dyDescent="0.3">
      <c r="G347" s="176"/>
      <c r="H347" s="177">
        <v>44693</v>
      </c>
      <c r="I347" s="176">
        <v>323.14999999999998</v>
      </c>
      <c r="J347" s="182"/>
      <c r="K347" s="176"/>
      <c r="L347" s="176"/>
      <c r="M347" s="176"/>
      <c r="N347" s="179"/>
      <c r="P347" s="9"/>
      <c r="Q347" s="9"/>
      <c r="S347" s="9"/>
      <c r="T347" s="9"/>
      <c r="V347" s="9"/>
      <c r="W347"/>
      <c r="X347"/>
      <c r="Y347"/>
      <c r="Z347"/>
      <c r="AA347"/>
      <c r="AB347"/>
      <c r="AC347"/>
      <c r="AD347"/>
    </row>
    <row r="348" spans="7:30" x14ac:dyDescent="0.3">
      <c r="G348" s="176"/>
      <c r="H348" s="177">
        <v>44692</v>
      </c>
      <c r="I348" s="176">
        <v>324.3</v>
      </c>
      <c r="J348" s="182"/>
      <c r="K348" s="176"/>
      <c r="L348" s="176"/>
      <c r="M348" s="176"/>
      <c r="N348" s="179"/>
      <c r="P348" s="9"/>
      <c r="Q348" s="9"/>
      <c r="S348" s="9"/>
      <c r="T348" s="9"/>
      <c r="V348" s="9"/>
      <c r="W348"/>
      <c r="X348"/>
      <c r="Y348"/>
      <c r="Z348"/>
      <c r="AA348"/>
      <c r="AB348"/>
      <c r="AC348"/>
      <c r="AD348"/>
    </row>
    <row r="349" spans="7:30" x14ac:dyDescent="0.3">
      <c r="G349" s="176"/>
      <c r="H349" s="177">
        <v>44691</v>
      </c>
      <c r="I349" s="176">
        <v>335.75</v>
      </c>
      <c r="J349" s="182"/>
      <c r="K349" s="176"/>
      <c r="L349" s="176"/>
      <c r="M349" s="176"/>
      <c r="N349" s="179"/>
      <c r="P349" s="9"/>
      <c r="Q349" s="9"/>
      <c r="S349" s="9"/>
      <c r="T349" s="9"/>
      <c r="V349" s="9"/>
      <c r="W349"/>
      <c r="X349"/>
      <c r="Y349"/>
      <c r="Z349"/>
      <c r="AA349"/>
      <c r="AB349"/>
      <c r="AC349"/>
      <c r="AD349"/>
    </row>
    <row r="350" spans="7:30" x14ac:dyDescent="0.3">
      <c r="G350" s="176"/>
      <c r="H350" s="177">
        <v>44690</v>
      </c>
      <c r="I350" s="176">
        <v>344.4</v>
      </c>
      <c r="J350" s="182"/>
      <c r="K350" s="176"/>
      <c r="L350" s="176"/>
      <c r="M350" s="176"/>
      <c r="N350" s="179"/>
      <c r="P350" s="9"/>
      <c r="Q350" s="9"/>
      <c r="S350" s="9"/>
      <c r="T350" s="9"/>
      <c r="V350" s="9"/>
      <c r="W350"/>
      <c r="X350"/>
      <c r="Y350"/>
      <c r="Z350"/>
      <c r="AA350"/>
      <c r="AB350"/>
      <c r="AC350"/>
      <c r="AD350"/>
    </row>
    <row r="351" spans="7:30" x14ac:dyDescent="0.3">
      <c r="G351" s="176"/>
      <c r="H351" s="177">
        <v>44687</v>
      </c>
      <c r="I351" s="176">
        <v>359.8</v>
      </c>
      <c r="J351" s="182"/>
      <c r="K351" s="176"/>
      <c r="L351" s="176"/>
      <c r="M351" s="176"/>
      <c r="N351" s="179"/>
      <c r="P351" s="9"/>
      <c r="Q351" s="9"/>
      <c r="S351" s="9"/>
      <c r="T351" s="9"/>
      <c r="V351" s="9"/>
      <c r="W351"/>
      <c r="X351"/>
      <c r="Y351"/>
      <c r="Z351"/>
      <c r="AA351"/>
      <c r="AB351"/>
      <c r="AC351"/>
      <c r="AD351"/>
    </row>
    <row r="352" spans="7:30" x14ac:dyDescent="0.3">
      <c r="G352" s="176"/>
      <c r="H352" s="177">
        <v>44686</v>
      </c>
      <c r="I352" s="176">
        <v>375.65</v>
      </c>
      <c r="J352" s="182"/>
      <c r="K352" s="176"/>
      <c r="L352" s="176"/>
      <c r="M352" s="176"/>
      <c r="N352" s="179"/>
      <c r="P352" s="9"/>
      <c r="Q352" s="9"/>
      <c r="S352" s="9"/>
      <c r="T352" s="9"/>
      <c r="V352" s="9"/>
      <c r="W352"/>
      <c r="X352"/>
      <c r="Y352"/>
      <c r="Z352"/>
      <c r="AA352"/>
      <c r="AB352"/>
      <c r="AC352"/>
      <c r="AD352"/>
    </row>
    <row r="353" spans="7:30" x14ac:dyDescent="0.3">
      <c r="G353" s="176"/>
      <c r="H353" s="177">
        <v>44685</v>
      </c>
      <c r="I353" s="176">
        <v>387.1</v>
      </c>
      <c r="J353" s="182"/>
      <c r="K353" s="176"/>
      <c r="L353" s="176"/>
      <c r="M353" s="176"/>
      <c r="N353" s="179"/>
      <c r="P353" s="9"/>
      <c r="Q353" s="9"/>
      <c r="S353" s="9"/>
      <c r="T353" s="9"/>
      <c r="V353" s="9"/>
      <c r="W353"/>
      <c r="X353"/>
      <c r="Y353"/>
      <c r="Z353"/>
      <c r="AA353"/>
      <c r="AB353"/>
      <c r="AC353"/>
      <c r="AD353"/>
    </row>
    <row r="354" spans="7:30" x14ac:dyDescent="0.3">
      <c r="G354" s="176"/>
      <c r="H354" s="177">
        <v>44683</v>
      </c>
      <c r="I354" s="176">
        <v>401.3</v>
      </c>
      <c r="J354" s="182"/>
      <c r="K354" s="176"/>
      <c r="L354" s="176"/>
      <c r="M354" s="176"/>
      <c r="N354" s="179"/>
      <c r="P354" s="9"/>
      <c r="Q354" s="9"/>
      <c r="S354" s="9"/>
      <c r="T354" s="9"/>
      <c r="V354" s="9"/>
      <c r="W354"/>
      <c r="X354"/>
      <c r="Y354"/>
      <c r="Z354"/>
      <c r="AA354"/>
      <c r="AB354"/>
      <c r="AC354"/>
      <c r="AD354"/>
    </row>
    <row r="355" spans="7:30" x14ac:dyDescent="0.3">
      <c r="G355" s="176"/>
      <c r="H355" s="177">
        <v>44680</v>
      </c>
      <c r="I355" s="176">
        <v>408.15</v>
      </c>
      <c r="J355" s="182"/>
      <c r="K355" s="176"/>
      <c r="L355" s="176"/>
      <c r="M355" s="176"/>
      <c r="N355" s="179"/>
      <c r="P355" s="9"/>
      <c r="Q355" s="9"/>
      <c r="S355" s="9"/>
      <c r="T355" s="9"/>
      <c r="V355" s="9"/>
      <c r="W355"/>
      <c r="X355"/>
      <c r="Y355"/>
      <c r="Z355"/>
      <c r="AA355"/>
      <c r="AB355"/>
      <c r="AC355"/>
      <c r="AD355"/>
    </row>
    <row r="356" spans="7:30" x14ac:dyDescent="0.3">
      <c r="G356" s="176"/>
      <c r="H356" s="177">
        <v>44679</v>
      </c>
      <c r="I356" s="176">
        <v>407.65</v>
      </c>
      <c r="J356" s="182"/>
      <c r="K356" s="176"/>
      <c r="L356" s="176"/>
      <c r="M356" s="176"/>
      <c r="N356" s="179"/>
      <c r="P356" s="9"/>
      <c r="Q356" s="9"/>
      <c r="S356" s="9"/>
      <c r="T356" s="9"/>
      <c r="V356" s="9"/>
      <c r="W356"/>
      <c r="X356"/>
      <c r="Y356"/>
      <c r="Z356"/>
      <c r="AA356"/>
      <c r="AB356"/>
      <c r="AC356"/>
      <c r="AD356"/>
    </row>
    <row r="357" spans="7:30" x14ac:dyDescent="0.3">
      <c r="G357" s="176"/>
      <c r="H357" s="177">
        <v>44678</v>
      </c>
      <c r="I357" s="176">
        <v>396.05</v>
      </c>
      <c r="J357" s="182"/>
      <c r="K357" s="176"/>
      <c r="L357" s="176"/>
      <c r="M357" s="176"/>
      <c r="N357" s="179"/>
      <c r="P357" s="9"/>
      <c r="Q357" s="9"/>
      <c r="S357" s="9"/>
      <c r="T357" s="9"/>
      <c r="V357" s="9"/>
      <c r="W357"/>
      <c r="X357"/>
      <c r="Y357"/>
      <c r="Z357"/>
      <c r="AA357"/>
      <c r="AB357"/>
      <c r="AC357"/>
      <c r="AD357"/>
    </row>
    <row r="358" spans="7:30" x14ac:dyDescent="0.3">
      <c r="G358" s="176"/>
      <c r="H358" s="177">
        <v>44677</v>
      </c>
      <c r="I358" s="176">
        <v>399.1</v>
      </c>
      <c r="J358" s="182"/>
      <c r="K358" s="176"/>
      <c r="L358" s="176"/>
      <c r="M358" s="176"/>
      <c r="N358" s="179"/>
      <c r="P358" s="9"/>
      <c r="Q358" s="9"/>
      <c r="S358" s="9"/>
      <c r="T358" s="9"/>
      <c r="V358" s="9"/>
      <c r="W358"/>
      <c r="X358"/>
      <c r="Y358"/>
      <c r="Z358"/>
      <c r="AA358"/>
      <c r="AB358"/>
      <c r="AC358"/>
      <c r="AD358"/>
    </row>
    <row r="359" spans="7:30" x14ac:dyDescent="0.3">
      <c r="G359" s="176"/>
      <c r="H359" s="177">
        <v>44676</v>
      </c>
      <c r="I359" s="176">
        <v>379.55</v>
      </c>
      <c r="J359" s="182"/>
      <c r="K359" s="176"/>
      <c r="L359" s="176"/>
      <c r="M359" s="176"/>
      <c r="N359" s="179"/>
      <c r="P359" s="9"/>
      <c r="Q359" s="9"/>
      <c r="S359" s="9"/>
      <c r="T359" s="9"/>
      <c r="V359" s="9"/>
      <c r="W359"/>
      <c r="X359"/>
      <c r="Y359"/>
      <c r="Z359"/>
      <c r="AA359"/>
      <c r="AB359"/>
      <c r="AC359"/>
      <c r="AD359"/>
    </row>
    <row r="360" spans="7:30" x14ac:dyDescent="0.3">
      <c r="G360" s="176"/>
      <c r="H360" s="177">
        <v>44673</v>
      </c>
      <c r="I360" s="176">
        <v>388.15</v>
      </c>
      <c r="J360" s="182"/>
      <c r="K360" s="176"/>
      <c r="L360" s="176"/>
      <c r="M360" s="176"/>
      <c r="N360" s="179"/>
      <c r="P360" s="9"/>
      <c r="Q360" s="9"/>
      <c r="S360" s="9"/>
      <c r="T360" s="9"/>
      <c r="V360" s="9"/>
      <c r="W360"/>
      <c r="X360"/>
      <c r="Y360"/>
      <c r="Z360"/>
      <c r="AA360"/>
      <c r="AB360"/>
      <c r="AC360"/>
      <c r="AD360"/>
    </row>
    <row r="361" spans="7:30" x14ac:dyDescent="0.3">
      <c r="G361" s="176"/>
      <c r="H361" s="177">
        <v>44672</v>
      </c>
      <c r="I361" s="176">
        <v>389.05</v>
      </c>
      <c r="J361" s="182"/>
      <c r="K361" s="176"/>
      <c r="L361" s="176"/>
      <c r="M361" s="176"/>
      <c r="N361" s="179"/>
      <c r="P361" s="9"/>
      <c r="Q361" s="9"/>
      <c r="S361" s="9"/>
      <c r="T361" s="9"/>
      <c r="V361" s="9"/>
      <c r="W361"/>
      <c r="X361"/>
      <c r="Y361"/>
      <c r="Z361"/>
      <c r="AA361"/>
      <c r="AB361"/>
      <c r="AC361"/>
      <c r="AD361"/>
    </row>
    <row r="362" spans="7:30" x14ac:dyDescent="0.3">
      <c r="G362" s="176"/>
      <c r="H362" s="177">
        <v>44671</v>
      </c>
      <c r="I362" s="176">
        <v>390.3</v>
      </c>
      <c r="J362" s="182"/>
      <c r="K362" s="176"/>
      <c r="L362" s="176"/>
      <c r="M362" s="176"/>
      <c r="N362" s="179"/>
      <c r="P362" s="9"/>
      <c r="Q362" s="9"/>
      <c r="S362" s="9"/>
      <c r="T362" s="9"/>
      <c r="V362" s="9"/>
      <c r="W362"/>
      <c r="X362"/>
      <c r="Y362"/>
      <c r="Z362"/>
      <c r="AA362"/>
      <c r="AB362"/>
      <c r="AC362"/>
      <c r="AD362"/>
    </row>
    <row r="363" spans="7:30" x14ac:dyDescent="0.3">
      <c r="G363" s="176"/>
      <c r="H363" s="177">
        <v>44670</v>
      </c>
      <c r="I363" s="176">
        <v>379.4</v>
      </c>
      <c r="J363" s="182"/>
      <c r="K363" s="176"/>
      <c r="L363" s="176"/>
      <c r="M363" s="176"/>
      <c r="N363" s="179"/>
      <c r="P363" s="9"/>
      <c r="Q363" s="9"/>
      <c r="S363" s="9"/>
      <c r="T363" s="9"/>
      <c r="V363" s="9"/>
      <c r="W363"/>
      <c r="X363"/>
      <c r="Y363"/>
      <c r="Z363"/>
      <c r="AA363"/>
      <c r="AB363"/>
      <c r="AC363"/>
      <c r="AD363"/>
    </row>
    <row r="364" spans="7:30" x14ac:dyDescent="0.3">
      <c r="G364" s="176"/>
      <c r="H364" s="177">
        <v>44669</v>
      </c>
      <c r="I364" s="176">
        <v>403.15</v>
      </c>
      <c r="J364" s="182"/>
      <c r="K364" s="176"/>
      <c r="L364" s="176"/>
      <c r="M364" s="176"/>
      <c r="N364" s="179"/>
      <c r="P364" s="9"/>
      <c r="Q364" s="9"/>
      <c r="S364" s="9"/>
      <c r="T364" s="9"/>
      <c r="V364" s="9"/>
      <c r="W364"/>
      <c r="X364"/>
      <c r="Y364"/>
      <c r="Z364"/>
      <c r="AA364"/>
      <c r="AB364"/>
      <c r="AC364"/>
      <c r="AD364"/>
    </row>
    <row r="365" spans="7:30" x14ac:dyDescent="0.3">
      <c r="G365" s="176"/>
      <c r="H365" s="177">
        <v>44664</v>
      </c>
      <c r="I365" s="176">
        <v>415.7</v>
      </c>
      <c r="J365" s="182"/>
      <c r="K365" s="176"/>
      <c r="L365" s="176"/>
      <c r="M365" s="176"/>
      <c r="N365" s="179"/>
      <c r="P365" s="9"/>
      <c r="Q365" s="9"/>
      <c r="S365" s="9"/>
      <c r="T365" s="9"/>
      <c r="V365" s="9"/>
      <c r="W365"/>
      <c r="X365"/>
      <c r="Y365"/>
      <c r="Z365"/>
      <c r="AA365"/>
      <c r="AB365"/>
      <c r="AC365"/>
      <c r="AD365"/>
    </row>
    <row r="366" spans="7:30" x14ac:dyDescent="0.3">
      <c r="G366" s="176"/>
      <c r="H366" s="177">
        <v>44663</v>
      </c>
      <c r="I366" s="176">
        <v>416.05</v>
      </c>
      <c r="J366" s="182"/>
      <c r="K366" s="176"/>
      <c r="L366" s="176"/>
      <c r="M366" s="176"/>
      <c r="N366" s="179"/>
      <c r="P366" s="9"/>
      <c r="Q366" s="9"/>
      <c r="S366" s="9"/>
      <c r="T366" s="9"/>
      <c r="V366" s="9"/>
      <c r="W366"/>
      <c r="X366"/>
      <c r="Y366"/>
      <c r="Z366"/>
      <c r="AA366"/>
      <c r="AB366"/>
      <c r="AC366"/>
      <c r="AD366"/>
    </row>
    <row r="367" spans="7:30" x14ac:dyDescent="0.3">
      <c r="G367" s="176"/>
      <c r="H367" s="177">
        <v>44662</v>
      </c>
      <c r="I367" s="176">
        <v>414</v>
      </c>
      <c r="J367" s="182"/>
      <c r="K367" s="176"/>
      <c r="L367" s="176"/>
      <c r="M367" s="176"/>
      <c r="N367" s="179"/>
      <c r="P367" s="9"/>
      <c r="Q367" s="9"/>
      <c r="S367" s="9"/>
      <c r="T367" s="9"/>
      <c r="V367" s="9"/>
      <c r="W367"/>
      <c r="X367"/>
      <c r="Y367"/>
      <c r="Z367"/>
      <c r="AA367"/>
      <c r="AB367"/>
      <c r="AC367"/>
      <c r="AD367"/>
    </row>
    <row r="368" spans="7:30" x14ac:dyDescent="0.3">
      <c r="G368" s="176"/>
      <c r="H368" s="177">
        <v>44659</v>
      </c>
      <c r="I368" s="176">
        <v>408.75</v>
      </c>
      <c r="J368" s="182"/>
      <c r="K368" s="176"/>
      <c r="L368" s="176"/>
      <c r="M368" s="176"/>
      <c r="N368" s="179"/>
      <c r="P368" s="9"/>
      <c r="Q368" s="9"/>
      <c r="S368" s="9"/>
      <c r="T368" s="9"/>
      <c r="V368" s="9"/>
      <c r="W368"/>
      <c r="X368"/>
      <c r="Y368"/>
      <c r="Z368"/>
      <c r="AA368"/>
      <c r="AB368"/>
      <c r="AC368"/>
      <c r="AD368"/>
    </row>
    <row r="369" spans="7:30" x14ac:dyDescent="0.3">
      <c r="G369" s="176"/>
      <c r="H369" s="177">
        <v>44658</v>
      </c>
      <c r="I369" s="176">
        <v>407.55</v>
      </c>
      <c r="J369" s="182"/>
      <c r="K369" s="176"/>
      <c r="L369" s="176"/>
      <c r="M369" s="176"/>
      <c r="N369" s="179"/>
      <c r="P369" s="9"/>
      <c r="Q369" s="9"/>
      <c r="S369" s="9"/>
      <c r="T369" s="9"/>
      <c r="V369" s="9"/>
      <c r="W369"/>
      <c r="X369"/>
      <c r="Y369"/>
      <c r="Z369"/>
      <c r="AA369"/>
      <c r="AB369"/>
      <c r="AC369"/>
      <c r="AD369"/>
    </row>
    <row r="370" spans="7:30" x14ac:dyDescent="0.3">
      <c r="G370" s="176"/>
      <c r="H370" s="177">
        <v>44657</v>
      </c>
      <c r="I370" s="176">
        <v>414.45</v>
      </c>
      <c r="J370" s="182"/>
      <c r="K370" s="176"/>
      <c r="L370" s="176"/>
      <c r="M370" s="176"/>
      <c r="N370" s="179"/>
      <c r="P370" s="9"/>
      <c r="Q370" s="9"/>
      <c r="S370" s="9"/>
      <c r="T370" s="9"/>
      <c r="V370" s="9"/>
      <c r="W370"/>
      <c r="X370"/>
      <c r="Y370"/>
      <c r="Z370"/>
      <c r="AA370"/>
      <c r="AB370"/>
      <c r="AC370"/>
      <c r="AD370"/>
    </row>
    <row r="371" spans="7:30" x14ac:dyDescent="0.3">
      <c r="G371" s="176"/>
      <c r="H371" s="177">
        <v>44656</v>
      </c>
      <c r="I371" s="176">
        <v>409.75</v>
      </c>
      <c r="J371" s="182"/>
      <c r="K371" s="176"/>
      <c r="L371" s="176"/>
      <c r="M371" s="176"/>
      <c r="N371" s="179"/>
      <c r="P371" s="9"/>
      <c r="Q371" s="9"/>
      <c r="S371" s="9"/>
      <c r="T371" s="9"/>
      <c r="V371" s="9"/>
      <c r="W371"/>
      <c r="X371"/>
      <c r="Y371"/>
      <c r="Z371"/>
      <c r="AA371"/>
      <c r="AB371"/>
      <c r="AC371"/>
      <c r="AD371"/>
    </row>
    <row r="372" spans="7:30" x14ac:dyDescent="0.3">
      <c r="G372" s="176"/>
      <c r="H372" s="177">
        <v>44655</v>
      </c>
      <c r="I372" s="176">
        <v>409.75</v>
      </c>
      <c r="J372" s="182"/>
      <c r="K372" s="176"/>
      <c r="L372" s="176"/>
      <c r="M372" s="176"/>
      <c r="N372" s="179"/>
      <c r="P372" s="9"/>
      <c r="Q372" s="9"/>
      <c r="S372" s="9"/>
      <c r="T372" s="9"/>
      <c r="V372" s="9"/>
      <c r="W372"/>
      <c r="X372"/>
      <c r="Y372"/>
      <c r="Z372"/>
      <c r="AA372"/>
      <c r="AB372"/>
      <c r="AC372"/>
      <c r="AD372"/>
    </row>
    <row r="373" spans="7:30" x14ac:dyDescent="0.3">
      <c r="G373" s="176"/>
      <c r="H373" s="177">
        <v>44652</v>
      </c>
      <c r="I373" s="176">
        <v>415.7</v>
      </c>
      <c r="J373" s="182"/>
      <c r="K373" s="176"/>
      <c r="L373" s="176"/>
      <c r="M373" s="176"/>
      <c r="N373" s="179"/>
      <c r="P373" s="9"/>
      <c r="Q373" s="9"/>
      <c r="S373" s="9"/>
      <c r="T373" s="9"/>
      <c r="V373" s="9"/>
      <c r="W373"/>
      <c r="X373"/>
      <c r="Y373"/>
      <c r="Z373"/>
      <c r="AA373"/>
      <c r="AB373"/>
      <c r="AC373"/>
      <c r="AD373"/>
    </row>
    <row r="374" spans="7:30" x14ac:dyDescent="0.3">
      <c r="G374" s="176"/>
      <c r="H374" s="177">
        <v>44651</v>
      </c>
      <c r="I374" s="176">
        <v>403.7</v>
      </c>
      <c r="J374" s="182"/>
      <c r="K374" s="176"/>
      <c r="L374" s="176"/>
      <c r="M374" s="176"/>
      <c r="N374" s="179"/>
      <c r="P374" s="9"/>
      <c r="Q374" s="9"/>
      <c r="S374" s="9"/>
      <c r="T374" s="9"/>
      <c r="V374" s="9"/>
      <c r="W374"/>
      <c r="X374"/>
      <c r="Y374"/>
      <c r="Z374"/>
      <c r="AA374"/>
      <c r="AB374"/>
      <c r="AC374"/>
      <c r="AD374"/>
    </row>
    <row r="375" spans="7:30" x14ac:dyDescent="0.3">
      <c r="G375" s="176"/>
      <c r="H375" s="177">
        <v>44650</v>
      </c>
      <c r="I375" s="176">
        <v>411.95</v>
      </c>
      <c r="J375" s="182"/>
      <c r="K375" s="176"/>
      <c r="L375" s="176"/>
      <c r="M375" s="176"/>
      <c r="N375" s="179"/>
      <c r="P375" s="9"/>
      <c r="Q375" s="9"/>
      <c r="S375" s="9"/>
      <c r="T375" s="9"/>
      <c r="V375" s="9"/>
      <c r="W375"/>
      <c r="X375"/>
      <c r="Y375"/>
      <c r="Z375"/>
      <c r="AA375"/>
      <c r="AB375"/>
      <c r="AC375"/>
      <c r="AD375"/>
    </row>
    <row r="376" spans="7:30" x14ac:dyDescent="0.3">
      <c r="G376" s="176"/>
      <c r="H376" s="177">
        <v>44649</v>
      </c>
      <c r="I376" s="176">
        <v>408.65</v>
      </c>
      <c r="J376" s="182"/>
      <c r="K376" s="176"/>
      <c r="L376" s="176"/>
      <c r="M376" s="176"/>
      <c r="N376" s="179"/>
      <c r="P376" s="9"/>
      <c r="Q376" s="9"/>
      <c r="S376" s="9"/>
      <c r="T376" s="9"/>
      <c r="V376" s="9"/>
      <c r="W376"/>
      <c r="X376"/>
      <c r="Y376"/>
      <c r="Z376"/>
      <c r="AA376"/>
      <c r="AB376"/>
      <c r="AC376"/>
      <c r="AD376"/>
    </row>
    <row r="377" spans="7:30" x14ac:dyDescent="0.3">
      <c r="G377" s="176"/>
      <c r="H377" s="177">
        <v>44648</v>
      </c>
      <c r="I377" s="176">
        <v>399.1</v>
      </c>
      <c r="J377" s="182"/>
      <c r="K377" s="176"/>
      <c r="L377" s="176"/>
      <c r="M377" s="176"/>
      <c r="N377" s="179"/>
      <c r="P377" s="9"/>
      <c r="Q377" s="9"/>
      <c r="S377" s="9"/>
      <c r="T377" s="9"/>
      <c r="V377" s="9"/>
      <c r="W377"/>
      <c r="X377"/>
      <c r="Y377"/>
      <c r="Z377"/>
      <c r="AA377"/>
      <c r="AB377"/>
      <c r="AC377"/>
      <c r="AD377"/>
    </row>
    <row r="378" spans="7:30" x14ac:dyDescent="0.3">
      <c r="G378" s="176"/>
      <c r="H378" s="177">
        <v>44645</v>
      </c>
      <c r="I378" s="176">
        <v>403.15</v>
      </c>
      <c r="J378" s="182"/>
      <c r="K378" s="176"/>
      <c r="L378" s="176"/>
      <c r="M378" s="176"/>
      <c r="N378" s="179"/>
      <c r="P378" s="9"/>
      <c r="Q378" s="9"/>
      <c r="S378" s="9"/>
      <c r="T378" s="9"/>
      <c r="V378" s="9"/>
      <c r="W378"/>
      <c r="X378"/>
      <c r="Y378"/>
      <c r="Z378"/>
      <c r="AA378"/>
      <c r="AB378"/>
      <c r="AC378"/>
      <c r="AD378"/>
    </row>
    <row r="379" spans="7:30" x14ac:dyDescent="0.3">
      <c r="G379" s="176"/>
      <c r="H379" s="177">
        <v>44644</v>
      </c>
      <c r="I379" s="176">
        <v>405.7</v>
      </c>
      <c r="J379" s="182"/>
      <c r="K379" s="176"/>
      <c r="L379" s="176"/>
      <c r="M379" s="176"/>
      <c r="N379" s="179"/>
      <c r="P379" s="9"/>
      <c r="Q379" s="9"/>
      <c r="S379" s="9"/>
      <c r="T379" s="9"/>
      <c r="V379" s="9"/>
      <c r="W379"/>
      <c r="X379"/>
      <c r="Y379"/>
      <c r="Z379"/>
      <c r="AA379"/>
      <c r="AB379"/>
      <c r="AC379"/>
      <c r="AD379"/>
    </row>
    <row r="380" spans="7:30" x14ac:dyDescent="0.3">
      <c r="G380" s="176"/>
      <c r="H380" s="177">
        <v>44643</v>
      </c>
      <c r="I380" s="176">
        <v>402.75</v>
      </c>
      <c r="J380" s="182"/>
      <c r="K380" s="176"/>
      <c r="L380" s="176"/>
      <c r="M380" s="176"/>
      <c r="N380" s="179"/>
      <c r="P380" s="9"/>
      <c r="Q380" s="9"/>
      <c r="S380" s="9"/>
      <c r="T380" s="9"/>
      <c r="V380" s="9"/>
      <c r="W380"/>
      <c r="X380"/>
      <c r="Y380"/>
      <c r="Z380"/>
      <c r="AA380"/>
      <c r="AB380"/>
      <c r="AC380"/>
      <c r="AD380"/>
    </row>
    <row r="381" spans="7:30" x14ac:dyDescent="0.3">
      <c r="G381" s="176"/>
      <c r="H381" s="177">
        <v>44642</v>
      </c>
      <c r="I381" s="176">
        <v>390.45</v>
      </c>
      <c r="J381" s="182"/>
      <c r="K381" s="176"/>
      <c r="L381" s="176"/>
      <c r="M381" s="176"/>
      <c r="N381" s="179"/>
      <c r="P381" s="9"/>
      <c r="Q381" s="9"/>
      <c r="S381" s="9"/>
      <c r="T381" s="9"/>
      <c r="V381" s="9"/>
      <c r="W381"/>
      <c r="X381"/>
      <c r="Y381"/>
      <c r="Z381"/>
      <c r="AA381"/>
      <c r="AB381"/>
      <c r="AC381"/>
      <c r="AD381"/>
    </row>
    <row r="382" spans="7:30" x14ac:dyDescent="0.3">
      <c r="G382" s="176"/>
      <c r="H382" s="177">
        <v>44641</v>
      </c>
      <c r="I382" s="176">
        <v>392.45</v>
      </c>
      <c r="J382" s="182"/>
      <c r="K382" s="176"/>
      <c r="L382" s="176"/>
      <c r="M382" s="176"/>
      <c r="N382" s="179"/>
      <c r="P382" s="9"/>
      <c r="Q382" s="9"/>
      <c r="S382" s="9"/>
      <c r="T382" s="9"/>
      <c r="V382" s="9"/>
      <c r="W382"/>
      <c r="X382"/>
      <c r="Y382"/>
      <c r="Z382"/>
      <c r="AA382"/>
      <c r="AB382"/>
      <c r="AC382"/>
      <c r="AD382"/>
    </row>
    <row r="383" spans="7:30" x14ac:dyDescent="0.3">
      <c r="G383" s="176"/>
      <c r="H383" s="177">
        <v>44637</v>
      </c>
      <c r="I383" s="176">
        <v>400.75</v>
      </c>
      <c r="J383" s="182"/>
      <c r="K383" s="176"/>
      <c r="L383" s="176"/>
      <c r="M383" s="176"/>
      <c r="N383" s="179"/>
      <c r="P383" s="9"/>
      <c r="Q383" s="9"/>
      <c r="S383" s="9"/>
      <c r="T383" s="9"/>
      <c r="V383" s="9"/>
      <c r="W383"/>
      <c r="X383"/>
      <c r="Y383"/>
      <c r="Z383"/>
      <c r="AA383"/>
      <c r="AB383"/>
      <c r="AC383"/>
      <c r="AD383"/>
    </row>
    <row r="384" spans="7:30" x14ac:dyDescent="0.3">
      <c r="G384" s="176"/>
      <c r="H384" s="177">
        <v>44636</v>
      </c>
      <c r="I384" s="176">
        <v>393.45</v>
      </c>
      <c r="J384" s="182"/>
      <c r="K384" s="176"/>
      <c r="L384" s="176"/>
      <c r="M384" s="176"/>
      <c r="N384" s="179"/>
      <c r="P384" s="9"/>
      <c r="Q384" s="9"/>
      <c r="S384" s="9"/>
      <c r="T384" s="9"/>
      <c r="V384" s="9"/>
      <c r="W384"/>
      <c r="X384"/>
      <c r="Y384"/>
      <c r="Z384"/>
      <c r="AA384"/>
      <c r="AB384"/>
      <c r="AC384"/>
      <c r="AD384"/>
    </row>
    <row r="385" spans="7:30" x14ac:dyDescent="0.3">
      <c r="G385" s="176"/>
      <c r="H385" s="177">
        <v>44635</v>
      </c>
      <c r="I385" s="176">
        <v>389.7</v>
      </c>
      <c r="J385" s="182"/>
      <c r="K385" s="176"/>
      <c r="L385" s="176"/>
      <c r="M385" s="176"/>
      <c r="N385" s="179"/>
      <c r="P385" s="9"/>
      <c r="Q385" s="9"/>
      <c r="S385" s="9"/>
      <c r="T385" s="9"/>
      <c r="V385" s="9"/>
      <c r="W385"/>
      <c r="X385"/>
      <c r="Y385"/>
      <c r="Z385"/>
      <c r="AA385"/>
      <c r="AB385"/>
      <c r="AC385"/>
      <c r="AD385"/>
    </row>
    <row r="386" spans="7:30" x14ac:dyDescent="0.3">
      <c r="G386" s="176"/>
      <c r="H386" s="177">
        <v>44634</v>
      </c>
      <c r="I386" s="176">
        <v>379.2</v>
      </c>
      <c r="J386" s="182"/>
      <c r="K386" s="176"/>
      <c r="L386" s="176"/>
      <c r="M386" s="176"/>
      <c r="N386" s="179"/>
      <c r="P386" s="9"/>
      <c r="Q386" s="9"/>
      <c r="S386" s="9"/>
      <c r="T386" s="9"/>
      <c r="V386" s="9"/>
      <c r="W386"/>
      <c r="X386"/>
      <c r="Y386"/>
      <c r="Z386"/>
      <c r="AA386"/>
      <c r="AB386"/>
      <c r="AC386"/>
      <c r="AD386"/>
    </row>
    <row r="387" spans="7:30" x14ac:dyDescent="0.3">
      <c r="G387" s="176"/>
      <c r="H387" s="177">
        <v>44631</v>
      </c>
      <c r="I387" s="176">
        <v>378</v>
      </c>
      <c r="J387" s="182"/>
      <c r="K387" s="176"/>
      <c r="L387" s="176"/>
      <c r="M387" s="176"/>
      <c r="N387" s="179"/>
      <c r="P387" s="9"/>
      <c r="Q387" s="9"/>
      <c r="S387" s="9"/>
      <c r="T387" s="9"/>
      <c r="V387" s="9"/>
      <c r="W387"/>
      <c r="X387"/>
      <c r="Y387"/>
      <c r="Z387"/>
      <c r="AA387"/>
      <c r="AB387"/>
      <c r="AC387"/>
      <c r="AD387"/>
    </row>
    <row r="388" spans="7:30" x14ac:dyDescent="0.3">
      <c r="G388" s="176"/>
      <c r="H388" s="177">
        <v>44630</v>
      </c>
      <c r="I388" s="176">
        <v>387.35</v>
      </c>
      <c r="J388" s="182"/>
      <c r="K388" s="176"/>
      <c r="L388" s="176"/>
      <c r="M388" s="176"/>
      <c r="N388" s="179"/>
      <c r="P388" s="9"/>
      <c r="Q388" s="9"/>
      <c r="S388" s="9"/>
      <c r="T388" s="9"/>
      <c r="V388" s="9"/>
      <c r="W388"/>
      <c r="X388"/>
      <c r="Y388"/>
      <c r="Z388"/>
      <c r="AA388"/>
      <c r="AB388"/>
      <c r="AC388"/>
      <c r="AD388"/>
    </row>
    <row r="389" spans="7:30" x14ac:dyDescent="0.3">
      <c r="G389" s="176"/>
      <c r="H389" s="177">
        <v>44629</v>
      </c>
      <c r="I389" s="176">
        <v>372.45</v>
      </c>
      <c r="J389" s="182"/>
      <c r="K389" s="176"/>
      <c r="L389" s="176"/>
      <c r="M389" s="176"/>
      <c r="N389" s="179"/>
      <c r="P389" s="9"/>
      <c r="Q389" s="9"/>
      <c r="S389" s="9"/>
      <c r="T389" s="9"/>
      <c r="V389" s="9"/>
      <c r="W389"/>
      <c r="X389"/>
      <c r="Y389"/>
      <c r="Z389"/>
      <c r="AA389"/>
      <c r="AB389"/>
      <c r="AC389"/>
      <c r="AD389"/>
    </row>
    <row r="390" spans="7:30" x14ac:dyDescent="0.3">
      <c r="G390" s="176"/>
      <c r="H390" s="177">
        <v>44628</v>
      </c>
      <c r="I390" s="176">
        <v>376.55</v>
      </c>
      <c r="J390" s="182"/>
      <c r="K390" s="176"/>
      <c r="L390" s="176"/>
      <c r="M390" s="176"/>
      <c r="N390" s="179"/>
      <c r="P390" s="9"/>
      <c r="Q390" s="9"/>
      <c r="S390" s="9"/>
      <c r="T390" s="9"/>
      <c r="V390" s="9"/>
      <c r="W390"/>
      <c r="X390"/>
      <c r="Y390"/>
      <c r="Z390"/>
      <c r="AA390"/>
      <c r="AB390"/>
      <c r="AC390"/>
      <c r="AD390"/>
    </row>
    <row r="391" spans="7:30" x14ac:dyDescent="0.3">
      <c r="G391" s="176"/>
      <c r="H391" s="177">
        <v>44627</v>
      </c>
      <c r="I391" s="176">
        <v>381.95</v>
      </c>
      <c r="J391" s="182"/>
      <c r="K391" s="176"/>
      <c r="L391" s="176"/>
      <c r="M391" s="176"/>
      <c r="N391" s="179"/>
      <c r="P391" s="9"/>
      <c r="Q391" s="9"/>
      <c r="S391" s="9"/>
      <c r="T391" s="9"/>
      <c r="V391" s="9"/>
      <c r="W391"/>
      <c r="X391"/>
      <c r="Y391"/>
      <c r="Z391"/>
      <c r="AA391"/>
      <c r="AB391"/>
      <c r="AC391"/>
      <c r="AD391"/>
    </row>
    <row r="392" spans="7:30" x14ac:dyDescent="0.3">
      <c r="G392" s="176"/>
      <c r="H392" s="177">
        <v>44624</v>
      </c>
      <c r="I392" s="176">
        <v>406.45</v>
      </c>
      <c r="J392" s="182"/>
      <c r="K392" s="176"/>
      <c r="L392" s="176"/>
      <c r="M392" s="176"/>
      <c r="N392" s="179"/>
      <c r="P392" s="9"/>
      <c r="Q392" s="9"/>
      <c r="S392" s="9"/>
      <c r="T392" s="9"/>
      <c r="V392" s="9"/>
      <c r="W392"/>
      <c r="X392"/>
      <c r="Y392"/>
      <c r="Z392"/>
      <c r="AA392"/>
      <c r="AB392"/>
      <c r="AC392"/>
      <c r="AD392"/>
    </row>
    <row r="393" spans="7:30" x14ac:dyDescent="0.3">
      <c r="G393" s="176"/>
      <c r="H393" s="177">
        <v>44623</v>
      </c>
      <c r="I393" s="176">
        <v>417.45</v>
      </c>
      <c r="J393" s="182"/>
      <c r="K393" s="176"/>
      <c r="L393" s="176"/>
      <c r="M393" s="176"/>
      <c r="N393" s="179"/>
      <c r="P393" s="9"/>
      <c r="Q393" s="9"/>
      <c r="S393" s="9"/>
      <c r="T393" s="9"/>
      <c r="V393" s="9"/>
      <c r="W393"/>
      <c r="X393"/>
      <c r="Y393"/>
      <c r="Z393"/>
      <c r="AA393"/>
      <c r="AB393"/>
      <c r="AC393"/>
      <c r="AD393"/>
    </row>
    <row r="394" spans="7:30" x14ac:dyDescent="0.3">
      <c r="G394" s="176"/>
      <c r="H394" s="177">
        <v>44622</v>
      </c>
      <c r="I394" s="176">
        <v>424.7</v>
      </c>
      <c r="J394" s="182"/>
      <c r="K394" s="176"/>
      <c r="L394" s="176"/>
      <c r="M394" s="176"/>
      <c r="N394" s="179"/>
      <c r="P394" s="9"/>
      <c r="Q394" s="9"/>
      <c r="S394" s="9"/>
      <c r="T394" s="9"/>
      <c r="V394" s="9"/>
      <c r="W394"/>
      <c r="X394"/>
      <c r="Y394"/>
      <c r="Z394"/>
      <c r="AA394"/>
      <c r="AB394"/>
      <c r="AC394"/>
      <c r="AD394"/>
    </row>
    <row r="395" spans="7:30" x14ac:dyDescent="0.3">
      <c r="G395" s="176"/>
      <c r="H395" s="177">
        <v>44620</v>
      </c>
      <c r="I395" s="176">
        <v>447.75</v>
      </c>
      <c r="J395" s="182"/>
      <c r="K395" s="176"/>
      <c r="L395" s="176"/>
      <c r="M395" s="176"/>
      <c r="N395" s="179"/>
      <c r="P395" s="9"/>
      <c r="Q395" s="9"/>
      <c r="S395" s="9"/>
      <c r="T395" s="9"/>
      <c r="V395" s="9"/>
      <c r="W395"/>
      <c r="X395"/>
      <c r="Y395"/>
      <c r="Z395"/>
      <c r="AA395"/>
      <c r="AB395"/>
      <c r="AC395"/>
      <c r="AD395"/>
    </row>
    <row r="396" spans="7:30" x14ac:dyDescent="0.3">
      <c r="G396" s="176"/>
      <c r="H396" s="177">
        <v>44617</v>
      </c>
      <c r="I396" s="176">
        <v>438.5</v>
      </c>
      <c r="J396" s="182"/>
      <c r="K396" s="176"/>
      <c r="L396" s="176"/>
      <c r="M396" s="176"/>
      <c r="N396" s="179"/>
      <c r="P396" s="9"/>
      <c r="Q396" s="9"/>
      <c r="S396" s="9"/>
      <c r="T396" s="9"/>
      <c r="V396" s="9"/>
      <c r="W396"/>
      <c r="X396"/>
      <c r="Y396"/>
      <c r="Z396"/>
      <c r="AA396"/>
      <c r="AB396"/>
      <c r="AC396"/>
      <c r="AD396"/>
    </row>
    <row r="397" spans="7:30" x14ac:dyDescent="0.3">
      <c r="G397" s="176"/>
      <c r="H397" s="177">
        <v>44616</v>
      </c>
      <c r="I397" s="176">
        <v>425.75</v>
      </c>
      <c r="J397" s="182"/>
      <c r="K397" s="176"/>
      <c r="L397" s="176"/>
      <c r="M397" s="176"/>
      <c r="N397" s="179"/>
      <c r="P397" s="9"/>
      <c r="Q397" s="9"/>
      <c r="S397" s="9"/>
      <c r="T397" s="9"/>
      <c r="V397" s="9"/>
      <c r="W397"/>
      <c r="X397"/>
      <c r="Y397"/>
      <c r="Z397"/>
      <c r="AA397"/>
      <c r="AB397"/>
      <c r="AC397"/>
      <c r="AD397"/>
    </row>
    <row r="398" spans="7:30" x14ac:dyDescent="0.3">
      <c r="G398" s="176"/>
      <c r="H398" s="177">
        <v>44615</v>
      </c>
      <c r="I398" s="176">
        <v>454.5</v>
      </c>
      <c r="J398" s="182"/>
      <c r="K398" s="176"/>
      <c r="L398" s="176"/>
      <c r="M398" s="176"/>
      <c r="N398" s="179"/>
      <c r="P398" s="9"/>
      <c r="Q398" s="9"/>
      <c r="S398" s="9"/>
      <c r="T398" s="9"/>
      <c r="V398" s="9"/>
      <c r="W398"/>
      <c r="X398"/>
      <c r="Y398"/>
      <c r="Z398"/>
      <c r="AA398"/>
      <c r="AB398"/>
      <c r="AC398"/>
      <c r="AD398"/>
    </row>
    <row r="399" spans="7:30" x14ac:dyDescent="0.3">
      <c r="G399" s="176"/>
      <c r="H399" s="177">
        <v>44614</v>
      </c>
      <c r="I399" s="176">
        <v>455.7</v>
      </c>
      <c r="J399" s="182"/>
      <c r="K399" s="176"/>
      <c r="L399" s="176"/>
      <c r="M399" s="176"/>
      <c r="N399" s="179"/>
      <c r="P399" s="9"/>
      <c r="Q399" s="9"/>
      <c r="S399" s="9"/>
      <c r="T399" s="9"/>
      <c r="V399" s="9"/>
      <c r="W399"/>
      <c r="X399"/>
      <c r="Y399"/>
      <c r="Z399"/>
      <c r="AA399"/>
      <c r="AB399"/>
      <c r="AC399"/>
      <c r="AD399"/>
    </row>
    <row r="400" spans="7:30" x14ac:dyDescent="0.3">
      <c r="G400" s="176"/>
      <c r="H400" s="177">
        <v>44613</v>
      </c>
      <c r="I400" s="176">
        <v>459.15</v>
      </c>
      <c r="J400" s="182"/>
      <c r="K400" s="176"/>
      <c r="L400" s="176"/>
      <c r="M400" s="176"/>
      <c r="N400" s="179"/>
      <c r="P400" s="9"/>
      <c r="Q400" s="9"/>
      <c r="S400" s="9"/>
      <c r="T400" s="9"/>
      <c r="V400" s="9"/>
      <c r="W400"/>
      <c r="X400"/>
      <c r="Y400"/>
      <c r="Z400"/>
      <c r="AA400"/>
      <c r="AB400"/>
      <c r="AC400"/>
      <c r="AD400"/>
    </row>
    <row r="401" spans="7:30" x14ac:dyDescent="0.3">
      <c r="G401" s="176"/>
      <c r="H401" s="177">
        <v>44610</v>
      </c>
      <c r="I401" s="176">
        <v>456.9</v>
      </c>
      <c r="J401" s="182"/>
      <c r="K401" s="176"/>
      <c r="L401" s="176"/>
      <c r="M401" s="176"/>
      <c r="N401" s="179"/>
      <c r="P401" s="9"/>
      <c r="Q401" s="9"/>
      <c r="S401" s="9"/>
      <c r="T401" s="9"/>
      <c r="V401" s="9"/>
      <c r="W401"/>
      <c r="X401"/>
      <c r="Y401"/>
      <c r="Z401"/>
      <c r="AA401"/>
      <c r="AB401"/>
      <c r="AC401"/>
      <c r="AD401"/>
    </row>
    <row r="402" spans="7:30" x14ac:dyDescent="0.3">
      <c r="G402" s="176"/>
      <c r="H402" s="177">
        <v>44609</v>
      </c>
      <c r="I402" s="176">
        <v>461.35</v>
      </c>
      <c r="J402" s="182"/>
      <c r="K402" s="176"/>
      <c r="L402" s="176"/>
      <c r="M402" s="176"/>
      <c r="N402" s="179"/>
      <c r="P402" s="9"/>
      <c r="Q402" s="9"/>
      <c r="S402" s="9"/>
      <c r="T402" s="9"/>
      <c r="V402" s="9"/>
      <c r="W402"/>
      <c r="X402"/>
      <c r="Y402"/>
      <c r="Z402"/>
      <c r="AA402"/>
      <c r="AB402"/>
      <c r="AC402"/>
      <c r="AD402"/>
    </row>
    <row r="403" spans="7:30" x14ac:dyDescent="0.3">
      <c r="G403" s="176"/>
      <c r="H403" s="177">
        <v>44608</v>
      </c>
      <c r="I403" s="176">
        <v>456.3</v>
      </c>
      <c r="J403" s="182"/>
      <c r="K403" s="176"/>
      <c r="L403" s="176"/>
      <c r="M403" s="176"/>
      <c r="N403" s="179"/>
      <c r="P403" s="9"/>
      <c r="Q403" s="9"/>
      <c r="S403" s="9"/>
      <c r="T403" s="9"/>
      <c r="V403" s="9"/>
      <c r="W403"/>
      <c r="X403"/>
      <c r="Y403"/>
      <c r="Z403"/>
      <c r="AA403"/>
      <c r="AB403"/>
      <c r="AC403"/>
      <c r="AD403"/>
    </row>
    <row r="404" spans="7:30" x14ac:dyDescent="0.3">
      <c r="G404" s="176"/>
      <c r="H404" s="177">
        <v>44607</v>
      </c>
      <c r="I404" s="176">
        <v>465.2</v>
      </c>
      <c r="J404" s="182"/>
      <c r="K404" s="176"/>
      <c r="L404" s="176"/>
      <c r="M404" s="176"/>
      <c r="N404" s="179"/>
      <c r="P404" s="9"/>
      <c r="Q404" s="9"/>
      <c r="S404" s="9"/>
      <c r="T404" s="9"/>
      <c r="V404" s="9"/>
      <c r="W404"/>
      <c r="X404"/>
      <c r="Y404"/>
      <c r="Z404"/>
      <c r="AA404"/>
      <c r="AB404"/>
      <c r="AC404"/>
      <c r="AD404"/>
    </row>
    <row r="405" spans="7:30" x14ac:dyDescent="0.3">
      <c r="G405" s="176"/>
      <c r="H405" s="177">
        <v>44606</v>
      </c>
      <c r="I405" s="176">
        <v>459.4</v>
      </c>
      <c r="J405" s="182"/>
      <c r="K405" s="176"/>
      <c r="L405" s="176"/>
      <c r="M405" s="176"/>
      <c r="N405" s="179"/>
      <c r="P405" s="9"/>
      <c r="Q405" s="9"/>
      <c r="S405" s="9"/>
      <c r="T405" s="9"/>
      <c r="V405" s="9"/>
      <c r="W405"/>
      <c r="X405"/>
      <c r="Y405"/>
      <c r="Z405"/>
      <c r="AA405"/>
      <c r="AB405"/>
      <c r="AC405"/>
      <c r="AD405"/>
    </row>
    <row r="406" spans="7:30" x14ac:dyDescent="0.3">
      <c r="G406" s="176"/>
      <c r="H406" s="177">
        <v>44603</v>
      </c>
      <c r="I406" s="176">
        <v>475.45</v>
      </c>
      <c r="J406" s="182"/>
      <c r="K406" s="176"/>
      <c r="L406" s="176"/>
      <c r="M406" s="176"/>
      <c r="N406" s="179"/>
      <c r="P406" s="9"/>
      <c r="Q406" s="9"/>
      <c r="S406" s="9"/>
      <c r="T406" s="9"/>
      <c r="V406" s="9"/>
      <c r="W406"/>
      <c r="X406"/>
      <c r="Y406"/>
      <c r="Z406"/>
      <c r="AA406"/>
      <c r="AB406"/>
      <c r="AC406"/>
      <c r="AD406"/>
    </row>
    <row r="407" spans="7:30" x14ac:dyDescent="0.3">
      <c r="G407" s="176"/>
      <c r="H407" s="177">
        <v>44602</v>
      </c>
      <c r="I407" s="176">
        <v>477.15</v>
      </c>
      <c r="J407" s="182"/>
      <c r="K407" s="176"/>
      <c r="L407" s="176"/>
      <c r="M407" s="176"/>
      <c r="N407" s="179"/>
      <c r="P407" s="9"/>
      <c r="Q407" s="9"/>
      <c r="S407" s="9"/>
      <c r="T407" s="9"/>
      <c r="V407" s="9"/>
      <c r="W407"/>
      <c r="X407"/>
      <c r="Y407"/>
      <c r="Z407"/>
      <c r="AA407"/>
      <c r="AB407"/>
      <c r="AC407"/>
      <c r="AD407"/>
    </row>
    <row r="408" spans="7:30" x14ac:dyDescent="0.3">
      <c r="G408" s="176"/>
      <c r="H408" s="177">
        <v>44601</v>
      </c>
      <c r="I408" s="176">
        <v>485.2</v>
      </c>
      <c r="J408" s="182"/>
      <c r="K408" s="176"/>
      <c r="L408" s="176"/>
      <c r="M408" s="176"/>
      <c r="N408" s="179"/>
      <c r="P408" s="9"/>
      <c r="Q408" s="9"/>
      <c r="S408" s="9"/>
      <c r="T408" s="9"/>
      <c r="V408" s="9"/>
      <c r="W408"/>
      <c r="X408"/>
      <c r="Y408"/>
      <c r="Z408"/>
      <c r="AA408"/>
      <c r="AB408"/>
      <c r="AC408"/>
      <c r="AD408"/>
    </row>
    <row r="409" spans="7:30" x14ac:dyDescent="0.3">
      <c r="G409" s="176"/>
      <c r="H409" s="177">
        <v>44600</v>
      </c>
      <c r="I409" s="176">
        <v>469.95</v>
      </c>
      <c r="J409" s="182"/>
      <c r="K409" s="176"/>
      <c r="L409" s="176"/>
      <c r="M409" s="176"/>
      <c r="N409" s="179"/>
      <c r="P409" s="9"/>
      <c r="Q409" s="9"/>
      <c r="S409" s="9"/>
      <c r="T409" s="9"/>
      <c r="V409" s="9"/>
      <c r="W409"/>
      <c r="X409"/>
      <c r="Y409"/>
      <c r="Z409"/>
      <c r="AA409"/>
      <c r="AB409"/>
      <c r="AC409"/>
      <c r="AD409"/>
    </row>
    <row r="410" spans="7:30" x14ac:dyDescent="0.3">
      <c r="G410" s="176"/>
      <c r="H410" s="177">
        <v>44599</v>
      </c>
      <c r="I410" s="176">
        <v>480.65</v>
      </c>
      <c r="J410" s="182"/>
      <c r="K410" s="176"/>
      <c r="L410" s="176"/>
      <c r="M410" s="176"/>
      <c r="N410" s="179"/>
      <c r="P410" s="9"/>
      <c r="Q410" s="9"/>
      <c r="S410" s="9"/>
      <c r="T410" s="9"/>
      <c r="V410" s="9"/>
      <c r="W410"/>
      <c r="X410"/>
      <c r="Y410"/>
      <c r="Z410"/>
      <c r="AA410"/>
      <c r="AB410"/>
      <c r="AC410"/>
      <c r="AD410"/>
    </row>
    <row r="411" spans="7:30" x14ac:dyDescent="0.3">
      <c r="G411" s="176"/>
      <c r="H411" s="177">
        <v>44596</v>
      </c>
      <c r="I411" s="176">
        <v>500.8</v>
      </c>
      <c r="J411" s="182"/>
      <c r="K411" s="176"/>
      <c r="L411" s="176"/>
      <c r="M411" s="176"/>
      <c r="N411" s="179"/>
      <c r="P411" s="9"/>
      <c r="Q411" s="9"/>
      <c r="S411" s="9"/>
      <c r="T411" s="9"/>
      <c r="V411" s="9"/>
      <c r="W411"/>
      <c r="X411"/>
      <c r="Y411"/>
      <c r="Z411"/>
      <c r="AA411"/>
      <c r="AB411"/>
      <c r="AC411"/>
      <c r="AD411"/>
    </row>
    <row r="412" spans="7:30" x14ac:dyDescent="0.3">
      <c r="G412" s="176"/>
      <c r="H412" s="177">
        <v>44595</v>
      </c>
      <c r="I412" s="176">
        <v>500.2</v>
      </c>
      <c r="J412" s="182"/>
      <c r="K412" s="176"/>
      <c r="L412" s="176"/>
      <c r="M412" s="176"/>
      <c r="N412" s="179"/>
      <c r="P412" s="9"/>
      <c r="Q412" s="9"/>
      <c r="S412" s="9"/>
      <c r="T412" s="9"/>
      <c r="V412" s="9"/>
      <c r="W412"/>
      <c r="X412"/>
      <c r="Y412"/>
      <c r="Z412"/>
      <c r="AA412"/>
      <c r="AB412"/>
      <c r="AC412"/>
      <c r="AD412"/>
    </row>
    <row r="413" spans="7:30" x14ac:dyDescent="0.3">
      <c r="G413" s="176"/>
      <c r="H413" s="177">
        <v>44594</v>
      </c>
      <c r="I413" s="176">
        <v>510.1</v>
      </c>
      <c r="J413" s="182"/>
      <c r="K413" s="176"/>
      <c r="L413" s="176"/>
      <c r="M413" s="176"/>
      <c r="N413" s="179"/>
      <c r="P413" s="9"/>
      <c r="Q413" s="9"/>
      <c r="S413" s="9"/>
      <c r="T413" s="9"/>
      <c r="V413" s="9"/>
      <c r="W413"/>
      <c r="X413"/>
      <c r="Y413"/>
      <c r="Z413"/>
      <c r="AA413"/>
      <c r="AB413"/>
      <c r="AC413"/>
      <c r="AD413"/>
    </row>
    <row r="414" spans="7:30" x14ac:dyDescent="0.3">
      <c r="G414" s="176"/>
      <c r="H414" s="177">
        <v>44593</v>
      </c>
      <c r="I414" s="176">
        <v>471.25</v>
      </c>
      <c r="J414" s="182"/>
      <c r="K414" s="176"/>
      <c r="L414" s="176"/>
      <c r="M414" s="176"/>
      <c r="N414" s="179"/>
      <c r="P414" s="9"/>
      <c r="Q414" s="9"/>
      <c r="S414" s="9"/>
      <c r="T414" s="9"/>
      <c r="V414" s="9"/>
      <c r="W414"/>
      <c r="X414"/>
      <c r="Y414"/>
      <c r="Z414"/>
      <c r="AA414"/>
      <c r="AB414"/>
      <c r="AC414"/>
      <c r="AD414"/>
    </row>
    <row r="415" spans="7:30" x14ac:dyDescent="0.3">
      <c r="G415" s="176"/>
      <c r="H415" s="177">
        <v>44592</v>
      </c>
      <c r="I415" s="176">
        <v>469.85</v>
      </c>
      <c r="J415" s="182"/>
      <c r="K415" s="176"/>
      <c r="L415" s="176"/>
      <c r="M415" s="176"/>
      <c r="N415" s="179"/>
      <c r="P415" s="9"/>
      <c r="Q415" s="9"/>
      <c r="S415" s="9"/>
      <c r="T415" s="9"/>
      <c r="V415" s="9"/>
      <c r="W415"/>
      <c r="X415"/>
      <c r="Y415"/>
      <c r="Z415"/>
      <c r="AA415"/>
      <c r="AB415"/>
      <c r="AC415"/>
      <c r="AD415"/>
    </row>
    <row r="416" spans="7:30" x14ac:dyDescent="0.3">
      <c r="G416" s="176"/>
      <c r="H416" s="177">
        <v>44589</v>
      </c>
      <c r="I416" s="176">
        <v>446.55</v>
      </c>
      <c r="J416" s="182"/>
      <c r="K416" s="176"/>
      <c r="L416" s="176"/>
      <c r="M416" s="176"/>
      <c r="N416" s="179"/>
      <c r="P416" s="9"/>
      <c r="Q416" s="9"/>
      <c r="S416" s="9"/>
      <c r="T416" s="9"/>
      <c r="V416" s="9"/>
      <c r="W416"/>
      <c r="X416"/>
      <c r="Y416"/>
      <c r="Z416"/>
      <c r="AA416"/>
      <c r="AB416"/>
      <c r="AC416"/>
      <c r="AD416"/>
    </row>
    <row r="417" spans="7:30" x14ac:dyDescent="0.3">
      <c r="G417" s="176"/>
      <c r="H417" s="177">
        <v>44588</v>
      </c>
      <c r="I417" s="176">
        <v>455.55</v>
      </c>
      <c r="J417" s="182"/>
      <c r="K417" s="176"/>
      <c r="L417" s="176"/>
      <c r="M417" s="176"/>
      <c r="N417" s="179"/>
      <c r="P417" s="9"/>
      <c r="Q417" s="9"/>
      <c r="S417" s="9"/>
      <c r="T417" s="9"/>
      <c r="V417" s="9"/>
      <c r="W417"/>
      <c r="X417"/>
      <c r="Y417"/>
      <c r="Z417"/>
      <c r="AA417"/>
      <c r="AB417"/>
      <c r="AC417"/>
      <c r="AD417"/>
    </row>
    <row r="418" spans="7:30" x14ac:dyDescent="0.3">
      <c r="G418" s="176"/>
      <c r="H418" s="177">
        <v>44586</v>
      </c>
      <c r="I418" s="176">
        <v>446.1</v>
      </c>
      <c r="J418" s="182"/>
      <c r="K418" s="176"/>
      <c r="L418" s="176"/>
      <c r="M418" s="176"/>
      <c r="N418" s="179"/>
      <c r="P418" s="9"/>
      <c r="Q418" s="9"/>
      <c r="S418" s="9"/>
      <c r="T418" s="9"/>
      <c r="V418" s="9"/>
      <c r="W418"/>
      <c r="X418"/>
      <c r="Y418"/>
      <c r="Z418"/>
      <c r="AA418"/>
      <c r="AB418"/>
      <c r="AC418"/>
      <c r="AD418"/>
    </row>
    <row r="419" spans="7:30" x14ac:dyDescent="0.3">
      <c r="G419" s="176"/>
      <c r="H419" s="177">
        <v>44585</v>
      </c>
      <c r="I419" s="176">
        <v>449.05</v>
      </c>
      <c r="J419" s="182"/>
      <c r="K419" s="176"/>
      <c r="L419" s="176"/>
      <c r="M419" s="176"/>
      <c r="N419" s="179"/>
      <c r="P419" s="9"/>
      <c r="Q419" s="9"/>
      <c r="S419" s="9"/>
      <c r="T419" s="9"/>
      <c r="V419" s="9"/>
      <c r="W419"/>
      <c r="X419"/>
      <c r="Y419"/>
      <c r="Z419"/>
      <c r="AA419"/>
      <c r="AB419"/>
      <c r="AC419"/>
      <c r="AD419"/>
    </row>
    <row r="420" spans="7:30" x14ac:dyDescent="0.3">
      <c r="G420" s="176"/>
      <c r="H420" s="177">
        <v>44582</v>
      </c>
      <c r="I420" s="176">
        <v>460.9</v>
      </c>
      <c r="J420" s="182"/>
      <c r="K420" s="176"/>
      <c r="L420" s="176"/>
      <c r="M420" s="176"/>
      <c r="N420" s="179"/>
      <c r="P420" s="9"/>
      <c r="Q420" s="9"/>
      <c r="S420" s="9"/>
      <c r="T420" s="9"/>
      <c r="V420" s="9"/>
      <c r="W420"/>
      <c r="X420"/>
      <c r="Y420"/>
      <c r="Z420"/>
      <c r="AA420"/>
      <c r="AB420"/>
      <c r="AC420"/>
      <c r="AD420"/>
    </row>
    <row r="421" spans="7:30" x14ac:dyDescent="0.3">
      <c r="G421" s="176"/>
      <c r="H421" s="177">
        <v>44581</v>
      </c>
      <c r="I421" s="176">
        <v>443.9</v>
      </c>
      <c r="J421" s="182"/>
      <c r="K421" s="176"/>
      <c r="L421" s="176"/>
      <c r="M421" s="176"/>
      <c r="N421" s="179"/>
      <c r="P421" s="9"/>
      <c r="Q421" s="9"/>
      <c r="S421" s="9"/>
      <c r="T421" s="9"/>
      <c r="V421" s="9"/>
      <c r="W421"/>
      <c r="X421"/>
      <c r="Y421"/>
      <c r="Z421"/>
      <c r="AA421"/>
      <c r="AB421"/>
      <c r="AC421"/>
      <c r="AD421"/>
    </row>
    <row r="422" spans="7:30" x14ac:dyDescent="0.3">
      <c r="G422" s="176"/>
      <c r="H422" s="177">
        <v>44580</v>
      </c>
      <c r="I422" s="176">
        <v>436.2</v>
      </c>
      <c r="J422" s="182"/>
      <c r="K422" s="176"/>
      <c r="L422" s="176"/>
      <c r="M422" s="176"/>
      <c r="N422" s="179"/>
      <c r="P422" s="9"/>
      <c r="Q422" s="9"/>
      <c r="S422" s="9"/>
      <c r="T422" s="9"/>
      <c r="V422" s="9"/>
      <c r="W422"/>
      <c r="X422"/>
      <c r="Y422"/>
      <c r="Z422"/>
      <c r="AA422"/>
      <c r="AB422"/>
      <c r="AC422"/>
      <c r="AD422"/>
    </row>
    <row r="423" spans="7:30" x14ac:dyDescent="0.3">
      <c r="G423" s="176"/>
      <c r="H423" s="177">
        <v>44579</v>
      </c>
      <c r="I423" s="176">
        <v>432.25</v>
      </c>
      <c r="J423" s="182"/>
      <c r="K423" s="176"/>
      <c r="L423" s="176"/>
      <c r="M423" s="176"/>
      <c r="N423" s="179"/>
      <c r="P423" s="9"/>
      <c r="Q423" s="9"/>
      <c r="S423" s="9"/>
      <c r="T423" s="9"/>
      <c r="V423" s="9"/>
      <c r="W423"/>
      <c r="X423"/>
      <c r="Y423"/>
      <c r="Z423"/>
      <c r="AA423"/>
      <c r="AB423"/>
      <c r="AC423"/>
      <c r="AD423"/>
    </row>
    <row r="424" spans="7:30" x14ac:dyDescent="0.3">
      <c r="G424" s="176"/>
      <c r="H424" s="177">
        <v>44578</v>
      </c>
      <c r="I424" s="176">
        <v>436.75</v>
      </c>
      <c r="J424" s="182"/>
      <c r="K424" s="176"/>
      <c r="L424" s="176"/>
      <c r="M424" s="176"/>
      <c r="N424" s="179"/>
      <c r="P424" s="9"/>
      <c r="Q424" s="9"/>
      <c r="S424" s="9"/>
      <c r="T424" s="9"/>
      <c r="V424" s="9"/>
      <c r="W424"/>
      <c r="X424"/>
      <c r="Y424"/>
      <c r="Z424"/>
      <c r="AA424"/>
      <c r="AB424"/>
      <c r="AC424"/>
      <c r="AD424"/>
    </row>
    <row r="425" spans="7:30" x14ac:dyDescent="0.3">
      <c r="G425" s="176"/>
      <c r="H425" s="177">
        <v>44575</v>
      </c>
      <c r="I425" s="176">
        <v>420.45</v>
      </c>
      <c r="J425" s="182"/>
      <c r="K425" s="176"/>
      <c r="L425" s="176"/>
      <c r="M425" s="176"/>
      <c r="N425" s="179"/>
      <c r="P425" s="9"/>
      <c r="Q425" s="9"/>
      <c r="S425" s="9"/>
      <c r="T425" s="9"/>
      <c r="V425" s="9"/>
      <c r="W425"/>
      <c r="X425"/>
      <c r="Y425"/>
      <c r="Z425"/>
      <c r="AA425"/>
      <c r="AB425"/>
      <c r="AC425"/>
      <c r="AD425"/>
    </row>
    <row r="426" spans="7:30" x14ac:dyDescent="0.3">
      <c r="G426" s="176"/>
      <c r="H426" s="177">
        <v>44574</v>
      </c>
      <c r="I426" s="176">
        <v>423.95</v>
      </c>
      <c r="J426" s="182"/>
      <c r="K426" s="176"/>
      <c r="L426" s="176"/>
      <c r="M426" s="176"/>
      <c r="N426" s="179"/>
      <c r="P426" s="9"/>
      <c r="Q426" s="9"/>
      <c r="S426" s="9"/>
      <c r="T426" s="9"/>
      <c r="V426" s="9"/>
      <c r="W426"/>
      <c r="X426"/>
      <c r="Y426"/>
      <c r="Z426"/>
      <c r="AA426"/>
      <c r="AB426"/>
      <c r="AC426"/>
      <c r="AD426"/>
    </row>
    <row r="427" spans="7:30" x14ac:dyDescent="0.3">
      <c r="G427" s="176"/>
      <c r="H427" s="177">
        <v>44573</v>
      </c>
      <c r="I427" s="176">
        <v>422.15</v>
      </c>
      <c r="J427" s="182"/>
      <c r="K427" s="176"/>
      <c r="L427" s="176"/>
      <c r="M427" s="176"/>
      <c r="N427" s="179"/>
      <c r="P427" s="9"/>
      <c r="Q427" s="9"/>
      <c r="S427" s="9"/>
      <c r="T427" s="9"/>
      <c r="V427" s="9"/>
      <c r="W427"/>
      <c r="X427"/>
      <c r="Y427"/>
      <c r="Z427"/>
      <c r="AA427"/>
      <c r="AB427"/>
      <c r="AC427"/>
      <c r="AD427"/>
    </row>
    <row r="428" spans="7:30" x14ac:dyDescent="0.3">
      <c r="G428" s="176"/>
      <c r="H428" s="177">
        <v>44572</v>
      </c>
      <c r="I428" s="176">
        <v>420.8</v>
      </c>
      <c r="J428" s="182"/>
      <c r="K428" s="176"/>
      <c r="L428" s="176"/>
      <c r="M428" s="176"/>
      <c r="N428" s="179"/>
      <c r="P428" s="9"/>
      <c r="Q428" s="9"/>
      <c r="S428" s="9"/>
      <c r="T428" s="9"/>
      <c r="V428" s="9"/>
      <c r="W428"/>
      <c r="X428"/>
      <c r="Y428"/>
      <c r="Z428"/>
      <c r="AA428"/>
      <c r="AB428"/>
      <c r="AC428"/>
      <c r="AD428"/>
    </row>
    <row r="429" spans="7:30" x14ac:dyDescent="0.3">
      <c r="G429" s="176"/>
      <c r="H429" s="177">
        <v>44571</v>
      </c>
      <c r="I429" s="176">
        <v>434.15</v>
      </c>
      <c r="J429" s="182"/>
      <c r="K429" s="176"/>
      <c r="L429" s="176"/>
      <c r="M429" s="176"/>
      <c r="N429" s="179"/>
      <c r="P429" s="9"/>
      <c r="Q429" s="9"/>
      <c r="S429" s="9"/>
      <c r="T429" s="9"/>
      <c r="V429" s="9"/>
      <c r="W429"/>
      <c r="X429"/>
      <c r="Y429"/>
      <c r="Z429"/>
      <c r="AA429"/>
      <c r="AB429"/>
      <c r="AC429"/>
      <c r="AD429"/>
    </row>
    <row r="430" spans="7:30" x14ac:dyDescent="0.3">
      <c r="G430" s="176"/>
      <c r="H430" s="177">
        <v>44568</v>
      </c>
      <c r="I430" s="176">
        <v>425.3</v>
      </c>
      <c r="J430" s="182"/>
      <c r="K430" s="176"/>
      <c r="L430" s="176"/>
      <c r="M430" s="176"/>
      <c r="N430" s="179"/>
      <c r="P430" s="9"/>
      <c r="Q430" s="9"/>
      <c r="S430" s="9"/>
      <c r="T430" s="9"/>
      <c r="V430" s="9"/>
      <c r="W430"/>
      <c r="X430"/>
      <c r="Y430"/>
      <c r="Z430"/>
      <c r="AA430"/>
      <c r="AB430"/>
      <c r="AC430"/>
      <c r="AD430"/>
    </row>
    <row r="431" spans="7:30" x14ac:dyDescent="0.3">
      <c r="G431" s="176"/>
      <c r="H431" s="177">
        <v>44567</v>
      </c>
      <c r="I431" s="176">
        <v>420.2</v>
      </c>
      <c r="J431" s="182"/>
      <c r="K431" s="176"/>
      <c r="L431" s="176"/>
      <c r="M431" s="176"/>
      <c r="N431" s="179"/>
      <c r="P431" s="9"/>
      <c r="Q431" s="9"/>
      <c r="S431" s="9"/>
      <c r="T431" s="9"/>
      <c r="V431" s="9"/>
      <c r="W431"/>
      <c r="X431"/>
      <c r="Y431"/>
      <c r="Z431"/>
      <c r="AA431"/>
      <c r="AB431"/>
      <c r="AC431"/>
      <c r="AD431"/>
    </row>
    <row r="432" spans="7:30" x14ac:dyDescent="0.3">
      <c r="G432" s="176"/>
      <c r="H432" s="177">
        <v>44566</v>
      </c>
      <c r="I432" s="176">
        <v>419.45</v>
      </c>
      <c r="J432" s="182"/>
      <c r="K432" s="176"/>
      <c r="L432" s="176"/>
      <c r="M432" s="176"/>
      <c r="N432" s="179"/>
      <c r="P432" s="9"/>
      <c r="Q432" s="9"/>
      <c r="S432" s="9"/>
      <c r="T432" s="9"/>
      <c r="V432" s="9"/>
      <c r="W432"/>
      <c r="X432"/>
      <c r="Y432"/>
      <c r="Z432"/>
      <c r="AA432"/>
      <c r="AB432"/>
      <c r="AC432"/>
      <c r="AD432"/>
    </row>
    <row r="433" spans="7:30" x14ac:dyDescent="0.3">
      <c r="G433" s="176"/>
      <c r="H433" s="177">
        <v>44565</v>
      </c>
      <c r="I433" s="176">
        <v>425.3</v>
      </c>
      <c r="J433" s="182"/>
      <c r="K433" s="176"/>
      <c r="L433" s="176"/>
      <c r="M433" s="176"/>
      <c r="N433" s="179"/>
      <c r="P433" s="9"/>
      <c r="Q433" s="9"/>
      <c r="S433" s="9"/>
      <c r="T433" s="9"/>
      <c r="V433" s="9"/>
      <c r="W433"/>
      <c r="X433"/>
      <c r="Y433"/>
      <c r="Z433"/>
      <c r="AA433"/>
      <c r="AB433"/>
      <c r="AC433"/>
      <c r="AD433"/>
    </row>
    <row r="434" spans="7:30" x14ac:dyDescent="0.3">
      <c r="G434" s="176"/>
      <c r="H434" s="177">
        <v>44564</v>
      </c>
      <c r="I434" s="176">
        <v>426.3</v>
      </c>
      <c r="J434" s="182"/>
      <c r="K434" s="176"/>
      <c r="L434" s="176"/>
      <c r="M434" s="176"/>
      <c r="N434" s="179"/>
      <c r="P434" s="9"/>
      <c r="Q434" s="9"/>
      <c r="S434" s="9"/>
      <c r="T434" s="9"/>
      <c r="V434" s="9"/>
      <c r="W434"/>
      <c r="X434"/>
      <c r="Y434"/>
      <c r="Z434"/>
      <c r="AA434"/>
      <c r="AB434"/>
      <c r="AC434"/>
      <c r="AD434"/>
    </row>
    <row r="435" spans="7:30" x14ac:dyDescent="0.3">
      <c r="G435" s="176"/>
      <c r="H435" s="177">
        <v>44561</v>
      </c>
      <c r="I435" s="176">
        <v>429.25</v>
      </c>
      <c r="J435" s="182"/>
      <c r="K435" s="176"/>
      <c r="L435" s="176"/>
      <c r="M435" s="176"/>
      <c r="N435" s="179"/>
      <c r="P435" s="9"/>
      <c r="Q435" s="9"/>
      <c r="S435" s="9"/>
      <c r="T435" s="9"/>
      <c r="V435" s="9"/>
      <c r="W435"/>
      <c r="X435"/>
      <c r="Y435"/>
      <c r="Z435"/>
      <c r="AA435"/>
      <c r="AB435"/>
      <c r="AC435"/>
      <c r="AD435"/>
    </row>
    <row r="436" spans="7:30" x14ac:dyDescent="0.3">
      <c r="G436" s="176"/>
      <c r="H436" s="177">
        <v>44560</v>
      </c>
      <c r="I436" s="176">
        <v>423.3</v>
      </c>
      <c r="J436" s="182"/>
      <c r="K436" s="176"/>
      <c r="L436" s="176"/>
      <c r="M436" s="176"/>
      <c r="N436" s="179"/>
      <c r="P436" s="9"/>
      <c r="Q436" s="9"/>
      <c r="S436" s="9"/>
      <c r="T436" s="9"/>
      <c r="V436" s="9"/>
      <c r="W436"/>
      <c r="X436"/>
      <c r="Y436"/>
      <c r="Z436"/>
      <c r="AA436"/>
      <c r="AB436"/>
      <c r="AC436"/>
      <c r="AD436"/>
    </row>
    <row r="437" spans="7:30" x14ac:dyDescent="0.3">
      <c r="G437" s="176"/>
      <c r="H437" s="177">
        <v>44559</v>
      </c>
      <c r="I437" s="176">
        <v>435.4</v>
      </c>
      <c r="J437" s="182"/>
      <c r="K437" s="176"/>
      <c r="L437" s="176"/>
      <c r="M437" s="176"/>
      <c r="N437" s="179"/>
      <c r="P437" s="9"/>
      <c r="Q437" s="9"/>
      <c r="S437" s="9"/>
      <c r="T437" s="9"/>
      <c r="V437" s="9"/>
      <c r="W437"/>
      <c r="X437"/>
      <c r="Y437"/>
      <c r="Z437"/>
      <c r="AA437"/>
      <c r="AB437"/>
      <c r="AC437"/>
      <c r="AD437"/>
    </row>
    <row r="438" spans="7:30" x14ac:dyDescent="0.3">
      <c r="G438" s="176"/>
      <c r="H438" s="177">
        <v>44558</v>
      </c>
      <c r="I438" s="176">
        <v>440.05</v>
      </c>
      <c r="J438" s="182"/>
      <c r="K438" s="176"/>
      <c r="L438" s="176"/>
      <c r="M438" s="176"/>
      <c r="N438" s="179"/>
      <c r="P438" s="9"/>
      <c r="Q438" s="9"/>
      <c r="S438" s="9"/>
      <c r="T438" s="9"/>
      <c r="V438" s="9"/>
      <c r="W438"/>
      <c r="X438"/>
      <c r="Y438"/>
      <c r="Z438"/>
      <c r="AA438"/>
      <c r="AB438"/>
      <c r="AC438"/>
      <c r="AD438"/>
    </row>
    <row r="439" spans="7:30" x14ac:dyDescent="0.3">
      <c r="G439" s="176"/>
      <c r="H439" s="177">
        <v>44557</v>
      </c>
      <c r="I439" s="176">
        <v>430.75</v>
      </c>
      <c r="J439" s="182"/>
      <c r="K439" s="176"/>
      <c r="L439" s="176"/>
      <c r="M439" s="176"/>
      <c r="N439" s="179"/>
      <c r="P439" s="9"/>
      <c r="Q439" s="9"/>
      <c r="S439" s="9"/>
      <c r="T439" s="9"/>
      <c r="V439" s="9"/>
      <c r="W439"/>
      <c r="X439"/>
      <c r="Y439"/>
      <c r="Z439"/>
      <c r="AA439"/>
      <c r="AB439"/>
      <c r="AC439"/>
      <c r="AD439"/>
    </row>
    <row r="440" spans="7:30" x14ac:dyDescent="0.3">
      <c r="G440" s="176"/>
      <c r="H440" s="177">
        <v>44554</v>
      </c>
      <c r="I440" s="176">
        <v>397.1</v>
      </c>
      <c r="J440" s="182"/>
      <c r="K440" s="176"/>
      <c r="L440" s="176"/>
      <c r="M440" s="176"/>
      <c r="N440" s="179"/>
      <c r="P440" s="9"/>
      <c r="Q440" s="9"/>
      <c r="S440" s="9"/>
      <c r="T440" s="9"/>
      <c r="V440" s="9"/>
      <c r="W440"/>
      <c r="X440"/>
      <c r="Y440"/>
      <c r="Z440"/>
      <c r="AA440"/>
      <c r="AB440"/>
      <c r="AC440"/>
      <c r="AD440"/>
    </row>
    <row r="441" spans="7:30" x14ac:dyDescent="0.3">
      <c r="G441" s="176"/>
      <c r="H441" s="177">
        <v>44553</v>
      </c>
      <c r="I441" s="176">
        <v>399.4</v>
      </c>
      <c r="J441" s="182"/>
      <c r="K441" s="176"/>
      <c r="L441" s="176"/>
      <c r="M441" s="176"/>
      <c r="N441" s="179"/>
      <c r="P441" s="9"/>
      <c r="Q441" s="9"/>
      <c r="S441" s="9"/>
      <c r="T441" s="9"/>
      <c r="V441" s="9"/>
      <c r="W441"/>
      <c r="X441"/>
      <c r="Y441"/>
      <c r="Z441"/>
      <c r="AA441"/>
      <c r="AB441"/>
      <c r="AC441"/>
      <c r="AD441"/>
    </row>
    <row r="442" spans="7:30" x14ac:dyDescent="0.3">
      <c r="G442" s="176"/>
      <c r="H442" s="177">
        <v>44552</v>
      </c>
      <c r="I442" s="176">
        <v>405.1</v>
      </c>
      <c r="J442" s="182"/>
      <c r="K442" s="176"/>
      <c r="L442" s="176"/>
      <c r="M442" s="176"/>
      <c r="N442" s="179"/>
      <c r="P442" s="9"/>
      <c r="Q442" s="9"/>
      <c r="S442" s="9"/>
      <c r="T442" s="9"/>
      <c r="V442" s="9"/>
      <c r="W442"/>
      <c r="X442"/>
      <c r="Y442"/>
      <c r="Z442"/>
      <c r="AA442"/>
      <c r="AB442"/>
      <c r="AC442"/>
      <c r="AD442"/>
    </row>
    <row r="443" spans="7:30" x14ac:dyDescent="0.3">
      <c r="G443" s="176"/>
      <c r="H443" s="177">
        <v>44551</v>
      </c>
      <c r="I443" s="176">
        <v>387.6</v>
      </c>
      <c r="J443" s="182"/>
      <c r="K443" s="176"/>
      <c r="L443" s="176"/>
      <c r="M443" s="176"/>
      <c r="N443" s="179"/>
      <c r="P443" s="9"/>
      <c r="Q443" s="9"/>
      <c r="S443" s="9"/>
      <c r="T443" s="9"/>
      <c r="V443" s="9"/>
      <c r="W443"/>
      <c r="X443"/>
      <c r="Y443"/>
      <c r="Z443"/>
      <c r="AA443"/>
      <c r="AB443"/>
      <c r="AC443"/>
      <c r="AD443"/>
    </row>
    <row r="444" spans="7:30" x14ac:dyDescent="0.3">
      <c r="G444" s="176"/>
      <c r="H444" s="177">
        <v>44550</v>
      </c>
      <c r="I444" s="176">
        <v>381.05</v>
      </c>
      <c r="J444" s="182"/>
      <c r="K444" s="176"/>
      <c r="L444" s="176"/>
      <c r="M444" s="176"/>
      <c r="N444" s="179"/>
      <c r="P444" s="9"/>
      <c r="Q444" s="9"/>
      <c r="S444" s="9"/>
      <c r="T444" s="9"/>
      <c r="V444" s="9"/>
      <c r="W444"/>
      <c r="X444"/>
      <c r="Y444"/>
      <c r="Z444"/>
      <c r="AA444"/>
      <c r="AB444"/>
      <c r="AC444"/>
      <c r="AD444"/>
    </row>
    <row r="445" spans="7:30" x14ac:dyDescent="0.3">
      <c r="G445" s="176"/>
      <c r="H445" s="177">
        <v>44547</v>
      </c>
      <c r="I445" s="176">
        <v>399.2</v>
      </c>
      <c r="J445" s="182"/>
      <c r="K445" s="176"/>
      <c r="L445" s="176"/>
      <c r="M445" s="176"/>
      <c r="N445" s="179"/>
      <c r="P445" s="9"/>
      <c r="Q445" s="9"/>
      <c r="S445" s="9"/>
      <c r="T445" s="9"/>
      <c r="V445" s="9"/>
      <c r="W445"/>
      <c r="X445"/>
      <c r="Y445"/>
      <c r="Z445"/>
      <c r="AA445"/>
      <c r="AB445"/>
      <c r="AC445"/>
      <c r="AD445"/>
    </row>
    <row r="446" spans="7:30" x14ac:dyDescent="0.3">
      <c r="G446" s="176"/>
      <c r="H446" s="177">
        <v>44546</v>
      </c>
      <c r="I446" s="176">
        <v>406</v>
      </c>
      <c r="J446" s="182"/>
      <c r="K446" s="176"/>
      <c r="L446" s="176"/>
      <c r="M446" s="176"/>
      <c r="N446" s="179"/>
      <c r="P446" s="9"/>
      <c r="Q446" s="9"/>
      <c r="S446" s="9"/>
      <c r="T446" s="9"/>
      <c r="V446" s="9"/>
      <c r="W446"/>
      <c r="X446"/>
      <c r="Y446"/>
      <c r="Z446"/>
      <c r="AA446"/>
      <c r="AB446"/>
      <c r="AC446"/>
      <c r="AD446"/>
    </row>
    <row r="447" spans="7:30" x14ac:dyDescent="0.3">
      <c r="G447" s="176"/>
      <c r="H447" s="177">
        <v>44545</v>
      </c>
      <c r="I447" s="176">
        <v>412.7</v>
      </c>
      <c r="J447" s="182"/>
      <c r="K447" s="176"/>
      <c r="L447" s="176"/>
      <c r="M447" s="176"/>
      <c r="N447" s="179"/>
      <c r="P447" s="9"/>
      <c r="Q447" s="9"/>
      <c r="S447" s="9"/>
      <c r="T447" s="9"/>
      <c r="V447" s="9"/>
      <c r="W447"/>
      <c r="X447"/>
      <c r="Y447"/>
      <c r="Z447"/>
      <c r="AA447"/>
      <c r="AB447"/>
      <c r="AC447"/>
      <c r="AD447"/>
    </row>
    <row r="448" spans="7:30" x14ac:dyDescent="0.3">
      <c r="G448" s="176"/>
      <c r="H448" s="177">
        <v>44544</v>
      </c>
      <c r="I448" s="176">
        <v>401</v>
      </c>
      <c r="J448" s="182"/>
      <c r="K448" s="176"/>
      <c r="L448" s="176"/>
      <c r="M448" s="176"/>
      <c r="N448" s="179"/>
      <c r="P448" s="9"/>
      <c r="Q448" s="9"/>
      <c r="S448" s="9"/>
      <c r="T448" s="9"/>
      <c r="V448" s="9"/>
      <c r="W448"/>
      <c r="X448"/>
      <c r="Y448"/>
      <c r="Z448"/>
      <c r="AA448"/>
      <c r="AB448"/>
      <c r="AC448"/>
      <c r="AD448"/>
    </row>
    <row r="449" spans="7:30" x14ac:dyDescent="0.3">
      <c r="G449" s="176"/>
      <c r="H449" s="177">
        <v>44543</v>
      </c>
      <c r="I449" s="176">
        <v>405.15</v>
      </c>
      <c r="J449" s="182"/>
      <c r="K449" s="176"/>
      <c r="L449" s="176"/>
      <c r="M449" s="176"/>
      <c r="N449" s="179"/>
      <c r="P449" s="9"/>
      <c r="Q449" s="9"/>
      <c r="S449" s="9"/>
      <c r="T449" s="9"/>
      <c r="V449" s="9"/>
      <c r="W449"/>
      <c r="X449"/>
      <c r="Y449"/>
      <c r="Z449"/>
      <c r="AA449"/>
      <c r="AB449"/>
      <c r="AC449"/>
      <c r="AD449"/>
    </row>
    <row r="450" spans="7:30" x14ac:dyDescent="0.3">
      <c r="G450" s="176"/>
      <c r="H450" s="177">
        <v>44540</v>
      </c>
      <c r="I450" s="176">
        <v>408.1</v>
      </c>
      <c r="J450" s="182"/>
      <c r="K450" s="176"/>
      <c r="L450" s="176"/>
      <c r="M450" s="176"/>
      <c r="N450" s="179"/>
      <c r="P450" s="9"/>
      <c r="Q450" s="9"/>
      <c r="S450" s="9"/>
      <c r="T450" s="9"/>
      <c r="V450" s="9"/>
      <c r="W450"/>
      <c r="X450"/>
      <c r="Y450"/>
      <c r="Z450"/>
      <c r="AA450"/>
      <c r="AB450"/>
      <c r="AC450"/>
      <c r="AD450"/>
    </row>
    <row r="451" spans="7:30" x14ac:dyDescent="0.3">
      <c r="G451" s="176"/>
      <c r="H451" s="177">
        <v>44539</v>
      </c>
      <c r="I451" s="176">
        <v>389</v>
      </c>
      <c r="J451" s="182"/>
      <c r="K451" s="176"/>
      <c r="L451" s="176"/>
      <c r="M451" s="176"/>
      <c r="N451" s="179"/>
      <c r="P451" s="9"/>
      <c r="Q451" s="9"/>
      <c r="S451" s="9"/>
      <c r="T451" s="9"/>
      <c r="V451" s="9"/>
      <c r="W451"/>
      <c r="X451"/>
      <c r="Y451"/>
      <c r="Z451"/>
      <c r="AA451"/>
      <c r="AB451"/>
      <c r="AC451"/>
      <c r="AD451"/>
    </row>
    <row r="452" spans="7:30" x14ac:dyDescent="0.3">
      <c r="G452" s="176"/>
      <c r="H452" s="177">
        <v>44538</v>
      </c>
      <c r="I452" s="176">
        <v>389.65</v>
      </c>
      <c r="J452" s="182"/>
      <c r="K452" s="176"/>
      <c r="L452" s="176"/>
      <c r="M452" s="176"/>
      <c r="N452" s="179"/>
      <c r="P452" s="9"/>
      <c r="Q452" s="9"/>
      <c r="S452" s="9"/>
      <c r="T452" s="9"/>
      <c r="V452" s="9"/>
      <c r="W452"/>
      <c r="X452"/>
      <c r="Y452"/>
      <c r="Z452"/>
      <c r="AA452"/>
      <c r="AB452"/>
      <c r="AC452"/>
      <c r="AD452"/>
    </row>
    <row r="453" spans="7:30" x14ac:dyDescent="0.3">
      <c r="G453" s="176"/>
      <c r="H453" s="177">
        <v>44537</v>
      </c>
      <c r="I453" s="176">
        <v>391.95</v>
      </c>
      <c r="J453" s="182"/>
      <c r="K453" s="176"/>
      <c r="L453" s="176"/>
      <c r="M453" s="176"/>
      <c r="N453" s="179"/>
      <c r="P453" s="9"/>
      <c r="Q453" s="9"/>
      <c r="S453" s="9"/>
      <c r="T453" s="9"/>
      <c r="V453" s="9"/>
      <c r="W453"/>
      <c r="X453"/>
      <c r="Y453"/>
      <c r="Z453"/>
      <c r="AA453"/>
      <c r="AB453"/>
      <c r="AC453"/>
      <c r="AD453"/>
    </row>
    <row r="454" spans="7:30" x14ac:dyDescent="0.3">
      <c r="G454" s="176"/>
      <c r="H454" s="177">
        <v>44536</v>
      </c>
      <c r="I454" s="176">
        <v>384.9</v>
      </c>
      <c r="J454" s="182"/>
      <c r="K454" s="176"/>
      <c r="L454" s="176"/>
      <c r="M454" s="176"/>
      <c r="N454" s="179"/>
      <c r="P454" s="9"/>
      <c r="Q454" s="9"/>
      <c r="S454" s="9"/>
      <c r="T454" s="9"/>
      <c r="V454" s="9"/>
      <c r="W454"/>
      <c r="X454"/>
      <c r="Y454"/>
      <c r="Z454"/>
      <c r="AA454"/>
      <c r="AB454"/>
      <c r="AC454"/>
      <c r="AD454"/>
    </row>
    <row r="455" spans="7:30" x14ac:dyDescent="0.3">
      <c r="G455" s="176"/>
      <c r="H455" s="177">
        <v>44533</v>
      </c>
      <c r="I455" s="176">
        <v>390</v>
      </c>
      <c r="J455" s="182"/>
      <c r="K455" s="176"/>
      <c r="L455" s="176"/>
      <c r="M455" s="176"/>
      <c r="N455" s="179"/>
      <c r="P455" s="9"/>
      <c r="Q455" s="9"/>
      <c r="S455" s="9"/>
      <c r="T455" s="9"/>
      <c r="V455" s="9"/>
      <c r="W455"/>
      <c r="X455"/>
      <c r="Y455"/>
      <c r="Z455"/>
      <c r="AA455"/>
      <c r="AB455"/>
      <c r="AC455"/>
      <c r="AD455"/>
    </row>
    <row r="456" spans="7:30" x14ac:dyDescent="0.3">
      <c r="G456" s="176"/>
      <c r="H456" s="177">
        <v>44532</v>
      </c>
      <c r="I456" s="176">
        <v>390.3</v>
      </c>
      <c r="J456" s="182"/>
      <c r="K456" s="176"/>
      <c r="L456" s="176"/>
      <c r="M456" s="176"/>
      <c r="N456" s="179"/>
      <c r="P456" s="9"/>
      <c r="Q456" s="9"/>
      <c r="S456" s="9"/>
      <c r="T456" s="9"/>
      <c r="V456" s="9"/>
      <c r="W456"/>
      <c r="X456"/>
      <c r="Y456"/>
      <c r="Z456"/>
      <c r="AA456"/>
      <c r="AB456"/>
      <c r="AC456"/>
      <c r="AD456"/>
    </row>
    <row r="457" spans="7:30" x14ac:dyDescent="0.3">
      <c r="G457" s="176"/>
      <c r="H457" s="177">
        <v>44531</v>
      </c>
      <c r="I457" s="176">
        <v>394.9</v>
      </c>
      <c r="J457" s="182"/>
      <c r="K457" s="176"/>
      <c r="L457" s="176"/>
      <c r="M457" s="176"/>
      <c r="N457" s="179"/>
      <c r="P457" s="9"/>
      <c r="Q457" s="9"/>
      <c r="S457" s="9"/>
      <c r="T457" s="9"/>
      <c r="V457" s="9"/>
      <c r="W457"/>
      <c r="X457"/>
      <c r="Y457"/>
      <c r="Z457"/>
      <c r="AA457"/>
      <c r="AB457"/>
      <c r="AC457"/>
      <c r="AD457"/>
    </row>
    <row r="458" spans="7:30" x14ac:dyDescent="0.3">
      <c r="G458" s="176"/>
      <c r="H458" s="177">
        <v>44530</v>
      </c>
      <c r="I458" s="176">
        <v>403.85</v>
      </c>
      <c r="J458" s="182"/>
      <c r="K458" s="176"/>
      <c r="L458" s="176"/>
      <c r="M458" s="176"/>
      <c r="N458" s="179"/>
      <c r="P458" s="9"/>
      <c r="Q458" s="9"/>
      <c r="S458" s="9"/>
      <c r="T458" s="9"/>
      <c r="V458" s="9"/>
      <c r="W458"/>
      <c r="X458"/>
      <c r="Y458"/>
      <c r="Z458"/>
      <c r="AA458"/>
      <c r="AB458"/>
      <c r="AC458"/>
      <c r="AD458"/>
    </row>
    <row r="459" spans="7:30" x14ac:dyDescent="0.3">
      <c r="G459" s="176"/>
      <c r="H459" s="177">
        <v>44529</v>
      </c>
      <c r="I459" s="176">
        <v>379.25</v>
      </c>
      <c r="J459" s="182"/>
      <c r="K459" s="176"/>
      <c r="L459" s="176"/>
      <c r="M459" s="176"/>
      <c r="N459" s="179"/>
      <c r="P459" s="9"/>
      <c r="Q459" s="9"/>
      <c r="S459" s="9"/>
      <c r="T459" s="9"/>
      <c r="V459" s="9"/>
      <c r="W459"/>
      <c r="X459"/>
      <c r="Y459"/>
      <c r="Z459"/>
      <c r="AA459"/>
      <c r="AB459"/>
      <c r="AC459"/>
      <c r="AD459"/>
    </row>
    <row r="460" spans="7:30" x14ac:dyDescent="0.3">
      <c r="G460" s="176"/>
      <c r="H460" s="177">
        <v>44526</v>
      </c>
      <c r="I460" s="176">
        <v>375.05</v>
      </c>
      <c r="J460" s="182"/>
      <c r="K460" s="176"/>
      <c r="L460" s="176"/>
      <c r="M460" s="176"/>
      <c r="N460" s="179"/>
      <c r="P460" s="9"/>
      <c r="Q460" s="9"/>
      <c r="S460" s="9"/>
      <c r="T460" s="9"/>
      <c r="V460" s="9"/>
      <c r="W460"/>
      <c r="X460"/>
      <c r="Y460"/>
      <c r="Z460"/>
      <c r="AA460"/>
      <c r="AB460"/>
      <c r="AC460"/>
      <c r="AD460"/>
    </row>
    <row r="461" spans="7:30" x14ac:dyDescent="0.3">
      <c r="G461" s="176"/>
      <c r="H461" s="177">
        <v>44525</v>
      </c>
      <c r="I461" s="176">
        <v>383.15</v>
      </c>
      <c r="J461" s="182"/>
      <c r="K461" s="176"/>
      <c r="L461" s="176"/>
      <c r="M461" s="176"/>
      <c r="N461" s="179"/>
      <c r="P461" s="9"/>
      <c r="Q461" s="9"/>
      <c r="S461" s="9"/>
      <c r="T461" s="9"/>
      <c r="V461" s="9"/>
      <c r="W461"/>
      <c r="X461"/>
      <c r="Y461"/>
      <c r="Z461"/>
      <c r="AA461"/>
      <c r="AB461"/>
      <c r="AC461"/>
      <c r="AD461"/>
    </row>
    <row r="462" spans="7:30" x14ac:dyDescent="0.3">
      <c r="G462" s="176"/>
      <c r="H462" s="177">
        <v>44524</v>
      </c>
      <c r="I462" s="176">
        <v>384.85</v>
      </c>
      <c r="J462" s="182"/>
      <c r="K462" s="176"/>
      <c r="L462" s="176"/>
      <c r="M462" s="176"/>
      <c r="N462" s="179"/>
      <c r="P462" s="9"/>
      <c r="Q462" s="9"/>
      <c r="S462" s="9"/>
      <c r="T462" s="9"/>
      <c r="V462" s="9"/>
      <c r="W462"/>
      <c r="X462"/>
      <c r="Y462"/>
      <c r="Z462"/>
      <c r="AA462"/>
      <c r="AB462"/>
      <c r="AC462"/>
      <c r="AD462"/>
    </row>
    <row r="463" spans="7:30" x14ac:dyDescent="0.3">
      <c r="G463" s="176"/>
      <c r="H463" s="177">
        <v>44523</v>
      </c>
      <c r="I463" s="176">
        <v>388.6</v>
      </c>
      <c r="J463" s="182"/>
      <c r="K463" s="176"/>
      <c r="L463" s="176"/>
      <c r="M463" s="176"/>
      <c r="N463" s="179"/>
      <c r="P463" s="9"/>
      <c r="Q463" s="9"/>
      <c r="S463" s="9"/>
      <c r="T463" s="9"/>
      <c r="V463" s="9"/>
      <c r="W463"/>
      <c r="X463"/>
      <c r="Y463"/>
      <c r="Z463"/>
      <c r="AA463"/>
      <c r="AB463"/>
      <c r="AC463"/>
      <c r="AD463"/>
    </row>
    <row r="464" spans="7:30" x14ac:dyDescent="0.3">
      <c r="G464" s="176"/>
      <c r="H464" s="177">
        <v>44522</v>
      </c>
      <c r="I464" s="176">
        <v>386.15</v>
      </c>
      <c r="J464" s="182"/>
      <c r="K464" s="176"/>
      <c r="L464" s="176"/>
      <c r="M464" s="176"/>
      <c r="N464" s="179"/>
      <c r="P464" s="9"/>
      <c r="Q464" s="9"/>
      <c r="S464" s="9"/>
      <c r="T464" s="9"/>
      <c r="V464" s="9"/>
      <c r="W464"/>
      <c r="X464"/>
      <c r="Y464"/>
      <c r="Z464"/>
      <c r="AA464"/>
      <c r="AB464"/>
      <c r="AC464"/>
      <c r="AD464"/>
    </row>
    <row r="465" spans="7:30" x14ac:dyDescent="0.3">
      <c r="G465" s="176"/>
      <c r="H465" s="177">
        <v>44518</v>
      </c>
      <c r="I465" s="176">
        <v>400.8</v>
      </c>
      <c r="J465" s="182"/>
      <c r="K465" s="176"/>
      <c r="L465" s="176"/>
      <c r="M465" s="176"/>
      <c r="N465" s="179"/>
      <c r="P465" s="9"/>
      <c r="Q465" s="9"/>
      <c r="S465" s="9"/>
      <c r="T465" s="9"/>
      <c r="V465" s="9"/>
      <c r="W465"/>
      <c r="X465"/>
      <c r="Y465"/>
      <c r="Z465"/>
      <c r="AA465"/>
      <c r="AB465"/>
      <c r="AC465"/>
      <c r="AD465"/>
    </row>
    <row r="466" spans="7:30" x14ac:dyDescent="0.3">
      <c r="G466" s="176"/>
      <c r="H466" s="177">
        <v>44517</v>
      </c>
      <c r="I466" s="176">
        <v>409.1</v>
      </c>
      <c r="J466" s="182"/>
      <c r="K466" s="176"/>
      <c r="L466" s="176"/>
      <c r="M466" s="176"/>
      <c r="N466" s="179"/>
      <c r="P466" s="9"/>
      <c r="Q466" s="9"/>
      <c r="S466" s="9"/>
      <c r="T466" s="9"/>
      <c r="V466" s="9"/>
      <c r="W466"/>
      <c r="X466"/>
      <c r="Y466"/>
      <c r="Z466"/>
      <c r="AA466"/>
      <c r="AB466"/>
      <c r="AC466"/>
      <c r="AD466"/>
    </row>
    <row r="467" spans="7:30" x14ac:dyDescent="0.3">
      <c r="G467" s="176"/>
      <c r="H467" s="177">
        <v>44516</v>
      </c>
      <c r="I467" s="176">
        <v>405.55</v>
      </c>
      <c r="J467" s="182"/>
      <c r="K467" s="176"/>
      <c r="L467" s="176"/>
      <c r="M467" s="176"/>
      <c r="N467" s="179"/>
      <c r="P467" s="9"/>
      <c r="Q467" s="9"/>
      <c r="S467" s="9"/>
      <c r="T467" s="9"/>
      <c r="V467" s="9"/>
      <c r="W467"/>
      <c r="X467"/>
      <c r="Y467"/>
      <c r="Z467"/>
      <c r="AA467"/>
      <c r="AB467"/>
      <c r="AC467"/>
      <c r="AD467"/>
    </row>
    <row r="468" spans="7:30" x14ac:dyDescent="0.3">
      <c r="G468" s="176"/>
      <c r="H468" s="177">
        <v>44515</v>
      </c>
      <c r="I468" s="176">
        <v>401.15</v>
      </c>
      <c r="J468" s="182"/>
      <c r="K468" s="176"/>
      <c r="L468" s="176"/>
      <c r="M468" s="176"/>
      <c r="N468" s="179"/>
      <c r="P468" s="9"/>
      <c r="Q468" s="9"/>
      <c r="S468" s="9"/>
      <c r="T468" s="9"/>
      <c r="V468" s="9"/>
      <c r="W468"/>
      <c r="X468"/>
      <c r="Y468"/>
      <c r="Z468"/>
      <c r="AA468"/>
      <c r="AB468"/>
      <c r="AC468"/>
      <c r="AD468"/>
    </row>
    <row r="469" spans="7:30" x14ac:dyDescent="0.3">
      <c r="G469" s="176"/>
      <c r="H469" s="177">
        <v>44512</v>
      </c>
      <c r="I469" s="176">
        <v>389.35</v>
      </c>
      <c r="J469" s="182"/>
      <c r="K469" s="176"/>
      <c r="L469" s="176"/>
      <c r="M469" s="176"/>
      <c r="N469" s="179"/>
      <c r="P469" s="9"/>
      <c r="Q469" s="9"/>
      <c r="S469" s="9"/>
      <c r="T469" s="9"/>
      <c r="V469" s="9"/>
      <c r="W469"/>
      <c r="X469"/>
      <c r="Y469"/>
      <c r="Z469"/>
      <c r="AA469"/>
      <c r="AB469"/>
      <c r="AC469"/>
      <c r="AD469"/>
    </row>
    <row r="470" spans="7:30" x14ac:dyDescent="0.3">
      <c r="G470" s="176"/>
      <c r="H470" s="177">
        <v>44511</v>
      </c>
      <c r="I470" s="176">
        <v>384.85</v>
      </c>
      <c r="J470" s="182"/>
      <c r="K470" s="176"/>
      <c r="L470" s="176"/>
      <c r="M470" s="176"/>
      <c r="N470" s="179"/>
      <c r="P470" s="9"/>
      <c r="Q470" s="9"/>
      <c r="S470" s="9"/>
      <c r="T470" s="9"/>
      <c r="V470" s="9"/>
      <c r="W470"/>
      <c r="X470"/>
      <c r="Y470"/>
      <c r="Z470"/>
      <c r="AA470"/>
      <c r="AB470"/>
      <c r="AC470"/>
      <c r="AD470"/>
    </row>
    <row r="471" spans="7:30" x14ac:dyDescent="0.3">
      <c r="G471" s="176"/>
      <c r="H471" s="177">
        <v>44510</v>
      </c>
      <c r="I471" s="176">
        <v>386.55</v>
      </c>
      <c r="J471" s="182"/>
      <c r="K471" s="176"/>
      <c r="L471" s="176"/>
      <c r="M471" s="176"/>
      <c r="N471" s="179"/>
      <c r="P471" s="9"/>
      <c r="Q471" s="9"/>
      <c r="S471" s="9"/>
      <c r="T471" s="9"/>
      <c r="V471" s="9"/>
      <c r="W471"/>
      <c r="X471"/>
      <c r="Y471"/>
      <c r="Z471"/>
      <c r="AA471"/>
      <c r="AB471"/>
      <c r="AC471"/>
      <c r="AD471"/>
    </row>
    <row r="472" spans="7:30" x14ac:dyDescent="0.3">
      <c r="G472" s="176"/>
      <c r="H472" s="177">
        <v>44509</v>
      </c>
      <c r="I472" s="176">
        <v>384.5</v>
      </c>
      <c r="J472" s="182"/>
      <c r="K472" s="176"/>
      <c r="L472" s="176"/>
      <c r="M472" s="176"/>
      <c r="N472" s="179"/>
      <c r="P472" s="9"/>
      <c r="Q472" s="9"/>
      <c r="S472" s="9"/>
      <c r="T472" s="9"/>
      <c r="V472" s="9"/>
      <c r="W472"/>
      <c r="X472"/>
      <c r="Y472"/>
      <c r="Z472"/>
      <c r="AA472"/>
      <c r="AB472"/>
      <c r="AC472"/>
      <c r="AD472"/>
    </row>
    <row r="473" spans="7:30" x14ac:dyDescent="0.3">
      <c r="G473" s="176"/>
      <c r="H473" s="177">
        <v>44508</v>
      </c>
      <c r="I473" s="176">
        <v>387</v>
      </c>
      <c r="J473" s="182"/>
      <c r="K473" s="176"/>
      <c r="L473" s="176"/>
      <c r="M473" s="176"/>
      <c r="N473" s="179"/>
      <c r="P473" s="9"/>
      <c r="Q473" s="9"/>
      <c r="S473" s="9"/>
      <c r="T473" s="9"/>
      <c r="V473" s="9"/>
      <c r="W473"/>
      <c r="X473"/>
      <c r="Y473"/>
      <c r="Z473"/>
      <c r="AA473"/>
      <c r="AB473"/>
      <c r="AC473"/>
      <c r="AD473"/>
    </row>
    <row r="474" spans="7:30" x14ac:dyDescent="0.3">
      <c r="G474" s="176"/>
      <c r="H474" s="177">
        <v>44504</v>
      </c>
      <c r="I474" s="176">
        <v>387.8</v>
      </c>
      <c r="J474" s="182"/>
      <c r="K474" s="176"/>
      <c r="L474" s="176"/>
      <c r="M474" s="176"/>
      <c r="N474" s="179"/>
      <c r="P474" s="9"/>
      <c r="Q474" s="9"/>
      <c r="S474" s="9"/>
      <c r="T474" s="9"/>
      <c r="V474" s="9"/>
      <c r="W474"/>
      <c r="X474"/>
      <c r="Y474"/>
      <c r="Z474"/>
      <c r="AA474"/>
      <c r="AB474"/>
      <c r="AC474"/>
      <c r="AD474"/>
    </row>
    <row r="475" spans="7:30" x14ac:dyDescent="0.3">
      <c r="G475" s="176"/>
      <c r="H475" s="177">
        <v>44503</v>
      </c>
      <c r="I475" s="176">
        <v>382.3</v>
      </c>
      <c r="J475" s="182"/>
      <c r="K475" s="176"/>
      <c r="L475" s="176"/>
      <c r="M475" s="176"/>
      <c r="N475" s="179"/>
      <c r="P475" s="9"/>
      <c r="Q475" s="9"/>
      <c r="S475" s="9"/>
      <c r="T475" s="9"/>
      <c r="V475" s="9"/>
      <c r="W475"/>
      <c r="X475"/>
      <c r="Y475"/>
      <c r="Z475"/>
      <c r="AA475"/>
      <c r="AB475"/>
      <c r="AC475"/>
      <c r="AD475"/>
    </row>
    <row r="476" spans="7:30" x14ac:dyDescent="0.3">
      <c r="G476" s="176"/>
      <c r="H476" s="177">
        <v>44502</v>
      </c>
      <c r="I476" s="176">
        <v>388.5</v>
      </c>
      <c r="J476" s="182"/>
      <c r="K476" s="176"/>
      <c r="L476" s="176"/>
      <c r="M476" s="176"/>
      <c r="N476" s="179"/>
      <c r="P476" s="9"/>
      <c r="Q476" s="9"/>
      <c r="S476" s="9"/>
      <c r="T476" s="9"/>
      <c r="V476" s="9"/>
      <c r="W476"/>
      <c r="X476"/>
      <c r="Y476"/>
      <c r="Z476"/>
      <c r="AA476"/>
      <c r="AB476"/>
      <c r="AC476"/>
      <c r="AD476"/>
    </row>
    <row r="477" spans="7:30" x14ac:dyDescent="0.3">
      <c r="G477" s="176"/>
      <c r="H477" s="177">
        <v>44501</v>
      </c>
      <c r="I477" s="176">
        <v>385.05</v>
      </c>
      <c r="J477" s="182"/>
      <c r="K477" s="176"/>
      <c r="L477" s="176"/>
      <c r="M477" s="176"/>
      <c r="N477" s="179"/>
      <c r="P477" s="9"/>
      <c r="Q477" s="9"/>
      <c r="S477" s="9"/>
      <c r="T477" s="9"/>
      <c r="V477" s="9"/>
      <c r="W477"/>
      <c r="X477"/>
      <c r="Y477"/>
      <c r="Z477"/>
      <c r="AA477"/>
      <c r="AB477"/>
      <c r="AC477"/>
      <c r="AD477"/>
    </row>
    <row r="478" spans="7:30" x14ac:dyDescent="0.3">
      <c r="G478" s="176"/>
      <c r="H478" s="177">
        <v>44498</v>
      </c>
      <c r="I478" s="176">
        <v>380.5</v>
      </c>
      <c r="J478" s="182"/>
      <c r="K478" s="176"/>
      <c r="L478" s="176"/>
      <c r="M478" s="176"/>
      <c r="N478" s="179"/>
      <c r="P478" s="9"/>
      <c r="Q478" s="9"/>
      <c r="S478" s="9"/>
      <c r="T478" s="9"/>
      <c r="V478" s="9"/>
      <c r="W478"/>
      <c r="X478"/>
      <c r="Y478"/>
      <c r="Z478"/>
      <c r="AA478"/>
      <c r="AB478"/>
      <c r="AC478"/>
      <c r="AD478"/>
    </row>
    <row r="479" spans="7:30" x14ac:dyDescent="0.3">
      <c r="G479" s="176"/>
      <c r="H479" s="177">
        <v>44497</v>
      </c>
      <c r="I479" s="176">
        <v>366.3</v>
      </c>
      <c r="J479" s="182"/>
      <c r="K479" s="176"/>
      <c r="L479" s="176"/>
      <c r="M479" s="176"/>
      <c r="N479" s="179"/>
      <c r="P479" s="9"/>
      <c r="Q479" s="9"/>
      <c r="S479" s="9"/>
      <c r="T479" s="9"/>
      <c r="V479" s="9"/>
      <c r="W479"/>
      <c r="X479"/>
      <c r="Y479"/>
      <c r="Z479"/>
      <c r="AA479"/>
      <c r="AB479"/>
      <c r="AC479"/>
      <c r="AD479"/>
    </row>
    <row r="480" spans="7:30" x14ac:dyDescent="0.3">
      <c r="G480" s="176"/>
      <c r="H480" s="177">
        <v>44496</v>
      </c>
      <c r="I480" s="176">
        <v>367.8</v>
      </c>
      <c r="J480" s="182"/>
      <c r="K480" s="176"/>
      <c r="L480" s="176"/>
      <c r="M480" s="176"/>
      <c r="N480" s="179"/>
      <c r="P480" s="9"/>
      <c r="Q480" s="9"/>
      <c r="S480" s="9"/>
      <c r="T480" s="9"/>
      <c r="V480" s="9"/>
      <c r="W480"/>
      <c r="X480"/>
      <c r="Y480"/>
      <c r="Z480"/>
      <c r="AA480"/>
      <c r="AB480"/>
      <c r="AC480"/>
      <c r="AD480"/>
    </row>
    <row r="481" spans="1:30" x14ac:dyDescent="0.3">
      <c r="G481" s="176"/>
      <c r="H481" s="177">
        <v>44495</v>
      </c>
      <c r="I481" s="176">
        <v>358.9</v>
      </c>
      <c r="J481" s="182"/>
      <c r="K481" s="176"/>
      <c r="L481" s="176"/>
      <c r="M481" s="176"/>
      <c r="N481" s="179"/>
      <c r="P481" s="9"/>
      <c r="Q481" s="9"/>
      <c r="S481" s="9"/>
      <c r="T481" s="9"/>
      <c r="V481" s="9"/>
      <c r="W481"/>
      <c r="X481"/>
      <c r="Y481"/>
      <c r="Z481"/>
      <c r="AA481"/>
      <c r="AB481"/>
      <c r="AC481"/>
      <c r="AD481"/>
    </row>
    <row r="482" spans="1:30" x14ac:dyDescent="0.3">
      <c r="G482" s="176"/>
      <c r="H482" s="177">
        <v>44494</v>
      </c>
      <c r="I482" s="176">
        <v>357.25</v>
      </c>
      <c r="J482" s="182"/>
      <c r="K482" s="176"/>
      <c r="L482" s="176"/>
      <c r="M482" s="176"/>
      <c r="N482" s="179"/>
      <c r="P482" s="9"/>
      <c r="Q482" s="9"/>
      <c r="S482" s="9"/>
      <c r="T482" s="9"/>
      <c r="V482" s="9"/>
      <c r="W482"/>
      <c r="X482"/>
      <c r="Y482"/>
      <c r="Z482"/>
      <c r="AA482"/>
      <c r="AB482"/>
      <c r="AC482"/>
      <c r="AD482"/>
    </row>
    <row r="483" spans="1:30" x14ac:dyDescent="0.3">
      <c r="G483" s="176"/>
      <c r="H483" s="177">
        <v>44491</v>
      </c>
      <c r="I483" s="176">
        <v>365.95</v>
      </c>
      <c r="J483" s="182"/>
      <c r="K483" s="176"/>
      <c r="L483" s="176"/>
      <c r="M483" s="176"/>
      <c r="N483" s="179"/>
      <c r="P483" s="9"/>
      <c r="Q483" s="9"/>
      <c r="S483" s="9"/>
      <c r="T483" s="9"/>
      <c r="V483" s="9"/>
      <c r="W483"/>
      <c r="X483"/>
      <c r="Y483"/>
      <c r="Z483"/>
      <c r="AA483"/>
      <c r="AB483"/>
      <c r="AC483"/>
      <c r="AD483"/>
    </row>
    <row r="484" spans="1:30" x14ac:dyDescent="0.3">
      <c r="G484" s="176"/>
      <c r="H484" s="177">
        <v>44490</v>
      </c>
      <c r="I484" s="176">
        <v>376.1</v>
      </c>
      <c r="J484" s="182"/>
      <c r="K484" s="176"/>
      <c r="L484" s="176"/>
      <c r="M484" s="176"/>
      <c r="N484" s="179"/>
      <c r="P484" s="9"/>
      <c r="Q484" s="9"/>
      <c r="S484" s="9"/>
      <c r="T484" s="9"/>
      <c r="V484" s="9"/>
      <c r="W484"/>
      <c r="X484"/>
      <c r="Y484"/>
      <c r="Z484"/>
      <c r="AA484"/>
      <c r="AB484"/>
      <c r="AC484"/>
      <c r="AD484"/>
    </row>
    <row r="485" spans="1:30" x14ac:dyDescent="0.3">
      <c r="G485" s="176"/>
      <c r="H485" s="177">
        <v>44489</v>
      </c>
      <c r="I485" s="176">
        <v>391.25</v>
      </c>
      <c r="J485" s="182"/>
      <c r="K485" s="176"/>
      <c r="L485" s="176"/>
      <c r="M485" s="176"/>
      <c r="N485" s="179"/>
      <c r="P485" s="9"/>
      <c r="Q485" s="9"/>
      <c r="S485" s="9"/>
      <c r="T485" s="9"/>
      <c r="V485" s="9"/>
      <c r="W485"/>
      <c r="X485"/>
      <c r="Y485"/>
      <c r="Z485"/>
      <c r="AA485"/>
      <c r="AB485"/>
      <c r="AC485"/>
      <c r="AD485"/>
    </row>
    <row r="486" spans="1:30" x14ac:dyDescent="0.3">
      <c r="G486" s="176"/>
      <c r="H486" s="177">
        <v>44488</v>
      </c>
      <c r="I486" s="176">
        <v>403.55</v>
      </c>
      <c r="J486" s="182"/>
      <c r="K486" s="176"/>
      <c r="L486" s="176"/>
      <c r="M486" s="176"/>
      <c r="N486" s="179"/>
      <c r="P486" s="9"/>
      <c r="Q486" s="9"/>
      <c r="S486" s="9"/>
      <c r="T486" s="9"/>
      <c r="V486" s="9"/>
      <c r="W486"/>
      <c r="X486"/>
      <c r="Y486"/>
      <c r="Z486"/>
      <c r="AA486"/>
      <c r="AB486"/>
      <c r="AC486"/>
      <c r="AD486"/>
    </row>
    <row r="487" spans="1:30" x14ac:dyDescent="0.3">
      <c r="G487" s="176"/>
      <c r="H487" s="177">
        <v>44487</v>
      </c>
      <c r="I487" s="176">
        <v>406.9</v>
      </c>
      <c r="J487" s="182"/>
      <c r="K487" s="176"/>
      <c r="L487" s="176"/>
      <c r="M487" s="176"/>
      <c r="N487" s="179"/>
      <c r="P487" s="9"/>
      <c r="Q487" s="9"/>
      <c r="S487" s="9"/>
      <c r="T487" s="9"/>
      <c r="V487" s="9"/>
      <c r="W487"/>
      <c r="X487"/>
      <c r="Y487"/>
      <c r="Z487"/>
      <c r="AA487"/>
      <c r="AB487"/>
      <c r="AC487"/>
      <c r="AD487"/>
    </row>
    <row r="488" spans="1:30" x14ac:dyDescent="0.3">
      <c r="A488" s="119"/>
      <c r="B488" s="121"/>
      <c r="G488" s="176"/>
      <c r="H488" s="177">
        <v>44483</v>
      </c>
      <c r="I488" s="176">
        <v>411.05</v>
      </c>
      <c r="J488" s="182"/>
      <c r="K488" s="176"/>
      <c r="L488" s="176"/>
      <c r="M488" s="176"/>
      <c r="N488" s="179"/>
      <c r="P488" s="9"/>
      <c r="Q488" s="9"/>
      <c r="S488" s="9"/>
      <c r="T488" s="9"/>
      <c r="V488" s="9"/>
      <c r="W488"/>
      <c r="X488"/>
      <c r="Y488"/>
      <c r="Z488"/>
      <c r="AA488"/>
      <c r="AB488"/>
      <c r="AC488"/>
      <c r="AD488"/>
    </row>
    <row r="489" spans="1:30" x14ac:dyDescent="0.3">
      <c r="G489" s="176"/>
      <c r="H489" s="177">
        <v>44482</v>
      </c>
      <c r="I489" s="176">
        <v>416.9</v>
      </c>
      <c r="J489" s="182"/>
      <c r="K489" s="176"/>
      <c r="L489" s="176"/>
      <c r="M489" s="176"/>
      <c r="N489" s="179"/>
      <c r="P489" s="9"/>
      <c r="Q489" s="9"/>
      <c r="S489" s="9"/>
      <c r="T489" s="9"/>
      <c r="V489" s="9"/>
      <c r="W489"/>
      <c r="X489"/>
      <c r="Y489"/>
      <c r="Z489"/>
      <c r="AA489"/>
      <c r="AB489"/>
      <c r="AC489"/>
      <c r="AD489"/>
    </row>
    <row r="490" spans="1:30" x14ac:dyDescent="0.3">
      <c r="G490" s="176"/>
      <c r="H490" s="177">
        <v>44481</v>
      </c>
      <c r="I490" s="176">
        <v>412.05</v>
      </c>
      <c r="J490" s="182"/>
      <c r="K490" s="176"/>
      <c r="L490" s="176"/>
      <c r="M490" s="176"/>
      <c r="N490" s="179"/>
      <c r="P490" s="9"/>
      <c r="Q490" s="9"/>
      <c r="S490" s="9"/>
      <c r="T490" s="9"/>
      <c r="V490" s="9"/>
      <c r="W490"/>
      <c r="X490"/>
      <c r="Y490"/>
      <c r="Z490"/>
      <c r="AA490"/>
      <c r="AB490"/>
      <c r="AC490"/>
      <c r="AD490"/>
    </row>
    <row r="491" spans="1:30" x14ac:dyDescent="0.3">
      <c r="G491" s="176"/>
      <c r="H491" s="177">
        <v>44480</v>
      </c>
      <c r="I491" s="176">
        <v>410.2</v>
      </c>
      <c r="J491" s="182"/>
      <c r="K491" s="176"/>
      <c r="L491" s="176"/>
      <c r="M491" s="176"/>
      <c r="N491" s="179"/>
      <c r="P491" s="9"/>
      <c r="Q491" s="9"/>
      <c r="S491" s="9"/>
      <c r="T491" s="9"/>
      <c r="V491" s="9"/>
      <c r="W491"/>
      <c r="X491"/>
      <c r="Y491"/>
      <c r="Z491"/>
      <c r="AA491"/>
      <c r="AB491"/>
      <c r="AC491"/>
      <c r="AD491"/>
    </row>
    <row r="492" spans="1:30" x14ac:dyDescent="0.3">
      <c r="G492" s="176"/>
      <c r="H492" s="177">
        <v>44477</v>
      </c>
      <c r="I492" s="176">
        <v>412.75</v>
      </c>
      <c r="J492" s="182"/>
      <c r="K492" s="176"/>
      <c r="L492" s="176"/>
      <c r="M492" s="176"/>
      <c r="N492" s="179"/>
      <c r="P492" s="9"/>
      <c r="Q492" s="9"/>
      <c r="S492" s="9"/>
      <c r="T492" s="9"/>
      <c r="V492" s="9"/>
      <c r="W492"/>
      <c r="X492"/>
      <c r="Y492"/>
      <c r="Z492"/>
      <c r="AA492"/>
      <c r="AB492"/>
      <c r="AC492"/>
      <c r="AD492"/>
    </row>
    <row r="493" spans="1:30" x14ac:dyDescent="0.3">
      <c r="G493" s="176"/>
      <c r="H493" s="177">
        <v>44476</v>
      </c>
      <c r="I493" s="176">
        <v>408.7</v>
      </c>
      <c r="J493" s="182"/>
      <c r="K493" s="176"/>
      <c r="L493" s="176"/>
      <c r="M493" s="176"/>
      <c r="N493" s="179"/>
      <c r="P493" s="9"/>
      <c r="Q493" s="9"/>
      <c r="S493" s="9"/>
      <c r="T493" s="9"/>
      <c r="V493" s="9"/>
      <c r="W493"/>
      <c r="X493"/>
      <c r="Y493"/>
      <c r="Z493"/>
      <c r="AA493"/>
      <c r="AB493"/>
      <c r="AC493"/>
      <c r="AD493"/>
    </row>
    <row r="494" spans="1:30" x14ac:dyDescent="0.3">
      <c r="G494" s="176"/>
      <c r="H494" s="177">
        <v>44475</v>
      </c>
      <c r="I494" s="176">
        <v>404.85</v>
      </c>
      <c r="J494" s="182"/>
      <c r="K494" s="176"/>
      <c r="L494" s="176"/>
      <c r="M494" s="176"/>
      <c r="N494" s="179"/>
      <c r="P494" s="9"/>
      <c r="Q494" s="9"/>
      <c r="S494" s="9"/>
      <c r="T494" s="9"/>
      <c r="V494" s="9"/>
      <c r="W494"/>
      <c r="X494"/>
      <c r="Y494"/>
      <c r="Z494"/>
      <c r="AA494"/>
      <c r="AB494"/>
      <c r="AC494"/>
      <c r="AD494"/>
    </row>
    <row r="495" spans="1:30" x14ac:dyDescent="0.3">
      <c r="G495" s="176"/>
      <c r="H495" s="177">
        <v>44474</v>
      </c>
      <c r="I495" s="176">
        <v>389.05</v>
      </c>
      <c r="J495" s="182"/>
      <c r="K495" s="176"/>
      <c r="L495" s="176"/>
      <c r="M495" s="176"/>
      <c r="N495" s="179"/>
      <c r="P495" s="9"/>
      <c r="Q495" s="9"/>
      <c r="S495" s="9"/>
      <c r="T495" s="9"/>
      <c r="V495" s="9"/>
      <c r="W495"/>
      <c r="X495"/>
      <c r="Y495"/>
      <c r="Z495"/>
      <c r="AA495"/>
      <c r="AB495"/>
      <c r="AC495"/>
      <c r="AD495"/>
    </row>
    <row r="496" spans="1:30" x14ac:dyDescent="0.3">
      <c r="G496" s="176"/>
      <c r="H496" s="177">
        <v>44473</v>
      </c>
      <c r="I496" s="176">
        <v>390.75</v>
      </c>
      <c r="J496" s="182"/>
      <c r="K496" s="176"/>
      <c r="L496" s="176"/>
      <c r="M496" s="176"/>
      <c r="N496" s="179"/>
      <c r="P496" s="9"/>
      <c r="Q496" s="9"/>
      <c r="S496" s="9"/>
      <c r="T496" s="9"/>
      <c r="V496" s="9"/>
      <c r="W496"/>
      <c r="X496"/>
      <c r="Y496"/>
      <c r="Z496"/>
      <c r="AA496"/>
      <c r="AB496"/>
      <c r="AC496"/>
      <c r="AD496"/>
    </row>
    <row r="497" spans="7:30" x14ac:dyDescent="0.3">
      <c r="G497" s="183"/>
      <c r="H497" s="184">
        <v>44470</v>
      </c>
      <c r="I497" s="183">
        <v>383.4</v>
      </c>
      <c r="J497" s="182"/>
      <c r="K497" s="176"/>
      <c r="L497" s="176"/>
      <c r="M497" s="176"/>
      <c r="N497" s="179"/>
      <c r="P497" s="9"/>
      <c r="Q497" s="9"/>
      <c r="S497" s="9"/>
      <c r="T497" s="9"/>
      <c r="V497" s="9"/>
      <c r="W497"/>
      <c r="X497"/>
      <c r="Y497"/>
      <c r="Z497"/>
      <c r="AA497"/>
      <c r="AB497"/>
      <c r="AC497"/>
      <c r="AD497"/>
    </row>
    <row r="498" spans="7:30" x14ac:dyDescent="0.3">
      <c r="G498" s="9"/>
      <c r="H498" s="9"/>
      <c r="I498" s="9"/>
      <c r="J498" s="129"/>
      <c r="K498" s="9"/>
      <c r="L498" s="9"/>
      <c r="M498" s="9"/>
      <c r="P498" s="9"/>
      <c r="Q498" s="9"/>
      <c r="S498" s="9"/>
      <c r="T498" s="9"/>
      <c r="V498" s="9"/>
      <c r="W498"/>
      <c r="X498"/>
      <c r="Y498"/>
      <c r="Z498"/>
      <c r="AA498"/>
      <c r="AB498"/>
      <c r="AC498"/>
      <c r="AD498"/>
    </row>
    <row r="499" spans="7:30" x14ac:dyDescent="0.3">
      <c r="G499" s="9"/>
      <c r="H499" s="9"/>
      <c r="I499" s="9"/>
      <c r="J499" s="129"/>
      <c r="K499" s="9"/>
      <c r="L499" s="9"/>
      <c r="M499" s="9"/>
      <c r="P499" s="9"/>
      <c r="Q499" s="9"/>
      <c r="S499" s="9"/>
      <c r="T499" s="9"/>
      <c r="V499" s="9"/>
      <c r="W499"/>
      <c r="X499"/>
      <c r="Y499"/>
      <c r="Z499"/>
      <c r="AA499"/>
      <c r="AB499"/>
      <c r="AC499"/>
      <c r="AD499"/>
    </row>
    <row r="500" spans="7:30" x14ac:dyDescent="0.3">
      <c r="G500" s="9"/>
      <c r="H500" s="9"/>
      <c r="I500" s="9"/>
      <c r="J500" s="129"/>
      <c r="K500" s="9"/>
      <c r="L500" s="9"/>
      <c r="M500" s="9"/>
      <c r="P500" s="9"/>
      <c r="Q500" s="9"/>
      <c r="S500" s="9"/>
      <c r="T500" s="9"/>
      <c r="V500" s="9"/>
      <c r="W500"/>
      <c r="X500"/>
      <c r="Y500"/>
      <c r="Z500"/>
      <c r="AA500"/>
      <c r="AB500"/>
      <c r="AC500"/>
      <c r="AD500"/>
    </row>
    <row r="501" spans="7:30" x14ac:dyDescent="0.3">
      <c r="G501" s="9"/>
      <c r="H501" s="9"/>
      <c r="I501" s="9"/>
      <c r="J501" s="129"/>
      <c r="K501" s="9"/>
      <c r="L501" s="9"/>
      <c r="M501" s="9"/>
      <c r="P501" s="9"/>
      <c r="Q501" s="9"/>
      <c r="S501" s="9"/>
      <c r="T501" s="9"/>
      <c r="V501" s="9"/>
      <c r="W501"/>
      <c r="X501"/>
      <c r="Y501"/>
      <c r="Z501"/>
      <c r="AA501"/>
      <c r="AB501"/>
      <c r="AC501"/>
      <c r="AD501"/>
    </row>
    <row r="502" spans="7:30" x14ac:dyDescent="0.3">
      <c r="G502" s="9"/>
      <c r="H502" s="9"/>
      <c r="I502" s="9"/>
      <c r="J502" s="129"/>
      <c r="K502" s="9"/>
      <c r="L502" s="9"/>
      <c r="M502" s="9"/>
      <c r="P502" s="9"/>
      <c r="Q502" s="9"/>
      <c r="S502" s="9"/>
      <c r="T502" s="9"/>
      <c r="V502" s="9"/>
      <c r="W502"/>
      <c r="X502"/>
      <c r="Y502"/>
      <c r="Z502"/>
      <c r="AA502"/>
      <c r="AB502"/>
      <c r="AC502"/>
      <c r="AD502"/>
    </row>
    <row r="503" spans="7:30" x14ac:dyDescent="0.3">
      <c r="G503" s="9"/>
      <c r="H503" s="9"/>
      <c r="I503" s="9"/>
      <c r="J503" s="129"/>
      <c r="K503" s="9"/>
      <c r="L503" s="9"/>
      <c r="M503" s="9"/>
      <c r="P503" s="9"/>
      <c r="Q503" s="9"/>
      <c r="S503" s="9"/>
      <c r="T503" s="9"/>
      <c r="V503" s="9"/>
      <c r="W503"/>
      <c r="X503"/>
      <c r="Y503"/>
      <c r="Z503"/>
      <c r="AA503"/>
      <c r="AB503"/>
      <c r="AC503"/>
      <c r="AD503"/>
    </row>
    <row r="504" spans="7:30" x14ac:dyDescent="0.3">
      <c r="G504" s="9"/>
      <c r="H504" s="9"/>
      <c r="I504" s="9"/>
      <c r="J504" s="129"/>
      <c r="K504" s="9"/>
      <c r="L504" s="9"/>
      <c r="M504" s="9"/>
      <c r="P504" s="9"/>
      <c r="Q504" s="9"/>
      <c r="S504" s="9"/>
      <c r="T504" s="9"/>
      <c r="V504" s="9"/>
      <c r="W504"/>
      <c r="X504"/>
      <c r="Y504"/>
      <c r="Z504"/>
      <c r="AA504"/>
      <c r="AB504"/>
      <c r="AC504"/>
      <c r="AD504"/>
    </row>
    <row r="505" spans="7:30" x14ac:dyDescent="0.3">
      <c r="G505" s="9"/>
      <c r="H505" s="9"/>
      <c r="I505" s="9"/>
      <c r="J505" s="129"/>
      <c r="K505" s="9"/>
      <c r="L505" s="9"/>
      <c r="M505" s="9"/>
      <c r="P505" s="9"/>
      <c r="Q505" s="9"/>
      <c r="S505" s="9"/>
      <c r="T505" s="9"/>
      <c r="V505" s="9"/>
      <c r="W505"/>
      <c r="X505"/>
      <c r="Y505"/>
      <c r="Z505"/>
      <c r="AA505"/>
      <c r="AB505"/>
      <c r="AC505"/>
      <c r="AD505"/>
    </row>
    <row r="506" spans="7:30" x14ac:dyDescent="0.3">
      <c r="G506" s="9"/>
      <c r="H506" s="9"/>
      <c r="I506" s="9"/>
      <c r="J506" s="129"/>
      <c r="K506" s="9"/>
      <c r="L506" s="9"/>
      <c r="M506" s="9"/>
      <c r="P506" s="9"/>
      <c r="Q506" s="9"/>
      <c r="S506" s="9"/>
      <c r="T506" s="9"/>
      <c r="V506" s="9"/>
      <c r="W506"/>
      <c r="X506"/>
      <c r="Y506"/>
      <c r="Z506"/>
      <c r="AA506"/>
      <c r="AB506"/>
      <c r="AC506"/>
      <c r="AD506"/>
    </row>
    <row r="507" spans="7:30" x14ac:dyDescent="0.3">
      <c r="G507" s="9"/>
      <c r="H507" s="9"/>
      <c r="I507" s="9"/>
      <c r="J507" s="129"/>
      <c r="K507" s="9"/>
      <c r="L507" s="9"/>
      <c r="M507" s="9"/>
      <c r="P507" s="9"/>
      <c r="Q507" s="9"/>
      <c r="S507" s="9"/>
      <c r="T507" s="9"/>
      <c r="V507" s="9"/>
      <c r="W507"/>
      <c r="X507"/>
      <c r="Y507"/>
      <c r="Z507"/>
      <c r="AA507"/>
      <c r="AB507"/>
      <c r="AC507"/>
      <c r="AD507"/>
    </row>
    <row r="508" spans="7:30" x14ac:dyDescent="0.3">
      <c r="G508" s="9"/>
      <c r="H508" s="9"/>
      <c r="I508" s="9"/>
      <c r="J508" s="129"/>
      <c r="K508" s="9"/>
      <c r="L508" s="9"/>
      <c r="M508" s="9"/>
      <c r="P508" s="9"/>
      <c r="Q508" s="9"/>
      <c r="S508" s="9"/>
      <c r="T508" s="9"/>
      <c r="V508" s="9"/>
      <c r="W508"/>
      <c r="X508"/>
      <c r="Y508"/>
      <c r="Z508"/>
      <c r="AA508"/>
      <c r="AB508"/>
      <c r="AC508"/>
      <c r="AD508"/>
    </row>
    <row r="509" spans="7:30" x14ac:dyDescent="0.3">
      <c r="G509" s="9"/>
      <c r="H509" s="9"/>
      <c r="I509" s="9"/>
      <c r="J509" s="129"/>
      <c r="K509" s="9"/>
      <c r="L509" s="9"/>
      <c r="M509" s="9"/>
      <c r="P509" s="9"/>
      <c r="Q509" s="9"/>
      <c r="S509" s="9"/>
      <c r="T509" s="9"/>
      <c r="V509" s="9"/>
      <c r="W509"/>
      <c r="X509"/>
      <c r="Y509"/>
      <c r="Z509"/>
      <c r="AA509"/>
      <c r="AB509"/>
      <c r="AC509"/>
      <c r="AD509"/>
    </row>
    <row r="510" spans="7:30" x14ac:dyDescent="0.3">
      <c r="G510" s="9"/>
      <c r="H510" s="9"/>
      <c r="I510" s="9"/>
      <c r="J510" s="129"/>
      <c r="K510" s="9"/>
      <c r="L510" s="9"/>
      <c r="M510" s="9"/>
      <c r="P510" s="9"/>
      <c r="Q510" s="9"/>
      <c r="S510" s="9"/>
      <c r="T510" s="9"/>
      <c r="V510" s="9"/>
      <c r="W510"/>
      <c r="X510"/>
      <c r="Y510"/>
      <c r="Z510"/>
      <c r="AA510"/>
      <c r="AB510"/>
      <c r="AC510"/>
      <c r="AD510"/>
    </row>
    <row r="511" spans="7:30" x14ac:dyDescent="0.3">
      <c r="G511" s="9"/>
      <c r="H511" s="9"/>
      <c r="I511" s="9"/>
      <c r="J511" s="129"/>
      <c r="K511" s="9"/>
      <c r="L511" s="9"/>
      <c r="M511" s="9"/>
      <c r="P511" s="9"/>
      <c r="Q511" s="9"/>
      <c r="S511" s="9"/>
      <c r="T511" s="9"/>
      <c r="V511" s="9"/>
      <c r="W511"/>
      <c r="X511"/>
      <c r="Y511"/>
      <c r="Z511"/>
      <c r="AA511"/>
      <c r="AB511"/>
      <c r="AC511"/>
      <c r="AD511"/>
    </row>
    <row r="512" spans="7:30" x14ac:dyDescent="0.3">
      <c r="G512" s="9"/>
      <c r="H512" s="9"/>
      <c r="I512" s="9"/>
      <c r="J512" s="130"/>
      <c r="K512" s="9"/>
      <c r="L512" s="9"/>
      <c r="M512" s="9"/>
      <c r="P512" s="9"/>
      <c r="Q512" s="9"/>
      <c r="S512" s="9"/>
      <c r="T512" s="9"/>
      <c r="V512" s="9"/>
      <c r="W512"/>
      <c r="X512"/>
      <c r="Y512"/>
      <c r="Z512"/>
      <c r="AA512"/>
      <c r="AB512"/>
      <c r="AC512"/>
      <c r="AD512"/>
    </row>
    <row r="513" spans="7:30" x14ac:dyDescent="0.3">
      <c r="G513" s="9"/>
      <c r="H513" s="9"/>
      <c r="I513" s="9"/>
      <c r="J513" s="130"/>
      <c r="K513" s="9"/>
      <c r="L513" s="9"/>
      <c r="M513" s="9"/>
      <c r="P513" s="9"/>
      <c r="Q513" s="9"/>
      <c r="S513" s="9"/>
      <c r="T513" s="9"/>
      <c r="V513" s="9"/>
      <c r="W513"/>
      <c r="X513"/>
      <c r="Y513"/>
      <c r="Z513"/>
      <c r="AA513"/>
      <c r="AB513"/>
      <c r="AC513"/>
      <c r="AD513"/>
    </row>
    <row r="514" spans="7:30" x14ac:dyDescent="0.3">
      <c r="G514" s="9"/>
      <c r="H514" s="9"/>
      <c r="I514" s="9"/>
      <c r="J514" s="130"/>
      <c r="K514" s="9"/>
      <c r="L514" s="9"/>
      <c r="M514" s="9"/>
      <c r="P514" s="9"/>
      <c r="Q514" s="9"/>
      <c r="S514" s="9"/>
      <c r="T514" s="9"/>
      <c r="V514" s="9"/>
      <c r="W514"/>
      <c r="X514"/>
      <c r="Y514"/>
      <c r="Z514"/>
      <c r="AA514"/>
      <c r="AB514"/>
      <c r="AC514"/>
      <c r="AD514"/>
    </row>
    <row r="515" spans="7:30" x14ac:dyDescent="0.3">
      <c r="G515" s="9"/>
      <c r="H515" s="9"/>
      <c r="I515" s="9"/>
      <c r="J515" s="130"/>
      <c r="K515" s="9"/>
      <c r="L515" s="9"/>
      <c r="M515" s="9"/>
      <c r="P515" s="9"/>
      <c r="Q515" s="9"/>
      <c r="S515" s="9"/>
      <c r="T515" s="9"/>
      <c r="V515" s="9"/>
      <c r="W515"/>
      <c r="X515"/>
      <c r="Y515"/>
      <c r="Z515"/>
      <c r="AA515"/>
      <c r="AB515"/>
      <c r="AC515"/>
      <c r="AD515"/>
    </row>
    <row r="516" spans="7:30" x14ac:dyDescent="0.3">
      <c r="G516" s="9"/>
      <c r="H516" s="9"/>
      <c r="I516" s="9"/>
      <c r="J516" s="130"/>
      <c r="K516" s="9"/>
      <c r="L516" s="9"/>
      <c r="M516" s="9"/>
      <c r="P516" s="9"/>
      <c r="Q516" s="9"/>
      <c r="S516" s="9"/>
      <c r="T516" s="9"/>
      <c r="V516" s="9"/>
      <c r="W516"/>
      <c r="X516"/>
      <c r="Y516"/>
      <c r="Z516"/>
      <c r="AA516"/>
      <c r="AB516"/>
      <c r="AC516"/>
      <c r="AD516"/>
    </row>
    <row r="517" spans="7:30" x14ac:dyDescent="0.3">
      <c r="G517" s="9"/>
      <c r="H517" s="9"/>
      <c r="I517" s="9"/>
      <c r="J517" s="130"/>
      <c r="K517" s="9"/>
      <c r="L517" s="9"/>
      <c r="M517" s="9"/>
      <c r="P517" s="9"/>
      <c r="Q517" s="9"/>
      <c r="S517" s="9"/>
      <c r="T517" s="9"/>
      <c r="V517" s="9"/>
      <c r="W517"/>
      <c r="X517"/>
      <c r="Y517"/>
      <c r="Z517"/>
      <c r="AA517"/>
      <c r="AB517"/>
      <c r="AC517"/>
      <c r="AD517"/>
    </row>
    <row r="518" spans="7:30" x14ac:dyDescent="0.3">
      <c r="G518" s="9"/>
      <c r="H518" s="9"/>
      <c r="I518" s="9"/>
      <c r="J518" s="130"/>
      <c r="K518" s="9"/>
      <c r="L518" s="9"/>
      <c r="M518" s="9"/>
      <c r="P518" s="9"/>
      <c r="Q518" s="9"/>
      <c r="S518" s="9"/>
      <c r="T518" s="9"/>
      <c r="V518" s="9"/>
      <c r="W518"/>
      <c r="X518"/>
      <c r="Y518"/>
      <c r="Z518"/>
      <c r="AA518"/>
      <c r="AB518"/>
      <c r="AC518"/>
      <c r="AD518"/>
    </row>
    <row r="519" spans="7:30" x14ac:dyDescent="0.3">
      <c r="G519" s="9"/>
      <c r="H519" s="9"/>
      <c r="I519" s="9"/>
      <c r="J519" s="130"/>
      <c r="K519" s="9"/>
      <c r="L519" s="9"/>
      <c r="M519" s="9"/>
      <c r="P519" s="9"/>
      <c r="Q519" s="9"/>
      <c r="S519" s="9"/>
      <c r="T519" s="9"/>
      <c r="V519" s="9"/>
      <c r="W519"/>
      <c r="X519"/>
      <c r="Y519"/>
      <c r="Z519"/>
      <c r="AA519"/>
      <c r="AB519"/>
      <c r="AC519"/>
      <c r="AD519"/>
    </row>
    <row r="520" spans="7:30" x14ac:dyDescent="0.3">
      <c r="G520" s="9"/>
      <c r="H520" s="9"/>
      <c r="I520" s="9"/>
      <c r="J520" s="130"/>
      <c r="K520" s="9"/>
      <c r="L520" s="9"/>
      <c r="M520" s="9"/>
      <c r="P520" s="9"/>
      <c r="Q520" s="9"/>
      <c r="S520" s="9"/>
      <c r="T520" s="9"/>
      <c r="V520" s="9"/>
      <c r="W520"/>
      <c r="X520"/>
      <c r="Y520"/>
      <c r="Z520"/>
      <c r="AA520"/>
      <c r="AB520"/>
      <c r="AC520"/>
      <c r="AD520"/>
    </row>
    <row r="521" spans="7:30" x14ac:dyDescent="0.3">
      <c r="G521" s="9"/>
      <c r="H521" s="9"/>
      <c r="I521" s="9"/>
      <c r="J521" s="130"/>
      <c r="K521" s="9"/>
      <c r="L521" s="9"/>
      <c r="M521" s="9"/>
      <c r="P521" s="9"/>
      <c r="Q521" s="9"/>
      <c r="S521" s="9"/>
      <c r="T521" s="9"/>
      <c r="V521" s="9"/>
      <c r="W521"/>
      <c r="X521"/>
      <c r="Y521"/>
      <c r="Z521"/>
      <c r="AA521"/>
      <c r="AB521"/>
      <c r="AC521"/>
      <c r="AD521"/>
    </row>
    <row r="522" spans="7:30" x14ac:dyDescent="0.3">
      <c r="G522" s="9"/>
      <c r="H522" s="9"/>
      <c r="I522" s="9"/>
      <c r="J522" s="130"/>
      <c r="K522" s="9"/>
      <c r="L522" s="9"/>
      <c r="M522" s="9"/>
      <c r="P522" s="9"/>
      <c r="Q522" s="9"/>
      <c r="S522" s="9"/>
      <c r="T522" s="9"/>
      <c r="V522" s="9"/>
      <c r="W522"/>
      <c r="X522"/>
      <c r="Y522"/>
      <c r="Z522"/>
      <c r="AA522"/>
      <c r="AB522"/>
      <c r="AC522"/>
      <c r="AD522"/>
    </row>
    <row r="523" spans="7:30" x14ac:dyDescent="0.3">
      <c r="G523" s="9"/>
      <c r="H523" s="9"/>
      <c r="I523" s="9"/>
      <c r="J523" s="130"/>
      <c r="K523" s="9"/>
      <c r="L523" s="9"/>
      <c r="M523" s="9"/>
      <c r="P523" s="9"/>
      <c r="Q523" s="9"/>
      <c r="S523" s="9"/>
      <c r="T523" s="9"/>
      <c r="V523" s="9"/>
      <c r="W523"/>
      <c r="X523"/>
      <c r="Y523"/>
      <c r="Z523"/>
      <c r="AA523"/>
      <c r="AB523"/>
      <c r="AC523"/>
      <c r="AD523"/>
    </row>
    <row r="524" spans="7:30" x14ac:dyDescent="0.3">
      <c r="G524" s="9"/>
      <c r="H524" s="9"/>
      <c r="I524" s="9"/>
      <c r="J524" s="130"/>
      <c r="K524" s="9"/>
      <c r="L524" s="9"/>
      <c r="M524" s="9"/>
      <c r="P524" s="9"/>
      <c r="Q524" s="9"/>
      <c r="S524" s="9"/>
      <c r="T524" s="9"/>
      <c r="V524" s="9"/>
      <c r="W524"/>
      <c r="X524"/>
      <c r="Y524"/>
      <c r="Z524"/>
      <c r="AA524"/>
      <c r="AB524"/>
      <c r="AC524"/>
      <c r="AD524"/>
    </row>
    <row r="525" spans="7:30" x14ac:dyDescent="0.3">
      <c r="G525" s="9"/>
      <c r="H525" s="9"/>
      <c r="I525" s="9"/>
      <c r="J525" s="130"/>
      <c r="K525" s="9"/>
      <c r="L525" s="9"/>
      <c r="M525" s="9"/>
      <c r="P525" s="9"/>
      <c r="Q525" s="9"/>
      <c r="S525" s="9"/>
      <c r="T525" s="9"/>
      <c r="V525" s="9"/>
      <c r="W525"/>
      <c r="X525"/>
      <c r="Y525"/>
      <c r="Z525"/>
      <c r="AA525"/>
      <c r="AB525"/>
      <c r="AC525"/>
      <c r="AD525"/>
    </row>
    <row r="526" spans="7:30" x14ac:dyDescent="0.3">
      <c r="G526" s="9"/>
      <c r="H526" s="9"/>
      <c r="I526" s="9"/>
      <c r="J526" s="130"/>
      <c r="K526" s="9"/>
      <c r="L526" s="9"/>
      <c r="M526" s="9"/>
      <c r="P526" s="9"/>
      <c r="Q526" s="9"/>
      <c r="S526" s="9"/>
      <c r="T526" s="9"/>
      <c r="V526" s="9"/>
      <c r="W526"/>
      <c r="X526"/>
      <c r="Y526"/>
      <c r="Z526"/>
      <c r="AA526"/>
      <c r="AB526"/>
      <c r="AC526"/>
      <c r="AD526"/>
    </row>
    <row r="527" spans="7:30" x14ac:dyDescent="0.3">
      <c r="G527" s="9"/>
      <c r="H527" s="9"/>
      <c r="I527" s="9"/>
      <c r="J527" s="130"/>
      <c r="K527" s="9"/>
      <c r="L527" s="9"/>
      <c r="M527" s="9"/>
      <c r="P527" s="9"/>
      <c r="Q527" s="9"/>
      <c r="S527" s="9"/>
      <c r="T527" s="9"/>
      <c r="V527" s="9"/>
      <c r="W527"/>
      <c r="X527"/>
      <c r="Y527"/>
      <c r="Z527"/>
      <c r="AA527"/>
      <c r="AB527"/>
      <c r="AC527"/>
      <c r="AD527"/>
    </row>
    <row r="528" spans="7:30" x14ac:dyDescent="0.3">
      <c r="G528" s="9"/>
      <c r="H528" s="9"/>
      <c r="I528" s="9"/>
      <c r="J528" s="130"/>
      <c r="K528" s="9"/>
      <c r="L528" s="9"/>
      <c r="M528" s="9"/>
      <c r="P528" s="9"/>
      <c r="Q528" s="9"/>
      <c r="S528" s="9"/>
      <c r="T528" s="9"/>
      <c r="V528" s="9"/>
      <c r="W528"/>
      <c r="X528"/>
      <c r="Y528"/>
      <c r="Z528"/>
      <c r="AA528"/>
      <c r="AB528"/>
      <c r="AC528"/>
      <c r="AD528"/>
    </row>
    <row r="529" spans="7:30" x14ac:dyDescent="0.3">
      <c r="G529" s="9"/>
      <c r="H529" s="9"/>
      <c r="I529" s="9"/>
      <c r="J529" s="130"/>
      <c r="K529" s="9"/>
      <c r="L529" s="9"/>
      <c r="M529" s="9"/>
      <c r="P529" s="9"/>
      <c r="Q529" s="9"/>
      <c r="S529" s="9"/>
      <c r="T529" s="9"/>
      <c r="V529" s="9"/>
      <c r="W529"/>
      <c r="X529"/>
      <c r="Y529"/>
      <c r="Z529"/>
      <c r="AA529"/>
      <c r="AB529"/>
      <c r="AC529"/>
      <c r="AD529"/>
    </row>
    <row r="530" spans="7:30" x14ac:dyDescent="0.3">
      <c r="G530" s="9"/>
      <c r="H530" s="9"/>
      <c r="I530" s="9"/>
      <c r="J530" s="130"/>
      <c r="K530" s="9"/>
      <c r="L530" s="9"/>
      <c r="M530" s="9"/>
      <c r="P530" s="9"/>
      <c r="Q530" s="9"/>
      <c r="S530" s="9"/>
      <c r="T530" s="9"/>
      <c r="V530" s="9"/>
      <c r="W530"/>
      <c r="X530"/>
      <c r="Y530"/>
      <c r="Z530"/>
      <c r="AA530"/>
      <c r="AB530"/>
      <c r="AC530"/>
      <c r="AD530"/>
    </row>
    <row r="531" spans="7:30" x14ac:dyDescent="0.3">
      <c r="G531" s="9"/>
      <c r="H531" s="9"/>
      <c r="I531" s="9"/>
      <c r="J531" s="130"/>
      <c r="K531" s="9"/>
      <c r="L531" s="9"/>
      <c r="M531" s="9"/>
      <c r="P531" s="9"/>
      <c r="Q531" s="9"/>
      <c r="S531" s="9"/>
      <c r="T531" s="9"/>
      <c r="V531" s="9"/>
      <c r="W531"/>
      <c r="X531"/>
      <c r="Y531"/>
      <c r="Z531"/>
      <c r="AA531"/>
      <c r="AB531"/>
      <c r="AC531"/>
      <c r="AD531"/>
    </row>
    <row r="532" spans="7:30" x14ac:dyDescent="0.3">
      <c r="G532" s="9"/>
      <c r="H532" s="9"/>
      <c r="I532" s="9"/>
      <c r="J532" s="130"/>
      <c r="K532" s="9"/>
      <c r="L532" s="9"/>
      <c r="M532" s="9"/>
      <c r="P532" s="9"/>
      <c r="Q532" s="9"/>
      <c r="S532" s="9"/>
      <c r="T532" s="9"/>
      <c r="V532" s="9"/>
      <c r="W532"/>
      <c r="X532"/>
      <c r="Y532"/>
      <c r="Z532"/>
      <c r="AA532"/>
      <c r="AB532"/>
      <c r="AC532"/>
      <c r="AD532"/>
    </row>
    <row r="533" spans="7:30" x14ac:dyDescent="0.3">
      <c r="G533" s="9"/>
      <c r="H533" s="9"/>
      <c r="I533" s="9"/>
      <c r="J533" s="130"/>
      <c r="K533" s="9"/>
      <c r="L533" s="9"/>
      <c r="M533" s="9"/>
      <c r="P533" s="9"/>
      <c r="Q533" s="9"/>
      <c r="S533" s="9"/>
      <c r="T533" s="9"/>
      <c r="V533" s="9"/>
      <c r="W533"/>
      <c r="X533"/>
      <c r="Y533"/>
      <c r="Z533"/>
      <c r="AA533"/>
      <c r="AB533"/>
      <c r="AC533"/>
      <c r="AD533"/>
    </row>
    <row r="534" spans="7:30" x14ac:dyDescent="0.3">
      <c r="G534" s="9"/>
      <c r="H534" s="9"/>
      <c r="I534" s="9"/>
      <c r="J534" s="130"/>
      <c r="K534" s="9"/>
      <c r="L534" s="9"/>
      <c r="M534" s="9"/>
      <c r="P534" s="9"/>
      <c r="Q534" s="9"/>
      <c r="S534" s="9"/>
      <c r="T534" s="9"/>
      <c r="V534" s="9"/>
      <c r="W534"/>
      <c r="X534"/>
      <c r="Y534"/>
      <c r="Z534"/>
      <c r="AA534"/>
      <c r="AB534"/>
      <c r="AC534"/>
      <c r="AD534"/>
    </row>
    <row r="535" spans="7:30" x14ac:dyDescent="0.3">
      <c r="G535" s="9"/>
      <c r="H535" s="9"/>
      <c r="I535" s="9"/>
      <c r="J535" s="130"/>
      <c r="K535" s="9"/>
      <c r="L535" s="9"/>
      <c r="M535" s="9"/>
      <c r="P535" s="9"/>
      <c r="Q535" s="9"/>
      <c r="S535" s="9"/>
      <c r="T535" s="9"/>
      <c r="V535" s="9"/>
      <c r="W535"/>
      <c r="X535"/>
      <c r="Y535"/>
      <c r="Z535"/>
      <c r="AA535"/>
      <c r="AB535"/>
      <c r="AC535"/>
      <c r="AD535"/>
    </row>
    <row r="536" spans="7:30" x14ac:dyDescent="0.3">
      <c r="G536" s="9"/>
      <c r="H536" s="9"/>
      <c r="I536" s="9"/>
      <c r="J536" s="130"/>
      <c r="K536" s="9"/>
      <c r="L536" s="9"/>
      <c r="M536" s="9"/>
      <c r="P536" s="9"/>
      <c r="Q536" s="9"/>
      <c r="S536" s="9"/>
      <c r="T536" s="9"/>
      <c r="V536" s="9"/>
      <c r="W536"/>
      <c r="X536"/>
      <c r="Y536"/>
      <c r="Z536"/>
      <c r="AA536"/>
      <c r="AB536"/>
      <c r="AC536"/>
      <c r="AD536"/>
    </row>
    <row r="537" spans="7:30" x14ac:dyDescent="0.3">
      <c r="G537" s="9"/>
      <c r="H537" s="9"/>
      <c r="I537" s="9"/>
      <c r="J537" s="130"/>
      <c r="K537" s="9"/>
      <c r="L537" s="9"/>
      <c r="M537" s="9"/>
      <c r="P537" s="9"/>
      <c r="Q537" s="9"/>
      <c r="S537" s="9"/>
      <c r="T537" s="9"/>
      <c r="V537" s="9"/>
      <c r="W537"/>
      <c r="X537"/>
      <c r="Y537"/>
      <c r="Z537"/>
      <c r="AA537"/>
      <c r="AB537"/>
      <c r="AC537"/>
      <c r="AD537"/>
    </row>
    <row r="538" spans="7:30" x14ac:dyDescent="0.3">
      <c r="G538" s="9"/>
      <c r="H538" s="9"/>
      <c r="I538" s="9"/>
      <c r="J538" s="130"/>
      <c r="K538" s="9"/>
      <c r="L538" s="9"/>
      <c r="M538" s="9"/>
      <c r="P538" s="9"/>
      <c r="Q538" s="9"/>
      <c r="S538" s="9"/>
      <c r="T538" s="9"/>
      <c r="V538" s="9"/>
      <c r="W538"/>
      <c r="X538"/>
      <c r="Y538"/>
      <c r="Z538"/>
      <c r="AA538"/>
      <c r="AB538"/>
      <c r="AC538"/>
      <c r="AD538"/>
    </row>
    <row r="539" spans="7:30" x14ac:dyDescent="0.3">
      <c r="G539" s="9"/>
      <c r="H539" s="9"/>
      <c r="I539" s="9"/>
      <c r="J539" s="130"/>
      <c r="K539" s="9"/>
      <c r="L539" s="9"/>
      <c r="M539" s="9"/>
      <c r="P539" s="9"/>
      <c r="Q539" s="9"/>
      <c r="S539" s="9"/>
      <c r="T539" s="9"/>
      <c r="V539" s="9"/>
      <c r="W539"/>
      <c r="X539"/>
      <c r="Y539"/>
      <c r="Z539"/>
      <c r="AA539"/>
      <c r="AB539"/>
      <c r="AC539"/>
      <c r="AD539"/>
    </row>
    <row r="540" spans="7:30" x14ac:dyDescent="0.3">
      <c r="G540" s="9"/>
      <c r="H540" s="9"/>
      <c r="I540" s="9"/>
      <c r="J540" s="130"/>
      <c r="K540" s="9"/>
      <c r="L540" s="9"/>
      <c r="M540" s="9"/>
      <c r="P540" s="9"/>
      <c r="Q540" s="9"/>
      <c r="S540" s="9"/>
      <c r="T540" s="9"/>
      <c r="V540" s="9"/>
      <c r="W540"/>
      <c r="X540"/>
      <c r="Y540"/>
      <c r="Z540"/>
      <c r="AA540"/>
      <c r="AB540"/>
      <c r="AC540"/>
      <c r="AD540"/>
    </row>
    <row r="541" spans="7:30" x14ac:dyDescent="0.3">
      <c r="G541" s="9"/>
      <c r="H541" s="9"/>
      <c r="I541" s="9"/>
      <c r="J541" s="130"/>
      <c r="K541" s="9"/>
      <c r="L541" s="9"/>
      <c r="M541" s="9"/>
      <c r="P541" s="9"/>
      <c r="Q541" s="9"/>
      <c r="S541" s="9"/>
      <c r="T541" s="9"/>
      <c r="V541" s="9"/>
      <c r="W541"/>
      <c r="X541"/>
      <c r="Y541"/>
      <c r="Z541"/>
      <c r="AA541"/>
      <c r="AB541"/>
      <c r="AC541"/>
      <c r="AD541"/>
    </row>
    <row r="542" spans="7:30" x14ac:dyDescent="0.3">
      <c r="G542" s="9"/>
      <c r="H542" s="9"/>
      <c r="I542" s="9"/>
      <c r="J542" s="130"/>
      <c r="K542" s="9"/>
      <c r="L542" s="9"/>
      <c r="M542" s="9"/>
      <c r="P542" s="9"/>
      <c r="Q542" s="9"/>
      <c r="S542" s="9"/>
      <c r="T542" s="9"/>
      <c r="V542" s="9"/>
      <c r="W542"/>
      <c r="X542"/>
      <c r="Y542"/>
      <c r="Z542"/>
      <c r="AA542"/>
      <c r="AB542"/>
      <c r="AC542"/>
      <c r="AD542"/>
    </row>
    <row r="543" spans="7:30" x14ac:dyDescent="0.3">
      <c r="G543" s="9"/>
      <c r="H543" s="9"/>
      <c r="I543" s="9"/>
      <c r="J543" s="130"/>
      <c r="K543" s="9"/>
      <c r="L543" s="9"/>
      <c r="M543" s="9"/>
      <c r="P543" s="9"/>
      <c r="Q543" s="9"/>
      <c r="S543" s="9"/>
      <c r="T543" s="9"/>
      <c r="V543" s="9"/>
      <c r="W543"/>
      <c r="X543"/>
      <c r="Y543"/>
      <c r="Z543"/>
      <c r="AA543"/>
      <c r="AB543"/>
      <c r="AC543"/>
      <c r="AD543"/>
    </row>
    <row r="544" spans="7:30" x14ac:dyDescent="0.3">
      <c r="G544" s="9"/>
      <c r="H544" s="9"/>
      <c r="I544" s="9"/>
      <c r="J544" s="130"/>
      <c r="K544" s="9"/>
      <c r="L544" s="9"/>
      <c r="M544" s="9"/>
      <c r="P544" s="9"/>
      <c r="Q544" s="9"/>
      <c r="S544" s="9"/>
      <c r="T544" s="9"/>
      <c r="V544" s="9"/>
      <c r="W544"/>
      <c r="X544"/>
      <c r="Y544"/>
      <c r="Z544"/>
      <c r="AA544"/>
      <c r="AB544"/>
      <c r="AC544"/>
      <c r="AD544"/>
    </row>
    <row r="545" spans="7:30" x14ac:dyDescent="0.3">
      <c r="G545" s="9"/>
      <c r="H545" s="9"/>
      <c r="I545" s="9"/>
      <c r="J545" s="130"/>
      <c r="K545" s="9"/>
      <c r="L545" s="9"/>
      <c r="M545" s="9"/>
      <c r="P545" s="9"/>
      <c r="Q545" s="9"/>
      <c r="S545" s="9"/>
      <c r="T545" s="9"/>
      <c r="V545" s="9"/>
      <c r="W545"/>
      <c r="X545"/>
      <c r="Y545"/>
      <c r="Z545"/>
      <c r="AA545"/>
      <c r="AB545"/>
      <c r="AC545"/>
      <c r="AD545"/>
    </row>
    <row r="546" spans="7:30" x14ac:dyDescent="0.3">
      <c r="G546" s="9"/>
      <c r="H546" s="9"/>
      <c r="I546" s="9"/>
      <c r="J546" s="130"/>
      <c r="K546" s="9"/>
      <c r="L546" s="9"/>
      <c r="M546" s="9"/>
      <c r="P546" s="9"/>
      <c r="Q546" s="9"/>
      <c r="S546" s="9"/>
      <c r="T546" s="9"/>
      <c r="V546" s="9"/>
      <c r="W546"/>
      <c r="X546"/>
      <c r="Y546"/>
      <c r="Z546"/>
      <c r="AA546"/>
      <c r="AB546"/>
      <c r="AC546"/>
      <c r="AD546"/>
    </row>
    <row r="547" spans="7:30" x14ac:dyDescent="0.3">
      <c r="G547" s="9"/>
      <c r="H547" s="9"/>
      <c r="I547" s="9"/>
      <c r="J547" s="130"/>
      <c r="K547" s="9"/>
      <c r="L547" s="9"/>
      <c r="M547" s="9"/>
      <c r="P547" s="9"/>
      <c r="Q547" s="9"/>
      <c r="S547" s="9"/>
      <c r="T547" s="9"/>
      <c r="V547" s="9"/>
      <c r="W547"/>
      <c r="X547"/>
      <c r="Y547"/>
      <c r="Z547"/>
      <c r="AA547"/>
      <c r="AB547"/>
      <c r="AC547"/>
      <c r="AD547"/>
    </row>
    <row r="548" spans="7:30" x14ac:dyDescent="0.3">
      <c r="G548" s="9"/>
      <c r="H548" s="9"/>
      <c r="I548" s="9"/>
      <c r="J548" s="130"/>
      <c r="K548" s="9"/>
      <c r="L548" s="9"/>
      <c r="M548" s="9"/>
      <c r="P548" s="9"/>
      <c r="Q548" s="9"/>
      <c r="S548" s="9"/>
      <c r="T548" s="9"/>
      <c r="V548" s="9"/>
      <c r="W548"/>
      <c r="X548"/>
      <c r="Y548"/>
      <c r="Z548"/>
      <c r="AA548"/>
      <c r="AB548"/>
      <c r="AC548"/>
      <c r="AD548"/>
    </row>
    <row r="549" spans="7:30" x14ac:dyDescent="0.3">
      <c r="G549" s="9"/>
      <c r="H549" s="9"/>
      <c r="I549" s="9"/>
      <c r="J549" s="130"/>
      <c r="K549" s="9"/>
      <c r="L549" s="9"/>
      <c r="M549" s="9"/>
      <c r="P549" s="9"/>
      <c r="Q549" s="9"/>
      <c r="S549" s="9"/>
      <c r="T549" s="9"/>
      <c r="V549" s="9"/>
      <c r="W549"/>
      <c r="X549"/>
      <c r="Y549"/>
      <c r="Z549"/>
      <c r="AA549"/>
      <c r="AB549"/>
      <c r="AC549"/>
      <c r="AD549"/>
    </row>
    <row r="550" spans="7:30" x14ac:dyDescent="0.3">
      <c r="G550" s="9"/>
      <c r="H550" s="9"/>
      <c r="I550" s="9"/>
      <c r="J550" s="130"/>
      <c r="K550" s="9"/>
      <c r="L550" s="9"/>
      <c r="M550" s="9"/>
      <c r="P550" s="9"/>
      <c r="Q550" s="9"/>
      <c r="S550" s="9"/>
      <c r="T550" s="9"/>
      <c r="V550" s="9"/>
      <c r="W550"/>
      <c r="X550"/>
      <c r="Y550"/>
      <c r="Z550"/>
      <c r="AA550"/>
      <c r="AB550"/>
      <c r="AC550"/>
      <c r="AD550"/>
    </row>
    <row r="551" spans="7:30" x14ac:dyDescent="0.3">
      <c r="G551" s="9"/>
      <c r="H551" s="9"/>
      <c r="I551" s="9"/>
      <c r="J551" s="130"/>
      <c r="K551" s="9"/>
      <c r="L551" s="9"/>
      <c r="M551" s="9"/>
      <c r="P551" s="9"/>
      <c r="Q551" s="9"/>
      <c r="S551" s="9"/>
      <c r="T551" s="9"/>
      <c r="V551" s="9"/>
      <c r="W551"/>
      <c r="X551"/>
      <c r="Y551"/>
      <c r="Z551"/>
      <c r="AA551"/>
      <c r="AB551"/>
      <c r="AC551"/>
      <c r="AD551"/>
    </row>
    <row r="552" spans="7:30" x14ac:dyDescent="0.3">
      <c r="G552" s="9"/>
      <c r="H552" s="9"/>
      <c r="I552" s="9"/>
      <c r="J552" s="130"/>
      <c r="K552" s="9"/>
      <c r="L552" s="9"/>
      <c r="M552" s="9"/>
      <c r="P552" s="9"/>
      <c r="Q552" s="9"/>
      <c r="S552" s="9"/>
      <c r="T552" s="9"/>
      <c r="V552" s="9"/>
      <c r="W552"/>
      <c r="X552"/>
      <c r="Y552"/>
      <c r="Z552"/>
      <c r="AA552"/>
      <c r="AB552"/>
      <c r="AC552"/>
      <c r="AD552"/>
    </row>
    <row r="553" spans="7:30" x14ac:dyDescent="0.3">
      <c r="G553" s="9"/>
      <c r="H553" s="9"/>
      <c r="I553" s="9"/>
      <c r="J553" s="130"/>
      <c r="K553" s="9"/>
      <c r="L553" s="9"/>
      <c r="M553" s="9"/>
      <c r="P553" s="9"/>
      <c r="Q553" s="9"/>
      <c r="S553" s="9"/>
      <c r="T553" s="9"/>
      <c r="V553" s="9"/>
      <c r="W553"/>
      <c r="X553"/>
      <c r="Y553"/>
      <c r="Z553"/>
      <c r="AA553"/>
      <c r="AB553"/>
      <c r="AC553"/>
      <c r="AD553"/>
    </row>
    <row r="554" spans="7:30" x14ac:dyDescent="0.3">
      <c r="G554" s="9"/>
      <c r="H554" s="9"/>
      <c r="I554" s="9"/>
      <c r="J554" s="130"/>
      <c r="K554" s="9"/>
      <c r="L554" s="9"/>
      <c r="M554" s="9"/>
      <c r="P554" s="9"/>
      <c r="Q554" s="9"/>
      <c r="S554" s="9"/>
      <c r="T554" s="9"/>
      <c r="V554" s="9"/>
      <c r="W554"/>
      <c r="X554"/>
      <c r="Y554"/>
      <c r="Z554"/>
      <c r="AA554"/>
      <c r="AB554"/>
      <c r="AC554"/>
      <c r="AD554"/>
    </row>
    <row r="555" spans="7:30" x14ac:dyDescent="0.3">
      <c r="G555" s="9"/>
      <c r="H555" s="9"/>
      <c r="I555" s="9"/>
      <c r="J555" s="130"/>
      <c r="K555" s="9"/>
      <c r="L555" s="9"/>
      <c r="M555" s="9"/>
      <c r="P555" s="9"/>
      <c r="Q555" s="9"/>
      <c r="S555" s="9"/>
      <c r="T555" s="9"/>
      <c r="V555" s="9"/>
      <c r="W555"/>
      <c r="X555"/>
      <c r="Y555"/>
      <c r="Z555"/>
      <c r="AA555"/>
      <c r="AB555"/>
      <c r="AC555"/>
      <c r="AD555"/>
    </row>
    <row r="556" spans="7:30" x14ac:dyDescent="0.3">
      <c r="G556" s="9"/>
      <c r="H556" s="9"/>
      <c r="I556" s="9"/>
      <c r="J556" s="130"/>
      <c r="K556" s="9"/>
      <c r="L556" s="9"/>
      <c r="M556" s="9"/>
      <c r="P556" s="9"/>
      <c r="Q556" s="9"/>
      <c r="S556" s="9"/>
      <c r="T556" s="9"/>
      <c r="V556" s="9"/>
      <c r="W556"/>
      <c r="X556"/>
      <c r="Y556"/>
      <c r="Z556"/>
      <c r="AA556"/>
      <c r="AB556"/>
      <c r="AC556"/>
      <c r="AD556"/>
    </row>
    <row r="557" spans="7:30" x14ac:dyDescent="0.3">
      <c r="G557" s="9"/>
      <c r="H557" s="9"/>
      <c r="I557" s="9"/>
      <c r="J557" s="130"/>
      <c r="K557" s="9"/>
      <c r="L557" s="9"/>
      <c r="M557" s="9"/>
      <c r="P557" s="9"/>
      <c r="Q557" s="9"/>
      <c r="S557" s="9"/>
      <c r="T557" s="9"/>
      <c r="V557" s="9"/>
      <c r="W557"/>
      <c r="X557"/>
      <c r="Y557"/>
      <c r="Z557"/>
      <c r="AA557"/>
      <c r="AB557"/>
      <c r="AC557"/>
      <c r="AD557"/>
    </row>
    <row r="558" spans="7:30" x14ac:dyDescent="0.3">
      <c r="G558" s="9"/>
      <c r="H558" s="9"/>
      <c r="I558" s="9"/>
      <c r="J558" s="130"/>
      <c r="K558" s="9"/>
      <c r="L558" s="9"/>
      <c r="M558" s="9"/>
      <c r="P558" s="9"/>
      <c r="Q558" s="9"/>
      <c r="S558" s="9"/>
      <c r="T558" s="9"/>
      <c r="V558" s="9"/>
      <c r="W558"/>
      <c r="X558"/>
      <c r="Y558"/>
      <c r="Z558"/>
      <c r="AA558"/>
      <c r="AB558"/>
      <c r="AC558"/>
      <c r="AD558"/>
    </row>
    <row r="559" spans="7:30" x14ac:dyDescent="0.3">
      <c r="G559" s="9"/>
      <c r="H559" s="9"/>
      <c r="I559" s="9"/>
      <c r="J559" s="130"/>
      <c r="K559" s="9"/>
      <c r="L559" s="9"/>
      <c r="M559" s="9"/>
      <c r="P559" s="9"/>
      <c r="Q559" s="9"/>
      <c r="S559" s="9"/>
      <c r="T559" s="9"/>
      <c r="V559" s="9"/>
      <c r="W559"/>
      <c r="X559"/>
      <c r="Y559"/>
      <c r="Z559"/>
      <c r="AA559"/>
      <c r="AB559"/>
      <c r="AC559"/>
      <c r="AD559"/>
    </row>
    <row r="560" spans="7:30" x14ac:dyDescent="0.3">
      <c r="G560" s="9"/>
      <c r="H560" s="9"/>
      <c r="I560" s="9"/>
      <c r="J560" s="130"/>
      <c r="K560" s="9"/>
      <c r="L560" s="9"/>
      <c r="M560" s="9"/>
      <c r="P560" s="9"/>
      <c r="Q560" s="9"/>
      <c r="S560" s="9"/>
      <c r="T560" s="9"/>
      <c r="V560" s="9"/>
      <c r="W560"/>
      <c r="X560"/>
      <c r="Y560"/>
      <c r="Z560"/>
      <c r="AA560"/>
      <c r="AB560"/>
      <c r="AC560"/>
      <c r="AD560"/>
    </row>
    <row r="561" spans="7:30" x14ac:dyDescent="0.3">
      <c r="G561" s="9"/>
      <c r="H561" s="9"/>
      <c r="I561" s="9"/>
      <c r="J561" s="130"/>
      <c r="K561" s="9"/>
      <c r="L561" s="9"/>
      <c r="M561" s="9"/>
      <c r="P561" s="9"/>
      <c r="Q561" s="9"/>
      <c r="S561" s="9"/>
      <c r="T561" s="9"/>
      <c r="V561" s="9"/>
      <c r="W561"/>
      <c r="X561"/>
      <c r="Y561"/>
      <c r="Z561"/>
      <c r="AA561"/>
      <c r="AB561"/>
      <c r="AC561"/>
      <c r="AD561"/>
    </row>
    <row r="562" spans="7:30" x14ac:dyDescent="0.3">
      <c r="G562" s="9"/>
      <c r="H562" s="9"/>
      <c r="I562" s="9"/>
      <c r="J562" s="130"/>
      <c r="K562" s="9"/>
      <c r="L562" s="9"/>
      <c r="M562" s="9"/>
      <c r="P562" s="9"/>
      <c r="Q562" s="9"/>
      <c r="S562" s="9"/>
      <c r="T562" s="9"/>
      <c r="V562" s="9"/>
      <c r="W562"/>
      <c r="X562"/>
      <c r="Y562"/>
      <c r="Z562"/>
      <c r="AA562"/>
      <c r="AB562"/>
      <c r="AC562"/>
      <c r="AD562"/>
    </row>
    <row r="563" spans="7:30" x14ac:dyDescent="0.3">
      <c r="G563" s="9"/>
      <c r="H563" s="9"/>
      <c r="I563" s="9"/>
      <c r="J563" s="130"/>
      <c r="K563" s="9"/>
      <c r="L563" s="9"/>
      <c r="M563" s="9"/>
      <c r="P563" s="9"/>
      <c r="Q563" s="9"/>
      <c r="S563" s="9"/>
      <c r="T563" s="9"/>
      <c r="V563" s="9"/>
      <c r="W563"/>
      <c r="X563"/>
      <c r="Y563"/>
      <c r="Z563"/>
      <c r="AA563"/>
      <c r="AB563"/>
      <c r="AC563"/>
      <c r="AD563"/>
    </row>
    <row r="564" spans="7:30" x14ac:dyDescent="0.3">
      <c r="G564" s="9"/>
      <c r="H564" s="9"/>
      <c r="I564" s="9"/>
      <c r="J564" s="130"/>
      <c r="K564" s="9"/>
      <c r="L564" s="9"/>
      <c r="M564" s="9"/>
      <c r="P564" s="9"/>
      <c r="Q564" s="9"/>
      <c r="S564" s="9"/>
      <c r="T564" s="9"/>
      <c r="V564" s="9"/>
      <c r="W564"/>
      <c r="X564"/>
      <c r="Y564"/>
      <c r="Z564"/>
      <c r="AA564"/>
      <c r="AB564"/>
      <c r="AC564"/>
      <c r="AD564"/>
    </row>
    <row r="565" spans="7:30" x14ac:dyDescent="0.3">
      <c r="G565" s="9"/>
      <c r="H565" s="9"/>
      <c r="I565" s="9"/>
      <c r="J565" s="130"/>
      <c r="K565" s="9"/>
      <c r="L565" s="9"/>
      <c r="M565" s="9"/>
      <c r="P565" s="9"/>
      <c r="Q565" s="9"/>
      <c r="S565" s="9"/>
      <c r="T565" s="9"/>
      <c r="V565" s="9"/>
      <c r="W565"/>
      <c r="X565"/>
      <c r="Y565"/>
      <c r="Z565"/>
      <c r="AA565"/>
      <c r="AB565"/>
      <c r="AC565"/>
      <c r="AD565"/>
    </row>
    <row r="566" spans="7:30" x14ac:dyDescent="0.3">
      <c r="G566" s="9"/>
      <c r="H566" s="9"/>
      <c r="I566" s="9"/>
      <c r="J566" s="130"/>
      <c r="K566" s="9"/>
      <c r="L566" s="9"/>
      <c r="M566" s="9"/>
      <c r="P566" s="9"/>
      <c r="Q566" s="9"/>
      <c r="S566" s="9"/>
      <c r="T566" s="9"/>
      <c r="V566" s="9"/>
      <c r="W566"/>
      <c r="X566"/>
      <c r="Y566"/>
      <c r="Z566"/>
      <c r="AA566"/>
      <c r="AB566"/>
      <c r="AC566"/>
      <c r="AD566"/>
    </row>
    <row r="567" spans="7:30" x14ac:dyDescent="0.3">
      <c r="G567" s="9"/>
      <c r="H567" s="9"/>
      <c r="I567" s="9"/>
      <c r="J567" s="130"/>
      <c r="K567" s="9"/>
      <c r="L567" s="9"/>
      <c r="M567" s="9"/>
      <c r="P567" s="9"/>
      <c r="Q567" s="9"/>
      <c r="S567" s="9"/>
      <c r="T567" s="9"/>
      <c r="V567" s="9"/>
      <c r="W567"/>
      <c r="X567"/>
      <c r="Y567"/>
      <c r="Z567"/>
      <c r="AA567"/>
      <c r="AB567"/>
      <c r="AC567"/>
      <c r="AD567"/>
    </row>
    <row r="568" spans="7:30" x14ac:dyDescent="0.3">
      <c r="G568" s="9"/>
      <c r="H568" s="9"/>
      <c r="I568" s="9"/>
      <c r="J568" s="130"/>
      <c r="K568" s="9"/>
      <c r="L568" s="9"/>
      <c r="M568" s="9"/>
      <c r="P568" s="9"/>
      <c r="Q568" s="9"/>
      <c r="S568" s="9"/>
      <c r="T568" s="9"/>
      <c r="V568" s="9"/>
      <c r="W568"/>
      <c r="X568"/>
      <c r="Y568"/>
      <c r="Z568"/>
      <c r="AA568"/>
      <c r="AB568"/>
      <c r="AC568"/>
      <c r="AD568"/>
    </row>
    <row r="569" spans="7:30" x14ac:dyDescent="0.3">
      <c r="G569" s="9"/>
      <c r="H569" s="9"/>
      <c r="I569" s="9"/>
      <c r="J569" s="130"/>
      <c r="K569" s="9"/>
      <c r="L569" s="9"/>
      <c r="M569" s="9"/>
      <c r="P569" s="9"/>
      <c r="Q569" s="9"/>
      <c r="S569" s="9"/>
      <c r="T569" s="9"/>
      <c r="V569" s="9"/>
      <c r="W569"/>
      <c r="X569"/>
      <c r="Y569"/>
      <c r="Z569"/>
      <c r="AA569"/>
      <c r="AB569"/>
      <c r="AC569"/>
      <c r="AD569"/>
    </row>
    <row r="570" spans="7:30" x14ac:dyDescent="0.3">
      <c r="G570" s="9"/>
      <c r="H570" s="9"/>
      <c r="I570" s="9"/>
      <c r="J570" s="130"/>
      <c r="K570" s="9"/>
      <c r="L570" s="9"/>
      <c r="M570" s="9"/>
      <c r="P570" s="9"/>
      <c r="Q570" s="9"/>
      <c r="S570" s="9"/>
      <c r="T570" s="9"/>
      <c r="V570" s="9"/>
      <c r="W570"/>
      <c r="X570"/>
      <c r="Y570"/>
      <c r="Z570"/>
      <c r="AA570"/>
      <c r="AB570"/>
      <c r="AC570"/>
      <c r="AD570"/>
    </row>
    <row r="571" spans="7:30" x14ac:dyDescent="0.3">
      <c r="G571" s="9"/>
      <c r="H571" s="9"/>
      <c r="I571" s="9"/>
      <c r="J571" s="130"/>
      <c r="K571" s="9"/>
      <c r="L571" s="9"/>
      <c r="M571" s="9"/>
      <c r="P571" s="9"/>
      <c r="Q571" s="9"/>
      <c r="S571" s="9"/>
      <c r="T571" s="9"/>
      <c r="V571" s="9"/>
      <c r="W571"/>
      <c r="X571"/>
      <c r="Y571"/>
      <c r="Z571"/>
      <c r="AA571"/>
      <c r="AB571"/>
      <c r="AC571"/>
      <c r="AD571"/>
    </row>
    <row r="572" spans="7:30" x14ac:dyDescent="0.3">
      <c r="G572" s="9"/>
      <c r="H572" s="9"/>
      <c r="I572" s="9"/>
      <c r="J572" s="130"/>
      <c r="K572" s="9"/>
      <c r="L572" s="9"/>
      <c r="M572" s="9"/>
      <c r="P572" s="9"/>
      <c r="Q572" s="9"/>
      <c r="S572" s="9"/>
      <c r="T572" s="9"/>
      <c r="V572" s="9"/>
      <c r="W572"/>
      <c r="X572"/>
      <c r="Y572"/>
      <c r="Z572"/>
      <c r="AA572"/>
      <c r="AB572"/>
      <c r="AC572"/>
      <c r="AD572"/>
    </row>
    <row r="573" spans="7:30" x14ac:dyDescent="0.3">
      <c r="G573" s="9"/>
      <c r="H573" s="9"/>
      <c r="I573" s="9"/>
      <c r="J573" s="130"/>
      <c r="K573" s="9"/>
      <c r="L573" s="9"/>
      <c r="M573" s="9"/>
      <c r="P573" s="9"/>
      <c r="Q573" s="9"/>
      <c r="S573" s="9"/>
      <c r="T573" s="9"/>
      <c r="V573" s="9"/>
      <c r="W573"/>
      <c r="X573"/>
      <c r="Y573"/>
      <c r="Z573"/>
      <c r="AA573"/>
      <c r="AB573"/>
      <c r="AC573"/>
      <c r="AD573"/>
    </row>
  </sheetData>
  <mergeCells count="1">
    <mergeCell ref="X20:AD24"/>
  </mergeCells>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2B50D-2EED-473D-A5DA-FE9384BD7C0D}">
  <dimension ref="A1:K55"/>
  <sheetViews>
    <sheetView workbookViewId="0">
      <selection activeCell="K8" sqref="K8"/>
    </sheetView>
  </sheetViews>
  <sheetFormatPr defaultColWidth="9.109375" defaultRowHeight="14.4" x14ac:dyDescent="0.3"/>
  <cols>
    <col min="1" max="1" width="19.109375" style="32" customWidth="1"/>
    <col min="2" max="5" width="9.109375" style="28"/>
    <col min="6" max="6" width="17.88671875" style="28" customWidth="1"/>
    <col min="7" max="7" width="75.33203125" style="28" customWidth="1"/>
    <col min="8" max="14" width="9.109375" style="28"/>
    <col min="15" max="15" width="9.109375" style="28" bestFit="1" customWidth="1"/>
    <col min="16" max="16384" width="9.109375" style="28"/>
  </cols>
  <sheetData>
    <row r="1" spans="1:11" ht="15.6" x14ac:dyDescent="0.3">
      <c r="A1" s="90" t="s">
        <v>1121</v>
      </c>
      <c r="B1" s="89"/>
      <c r="C1" s="87" t="s">
        <v>1122</v>
      </c>
      <c r="D1" s="87" t="s">
        <v>1123</v>
      </c>
      <c r="E1" s="88" t="s">
        <v>1124</v>
      </c>
      <c r="H1" s="84"/>
      <c r="I1" s="84"/>
      <c r="J1" s="84"/>
      <c r="K1" s="84"/>
    </row>
    <row r="2" spans="1:11" x14ac:dyDescent="0.3">
      <c r="A2" s="44" t="s">
        <v>1125</v>
      </c>
      <c r="B2" s="33"/>
      <c r="C2" s="30"/>
      <c r="D2" s="30"/>
      <c r="E2" s="33"/>
      <c r="F2" s="46"/>
    </row>
    <row r="3" spans="1:11" x14ac:dyDescent="0.3">
      <c r="A3" s="45" t="s">
        <v>1126</v>
      </c>
      <c r="B3" s="33"/>
      <c r="C3" s="30">
        <v>9.1</v>
      </c>
      <c r="D3" s="30">
        <v>17.600000000000001</v>
      </c>
      <c r="E3" s="33">
        <v>41.7</v>
      </c>
      <c r="G3" s="137"/>
    </row>
    <row r="4" spans="1:11" x14ac:dyDescent="0.3">
      <c r="A4" s="45" t="s">
        <v>1045</v>
      </c>
      <c r="B4" s="33"/>
      <c r="C4" s="30">
        <v>4.3</v>
      </c>
      <c r="D4" s="30">
        <v>11.1</v>
      </c>
      <c r="E4" s="33">
        <v>20.8</v>
      </c>
    </row>
    <row r="5" spans="1:11" x14ac:dyDescent="0.3">
      <c r="A5" s="45" t="s">
        <v>1127</v>
      </c>
      <c r="B5" s="33"/>
      <c r="C5" s="30">
        <v>10</v>
      </c>
      <c r="D5" s="30">
        <v>11.9</v>
      </c>
      <c r="E5" s="33">
        <v>31.6</v>
      </c>
    </row>
    <row r="6" spans="1:11" x14ac:dyDescent="0.3">
      <c r="A6" s="44" t="s">
        <v>1128</v>
      </c>
      <c r="B6" s="33"/>
      <c r="C6" s="30"/>
      <c r="D6" s="30"/>
      <c r="E6" s="33"/>
    </row>
    <row r="7" spans="1:11" ht="19.5" customHeight="1" x14ac:dyDescent="0.3">
      <c r="A7" s="45" t="s">
        <v>1129</v>
      </c>
      <c r="B7" s="33"/>
      <c r="C7" s="30">
        <v>52.5</v>
      </c>
      <c r="D7" s="30">
        <v>50.6</v>
      </c>
      <c r="E7" s="33">
        <v>45.5</v>
      </c>
    </row>
    <row r="8" spans="1:11" ht="17.25" customHeight="1" x14ac:dyDescent="0.3">
      <c r="A8" s="45" t="s">
        <v>1045</v>
      </c>
      <c r="B8" s="33"/>
      <c r="C8" s="30">
        <v>24</v>
      </c>
      <c r="D8" s="30">
        <v>22.6</v>
      </c>
      <c r="E8" s="33">
        <v>19.3</v>
      </c>
    </row>
    <row r="9" spans="1:11" ht="15.75" customHeight="1" x14ac:dyDescent="0.3">
      <c r="A9" s="45" t="s">
        <v>1047</v>
      </c>
      <c r="B9" s="33"/>
      <c r="C9" s="30">
        <v>20</v>
      </c>
      <c r="D9" s="30">
        <v>18.7</v>
      </c>
      <c r="E9" s="33">
        <v>16.2</v>
      </c>
    </row>
    <row r="10" spans="1:11" x14ac:dyDescent="0.3">
      <c r="A10" s="45" t="s">
        <v>1130</v>
      </c>
      <c r="B10" s="33"/>
      <c r="C10" s="30">
        <v>14.7</v>
      </c>
      <c r="D10" s="30">
        <v>14</v>
      </c>
      <c r="E10" s="33">
        <v>13.7</v>
      </c>
    </row>
    <row r="11" spans="1:11" ht="15.6" x14ac:dyDescent="0.3">
      <c r="A11" s="86" t="s">
        <v>1131</v>
      </c>
      <c r="B11" s="91"/>
      <c r="C11" s="85"/>
      <c r="D11" s="85"/>
      <c r="E11" s="91"/>
    </row>
    <row r="12" spans="1:11" ht="15.6" x14ac:dyDescent="0.3">
      <c r="A12" s="76" t="s">
        <v>1132</v>
      </c>
      <c r="B12" s="92"/>
      <c r="C12" s="77">
        <v>13.7</v>
      </c>
      <c r="D12" s="77">
        <v>15.36</v>
      </c>
      <c r="E12" s="37">
        <v>20.21</v>
      </c>
    </row>
    <row r="13" spans="1:11" ht="15.6" x14ac:dyDescent="0.3">
      <c r="A13" s="76" t="s">
        <v>1133</v>
      </c>
      <c r="B13" s="92"/>
      <c r="C13" s="77">
        <v>13.7</v>
      </c>
      <c r="D13" s="77">
        <v>15.36</v>
      </c>
      <c r="E13" s="37">
        <v>20.21</v>
      </c>
    </row>
    <row r="14" spans="1:11" ht="15.6" x14ac:dyDescent="0.3">
      <c r="A14" s="76" t="s">
        <v>1134</v>
      </c>
      <c r="B14" s="92"/>
      <c r="C14" s="77">
        <v>17.420000000000002</v>
      </c>
      <c r="D14" s="77">
        <v>19.68</v>
      </c>
      <c r="E14" s="37">
        <v>25</v>
      </c>
    </row>
    <row r="15" spans="1:11" ht="46.8" x14ac:dyDescent="0.3">
      <c r="A15" s="76" t="s">
        <v>1135</v>
      </c>
      <c r="B15" s="92"/>
      <c r="C15" s="77">
        <v>81.73</v>
      </c>
      <c r="D15" s="77">
        <v>94.02</v>
      </c>
      <c r="E15" s="37">
        <v>111.42</v>
      </c>
    </row>
    <row r="16" spans="1:11" ht="46.8" x14ac:dyDescent="0.3">
      <c r="A16" s="76" t="s">
        <v>1136</v>
      </c>
      <c r="B16" s="92"/>
      <c r="C16" s="77">
        <v>81.73</v>
      </c>
      <c r="D16" s="77">
        <v>94.02</v>
      </c>
      <c r="E16" s="37">
        <v>111.42</v>
      </c>
    </row>
    <row r="17" spans="1:5" ht="46.8" x14ac:dyDescent="0.3">
      <c r="A17" s="76" t="s">
        <v>1137</v>
      </c>
      <c r="B17" s="92"/>
      <c r="C17" s="77">
        <v>93.4</v>
      </c>
      <c r="D17" s="77">
        <v>109.9</v>
      </c>
      <c r="E17" s="37">
        <v>155.69999999999999</v>
      </c>
    </row>
    <row r="18" spans="1:5" ht="15.6" x14ac:dyDescent="0.3">
      <c r="A18" s="76" t="s">
        <v>1138</v>
      </c>
      <c r="B18" s="92"/>
      <c r="C18" s="77">
        <v>22.64</v>
      </c>
      <c r="D18" s="77">
        <v>25.19</v>
      </c>
      <c r="E18" s="37">
        <v>30.3</v>
      </c>
    </row>
    <row r="19" spans="1:5" ht="15.6" x14ac:dyDescent="0.3">
      <c r="A19" s="76" t="s">
        <v>1139</v>
      </c>
      <c r="B19" s="92"/>
      <c r="C19" s="77">
        <v>18.920000000000002</v>
      </c>
      <c r="D19" s="77">
        <v>20.87</v>
      </c>
      <c r="E19" s="37">
        <v>25.51</v>
      </c>
    </row>
    <row r="20" spans="1:5" ht="15.6" x14ac:dyDescent="0.3">
      <c r="A20" s="76" t="s">
        <v>1140</v>
      </c>
      <c r="B20" s="92"/>
      <c r="C20" s="77">
        <v>17.649999999999999</v>
      </c>
      <c r="D20" s="77">
        <v>19.649999999999999</v>
      </c>
      <c r="E20" s="37">
        <v>22.93</v>
      </c>
    </row>
    <row r="21" spans="1:5" ht="31.2" x14ac:dyDescent="0.3">
      <c r="A21" s="76" t="s">
        <v>1141</v>
      </c>
      <c r="B21" s="92"/>
      <c r="C21" s="77">
        <v>13.7</v>
      </c>
      <c r="D21" s="77">
        <v>15.36</v>
      </c>
      <c r="E21" s="37">
        <v>20.21</v>
      </c>
    </row>
    <row r="22" spans="1:5" ht="31.2" x14ac:dyDescent="0.3">
      <c r="A22" s="76" t="s">
        <v>1142</v>
      </c>
      <c r="B22" s="92"/>
      <c r="C22" s="77">
        <v>13.7</v>
      </c>
      <c r="D22" s="77">
        <v>15.36</v>
      </c>
      <c r="E22" s="37">
        <v>20.21</v>
      </c>
    </row>
    <row r="23" spans="1:5" ht="30.6" x14ac:dyDescent="0.3">
      <c r="A23" s="38" t="s">
        <v>1143</v>
      </c>
      <c r="B23" s="92"/>
      <c r="C23" s="79" t="s">
        <v>1144</v>
      </c>
      <c r="D23" s="79" t="s">
        <v>1144</v>
      </c>
      <c r="E23" s="80" t="s">
        <v>1144</v>
      </c>
    </row>
    <row r="24" spans="1:5" ht="15.6" x14ac:dyDescent="0.3">
      <c r="A24" s="76" t="s">
        <v>1145</v>
      </c>
      <c r="B24" s="92"/>
      <c r="C24" s="77">
        <v>24.23</v>
      </c>
      <c r="D24" s="77">
        <v>22.92</v>
      </c>
      <c r="E24" s="37">
        <v>19.46</v>
      </c>
    </row>
    <row r="25" spans="1:5" ht="15.6" x14ac:dyDescent="0.3">
      <c r="A25" s="76" t="s">
        <v>1146</v>
      </c>
      <c r="B25" s="92"/>
      <c r="C25" s="77">
        <v>20.260000000000002</v>
      </c>
      <c r="D25" s="77">
        <v>18.989999999999998</v>
      </c>
      <c r="E25" s="37">
        <v>16.38</v>
      </c>
    </row>
    <row r="26" spans="1:5" ht="15.6" x14ac:dyDescent="0.3">
      <c r="A26" s="76" t="s">
        <v>1147</v>
      </c>
      <c r="B26" s="92"/>
      <c r="C26" s="77">
        <v>18.89</v>
      </c>
      <c r="D26" s="77">
        <v>17.87</v>
      </c>
      <c r="E26" s="37">
        <v>14.72</v>
      </c>
    </row>
    <row r="27" spans="1:5" ht="31.2" x14ac:dyDescent="0.3">
      <c r="A27" s="76" t="s">
        <v>1148</v>
      </c>
      <c r="B27" s="92"/>
      <c r="C27" s="77">
        <v>14.66</v>
      </c>
      <c r="D27" s="77">
        <v>13.97</v>
      </c>
      <c r="E27" s="37">
        <v>12.98</v>
      </c>
    </row>
    <row r="28" spans="1:5" ht="31.2" x14ac:dyDescent="0.3">
      <c r="A28" s="76" t="s">
        <v>1149</v>
      </c>
      <c r="B28" s="92"/>
      <c r="C28" s="77">
        <v>14.66</v>
      </c>
      <c r="D28" s="77">
        <v>13.97</v>
      </c>
      <c r="E28" s="37">
        <v>12.98</v>
      </c>
    </row>
    <row r="29" spans="1:5" ht="46.8" x14ac:dyDescent="0.3">
      <c r="A29" s="76" t="s">
        <v>1150</v>
      </c>
      <c r="B29" s="92"/>
      <c r="C29" s="77">
        <v>16.760000000000002</v>
      </c>
      <c r="D29" s="77">
        <v>16.329999999999998</v>
      </c>
      <c r="E29" s="37">
        <v>18.14</v>
      </c>
    </row>
    <row r="30" spans="1:5" ht="31.2" x14ac:dyDescent="0.3">
      <c r="A30" s="76" t="s">
        <v>1151</v>
      </c>
      <c r="B30" s="92"/>
      <c r="C30" s="77">
        <v>19.07</v>
      </c>
      <c r="D30" s="77">
        <v>19.28</v>
      </c>
      <c r="E30" s="37">
        <v>19.27</v>
      </c>
    </row>
    <row r="31" spans="1:5" ht="31.2" x14ac:dyDescent="0.3">
      <c r="A31" s="76" t="s">
        <v>1152</v>
      </c>
      <c r="B31" s="92"/>
      <c r="C31" s="77">
        <v>10.19</v>
      </c>
      <c r="D31" s="77">
        <v>9.8699999999999992</v>
      </c>
      <c r="E31" s="37">
        <v>10.35</v>
      </c>
    </row>
    <row r="32" spans="1:5" ht="31.2" x14ac:dyDescent="0.3">
      <c r="A32" s="76" t="s">
        <v>1153</v>
      </c>
      <c r="B32" s="92"/>
      <c r="C32" s="77">
        <v>0.44</v>
      </c>
      <c r="D32" s="77">
        <v>0.45</v>
      </c>
      <c r="E32" s="37">
        <v>0.62</v>
      </c>
    </row>
    <row r="33" spans="1:5" ht="31.2" x14ac:dyDescent="0.3">
      <c r="A33" s="76" t="s">
        <v>1154</v>
      </c>
      <c r="B33" s="92"/>
      <c r="C33" s="77">
        <v>69.48</v>
      </c>
      <c r="D33" s="77">
        <v>0.54</v>
      </c>
      <c r="E33" s="37">
        <v>0.69</v>
      </c>
    </row>
    <row r="34" spans="1:5" ht="30.6" x14ac:dyDescent="0.3">
      <c r="A34" s="38" t="s">
        <v>1155</v>
      </c>
      <c r="B34" s="92"/>
      <c r="C34" s="79" t="s">
        <v>1144</v>
      </c>
      <c r="D34" s="79" t="s">
        <v>1144</v>
      </c>
      <c r="E34" s="80" t="s">
        <v>1144</v>
      </c>
    </row>
    <row r="35" spans="1:5" ht="15.6" x14ac:dyDescent="0.3">
      <c r="A35" s="76" t="s">
        <v>1156</v>
      </c>
      <c r="B35" s="92"/>
      <c r="C35" s="77">
        <v>1.69</v>
      </c>
      <c r="D35" s="77">
        <v>1.57</v>
      </c>
      <c r="E35" s="37">
        <v>1.49</v>
      </c>
    </row>
    <row r="36" spans="1:5" ht="48.75" customHeight="1" x14ac:dyDescent="0.3">
      <c r="A36" s="76" t="s">
        <v>1157</v>
      </c>
      <c r="B36" s="92"/>
      <c r="C36" s="77">
        <v>1.01</v>
      </c>
      <c r="D36" s="77">
        <v>0.75</v>
      </c>
      <c r="E36" s="37">
        <v>0.8</v>
      </c>
    </row>
    <row r="37" spans="1:5" ht="18" customHeight="1" x14ac:dyDescent="0.3">
      <c r="A37" s="76" t="s">
        <v>1158</v>
      </c>
      <c r="B37" s="92"/>
      <c r="C37" s="77">
        <v>3.89</v>
      </c>
      <c r="D37" s="77">
        <v>1.35</v>
      </c>
      <c r="E37" s="37">
        <v>1.57</v>
      </c>
    </row>
    <row r="38" spans="1:5" ht="16.5" customHeight="1" x14ac:dyDescent="0.3">
      <c r="A38" s="76" t="s">
        <v>1159</v>
      </c>
      <c r="B38" s="92"/>
      <c r="C38" s="77">
        <v>14.59</v>
      </c>
      <c r="D38" s="77">
        <v>32.54</v>
      </c>
      <c r="E38" s="37">
        <v>24.73</v>
      </c>
    </row>
    <row r="39" spans="1:5" ht="13.5" customHeight="1" x14ac:dyDescent="0.3">
      <c r="A39" s="76" t="s">
        <v>1160</v>
      </c>
      <c r="B39" s="92"/>
      <c r="C39" s="77">
        <v>11.48</v>
      </c>
      <c r="D39" s="77">
        <v>25.4</v>
      </c>
      <c r="E39" s="37">
        <v>19.989999999999998</v>
      </c>
    </row>
    <row r="40" spans="1:5" ht="12.75" customHeight="1" x14ac:dyDescent="0.3">
      <c r="A40" s="76" t="s">
        <v>1161</v>
      </c>
      <c r="B40" s="92"/>
      <c r="C40" s="77">
        <v>85.41</v>
      </c>
      <c r="D40" s="77">
        <v>67.459999999999994</v>
      </c>
      <c r="E40" s="37">
        <v>75.27</v>
      </c>
    </row>
    <row r="41" spans="1:5" ht="46.8" x14ac:dyDescent="0.3">
      <c r="A41" s="76" t="s">
        <v>1162</v>
      </c>
      <c r="B41" s="92"/>
      <c r="C41" s="77">
        <v>88.52</v>
      </c>
      <c r="D41" s="77">
        <v>74.599999999999994</v>
      </c>
      <c r="E41" s="37">
        <v>80.010000000000005</v>
      </c>
    </row>
    <row r="42" spans="1:5" ht="30.6" x14ac:dyDescent="0.3">
      <c r="A42" s="76" t="s">
        <v>1163</v>
      </c>
      <c r="B42" s="92"/>
      <c r="C42" s="79" t="s">
        <v>1144</v>
      </c>
      <c r="D42" s="79" t="s">
        <v>1144</v>
      </c>
      <c r="E42" s="80" t="s">
        <v>1144</v>
      </c>
    </row>
    <row r="43" spans="1:5" ht="31.2" x14ac:dyDescent="0.3">
      <c r="A43" s="76" t="s">
        <v>1164</v>
      </c>
      <c r="B43" s="92"/>
      <c r="C43" s="77">
        <v>14.85</v>
      </c>
      <c r="D43" s="77">
        <v>20.49</v>
      </c>
      <c r="E43" s="37">
        <v>11.72</v>
      </c>
    </row>
    <row r="44" spans="1:5" ht="46.8" x14ac:dyDescent="0.3">
      <c r="A44" s="76" t="s">
        <v>1165</v>
      </c>
      <c r="B44" s="92"/>
      <c r="C44" s="77">
        <v>14.85</v>
      </c>
      <c r="D44" s="77">
        <v>20.49</v>
      </c>
      <c r="E44" s="37">
        <v>11.72</v>
      </c>
    </row>
    <row r="45" spans="1:5" ht="30.6" x14ac:dyDescent="0.3">
      <c r="A45" s="38" t="s">
        <v>1166</v>
      </c>
      <c r="B45" s="92"/>
      <c r="C45" s="79" t="s">
        <v>1144</v>
      </c>
      <c r="D45" s="79" t="s">
        <v>1144</v>
      </c>
      <c r="E45" s="80" t="s">
        <v>1144</v>
      </c>
    </row>
    <row r="46" spans="1:5" ht="31.2" x14ac:dyDescent="0.3">
      <c r="A46" s="76" t="s">
        <v>1167</v>
      </c>
      <c r="B46" s="92"/>
      <c r="C46" s="77">
        <v>3469.07</v>
      </c>
      <c r="D46" s="77">
        <v>5873.65</v>
      </c>
      <c r="E46" s="37">
        <v>8386</v>
      </c>
    </row>
    <row r="47" spans="1:5" ht="31.2" x14ac:dyDescent="0.3">
      <c r="A47" s="76" t="s">
        <v>1168</v>
      </c>
      <c r="B47" s="92"/>
      <c r="C47" s="77">
        <v>2.79</v>
      </c>
      <c r="D47" s="77">
        <v>4.0199999999999996</v>
      </c>
      <c r="E47" s="37">
        <v>4.05</v>
      </c>
    </row>
    <row r="48" spans="1:5" ht="15.6" x14ac:dyDescent="0.3">
      <c r="A48" s="76" t="s">
        <v>1169</v>
      </c>
      <c r="B48" s="92"/>
      <c r="C48" s="77">
        <v>11.52</v>
      </c>
      <c r="D48" s="77">
        <v>17.53</v>
      </c>
      <c r="E48" s="37">
        <v>20.8</v>
      </c>
    </row>
    <row r="49" spans="1:7" ht="46.8" x14ac:dyDescent="0.3">
      <c r="A49" s="76" t="s">
        <v>1170</v>
      </c>
      <c r="B49" s="92"/>
      <c r="C49" s="77">
        <v>2.5099999999999998</v>
      </c>
      <c r="D49" s="77">
        <v>3.67</v>
      </c>
      <c r="E49" s="37">
        <v>3.65</v>
      </c>
    </row>
    <row r="50" spans="1:7" ht="31.2" x14ac:dyDescent="0.3">
      <c r="A50" s="76" t="s">
        <v>1171</v>
      </c>
      <c r="B50" s="92"/>
      <c r="C50" s="77">
        <v>85.4</v>
      </c>
      <c r="D50" s="77">
        <v>67.45</v>
      </c>
      <c r="E50" s="37">
        <v>75.260000000000005</v>
      </c>
    </row>
    <row r="51" spans="1:7" ht="15.6" x14ac:dyDescent="0.3">
      <c r="A51" s="76" t="s">
        <v>1172</v>
      </c>
      <c r="B51" s="92"/>
      <c r="C51" s="77">
        <v>2.86</v>
      </c>
      <c r="D51" s="77">
        <v>4.29</v>
      </c>
      <c r="E51" s="37">
        <v>5.0999999999999996</v>
      </c>
    </row>
    <row r="52" spans="1:7" ht="31.2" x14ac:dyDescent="0.3">
      <c r="A52" s="76" t="s">
        <v>1173</v>
      </c>
      <c r="B52" s="92"/>
      <c r="C52" s="77">
        <v>2.5099999999999998</v>
      </c>
      <c r="D52" s="77">
        <v>3.67</v>
      </c>
      <c r="E52" s="37">
        <v>3.65</v>
      </c>
    </row>
    <row r="53" spans="1:7" ht="15.6" x14ac:dyDescent="0.3">
      <c r="A53" s="81" t="s">
        <v>1174</v>
      </c>
      <c r="B53" s="93"/>
      <c r="C53" s="82">
        <v>0.06</v>
      </c>
      <c r="D53" s="82">
        <v>0.04</v>
      </c>
      <c r="E53" s="83">
        <v>0.04</v>
      </c>
    </row>
    <row r="54" spans="1:7" x14ac:dyDescent="0.3">
      <c r="A54" s="28"/>
    </row>
    <row r="55" spans="1:7" x14ac:dyDescent="0.3">
      <c r="G55" s="139"/>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DA1FF-9CDE-4073-96A3-3D2B155309B5}">
  <dimension ref="A1:D84"/>
  <sheetViews>
    <sheetView workbookViewId="0">
      <selection activeCell="G1" sqref="G1"/>
    </sheetView>
  </sheetViews>
  <sheetFormatPr defaultColWidth="9.109375" defaultRowHeight="14.4" x14ac:dyDescent="0.3"/>
  <cols>
    <col min="1" max="1" width="42" style="30" customWidth="1"/>
    <col min="2" max="2" width="15.88671875" style="30" customWidth="1"/>
    <col min="3" max="3" width="14" style="30" customWidth="1"/>
    <col min="4" max="4" width="22.109375" style="30" customWidth="1"/>
    <col min="5" max="16384" width="9.109375" style="28"/>
  </cols>
  <sheetData>
    <row r="1" spans="1:4" ht="31.2" x14ac:dyDescent="0.3">
      <c r="A1" s="108" t="s">
        <v>1175</v>
      </c>
      <c r="B1" s="71">
        <v>2021</v>
      </c>
      <c r="C1" s="72">
        <v>2022</v>
      </c>
      <c r="D1" s="73">
        <v>2023</v>
      </c>
    </row>
    <row r="2" spans="1:4" ht="15.6" x14ac:dyDescent="0.3">
      <c r="A2" s="36" t="s">
        <v>1176</v>
      </c>
      <c r="B2" s="74"/>
      <c r="C2" s="74"/>
      <c r="D2" s="75"/>
    </row>
    <row r="3" spans="1:4" ht="15.6" x14ac:dyDescent="0.3">
      <c r="A3" s="76" t="s">
        <v>1177</v>
      </c>
      <c r="B3" s="77">
        <v>778.6</v>
      </c>
      <c r="C3" s="77">
        <v>906.39</v>
      </c>
      <c r="D3" s="78">
        <v>1333.17</v>
      </c>
    </row>
    <row r="4" spans="1:4" ht="15.6" x14ac:dyDescent="0.3">
      <c r="A4" s="76" t="s">
        <v>1178</v>
      </c>
      <c r="B4" s="77">
        <v>0</v>
      </c>
      <c r="C4" s="77">
        <v>0</v>
      </c>
      <c r="D4" s="37">
        <v>0</v>
      </c>
    </row>
    <row r="5" spans="1:4" ht="15.6" x14ac:dyDescent="0.3">
      <c r="A5" s="76" t="s">
        <v>1179</v>
      </c>
      <c r="B5" s="77">
        <v>778.6</v>
      </c>
      <c r="C5" s="77">
        <v>906.39</v>
      </c>
      <c r="D5" s="78">
        <v>1333.17</v>
      </c>
    </row>
    <row r="6" spans="1:4" ht="15.6" x14ac:dyDescent="0.3">
      <c r="A6" s="76" t="s">
        <v>1180</v>
      </c>
      <c r="B6" s="77">
        <v>795.07</v>
      </c>
      <c r="C6" s="77">
        <v>922.94</v>
      </c>
      <c r="D6" s="78">
        <v>1335.25</v>
      </c>
    </row>
    <row r="7" spans="1:4" ht="15.6" x14ac:dyDescent="0.3">
      <c r="A7" s="76" t="s">
        <v>1053</v>
      </c>
      <c r="B7" s="77">
        <v>66.5</v>
      </c>
      <c r="C7" s="77">
        <v>31.28</v>
      </c>
      <c r="D7" s="37">
        <v>40.98</v>
      </c>
    </row>
    <row r="8" spans="1:4" ht="15.6" x14ac:dyDescent="0.3">
      <c r="A8" s="76" t="s">
        <v>1181</v>
      </c>
      <c r="B8" s="77">
        <v>861.57</v>
      </c>
      <c r="C8" s="77">
        <v>954.22</v>
      </c>
      <c r="D8" s="78">
        <v>1376.24</v>
      </c>
    </row>
    <row r="9" spans="1:4" ht="30.6" x14ac:dyDescent="0.3">
      <c r="A9" s="38" t="s">
        <v>1182</v>
      </c>
      <c r="B9" s="79" t="s">
        <v>1144</v>
      </c>
      <c r="C9" s="79" t="s">
        <v>1144</v>
      </c>
      <c r="D9" s="80" t="s">
        <v>1144</v>
      </c>
    </row>
    <row r="10" spans="1:4" ht="15.6" x14ac:dyDescent="0.3">
      <c r="A10" s="76" t="s">
        <v>1183</v>
      </c>
      <c r="B10" s="77">
        <v>344.2</v>
      </c>
      <c r="C10" s="77">
        <v>496.92</v>
      </c>
      <c r="D10" s="37">
        <v>730.01</v>
      </c>
    </row>
    <row r="11" spans="1:4" ht="15.6" x14ac:dyDescent="0.3">
      <c r="A11" s="76" t="s">
        <v>1184</v>
      </c>
      <c r="B11" s="77">
        <v>0</v>
      </c>
      <c r="C11" s="77">
        <v>0</v>
      </c>
      <c r="D11" s="37">
        <v>0</v>
      </c>
    </row>
    <row r="12" spans="1:4" ht="15.6" x14ac:dyDescent="0.3">
      <c r="A12" s="76" t="s">
        <v>1185</v>
      </c>
      <c r="B12" s="77">
        <v>0</v>
      </c>
      <c r="C12" s="77">
        <v>0</v>
      </c>
      <c r="D12" s="37">
        <v>0</v>
      </c>
    </row>
    <row r="13" spans="1:4" ht="31.2" x14ac:dyDescent="0.3">
      <c r="A13" s="76" t="s">
        <v>1186</v>
      </c>
      <c r="B13" s="77">
        <v>13.19</v>
      </c>
      <c r="C13" s="77">
        <v>-54.89</v>
      </c>
      <c r="D13" s="37">
        <v>3.07</v>
      </c>
    </row>
    <row r="14" spans="1:4" ht="15.6" x14ac:dyDescent="0.3">
      <c r="A14" s="76" t="s">
        <v>1187</v>
      </c>
      <c r="B14" s="77">
        <v>52.52</v>
      </c>
      <c r="C14" s="77">
        <v>58.64</v>
      </c>
      <c r="D14" s="37">
        <v>68.260000000000005</v>
      </c>
    </row>
    <row r="15" spans="1:4" ht="15.6" x14ac:dyDescent="0.3">
      <c r="A15" s="76" t="s">
        <v>1188</v>
      </c>
      <c r="B15" s="77">
        <v>15.72</v>
      </c>
      <c r="C15" s="77">
        <v>13.8</v>
      </c>
      <c r="D15" s="37">
        <v>25.97</v>
      </c>
    </row>
    <row r="16" spans="1:4" ht="15.6" x14ac:dyDescent="0.3">
      <c r="A16" s="76" t="s">
        <v>1189</v>
      </c>
      <c r="B16" s="77">
        <v>27.02</v>
      </c>
      <c r="C16" s="77">
        <v>30.77</v>
      </c>
      <c r="D16" s="37">
        <v>35.08</v>
      </c>
    </row>
    <row r="17" spans="1:4" ht="15.6" x14ac:dyDescent="0.3">
      <c r="A17" s="76" t="s">
        <v>1190</v>
      </c>
      <c r="B17" s="77">
        <v>198.51</v>
      </c>
      <c r="C17" s="77">
        <v>225.29</v>
      </c>
      <c r="D17" s="37">
        <v>309.92</v>
      </c>
    </row>
    <row r="18" spans="1:4" ht="15.6" x14ac:dyDescent="0.3">
      <c r="A18" s="76" t="s">
        <v>1191</v>
      </c>
      <c r="B18" s="77">
        <v>651.15</v>
      </c>
      <c r="C18" s="77">
        <v>770.53</v>
      </c>
      <c r="D18" s="78">
        <v>1172.31</v>
      </c>
    </row>
    <row r="19" spans="1:4" ht="31.2" x14ac:dyDescent="0.3">
      <c r="A19" s="76" t="s">
        <v>1192</v>
      </c>
      <c r="B19" s="77">
        <v>210.42</v>
      </c>
      <c r="C19" s="77">
        <v>183.69</v>
      </c>
      <c r="D19" s="37">
        <v>203.93</v>
      </c>
    </row>
    <row r="20" spans="1:4" ht="15.6" x14ac:dyDescent="0.3">
      <c r="A20" s="76" t="s">
        <v>1193</v>
      </c>
      <c r="B20" s="77">
        <v>0</v>
      </c>
      <c r="C20" s="77">
        <v>0</v>
      </c>
      <c r="D20" s="37">
        <v>0</v>
      </c>
    </row>
    <row r="21" spans="1:4" ht="15.6" x14ac:dyDescent="0.3">
      <c r="A21" s="76" t="s">
        <v>1194</v>
      </c>
      <c r="B21" s="77">
        <v>210.42</v>
      </c>
      <c r="C21" s="77">
        <v>183.69</v>
      </c>
      <c r="D21" s="37">
        <v>203.93</v>
      </c>
    </row>
    <row r="22" spans="1:4" ht="30.6" x14ac:dyDescent="0.3">
      <c r="A22" s="38" t="s">
        <v>1195</v>
      </c>
      <c r="B22" s="79" t="s">
        <v>1144</v>
      </c>
      <c r="C22" s="79" t="s">
        <v>1144</v>
      </c>
      <c r="D22" s="80" t="s">
        <v>1144</v>
      </c>
    </row>
    <row r="23" spans="1:4" ht="15.6" x14ac:dyDescent="0.3">
      <c r="A23" s="76" t="s">
        <v>1196</v>
      </c>
      <c r="B23" s="77">
        <v>48.97</v>
      </c>
      <c r="C23" s="77">
        <v>38.69</v>
      </c>
      <c r="D23" s="37">
        <v>35.630000000000003</v>
      </c>
    </row>
    <row r="24" spans="1:4" ht="15.6" x14ac:dyDescent="0.3">
      <c r="A24" s="76" t="s">
        <v>1197</v>
      </c>
      <c r="B24" s="77">
        <v>0</v>
      </c>
      <c r="C24" s="77">
        <v>0</v>
      </c>
      <c r="D24" s="37">
        <v>0</v>
      </c>
    </row>
    <row r="25" spans="1:4" ht="15.6" x14ac:dyDescent="0.3">
      <c r="A25" s="76" t="s">
        <v>1198</v>
      </c>
      <c r="B25" s="77">
        <v>2.76</v>
      </c>
      <c r="C25" s="77">
        <v>17.8</v>
      </c>
      <c r="D25" s="37">
        <v>0.36</v>
      </c>
    </row>
    <row r="26" spans="1:4" ht="15.6" x14ac:dyDescent="0.3">
      <c r="A26" s="76" t="s">
        <v>1199</v>
      </c>
      <c r="B26" s="77">
        <v>0</v>
      </c>
      <c r="C26" s="77">
        <v>0</v>
      </c>
      <c r="D26" s="37">
        <v>0</v>
      </c>
    </row>
    <row r="27" spans="1:4" ht="15.6" x14ac:dyDescent="0.3">
      <c r="A27" s="76" t="s">
        <v>1200</v>
      </c>
      <c r="B27" s="77">
        <v>51.73</v>
      </c>
      <c r="C27" s="77">
        <v>56.49</v>
      </c>
      <c r="D27" s="37">
        <v>35.99</v>
      </c>
    </row>
    <row r="28" spans="1:4" ht="31.2" x14ac:dyDescent="0.3">
      <c r="A28" s="76" t="s">
        <v>1201</v>
      </c>
      <c r="B28" s="77">
        <v>158.69</v>
      </c>
      <c r="C28" s="77">
        <v>127.2</v>
      </c>
      <c r="D28" s="37">
        <v>167.94</v>
      </c>
    </row>
    <row r="29" spans="1:4" ht="15.6" x14ac:dyDescent="0.3">
      <c r="A29" s="76" t="s">
        <v>1202</v>
      </c>
      <c r="B29" s="77">
        <v>158.69</v>
      </c>
      <c r="C29" s="77">
        <v>127.2</v>
      </c>
      <c r="D29" s="37">
        <v>167.94</v>
      </c>
    </row>
    <row r="30" spans="1:4" ht="15.6" x14ac:dyDescent="0.3">
      <c r="A30" s="76" t="s">
        <v>1203</v>
      </c>
      <c r="B30" s="77">
        <v>158.69</v>
      </c>
      <c r="C30" s="77">
        <v>127.2</v>
      </c>
      <c r="D30" s="37">
        <v>167.94</v>
      </c>
    </row>
    <row r="31" spans="1:4" ht="30.6" x14ac:dyDescent="0.3">
      <c r="A31" s="38" t="s">
        <v>1204</v>
      </c>
      <c r="B31" s="79" t="s">
        <v>1144</v>
      </c>
      <c r="C31" s="79" t="s">
        <v>1144</v>
      </c>
      <c r="D31" s="80" t="s">
        <v>1144</v>
      </c>
    </row>
    <row r="32" spans="1:4" ht="30.6" x14ac:dyDescent="0.3">
      <c r="A32" s="38" t="s">
        <v>1205</v>
      </c>
      <c r="B32" s="79" t="s">
        <v>1144</v>
      </c>
      <c r="C32" s="79" t="s">
        <v>1144</v>
      </c>
      <c r="D32" s="80" t="s">
        <v>1144</v>
      </c>
    </row>
    <row r="33" spans="1:4" ht="15.6" x14ac:dyDescent="0.3">
      <c r="A33" s="76" t="s">
        <v>1132</v>
      </c>
      <c r="B33" s="77">
        <v>11.93</v>
      </c>
      <c r="C33" s="77">
        <v>9.56</v>
      </c>
      <c r="D33" s="37">
        <v>12.62</v>
      </c>
    </row>
    <row r="34" spans="1:4" ht="15.6" x14ac:dyDescent="0.3">
      <c r="A34" s="76" t="s">
        <v>1133</v>
      </c>
      <c r="B34" s="77">
        <v>11.93</v>
      </c>
      <c r="C34" s="77">
        <v>9.56</v>
      </c>
      <c r="D34" s="37">
        <v>12.62</v>
      </c>
    </row>
    <row r="35" spans="1:4" ht="46.8" x14ac:dyDescent="0.3">
      <c r="A35" s="38" t="s">
        <v>1206</v>
      </c>
      <c r="B35" s="79" t="s">
        <v>1144</v>
      </c>
      <c r="C35" s="79" t="s">
        <v>1144</v>
      </c>
      <c r="D35" s="80" t="s">
        <v>1144</v>
      </c>
    </row>
    <row r="36" spans="1:4" ht="15.6" x14ac:dyDescent="0.3">
      <c r="A36" s="76" t="s">
        <v>1207</v>
      </c>
      <c r="B36" s="77">
        <v>0</v>
      </c>
      <c r="C36" s="77">
        <v>0</v>
      </c>
      <c r="D36" s="37">
        <v>0</v>
      </c>
    </row>
    <row r="37" spans="1:4" ht="15.6" x14ac:dyDescent="0.3">
      <c r="A37" s="76" t="s">
        <v>1208</v>
      </c>
      <c r="B37" s="77">
        <v>0</v>
      </c>
      <c r="C37" s="77">
        <v>0</v>
      </c>
      <c r="D37" s="37">
        <v>0</v>
      </c>
    </row>
    <row r="38" spans="1:4" ht="30.6" x14ac:dyDescent="0.3">
      <c r="A38" s="38" t="s">
        <v>1209</v>
      </c>
      <c r="B38" s="79" t="s">
        <v>1144</v>
      </c>
      <c r="C38" s="79" t="s">
        <v>1144</v>
      </c>
      <c r="D38" s="80" t="s">
        <v>1144</v>
      </c>
    </row>
    <row r="39" spans="1:4" ht="15.6" x14ac:dyDescent="0.3">
      <c r="A39" s="76" t="s">
        <v>1210</v>
      </c>
      <c r="B39" s="77">
        <v>0</v>
      </c>
      <c r="C39" s="77">
        <v>0</v>
      </c>
      <c r="D39" s="37">
        <v>0</v>
      </c>
    </row>
    <row r="40" spans="1:4" ht="15.6" x14ac:dyDescent="0.3">
      <c r="A40" s="76" t="s">
        <v>1211</v>
      </c>
      <c r="B40" s="77">
        <v>0</v>
      </c>
      <c r="C40" s="77">
        <v>0</v>
      </c>
      <c r="D40" s="37">
        <v>0</v>
      </c>
    </row>
    <row r="41" spans="1:4" ht="30.6" x14ac:dyDescent="0.3">
      <c r="A41" s="38" t="s">
        <v>1212</v>
      </c>
      <c r="B41" s="79" t="s">
        <v>1144</v>
      </c>
      <c r="C41" s="79" t="s">
        <v>1144</v>
      </c>
      <c r="D41" s="80" t="s">
        <v>1144</v>
      </c>
    </row>
    <row r="42" spans="1:4" ht="15.6" x14ac:dyDescent="0.3">
      <c r="A42" s="76" t="s">
        <v>1213</v>
      </c>
      <c r="B42" s="77">
        <v>26.61</v>
      </c>
      <c r="C42" s="77">
        <v>66.510000000000005</v>
      </c>
      <c r="D42" s="37">
        <v>66.510000000000005</v>
      </c>
    </row>
    <row r="43" spans="1:4" ht="15.6" x14ac:dyDescent="0.3">
      <c r="A43" s="76" t="s">
        <v>1214</v>
      </c>
      <c r="B43" s="77">
        <v>0</v>
      </c>
      <c r="C43" s="77">
        <v>0</v>
      </c>
      <c r="D43" s="37">
        <v>0</v>
      </c>
    </row>
    <row r="44" spans="1:4" ht="15.6" x14ac:dyDescent="0.3">
      <c r="A44" s="81" t="s">
        <v>1215</v>
      </c>
      <c r="B44" s="82">
        <v>200</v>
      </c>
      <c r="C44" s="82">
        <v>250</v>
      </c>
      <c r="D44" s="83">
        <v>275</v>
      </c>
    </row>
    <row r="45" spans="1:4" ht="24" x14ac:dyDescent="0.3">
      <c r="A45" s="61" t="s">
        <v>1144</v>
      </c>
      <c r="B45" s="61" t="s">
        <v>1144</v>
      </c>
      <c r="C45" s="61" t="s">
        <v>1144</v>
      </c>
      <c r="D45" s="61" t="s">
        <v>1144</v>
      </c>
    </row>
    <row r="46" spans="1:4" ht="15.6" x14ac:dyDescent="0.3">
      <c r="A46" s="61"/>
      <c r="B46" s="51"/>
      <c r="C46" s="51"/>
      <c r="D46" s="51"/>
    </row>
    <row r="47" spans="1:4" ht="15.6" x14ac:dyDescent="0.3">
      <c r="A47" s="55"/>
      <c r="B47" s="51"/>
      <c r="C47" s="51"/>
      <c r="D47" s="51"/>
    </row>
    <row r="48" spans="1:4" ht="15.6" x14ac:dyDescent="0.3">
      <c r="A48" s="55"/>
      <c r="B48" s="51"/>
      <c r="C48" s="51"/>
      <c r="D48" s="51"/>
    </row>
    <row r="49" spans="1:4" ht="15.6" x14ac:dyDescent="0.3">
      <c r="A49" s="55"/>
      <c r="B49" s="51"/>
      <c r="C49" s="51"/>
      <c r="D49" s="51"/>
    </row>
    <row r="50" spans="1:4" ht="15.6" x14ac:dyDescent="0.3">
      <c r="A50" s="55"/>
      <c r="B50" s="51"/>
      <c r="C50" s="51"/>
      <c r="D50" s="51"/>
    </row>
    <row r="51" spans="1:4" ht="15.6" x14ac:dyDescent="0.3">
      <c r="A51" s="55"/>
      <c r="B51" s="51"/>
      <c r="C51" s="51"/>
      <c r="D51" s="51"/>
    </row>
    <row r="52" spans="1:4" ht="15.6" x14ac:dyDescent="0.3">
      <c r="A52" s="55"/>
      <c r="B52" s="51"/>
      <c r="C52" s="51"/>
      <c r="D52" s="51"/>
    </row>
    <row r="53" spans="1:4" ht="15.6" x14ac:dyDescent="0.3">
      <c r="A53" s="55"/>
      <c r="B53" s="51"/>
      <c r="C53" s="51"/>
      <c r="D53" s="51"/>
    </row>
    <row r="54" spans="1:4" ht="15.6" x14ac:dyDescent="0.3">
      <c r="A54" s="55"/>
      <c r="B54" s="51"/>
      <c r="C54" s="51"/>
      <c r="D54" s="51"/>
    </row>
    <row r="55" spans="1:4" ht="15.6" x14ac:dyDescent="0.3">
      <c r="A55" s="55"/>
      <c r="B55" s="51"/>
      <c r="C55" s="51"/>
      <c r="D55" s="51"/>
    </row>
    <row r="56" spans="1:4" ht="15.6" x14ac:dyDescent="0.3">
      <c r="A56" s="55"/>
      <c r="B56" s="51"/>
      <c r="C56" s="51"/>
      <c r="D56" s="51"/>
    </row>
    <row r="57" spans="1:4" ht="15.6" x14ac:dyDescent="0.3">
      <c r="A57" s="55"/>
      <c r="B57" s="51"/>
      <c r="C57" s="51"/>
      <c r="D57" s="51"/>
    </row>
    <row r="58" spans="1:4" ht="15.6" x14ac:dyDescent="0.3">
      <c r="A58" s="55"/>
      <c r="B58" s="51"/>
      <c r="C58" s="51"/>
      <c r="D58" s="51"/>
    </row>
    <row r="59" spans="1:4" ht="15.6" x14ac:dyDescent="0.3">
      <c r="A59" s="55"/>
      <c r="B59" s="51"/>
      <c r="C59" s="51"/>
      <c r="D59" s="51"/>
    </row>
    <row r="60" spans="1:4" ht="15.6" x14ac:dyDescent="0.3">
      <c r="A60" s="55"/>
      <c r="B60" s="51"/>
      <c r="C60" s="51"/>
      <c r="D60" s="51"/>
    </row>
    <row r="61" spans="1:4" ht="15.6" x14ac:dyDescent="0.3">
      <c r="A61" s="55"/>
      <c r="B61" s="51"/>
      <c r="C61" s="51"/>
      <c r="D61" s="51"/>
    </row>
    <row r="62" spans="1:4" ht="15.6" x14ac:dyDescent="0.3">
      <c r="A62" s="55"/>
      <c r="B62" s="51"/>
      <c r="C62" s="51"/>
      <c r="D62" s="51"/>
    </row>
    <row r="63" spans="1:4" ht="15.6" x14ac:dyDescent="0.3">
      <c r="A63" s="55"/>
      <c r="B63" s="51"/>
      <c r="C63" s="51"/>
      <c r="D63" s="51"/>
    </row>
    <row r="64" spans="1:4" ht="15.6" x14ac:dyDescent="0.3">
      <c r="A64" s="55"/>
      <c r="B64" s="51"/>
      <c r="C64" s="51"/>
      <c r="D64" s="51"/>
    </row>
    <row r="65" spans="1:4" ht="15.6" x14ac:dyDescent="0.3">
      <c r="A65" s="55"/>
      <c r="B65" s="51"/>
      <c r="C65" s="51"/>
      <c r="D65" s="51"/>
    </row>
    <row r="66" spans="1:4" ht="15.6" x14ac:dyDescent="0.3">
      <c r="A66" s="55"/>
      <c r="B66" s="51"/>
      <c r="C66" s="51"/>
      <c r="D66" s="51"/>
    </row>
    <row r="67" spans="1:4" ht="15.6" x14ac:dyDescent="0.3">
      <c r="A67" s="55"/>
      <c r="B67" s="51"/>
      <c r="C67" s="51"/>
      <c r="D67" s="51"/>
    </row>
    <row r="68" spans="1:4" ht="15.6" x14ac:dyDescent="0.3">
      <c r="A68" s="55"/>
      <c r="B68" s="51"/>
      <c r="C68" s="51"/>
      <c r="D68" s="51"/>
    </row>
    <row r="69" spans="1:4" ht="15.6" x14ac:dyDescent="0.3">
      <c r="A69" s="55"/>
      <c r="B69" s="51"/>
      <c r="C69" s="51"/>
      <c r="D69" s="51"/>
    </row>
    <row r="70" spans="1:4" ht="15.6" x14ac:dyDescent="0.3">
      <c r="A70" s="55"/>
      <c r="B70" s="51"/>
      <c r="C70" s="51"/>
      <c r="D70" s="51"/>
    </row>
    <row r="71" spans="1:4" ht="15.6" x14ac:dyDescent="0.3">
      <c r="A71" s="55"/>
      <c r="B71" s="51"/>
      <c r="C71" s="51"/>
      <c r="D71" s="51"/>
    </row>
    <row r="72" spans="1:4" ht="15.6" x14ac:dyDescent="0.3">
      <c r="A72" s="55"/>
      <c r="B72" s="51"/>
      <c r="C72" s="51"/>
      <c r="D72" s="51"/>
    </row>
    <row r="73" spans="1:4" ht="15.6" x14ac:dyDescent="0.3">
      <c r="A73" s="55"/>
      <c r="B73" s="51"/>
      <c r="C73" s="51"/>
      <c r="D73" s="51"/>
    </row>
    <row r="74" spans="1:4" ht="15.6" x14ac:dyDescent="0.3">
      <c r="A74" s="55"/>
      <c r="B74" s="51"/>
      <c r="C74" s="51"/>
      <c r="D74" s="51"/>
    </row>
    <row r="75" spans="1:4" ht="15.6" x14ac:dyDescent="0.3">
      <c r="A75" s="55"/>
      <c r="B75" s="51"/>
      <c r="C75" s="51"/>
      <c r="D75" s="51"/>
    </row>
    <row r="76" spans="1:4" ht="15.6" x14ac:dyDescent="0.3">
      <c r="A76" s="55"/>
      <c r="B76" s="51"/>
      <c r="C76" s="51"/>
      <c r="D76" s="51"/>
    </row>
    <row r="77" spans="1:4" ht="15.6" x14ac:dyDescent="0.3">
      <c r="A77" s="55"/>
      <c r="B77" s="51"/>
      <c r="C77" s="51"/>
      <c r="D77" s="51"/>
    </row>
    <row r="78" spans="1:4" ht="15.6" x14ac:dyDescent="0.3">
      <c r="A78" s="55"/>
      <c r="B78" s="51"/>
      <c r="C78" s="51"/>
      <c r="D78" s="51"/>
    </row>
    <row r="79" spans="1:4" ht="15.6" x14ac:dyDescent="0.3">
      <c r="A79" s="55"/>
      <c r="B79" s="51"/>
      <c r="C79" s="51"/>
      <c r="D79" s="51"/>
    </row>
    <row r="80" spans="1:4" ht="15.6" x14ac:dyDescent="0.3">
      <c r="A80" s="55"/>
      <c r="B80" s="51"/>
      <c r="C80" s="51"/>
      <c r="D80" s="51"/>
    </row>
    <row r="81" spans="1:4" ht="15.6" x14ac:dyDescent="0.3">
      <c r="A81" s="55"/>
      <c r="B81" s="51"/>
      <c r="C81" s="51"/>
      <c r="D81" s="51"/>
    </row>
    <row r="82" spans="1:4" ht="15.6" x14ac:dyDescent="0.3">
      <c r="A82" s="55"/>
      <c r="B82" s="51"/>
      <c r="C82" s="51"/>
      <c r="D82" s="51"/>
    </row>
    <row r="83" spans="1:4" ht="15.6" x14ac:dyDescent="0.3">
      <c r="A83" s="55"/>
      <c r="B83" s="51"/>
      <c r="C83" s="51"/>
      <c r="D83" s="51"/>
    </row>
    <row r="84" spans="1:4" ht="21.75" customHeight="1" x14ac:dyDescent="0.3">
      <c r="A84" s="55"/>
      <c r="B84" s="200"/>
      <c r="C84" s="200"/>
      <c r="D84" s="200"/>
    </row>
  </sheetData>
  <mergeCells count="1">
    <mergeCell ref="B84:D8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A4B26-9989-4D11-86EC-0A7C36CD3D40}">
  <dimension ref="A1:H152"/>
  <sheetViews>
    <sheetView workbookViewId="0"/>
  </sheetViews>
  <sheetFormatPr defaultColWidth="9.109375" defaultRowHeight="14.4" x14ac:dyDescent="0.3"/>
  <cols>
    <col min="1" max="1" width="34.33203125" style="59" customWidth="1"/>
    <col min="2" max="2" width="9.109375" style="60"/>
    <col min="3" max="5" width="9.109375" style="59"/>
    <col min="6" max="7" width="9.109375" style="28"/>
    <col min="8" max="8" width="20" style="28" customWidth="1"/>
    <col min="9" max="16384" width="9.109375" style="28"/>
  </cols>
  <sheetData>
    <row r="1" spans="1:8" ht="31.2" x14ac:dyDescent="0.3">
      <c r="A1" s="49" t="s">
        <v>1216</v>
      </c>
      <c r="B1" s="109"/>
      <c r="C1" s="110">
        <v>2021</v>
      </c>
      <c r="D1" s="110">
        <v>2022</v>
      </c>
      <c r="E1" s="111">
        <v>2023</v>
      </c>
      <c r="H1" s="47"/>
    </row>
    <row r="2" spans="1:8" ht="15.6" x14ac:dyDescent="0.3">
      <c r="A2" s="62" t="s">
        <v>1217</v>
      </c>
      <c r="B2" s="112"/>
      <c r="C2" s="113"/>
      <c r="D2" s="113"/>
      <c r="E2" s="114"/>
    </row>
    <row r="3" spans="1:8" ht="15.6" x14ac:dyDescent="0.3">
      <c r="A3" s="63" t="s">
        <v>1218</v>
      </c>
      <c r="B3" s="115"/>
      <c r="C3" s="116"/>
      <c r="D3" s="116"/>
      <c r="E3" s="117"/>
    </row>
    <row r="4" spans="1:8" ht="15.6" x14ac:dyDescent="0.3">
      <c r="A4" s="64" t="s">
        <v>1219</v>
      </c>
      <c r="B4" s="115"/>
      <c r="C4" s="52">
        <v>26.61</v>
      </c>
      <c r="D4" s="52">
        <v>26.61</v>
      </c>
      <c r="E4" s="65">
        <v>26.61</v>
      </c>
    </row>
    <row r="5" spans="1:8" ht="15.6" x14ac:dyDescent="0.3">
      <c r="A5" s="64" t="s">
        <v>1220</v>
      </c>
      <c r="B5" s="115"/>
      <c r="C5" s="52">
        <v>26.61</v>
      </c>
      <c r="D5" s="52">
        <v>26.61</v>
      </c>
      <c r="E5" s="65">
        <v>26.61</v>
      </c>
    </row>
    <row r="6" spans="1:8" ht="15.6" x14ac:dyDescent="0.3">
      <c r="A6" s="64" t="s">
        <v>1221</v>
      </c>
      <c r="B6" s="115"/>
      <c r="C6" s="53">
        <v>1060.69</v>
      </c>
      <c r="D6" s="53">
        <v>1224.0899999999999</v>
      </c>
      <c r="E6" s="66">
        <v>1455.6</v>
      </c>
    </row>
    <row r="7" spans="1:8" ht="15.6" x14ac:dyDescent="0.3">
      <c r="A7" s="64" t="s">
        <v>1222</v>
      </c>
      <c r="B7" s="115"/>
      <c r="C7" s="53">
        <v>1060.69</v>
      </c>
      <c r="D7" s="53">
        <v>1224.0899999999999</v>
      </c>
      <c r="E7" s="66">
        <v>1455.6</v>
      </c>
    </row>
    <row r="8" spans="1:8" ht="15.6" x14ac:dyDescent="0.3">
      <c r="A8" s="64" t="s">
        <v>1223</v>
      </c>
      <c r="B8" s="115"/>
      <c r="C8" s="53">
        <v>1087.3</v>
      </c>
      <c r="D8" s="53">
        <v>1250.69</v>
      </c>
      <c r="E8" s="66">
        <v>1482.21</v>
      </c>
    </row>
    <row r="9" spans="1:8" ht="15.6" x14ac:dyDescent="0.3">
      <c r="A9" s="64" t="s">
        <v>1224</v>
      </c>
      <c r="B9" s="115"/>
      <c r="C9" s="52">
        <v>0</v>
      </c>
      <c r="D9" s="52">
        <v>0</v>
      </c>
      <c r="E9" s="65">
        <v>0</v>
      </c>
    </row>
    <row r="10" spans="1:8" ht="30.6" x14ac:dyDescent="0.3">
      <c r="A10" s="64" t="s">
        <v>1225</v>
      </c>
      <c r="B10" s="115"/>
      <c r="C10" s="54" t="s">
        <v>1144</v>
      </c>
      <c r="D10" s="54" t="s">
        <v>1144</v>
      </c>
      <c r="E10" s="67" t="s">
        <v>1144</v>
      </c>
    </row>
    <row r="11" spans="1:8" ht="15.6" x14ac:dyDescent="0.3">
      <c r="A11" s="64" t="s">
        <v>1226</v>
      </c>
      <c r="B11" s="115"/>
      <c r="C11" s="52">
        <v>176.91</v>
      </c>
      <c r="D11" s="52">
        <v>111.72</v>
      </c>
      <c r="E11" s="65">
        <v>200.84</v>
      </c>
    </row>
    <row r="12" spans="1:8" ht="15.6" x14ac:dyDescent="0.3">
      <c r="A12" s="64" t="s">
        <v>1227</v>
      </c>
      <c r="B12" s="115"/>
      <c r="C12" s="52">
        <v>48.99</v>
      </c>
      <c r="D12" s="52">
        <v>72.61</v>
      </c>
      <c r="E12" s="65">
        <v>72.73</v>
      </c>
    </row>
    <row r="13" spans="1:8" ht="15.6" x14ac:dyDescent="0.3">
      <c r="A13" s="64" t="s">
        <v>1228</v>
      </c>
      <c r="B13" s="115"/>
      <c r="C13" s="52">
        <v>4.8600000000000003</v>
      </c>
      <c r="D13" s="52">
        <v>3.87</v>
      </c>
      <c r="E13" s="65">
        <v>2.44</v>
      </c>
    </row>
    <row r="14" spans="1:8" ht="15.6" x14ac:dyDescent="0.3">
      <c r="A14" s="64" t="s">
        <v>1229</v>
      </c>
      <c r="B14" s="115"/>
      <c r="C14" s="52">
        <v>1.46</v>
      </c>
      <c r="D14" s="52">
        <v>0.95</v>
      </c>
      <c r="E14" s="65">
        <v>2.57</v>
      </c>
    </row>
    <row r="15" spans="1:8" ht="15.6" x14ac:dyDescent="0.3">
      <c r="A15" s="64" t="s">
        <v>1230</v>
      </c>
      <c r="B15" s="115"/>
      <c r="C15" s="52">
        <v>232.22</v>
      </c>
      <c r="D15" s="52">
        <v>189.15</v>
      </c>
      <c r="E15" s="65">
        <v>278.58</v>
      </c>
    </row>
    <row r="16" spans="1:8" ht="30.6" x14ac:dyDescent="0.3">
      <c r="A16" s="63" t="s">
        <v>1231</v>
      </c>
      <c r="B16" s="115"/>
      <c r="C16" s="54" t="s">
        <v>1144</v>
      </c>
      <c r="D16" s="54" t="s">
        <v>1144</v>
      </c>
      <c r="E16" s="67" t="s">
        <v>1144</v>
      </c>
    </row>
    <row r="17" spans="1:5" ht="15.6" x14ac:dyDescent="0.3">
      <c r="A17" s="64" t="s">
        <v>1232</v>
      </c>
      <c r="B17" s="115"/>
      <c r="C17" s="52">
        <v>297.66000000000003</v>
      </c>
      <c r="D17" s="52">
        <v>449.18</v>
      </c>
      <c r="E17" s="65">
        <v>715.26</v>
      </c>
    </row>
    <row r="18" spans="1:5" ht="15.6" x14ac:dyDescent="0.3">
      <c r="A18" s="64" t="s">
        <v>1233</v>
      </c>
      <c r="B18" s="115"/>
      <c r="C18" s="52">
        <v>19.809999999999999</v>
      </c>
      <c r="D18" s="52">
        <v>45.67</v>
      </c>
      <c r="E18" s="65">
        <v>73.83</v>
      </c>
    </row>
    <row r="19" spans="1:5" ht="15.6" x14ac:dyDescent="0.3">
      <c r="A19" s="64" t="s">
        <v>1234</v>
      </c>
      <c r="B19" s="115"/>
      <c r="C19" s="52">
        <v>150.9</v>
      </c>
      <c r="D19" s="52">
        <v>129.01</v>
      </c>
      <c r="E19" s="65">
        <v>41.72</v>
      </c>
    </row>
    <row r="20" spans="1:5" ht="15.6" x14ac:dyDescent="0.3">
      <c r="A20" s="64" t="s">
        <v>1235</v>
      </c>
      <c r="B20" s="115"/>
      <c r="C20" s="52">
        <v>0.3</v>
      </c>
      <c r="D20" s="52">
        <v>6.23</v>
      </c>
      <c r="E20" s="65">
        <v>5.34</v>
      </c>
    </row>
    <row r="21" spans="1:5" ht="15.6" x14ac:dyDescent="0.3">
      <c r="A21" s="64" t="s">
        <v>1236</v>
      </c>
      <c r="B21" s="115"/>
      <c r="C21" s="52">
        <v>468.67</v>
      </c>
      <c r="D21" s="52">
        <v>630.09</v>
      </c>
      <c r="E21" s="65">
        <v>836.15</v>
      </c>
    </row>
    <row r="22" spans="1:5" ht="15.6" x14ac:dyDescent="0.3">
      <c r="A22" s="64" t="s">
        <v>1237</v>
      </c>
      <c r="B22" s="115"/>
      <c r="C22" s="53">
        <v>1788.19</v>
      </c>
      <c r="D22" s="53">
        <v>2069.9299999999998</v>
      </c>
      <c r="E22" s="66">
        <v>2596.9299999999998</v>
      </c>
    </row>
    <row r="23" spans="1:5" ht="30.6" x14ac:dyDescent="0.3">
      <c r="A23" s="63" t="s">
        <v>1238</v>
      </c>
      <c r="B23" s="115"/>
      <c r="C23" s="54" t="s">
        <v>1144</v>
      </c>
      <c r="D23" s="54" t="s">
        <v>1144</v>
      </c>
      <c r="E23" s="67" t="s">
        <v>1144</v>
      </c>
    </row>
    <row r="24" spans="1:5" ht="30.6" x14ac:dyDescent="0.3">
      <c r="A24" s="63" t="s">
        <v>1239</v>
      </c>
      <c r="B24" s="115"/>
      <c r="C24" s="54" t="s">
        <v>1144</v>
      </c>
      <c r="D24" s="54" t="s">
        <v>1144</v>
      </c>
      <c r="E24" s="67" t="s">
        <v>1144</v>
      </c>
    </row>
    <row r="25" spans="1:5" ht="15.6" x14ac:dyDescent="0.3">
      <c r="A25" s="64" t="s">
        <v>1240</v>
      </c>
      <c r="B25" s="115"/>
      <c r="C25" s="52">
        <v>798.37</v>
      </c>
      <c r="D25" s="52">
        <v>882.23</v>
      </c>
      <c r="E25" s="66">
        <v>1256.94</v>
      </c>
    </row>
    <row r="26" spans="1:5" ht="15.6" x14ac:dyDescent="0.3">
      <c r="A26" s="64" t="s">
        <v>1241</v>
      </c>
      <c r="B26" s="115"/>
      <c r="C26" s="52">
        <v>0.02</v>
      </c>
      <c r="D26" s="52">
        <v>0.02</v>
      </c>
      <c r="E26" s="65">
        <v>0.01</v>
      </c>
    </row>
    <row r="27" spans="1:5" ht="15.6" x14ac:dyDescent="0.3">
      <c r="A27" s="64" t="s">
        <v>1242</v>
      </c>
      <c r="B27" s="115"/>
      <c r="C27" s="52">
        <v>148.94999999999999</v>
      </c>
      <c r="D27" s="52">
        <v>159.99</v>
      </c>
      <c r="E27" s="65">
        <v>54.01</v>
      </c>
    </row>
    <row r="28" spans="1:5" ht="15.6" x14ac:dyDescent="0.3">
      <c r="A28" s="64" t="s">
        <v>1243</v>
      </c>
      <c r="B28" s="115"/>
      <c r="C28" s="52">
        <v>947.33</v>
      </c>
      <c r="D28" s="53">
        <v>1042.23</v>
      </c>
      <c r="E28" s="66">
        <v>1310.96</v>
      </c>
    </row>
    <row r="29" spans="1:5" ht="15.6" x14ac:dyDescent="0.3">
      <c r="A29" s="64" t="s">
        <v>1244</v>
      </c>
      <c r="B29" s="115"/>
      <c r="C29" s="52">
        <v>0</v>
      </c>
      <c r="D29" s="52">
        <v>0</v>
      </c>
      <c r="E29" s="65">
        <v>0</v>
      </c>
    </row>
    <row r="30" spans="1:5" ht="15.6" x14ac:dyDescent="0.3">
      <c r="A30" s="64" t="s">
        <v>1245</v>
      </c>
      <c r="B30" s="115"/>
      <c r="C30" s="52">
        <v>0</v>
      </c>
      <c r="D30" s="52">
        <v>0</v>
      </c>
      <c r="E30" s="65">
        <v>0</v>
      </c>
    </row>
    <row r="31" spans="1:5" ht="15.6" x14ac:dyDescent="0.3">
      <c r="A31" s="64" t="s">
        <v>1246</v>
      </c>
      <c r="B31" s="115"/>
      <c r="C31" s="52">
        <v>0</v>
      </c>
      <c r="D31" s="52">
        <v>0</v>
      </c>
      <c r="E31" s="65">
        <v>0</v>
      </c>
    </row>
    <row r="32" spans="1:5" ht="15.6" x14ac:dyDescent="0.3">
      <c r="A32" s="64" t="s">
        <v>1247</v>
      </c>
      <c r="B32" s="115"/>
      <c r="C32" s="52">
        <v>49.81</v>
      </c>
      <c r="D32" s="52">
        <v>36.42</v>
      </c>
      <c r="E32" s="65">
        <v>38.770000000000003</v>
      </c>
    </row>
    <row r="33" spans="1:5" ht="15.6" x14ac:dyDescent="0.3">
      <c r="A33" s="64" t="s">
        <v>1248</v>
      </c>
      <c r="B33" s="115"/>
      <c r="C33" s="52">
        <v>997.13</v>
      </c>
      <c r="D33" s="53">
        <v>1078.6600000000001</v>
      </c>
      <c r="E33" s="66">
        <v>1349.73</v>
      </c>
    </row>
    <row r="34" spans="1:5" ht="30.6" x14ac:dyDescent="0.3">
      <c r="A34" s="63" t="s">
        <v>1249</v>
      </c>
      <c r="B34" s="115"/>
      <c r="C34" s="54" t="s">
        <v>1144</v>
      </c>
      <c r="D34" s="54" t="s">
        <v>1144</v>
      </c>
      <c r="E34" s="67" t="s">
        <v>1144</v>
      </c>
    </row>
    <row r="35" spans="1:5" ht="15.6" x14ac:dyDescent="0.3">
      <c r="A35" s="64" t="s">
        <v>1250</v>
      </c>
      <c r="B35" s="115"/>
      <c r="C35" s="52">
        <v>0</v>
      </c>
      <c r="D35" s="52">
        <v>0</v>
      </c>
      <c r="E35" s="65">
        <v>0</v>
      </c>
    </row>
    <row r="36" spans="1:5" ht="15.6" x14ac:dyDescent="0.3">
      <c r="A36" s="64" t="s">
        <v>1251</v>
      </c>
      <c r="B36" s="115"/>
      <c r="C36" s="52">
        <v>319.69</v>
      </c>
      <c r="D36" s="52">
        <v>519.14</v>
      </c>
      <c r="E36" s="65">
        <v>578.29</v>
      </c>
    </row>
    <row r="37" spans="1:5" ht="15.6" x14ac:dyDescent="0.3">
      <c r="A37" s="64" t="s">
        <v>1252</v>
      </c>
      <c r="B37" s="115"/>
      <c r="C37" s="52">
        <v>298.55</v>
      </c>
      <c r="D37" s="52">
        <v>319.55</v>
      </c>
      <c r="E37" s="65">
        <v>441.41</v>
      </c>
    </row>
    <row r="38" spans="1:5" ht="15.6" x14ac:dyDescent="0.3">
      <c r="A38" s="64" t="s">
        <v>1253</v>
      </c>
      <c r="B38" s="115"/>
      <c r="C38" s="52">
        <v>120.35</v>
      </c>
      <c r="D38" s="52">
        <v>56.27</v>
      </c>
      <c r="E38" s="65">
        <v>83.43</v>
      </c>
    </row>
    <row r="39" spans="1:5" ht="15.6" x14ac:dyDescent="0.3">
      <c r="A39" s="64" t="s">
        <v>1254</v>
      </c>
      <c r="B39" s="115"/>
      <c r="C39" s="52">
        <v>0</v>
      </c>
      <c r="D39" s="52">
        <v>0</v>
      </c>
      <c r="E39" s="65">
        <v>0</v>
      </c>
    </row>
    <row r="40" spans="1:5" ht="15.6" x14ac:dyDescent="0.3">
      <c r="A40" s="64" t="s">
        <v>1255</v>
      </c>
      <c r="B40" s="115"/>
      <c r="C40" s="52">
        <v>52.46</v>
      </c>
      <c r="D40" s="52">
        <v>96.31</v>
      </c>
      <c r="E40" s="65">
        <v>144.08000000000001</v>
      </c>
    </row>
    <row r="41" spans="1:5" ht="15.6" x14ac:dyDescent="0.3">
      <c r="A41" s="64" t="s">
        <v>1256</v>
      </c>
      <c r="B41" s="115"/>
      <c r="C41" s="52">
        <v>791.05</v>
      </c>
      <c r="D41" s="52">
        <v>991.27</v>
      </c>
      <c r="E41" s="66">
        <v>1247.2</v>
      </c>
    </row>
    <row r="42" spans="1:5" ht="15.6" x14ac:dyDescent="0.3">
      <c r="A42" s="64" t="s">
        <v>1257</v>
      </c>
      <c r="B42" s="115"/>
      <c r="C42" s="53">
        <v>1788.19</v>
      </c>
      <c r="D42" s="53">
        <v>2069.9299999999998</v>
      </c>
      <c r="E42" s="66">
        <v>2596.9299999999998</v>
      </c>
    </row>
    <row r="43" spans="1:5" ht="31.2" x14ac:dyDescent="0.3">
      <c r="A43" s="63" t="s">
        <v>1204</v>
      </c>
      <c r="B43" s="115"/>
      <c r="C43" s="54" t="s">
        <v>1144</v>
      </c>
      <c r="D43" s="54" t="s">
        <v>1144</v>
      </c>
      <c r="E43" s="67" t="s">
        <v>1144</v>
      </c>
    </row>
    <row r="44" spans="1:5" ht="31.2" x14ac:dyDescent="0.3">
      <c r="A44" s="63" t="s">
        <v>1258</v>
      </c>
      <c r="B44" s="115"/>
      <c r="C44" s="54" t="s">
        <v>1144</v>
      </c>
      <c r="D44" s="54" t="s">
        <v>1144</v>
      </c>
      <c r="E44" s="67" t="s">
        <v>1144</v>
      </c>
    </row>
    <row r="45" spans="1:5" ht="15.6" x14ac:dyDescent="0.3">
      <c r="A45" s="64" t="s">
        <v>1259</v>
      </c>
      <c r="B45" s="115"/>
      <c r="C45" s="52">
        <v>70.650000000000006</v>
      </c>
      <c r="D45" s="52">
        <v>228.59</v>
      </c>
      <c r="E45" s="65">
        <v>650.86</v>
      </c>
    </row>
    <row r="46" spans="1:5" ht="30.6" x14ac:dyDescent="0.3">
      <c r="A46" s="63" t="s">
        <v>1260</v>
      </c>
      <c r="B46" s="115"/>
      <c r="C46" s="54" t="s">
        <v>1144</v>
      </c>
      <c r="D46" s="54" t="s">
        <v>1144</v>
      </c>
      <c r="E46" s="67" t="s">
        <v>1144</v>
      </c>
    </row>
    <row r="47" spans="1:5" ht="15.6" x14ac:dyDescent="0.3">
      <c r="A47" s="64" t="s">
        <v>1261</v>
      </c>
      <c r="B47" s="115"/>
      <c r="C47" s="52">
        <v>13.3</v>
      </c>
      <c r="D47" s="52">
        <v>13.3</v>
      </c>
      <c r="E47" s="65">
        <v>13.3</v>
      </c>
    </row>
    <row r="48" spans="1:5" ht="30.6" x14ac:dyDescent="0.3">
      <c r="A48" s="63" t="s">
        <v>1262</v>
      </c>
      <c r="B48" s="115"/>
      <c r="C48" s="54" t="s">
        <v>1144</v>
      </c>
      <c r="D48" s="54" t="s">
        <v>1144</v>
      </c>
      <c r="E48" s="67" t="s">
        <v>1144</v>
      </c>
    </row>
    <row r="49" spans="1:5" ht="31.2" x14ac:dyDescent="0.3">
      <c r="A49" s="64" t="s">
        <v>1263</v>
      </c>
      <c r="B49" s="115"/>
      <c r="C49" s="52">
        <v>0</v>
      </c>
      <c r="D49" s="52">
        <v>0</v>
      </c>
      <c r="E49" s="65">
        <v>0</v>
      </c>
    </row>
    <row r="50" spans="1:5" ht="31.2" x14ac:dyDescent="0.3">
      <c r="A50" s="64" t="s">
        <v>1264</v>
      </c>
      <c r="B50" s="115"/>
      <c r="C50" s="52">
        <v>0</v>
      </c>
      <c r="D50" s="52">
        <v>0</v>
      </c>
      <c r="E50" s="65">
        <v>0</v>
      </c>
    </row>
    <row r="51" spans="1:5" ht="30.6" x14ac:dyDescent="0.3">
      <c r="A51" s="63" t="s">
        <v>1265</v>
      </c>
      <c r="B51" s="115"/>
      <c r="C51" s="54" t="s">
        <v>1144</v>
      </c>
      <c r="D51" s="54" t="s">
        <v>1144</v>
      </c>
      <c r="E51" s="67" t="s">
        <v>1144</v>
      </c>
    </row>
    <row r="52" spans="1:5" ht="31.2" x14ac:dyDescent="0.3">
      <c r="A52" s="64" t="s">
        <v>1266</v>
      </c>
      <c r="B52" s="115"/>
      <c r="C52" s="52">
        <v>0</v>
      </c>
      <c r="D52" s="52">
        <v>0</v>
      </c>
      <c r="E52" s="65">
        <v>0</v>
      </c>
    </row>
    <row r="53" spans="1:5" ht="31.2" x14ac:dyDescent="0.3">
      <c r="A53" s="68" t="s">
        <v>1267</v>
      </c>
      <c r="B53" s="118"/>
      <c r="C53" s="69">
        <v>0</v>
      </c>
      <c r="D53" s="69">
        <v>0</v>
      </c>
      <c r="E53" s="70">
        <v>0</v>
      </c>
    </row>
    <row r="54" spans="1:5" ht="15.6" x14ac:dyDescent="0.3">
      <c r="A54" s="55"/>
      <c r="B54" s="50"/>
      <c r="C54" s="54"/>
      <c r="D54" s="54"/>
      <c r="E54" s="54"/>
    </row>
    <row r="55" spans="1:5" ht="15.6" x14ac:dyDescent="0.3">
      <c r="A55" s="55"/>
      <c r="B55" s="50"/>
      <c r="C55" s="54"/>
      <c r="D55" s="54"/>
      <c r="E55" s="54"/>
    </row>
    <row r="56" spans="1:5" x14ac:dyDescent="0.3">
      <c r="A56" s="56"/>
      <c r="B56" s="185"/>
      <c r="C56" s="57"/>
      <c r="D56" s="57"/>
      <c r="E56" s="57"/>
    </row>
    <row r="57" spans="1:5" x14ac:dyDescent="0.3">
      <c r="A57" s="56"/>
      <c r="B57" s="185"/>
      <c r="C57" s="57"/>
      <c r="D57" s="57"/>
      <c r="E57" s="57"/>
    </row>
    <row r="58" spans="1:5" x14ac:dyDescent="0.3">
      <c r="A58" s="56"/>
      <c r="B58" s="185"/>
      <c r="C58" s="57"/>
      <c r="D58" s="57"/>
      <c r="E58" s="57"/>
    </row>
    <row r="59" spans="1:5" x14ac:dyDescent="0.3">
      <c r="A59" s="56"/>
      <c r="B59" s="185"/>
      <c r="C59" s="57"/>
      <c r="D59" s="57"/>
      <c r="E59" s="57"/>
    </row>
    <row r="60" spans="1:5" x14ac:dyDescent="0.3">
      <c r="A60" s="56"/>
      <c r="B60" s="185"/>
      <c r="C60" s="57"/>
      <c r="D60" s="57"/>
      <c r="E60" s="57"/>
    </row>
    <row r="61" spans="1:5" x14ac:dyDescent="0.3">
      <c r="A61" s="56"/>
      <c r="B61" s="185"/>
      <c r="C61" s="57"/>
      <c r="D61" s="57"/>
      <c r="E61" s="57"/>
    </row>
    <row r="62" spans="1:5" x14ac:dyDescent="0.3">
      <c r="A62" s="56"/>
      <c r="B62" s="185"/>
      <c r="C62" s="57"/>
      <c r="D62" s="57"/>
      <c r="E62" s="57"/>
    </row>
    <row r="63" spans="1:5" x14ac:dyDescent="0.3">
      <c r="A63" s="56"/>
      <c r="B63" s="185"/>
      <c r="C63" s="57"/>
      <c r="D63" s="57"/>
      <c r="E63" s="57"/>
    </row>
    <row r="64" spans="1:5" x14ac:dyDescent="0.3">
      <c r="A64" s="56"/>
      <c r="B64" s="185"/>
      <c r="C64" s="57"/>
      <c r="D64" s="57"/>
      <c r="E64" s="57"/>
    </row>
    <row r="65" spans="1:5" x14ac:dyDescent="0.3">
      <c r="A65" s="56"/>
      <c r="B65" s="185"/>
      <c r="C65" s="57"/>
      <c r="D65" s="57"/>
      <c r="E65" s="57"/>
    </row>
    <row r="66" spans="1:5" x14ac:dyDescent="0.3">
      <c r="A66" s="56"/>
      <c r="B66" s="185"/>
      <c r="C66" s="57"/>
      <c r="D66" s="57"/>
      <c r="E66" s="57"/>
    </row>
    <row r="67" spans="1:5" x14ac:dyDescent="0.3">
      <c r="A67" s="56"/>
      <c r="B67" s="185"/>
      <c r="C67" s="57"/>
      <c r="D67" s="57"/>
      <c r="E67" s="57"/>
    </row>
    <row r="68" spans="1:5" x14ac:dyDescent="0.3">
      <c r="A68" s="56"/>
      <c r="B68" s="185"/>
      <c r="C68" s="61"/>
      <c r="D68" s="61"/>
      <c r="E68" s="61"/>
    </row>
    <row r="69" spans="1:5" x14ac:dyDescent="0.3">
      <c r="A69" s="56"/>
      <c r="B69" s="185"/>
      <c r="C69" s="61"/>
      <c r="D69" s="61"/>
      <c r="E69" s="61"/>
    </row>
    <row r="70" spans="1:5" x14ac:dyDescent="0.3">
      <c r="A70" s="56"/>
      <c r="B70" s="185"/>
      <c r="C70" s="57"/>
      <c r="D70" s="57"/>
      <c r="E70" s="57"/>
    </row>
    <row r="71" spans="1:5" x14ac:dyDescent="0.3">
      <c r="A71" s="56"/>
      <c r="B71" s="185"/>
      <c r="C71" s="57"/>
      <c r="D71" s="57"/>
      <c r="E71" s="57"/>
    </row>
    <row r="72" spans="1:5" ht="30.75" customHeight="1" x14ac:dyDescent="0.3">
      <c r="A72" s="56"/>
      <c r="B72" s="185"/>
      <c r="C72" s="57"/>
      <c r="D72" s="57"/>
      <c r="E72" s="57"/>
    </row>
    <row r="73" spans="1:5" ht="30.75" customHeight="1" x14ac:dyDescent="0.3">
      <c r="A73" s="56"/>
      <c r="B73" s="185"/>
      <c r="C73" s="57"/>
      <c r="D73" s="57"/>
      <c r="E73" s="57"/>
    </row>
    <row r="74" spans="1:5" ht="30.75" customHeight="1" x14ac:dyDescent="0.3">
      <c r="A74" s="56"/>
      <c r="B74" s="185"/>
      <c r="C74" s="57"/>
      <c r="D74" s="57"/>
      <c r="E74" s="57"/>
    </row>
    <row r="75" spans="1:5" ht="30.75" customHeight="1" x14ac:dyDescent="0.3">
      <c r="A75" s="56"/>
      <c r="B75" s="185"/>
      <c r="C75" s="57"/>
      <c r="D75" s="57"/>
      <c r="E75" s="57"/>
    </row>
    <row r="76" spans="1:5" ht="30.75" customHeight="1" x14ac:dyDescent="0.3">
      <c r="A76" s="56"/>
      <c r="B76" s="185"/>
      <c r="C76" s="57"/>
      <c r="D76" s="57"/>
      <c r="E76" s="57"/>
    </row>
    <row r="77" spans="1:5" ht="30.75" customHeight="1" x14ac:dyDescent="0.3">
      <c r="A77" s="56"/>
      <c r="B77" s="185"/>
      <c r="C77" s="57"/>
      <c r="D77" s="57"/>
      <c r="E77" s="57"/>
    </row>
    <row r="78" spans="1:5" x14ac:dyDescent="0.3">
      <c r="A78" s="56"/>
      <c r="B78" s="185"/>
      <c r="C78" s="57"/>
      <c r="D78" s="57"/>
      <c r="E78" s="57"/>
    </row>
    <row r="79" spans="1:5" x14ac:dyDescent="0.3">
      <c r="A79" s="56"/>
      <c r="B79" s="185"/>
      <c r="C79" s="57"/>
      <c r="D79" s="57"/>
      <c r="E79" s="57"/>
    </row>
    <row r="80" spans="1:5" x14ac:dyDescent="0.3">
      <c r="A80" s="56"/>
      <c r="B80" s="185"/>
      <c r="C80" s="57"/>
      <c r="D80" s="57"/>
      <c r="E80" s="57"/>
    </row>
    <row r="81" spans="1:5" ht="45.75" customHeight="1" x14ac:dyDescent="0.3">
      <c r="A81" s="56"/>
      <c r="B81" s="185"/>
      <c r="C81" s="57"/>
      <c r="D81" s="57"/>
      <c r="E81" s="57"/>
    </row>
    <row r="82" spans="1:5" x14ac:dyDescent="0.3">
      <c r="A82" s="56"/>
      <c r="B82" s="185"/>
      <c r="C82" s="58"/>
      <c r="D82" s="58"/>
      <c r="E82" s="58"/>
    </row>
    <row r="83" spans="1:5" ht="45.75" customHeight="1" x14ac:dyDescent="0.3">
      <c r="A83" s="56"/>
      <c r="B83" s="185"/>
      <c r="C83" s="58"/>
      <c r="D83" s="58"/>
      <c r="E83" s="58"/>
    </row>
    <row r="84" spans="1:5" x14ac:dyDescent="0.3">
      <c r="A84" s="56"/>
      <c r="B84" s="185"/>
      <c r="C84" s="57"/>
      <c r="D84" s="57"/>
      <c r="E84" s="57"/>
    </row>
    <row r="85" spans="1:5" x14ac:dyDescent="0.3">
      <c r="A85" s="56"/>
      <c r="B85" s="185"/>
      <c r="C85" s="57"/>
      <c r="D85" s="57"/>
      <c r="E85" s="57"/>
    </row>
    <row r="86" spans="1:5" x14ac:dyDescent="0.3">
      <c r="A86" s="56"/>
      <c r="B86" s="185"/>
      <c r="C86" s="57"/>
      <c r="D86" s="57"/>
      <c r="E86" s="57"/>
    </row>
    <row r="87" spans="1:5" x14ac:dyDescent="0.3">
      <c r="A87" s="56"/>
      <c r="B87" s="185"/>
      <c r="C87" s="57"/>
      <c r="D87" s="57"/>
      <c r="E87" s="57"/>
    </row>
    <row r="88" spans="1:5" x14ac:dyDescent="0.3">
      <c r="A88" s="56"/>
      <c r="B88" s="185"/>
      <c r="C88" s="57"/>
      <c r="D88" s="57"/>
      <c r="E88" s="57"/>
    </row>
    <row r="89" spans="1:5" x14ac:dyDescent="0.3">
      <c r="A89" s="56"/>
      <c r="B89" s="185"/>
      <c r="C89" s="57"/>
      <c r="D89" s="57"/>
      <c r="E89" s="57"/>
    </row>
    <row r="90" spans="1:5" ht="30.75" customHeight="1" x14ac:dyDescent="0.3">
      <c r="A90" s="56"/>
      <c r="B90" s="185"/>
      <c r="C90" s="57"/>
      <c r="D90" s="57"/>
      <c r="E90" s="57"/>
    </row>
    <row r="91" spans="1:5" x14ac:dyDescent="0.3">
      <c r="A91" s="56"/>
      <c r="B91" s="185"/>
      <c r="C91" s="57"/>
      <c r="D91" s="57"/>
      <c r="E91" s="57"/>
    </row>
    <row r="92" spans="1:5" x14ac:dyDescent="0.3">
      <c r="A92" s="56"/>
      <c r="B92" s="185"/>
      <c r="C92" s="57"/>
      <c r="D92" s="57"/>
      <c r="E92" s="57"/>
    </row>
    <row r="93" spans="1:5" x14ac:dyDescent="0.3">
      <c r="A93" s="56"/>
      <c r="B93" s="185"/>
      <c r="C93" s="57"/>
      <c r="D93" s="57"/>
      <c r="E93" s="57"/>
    </row>
    <row r="94" spans="1:5" x14ac:dyDescent="0.3">
      <c r="A94" s="56"/>
      <c r="B94" s="185"/>
      <c r="C94" s="57"/>
      <c r="D94" s="57"/>
      <c r="E94" s="57"/>
    </row>
    <row r="95" spans="1:5" x14ac:dyDescent="0.3">
      <c r="A95" s="56"/>
      <c r="B95" s="185"/>
      <c r="C95" s="57"/>
      <c r="D95" s="57"/>
      <c r="E95" s="57"/>
    </row>
    <row r="96" spans="1:5" ht="30.75" customHeight="1" x14ac:dyDescent="0.3">
      <c r="A96" s="56"/>
      <c r="B96" s="185"/>
      <c r="C96" s="58"/>
      <c r="D96" s="58"/>
      <c r="E96" s="58"/>
    </row>
    <row r="97" spans="1:5" x14ac:dyDescent="0.3">
      <c r="A97" s="56"/>
      <c r="B97" s="185"/>
      <c r="C97" s="58"/>
      <c r="D97" s="58"/>
      <c r="E97" s="58"/>
    </row>
    <row r="98" spans="1:5" x14ac:dyDescent="0.3">
      <c r="A98" s="56"/>
      <c r="B98" s="185"/>
      <c r="C98" s="57"/>
      <c r="D98" s="57"/>
      <c r="E98" s="57"/>
    </row>
    <row r="99" spans="1:5" x14ac:dyDescent="0.3">
      <c r="A99" s="56"/>
      <c r="B99" s="185"/>
      <c r="C99" s="57"/>
      <c r="D99" s="57"/>
      <c r="E99" s="57"/>
    </row>
    <row r="100" spans="1:5" x14ac:dyDescent="0.3">
      <c r="A100" s="56"/>
      <c r="B100" s="185"/>
      <c r="C100" s="57"/>
      <c r="D100" s="57"/>
      <c r="E100" s="57"/>
    </row>
    <row r="101" spans="1:5" x14ac:dyDescent="0.3">
      <c r="A101" s="56"/>
      <c r="B101" s="185"/>
      <c r="C101" s="57"/>
      <c r="D101" s="57"/>
      <c r="E101" s="57"/>
    </row>
    <row r="102" spans="1:5" x14ac:dyDescent="0.3">
      <c r="A102" s="56"/>
      <c r="B102" s="185"/>
      <c r="C102" s="57"/>
      <c r="D102" s="57"/>
      <c r="E102" s="57"/>
    </row>
    <row r="103" spans="1:5" x14ac:dyDescent="0.3">
      <c r="A103" s="56"/>
      <c r="B103" s="185"/>
      <c r="C103" s="57"/>
      <c r="D103" s="57"/>
      <c r="E103" s="57"/>
    </row>
    <row r="104" spans="1:5" x14ac:dyDescent="0.3">
      <c r="A104" s="56"/>
      <c r="B104" s="185"/>
      <c r="C104" s="57"/>
      <c r="D104" s="57"/>
      <c r="E104" s="57"/>
    </row>
    <row r="105" spans="1:5" ht="45.75" customHeight="1" x14ac:dyDescent="0.3">
      <c r="A105" s="56"/>
      <c r="B105" s="185"/>
      <c r="C105" s="57"/>
      <c r="D105" s="57"/>
      <c r="E105" s="57"/>
    </row>
    <row r="106" spans="1:5" ht="30.75" customHeight="1" x14ac:dyDescent="0.3">
      <c r="A106" s="56"/>
      <c r="B106" s="185"/>
      <c r="C106" s="57"/>
      <c r="D106" s="57"/>
      <c r="E106" s="57"/>
    </row>
    <row r="107" spans="1:5" x14ac:dyDescent="0.3">
      <c r="A107" s="56"/>
      <c r="B107" s="185"/>
      <c r="C107" s="57"/>
      <c r="D107" s="57"/>
      <c r="E107" s="57"/>
    </row>
    <row r="108" spans="1:5" x14ac:dyDescent="0.3">
      <c r="A108" s="56"/>
      <c r="B108" s="185"/>
      <c r="C108" s="57"/>
      <c r="D108" s="57"/>
      <c r="E108" s="57"/>
    </row>
    <row r="109" spans="1:5" x14ac:dyDescent="0.3">
      <c r="A109" s="56"/>
      <c r="B109" s="185"/>
      <c r="C109" s="57"/>
      <c r="D109" s="57"/>
      <c r="E109" s="57"/>
    </row>
    <row r="110" spans="1:5" x14ac:dyDescent="0.3">
      <c r="A110" s="56"/>
      <c r="B110" s="185"/>
      <c r="C110" s="58"/>
      <c r="D110" s="58"/>
      <c r="E110" s="58"/>
    </row>
    <row r="111" spans="1:5" ht="30.75" customHeight="1" x14ac:dyDescent="0.3">
      <c r="A111" s="56"/>
      <c r="B111" s="185"/>
      <c r="C111" s="58"/>
      <c r="D111" s="58"/>
      <c r="E111" s="58"/>
    </row>
    <row r="112" spans="1:5" x14ac:dyDescent="0.3">
      <c r="A112" s="56"/>
      <c r="B112" s="185"/>
      <c r="C112" s="57"/>
      <c r="D112" s="57"/>
      <c r="E112" s="57"/>
    </row>
    <row r="113" spans="1:5" ht="30.75" customHeight="1" x14ac:dyDescent="0.3">
      <c r="A113" s="56"/>
      <c r="B113" s="185"/>
      <c r="C113" s="57"/>
      <c r="D113" s="57"/>
      <c r="E113" s="57"/>
    </row>
    <row r="114" spans="1:5" x14ac:dyDescent="0.3">
      <c r="A114" s="56"/>
      <c r="B114" s="185"/>
      <c r="C114" s="57"/>
      <c r="D114" s="57"/>
      <c r="E114" s="57"/>
    </row>
    <row r="115" spans="1:5" x14ac:dyDescent="0.3">
      <c r="A115" s="56"/>
      <c r="B115" s="185"/>
      <c r="C115" s="57"/>
      <c r="D115" s="57"/>
      <c r="E115" s="57"/>
    </row>
    <row r="116" spans="1:5" x14ac:dyDescent="0.3">
      <c r="A116" s="56"/>
      <c r="B116" s="185"/>
      <c r="C116" s="57"/>
      <c r="D116" s="57"/>
      <c r="E116" s="57"/>
    </row>
    <row r="117" spans="1:5" x14ac:dyDescent="0.3">
      <c r="A117" s="56"/>
      <c r="B117" s="185"/>
      <c r="C117" s="57"/>
      <c r="D117" s="57"/>
      <c r="E117" s="57"/>
    </row>
    <row r="118" spans="1:5" x14ac:dyDescent="0.3">
      <c r="A118" s="56"/>
      <c r="B118" s="185"/>
      <c r="C118" s="57"/>
      <c r="D118" s="57"/>
      <c r="E118" s="57"/>
    </row>
    <row r="119" spans="1:5" x14ac:dyDescent="0.3">
      <c r="A119" s="56"/>
      <c r="B119" s="185"/>
      <c r="C119" s="57"/>
      <c r="D119" s="57"/>
      <c r="E119" s="57"/>
    </row>
    <row r="120" spans="1:5" x14ac:dyDescent="0.3">
      <c r="A120" s="56"/>
      <c r="B120" s="185"/>
      <c r="C120" s="57"/>
      <c r="D120" s="57"/>
      <c r="E120" s="57"/>
    </row>
    <row r="121" spans="1:5" x14ac:dyDescent="0.3">
      <c r="A121" s="56"/>
      <c r="B121" s="185"/>
      <c r="C121" s="57"/>
      <c r="D121" s="57"/>
      <c r="E121" s="57"/>
    </row>
    <row r="122" spans="1:5" ht="45.75" customHeight="1" x14ac:dyDescent="0.3">
      <c r="A122" s="56"/>
      <c r="B122" s="185"/>
      <c r="C122" s="57"/>
      <c r="D122" s="57"/>
      <c r="E122" s="57"/>
    </row>
    <row r="123" spans="1:5" ht="30.75" customHeight="1" x14ac:dyDescent="0.3">
      <c r="A123" s="56"/>
      <c r="B123" s="185"/>
      <c r="C123" s="57"/>
      <c r="D123" s="57"/>
      <c r="E123" s="57"/>
    </row>
    <row r="124" spans="1:5" x14ac:dyDescent="0.3">
      <c r="A124" s="56"/>
      <c r="B124" s="185"/>
      <c r="C124" s="58"/>
      <c r="D124" s="58"/>
      <c r="E124" s="58"/>
    </row>
    <row r="125" spans="1:5" ht="45.75" customHeight="1" x14ac:dyDescent="0.3">
      <c r="A125" s="56"/>
      <c r="B125" s="185"/>
      <c r="C125" s="58"/>
      <c r="D125" s="58"/>
      <c r="E125" s="58"/>
    </row>
    <row r="126" spans="1:5" x14ac:dyDescent="0.3">
      <c r="A126" s="56"/>
      <c r="B126" s="185"/>
      <c r="C126" s="57"/>
      <c r="D126" s="57"/>
      <c r="E126" s="57"/>
    </row>
    <row r="127" spans="1:5" x14ac:dyDescent="0.3">
      <c r="A127" s="56"/>
      <c r="B127" s="185"/>
      <c r="C127" s="57"/>
      <c r="D127" s="57"/>
      <c r="E127" s="57"/>
    </row>
    <row r="128" spans="1:5" x14ac:dyDescent="0.3">
      <c r="A128" s="56"/>
      <c r="B128" s="185"/>
      <c r="C128" s="57"/>
      <c r="D128" s="57"/>
      <c r="E128" s="57"/>
    </row>
    <row r="129" spans="1:5" x14ac:dyDescent="0.3">
      <c r="A129" s="56"/>
      <c r="B129" s="185"/>
      <c r="C129" s="57"/>
      <c r="D129" s="57"/>
      <c r="E129" s="57"/>
    </row>
    <row r="130" spans="1:5" x14ac:dyDescent="0.3">
      <c r="A130" s="56"/>
      <c r="B130" s="185"/>
      <c r="C130" s="57"/>
      <c r="D130" s="57"/>
      <c r="E130" s="57"/>
    </row>
    <row r="131" spans="1:5" x14ac:dyDescent="0.3">
      <c r="A131" s="56"/>
      <c r="B131" s="185"/>
      <c r="C131" s="57"/>
      <c r="D131" s="57"/>
      <c r="E131" s="57"/>
    </row>
    <row r="132" spans="1:5" x14ac:dyDescent="0.3">
      <c r="A132" s="56"/>
      <c r="B132" s="185"/>
      <c r="C132" s="57"/>
      <c r="D132" s="57"/>
      <c r="E132" s="57"/>
    </row>
    <row r="133" spans="1:5" x14ac:dyDescent="0.3">
      <c r="A133" s="56"/>
      <c r="B133" s="185"/>
      <c r="C133" s="57"/>
      <c r="D133" s="57"/>
      <c r="E133" s="57"/>
    </row>
    <row r="134" spans="1:5" x14ac:dyDescent="0.3">
      <c r="A134" s="56"/>
      <c r="B134" s="185"/>
      <c r="C134" s="57"/>
      <c r="D134" s="57"/>
      <c r="E134" s="57"/>
    </row>
    <row r="135" spans="1:5" x14ac:dyDescent="0.3">
      <c r="A135" s="56"/>
      <c r="B135" s="185"/>
      <c r="C135" s="57"/>
      <c r="D135" s="57"/>
      <c r="E135" s="57"/>
    </row>
    <row r="136" spans="1:5" x14ac:dyDescent="0.3">
      <c r="A136" s="56"/>
      <c r="B136" s="185"/>
      <c r="C136" s="57"/>
      <c r="D136" s="57"/>
      <c r="E136" s="57"/>
    </row>
    <row r="137" spans="1:5" x14ac:dyDescent="0.3">
      <c r="A137" s="56"/>
      <c r="B137" s="185"/>
      <c r="C137" s="57"/>
      <c r="D137" s="57"/>
      <c r="E137" s="57"/>
    </row>
    <row r="138" spans="1:5" x14ac:dyDescent="0.3">
      <c r="A138" s="56"/>
      <c r="B138" s="185"/>
      <c r="C138" s="58"/>
      <c r="D138" s="58"/>
      <c r="E138" s="58"/>
    </row>
    <row r="139" spans="1:5" x14ac:dyDescent="0.3">
      <c r="A139" s="56"/>
      <c r="B139" s="185"/>
      <c r="C139" s="58"/>
      <c r="D139" s="58"/>
      <c r="E139" s="58"/>
    </row>
    <row r="140" spans="1:5" x14ac:dyDescent="0.3">
      <c r="A140" s="56"/>
      <c r="B140" s="185"/>
      <c r="C140" s="57"/>
      <c r="D140" s="57"/>
      <c r="E140" s="57"/>
    </row>
    <row r="141" spans="1:5" ht="30.75" customHeight="1" x14ac:dyDescent="0.3">
      <c r="A141" s="56"/>
      <c r="B141" s="185"/>
      <c r="C141" s="57"/>
      <c r="D141" s="57"/>
      <c r="E141" s="57"/>
    </row>
    <row r="142" spans="1:5" ht="30.75" customHeight="1" x14ac:dyDescent="0.3">
      <c r="A142" s="56"/>
      <c r="B142" s="185"/>
      <c r="C142" s="57"/>
      <c r="D142" s="57"/>
      <c r="E142" s="57"/>
    </row>
    <row r="143" spans="1:5" x14ac:dyDescent="0.3">
      <c r="A143" s="56"/>
      <c r="B143" s="185"/>
      <c r="C143" s="57"/>
      <c r="D143" s="57"/>
      <c r="E143" s="57"/>
    </row>
    <row r="144" spans="1:5" x14ac:dyDescent="0.3">
      <c r="A144" s="56"/>
      <c r="B144" s="185"/>
      <c r="C144" s="57"/>
      <c r="D144" s="57"/>
      <c r="E144" s="57"/>
    </row>
    <row r="145" spans="1:5" x14ac:dyDescent="0.3">
      <c r="A145" s="56"/>
      <c r="B145" s="185"/>
      <c r="C145" s="57"/>
      <c r="D145" s="57"/>
      <c r="E145" s="57"/>
    </row>
    <row r="146" spans="1:5" x14ac:dyDescent="0.3">
      <c r="A146" s="56"/>
      <c r="B146" s="185"/>
      <c r="C146" s="57"/>
      <c r="D146" s="57"/>
      <c r="E146" s="57"/>
    </row>
    <row r="147" spans="1:5" x14ac:dyDescent="0.3">
      <c r="A147" s="56"/>
      <c r="B147" s="185"/>
      <c r="C147" s="57"/>
      <c r="D147" s="57"/>
      <c r="E147" s="57"/>
    </row>
    <row r="148" spans="1:5" x14ac:dyDescent="0.3">
      <c r="A148" s="56"/>
      <c r="B148" s="185"/>
      <c r="C148" s="57"/>
      <c r="D148" s="57"/>
      <c r="E148" s="57"/>
    </row>
    <row r="149" spans="1:5" x14ac:dyDescent="0.3">
      <c r="A149" s="56"/>
      <c r="B149" s="185"/>
      <c r="C149" s="57"/>
      <c r="D149" s="57"/>
      <c r="E149" s="57"/>
    </row>
    <row r="150" spans="1:5" x14ac:dyDescent="0.3">
      <c r="A150" s="56"/>
      <c r="B150" s="185"/>
      <c r="C150" s="57"/>
      <c r="D150" s="57"/>
      <c r="E150" s="57"/>
    </row>
    <row r="151" spans="1:5" ht="18" customHeight="1" x14ac:dyDescent="0.3">
      <c r="A151" s="56"/>
      <c r="B151" s="185"/>
      <c r="C151" s="57"/>
      <c r="D151" s="57"/>
      <c r="E151" s="57"/>
    </row>
    <row r="152" spans="1:5" x14ac:dyDescent="0.3">
      <c r="A152" s="56"/>
      <c r="B152" s="185"/>
      <c r="C152" s="58"/>
      <c r="D152" s="58"/>
      <c r="E152" s="58"/>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34E02B6-D95B-47A1-A6A4-52628797756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Members</vt:lpstr>
      <vt:lpstr>Dashboard</vt:lpstr>
      <vt:lpstr>Raw Data</vt:lpstr>
      <vt:lpstr>Dividends</vt:lpstr>
      <vt:lpstr>Portfolio Comparison</vt:lpstr>
      <vt:lpstr>Quarterly Financial Performance</vt:lpstr>
      <vt:lpstr>Major Corporate Announcements</vt:lpstr>
      <vt:lpstr>Financial Ratios</vt:lpstr>
      <vt:lpstr>PnL Statement</vt:lpstr>
      <vt:lpstr>Balance 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Yash</dc:creator>
  <cp:keywords/>
  <dc:description/>
  <cp:lastModifiedBy>yash padia</cp:lastModifiedBy>
  <cp:revision/>
  <dcterms:created xsi:type="dcterms:W3CDTF">2015-06-05T18:17:20Z</dcterms:created>
  <dcterms:modified xsi:type="dcterms:W3CDTF">2023-11-26T18:53:54Z</dcterms:modified>
  <cp:category/>
  <cp:contentStatus/>
</cp:coreProperties>
</file>