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ash patel\OneDrive\Desktop\DA_Excel\"/>
    </mc:Choice>
  </mc:AlternateContent>
  <xr:revisionPtr revIDLastSave="0" documentId="13_ncr:1_{E874C644-8775-40AA-9EAE-3CB45AB55754}" xr6:coauthVersionLast="47" xr6:coauthVersionMax="47" xr10:uidLastSave="{00000000-0000-0000-0000-000000000000}"/>
  <bookViews>
    <workbookView xWindow="-110" yWindow="-110" windowWidth="19420" windowHeight="11020" xr2:uid="{31665A50-071F-4CAF-A11E-BF4FD087B766}"/>
  </bookViews>
  <sheets>
    <sheet name="Sheet1" sheetId="1" r:id="rId1"/>
    <sheet name="GPT cache" sheetId="2" state="veryHidden"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 i="1" l="1"/>
  <c r="N8" i="1"/>
  <c r="N9" i="1"/>
  <c r="N10" i="1"/>
  <c r="N11" i="1"/>
  <c r="N12" i="1"/>
  <c r="N13" i="1"/>
  <c r="N14" i="1"/>
  <c r="N15" i="1"/>
  <c r="N16" i="1"/>
  <c r="N17" i="1"/>
  <c r="N18" i="1"/>
  <c r="N6" i="1"/>
  <c r="N4" i="1"/>
  <c r="N5" i="1"/>
  <c r="N3" i="1"/>
  <c r="N2" i="1"/>
  <c r="L2" i="1"/>
  <c r="K2" i="1"/>
  <c r="J2" i="1"/>
  <c r="I2" i="1" l="1"/>
  <c r="H2" i="1"/>
</calcChain>
</file>

<file path=xl/sharedStrings.xml><?xml version="1.0" encoding="utf-8"?>
<sst xmlns="http://schemas.openxmlformats.org/spreadsheetml/2006/main" count="120" uniqueCount="67">
  <si>
    <t>No.</t>
  </si>
  <si>
    <t>Date</t>
  </si>
  <si>
    <t>Item</t>
  </si>
  <si>
    <t>Price</t>
  </si>
  <si>
    <t>Payment method</t>
  </si>
  <si>
    <t>City</t>
  </si>
  <si>
    <t>Payment type</t>
  </si>
  <si>
    <t>Bottle</t>
  </si>
  <si>
    <t>mobile</t>
  </si>
  <si>
    <t>belt</t>
  </si>
  <si>
    <t>biscuit</t>
  </si>
  <si>
    <t>mouse</t>
  </si>
  <si>
    <t>laptop</t>
  </si>
  <si>
    <t>bag</t>
  </si>
  <si>
    <t>pen</t>
  </si>
  <si>
    <t>watch</t>
  </si>
  <si>
    <t>earphone</t>
  </si>
  <si>
    <t>fan</t>
  </si>
  <si>
    <t>AC</t>
  </si>
  <si>
    <t>statue</t>
  </si>
  <si>
    <t>charger</t>
  </si>
  <si>
    <t>notebook</t>
  </si>
  <si>
    <t>protine</t>
  </si>
  <si>
    <t>creatine</t>
  </si>
  <si>
    <t>BCAA</t>
  </si>
  <si>
    <t>UPI</t>
  </si>
  <si>
    <t>Anand</t>
  </si>
  <si>
    <t>Jaipur</t>
  </si>
  <si>
    <t>Khambhat</t>
  </si>
  <si>
    <t>Nar</t>
  </si>
  <si>
    <t>Mumbai</t>
  </si>
  <si>
    <t>Nainital</t>
  </si>
  <si>
    <t>Rishikesh</t>
  </si>
  <si>
    <t>Haridhwar</t>
  </si>
  <si>
    <t>Delhi</t>
  </si>
  <si>
    <t>Udaipur</t>
  </si>
  <si>
    <t>Baroda</t>
  </si>
  <si>
    <t>Surat</t>
  </si>
  <si>
    <t>Amritsar</t>
  </si>
  <si>
    <t>shirt</t>
  </si>
  <si>
    <t>pants</t>
  </si>
  <si>
    <t>Total</t>
  </si>
  <si>
    <t>No. of items</t>
  </si>
  <si>
    <t>{"hash":"94815f157e0dbffddf13e01fe73046f91d5787d0889857111c7de02fe9748c0e","version":1,"value":"[[\"Header 1\",\"Header 2\",\"Header 3\"],[\"Row 1 Col 1\",\"Row 1 Col 2\",\"Row 1 Col 3\"],[\"Row 2 Col 1\",\"Row 2 Col 2\",\"Row 2 Col 3\"],[\"Row 3 Col 1\",\"Row 3 Col 2\",\"Row 3 Col 3\"]]"}</t>
  </si>
  <si>
    <t>{"hash":"9a997fc8149915085cbd55e7bcfe55eb3dd0c9211a174d4adba2409c1cfc5f3d","version":1,"value":"[[\"Javier Milei, a right-wing populist, won the last presidential elections in Argentina. He won the run-off election on November 19, 2023, with 55.7% of the votes, defeating Economy Minister Sergio Massa, who received 44.3% of the votes.\"]]"}</t>
  </si>
  <si>
    <t>{"hash":"06fae8ddcc0da941efb1b46ed588345c3e9f6a1e667a9fb612046fe243d79547","version":1,"value":"[[\"Rank\",\"Fruit\",\"Calories (per 100g)\",\"Carbohydrates (g)\",\"Sugars (g)\",\"Fiber (g)\",\"Protein (g)\",\"Fat (g)\"],[\"1\",\"Banana\",\"89\",\"22.8\",\"12.2\",\"2.6\",\"1.1\",\"0.3\"],[\"2\",\"Apple\",\"52\",\"13.8\",\"10.4\",\"2.4\",\"0.3\",\"0.2\"],[\"3\",\"Orange\",\"47\",\"11.8\",\"9.4\",\"2.4\",\"0.9\",\"0.1\"],[\"4\",\"Strawberry\",\"32\",\"7.7\",\"4.9\",\"2.0\",\"0.7\",\"0.3\"],[\"5\",\"Grape\",\"69\",\"18.1\",\"15.5\",\"0.9\",\"0.7\",\"0.2\"],[\"6\",\"Watermelon\",\"30\",\"7.6\",\"6.2\",\"0.4\",\"0.6\",\"0.2\"],[\"7\",\"Pineapple\",\"50\",\"13.1\",\"9.9\",\"1.4\",\"0.5\",\"0.1\"],[\"8\",\"Mango\",\"60\",\"15.0\",\"13.7\",\"1.6\",\"0.8\",\"0.4\"],[\"9\",\"Blueberry\",\"57\",\"14.5\",\"9.7\",\"2.4\",\"0.7\",\"0.3\"],[\"10\",\"Peach\",\"39\",\"9.5\",\"8.4\",\"1.5\",\"0.9\",\"0.3\"]]"}</t>
  </si>
  <si>
    <t>{"hash":"a3671bdf67f863eb31c5546140a01eccb4fd026cdbc6c32de92f6b67135381be","version":1,"value":"[[\"No.\",\"Date\",\"Item\",\"Price\",\"Payment Type\",\"Area\"],[\"1\",\"2023-01-01\",\"Item A\",\"$10.00\",\"Credit Card\",\"Downtown\"],[\"2\",\"2023-01-02\",\"Item B\",\"$15.00\",\"Cash\",\"Uptown\"],[\"3\",\"2023-01-03\",\"Item C\",\"$20.00\",\"Debit Card\",\"Midtown\"],[\"4\",\"2023-01-04\",\"Item D\",\"$25.00\",\"Credit Card\",\"Suburb\"],[\"5\",\"2023-01-05\",\"Item E\",\"$30.00\",\"Cash\",\"Downtown\"],[\"6\",\"2023-01-06\",\"Item F\",\"$35.00\",\"Debit Card\",\"Uptown\"],[\"7\",\"2023-01-07\",\"Item G\",\"$40.00\",\"Credit Card\",\"Midtown\"],[\"8\",\"2023-01-08\",\"Item H\",\"$45.00\",\"Cash\",\"Suburb\"],[\"9\",\"2023-01-09\",\"Item I\",\"$50.00\",\"Debit Card\",\"Downtown\"],[\"10\",\"2023-01-10\",\"Item J\",\"$55.00\",\"Credit Card\",\"Uptown\"],[\"11\",\"2023-01-11\",\"Item K\",\"$60.00\",\"Cash\",\"Midtown\"],[\"12\",\"2023-01-12\",\"Item L\",\"$65.00\",\"Debit Card\",\"Suburb\"],[\"13\",\"2023-01-13\",\"Item M\",\"$70.00\",\"Credit Card\",\"Downtown\"],[\"14\",\"2023-01-14\",\"Item N\",\"$75.00\",\"Cash\",\"Uptown\"],[\"15\",\"2023-01-15\",\"Item O\",\"$80.00\",\"Debit Card\",\"Midtown\"],[\"16\",\"2023-01-16\",\"Item P\",\"$85.00\",\"Credit Card\",\"Suburb\"],[\"17\",\"2023-01-17\",\"Item Q\",\"$90.00\",\"Cash\",\"Downtown\"],[\"18\",\"2023-01-18\",\"Item R\",\"$95.00\",\"Debit Card\",\"Uptown\"],[\"19\",\"2023-01-19\",\"Item S\",\"$100.00\",\"Credit Card\",\"Midtown\"],[\"20\",\"2023-01-20\",\"Item T\",\"$105.00\",\"Cash\",\"Suburb\"]]"}</t>
  </si>
  <si>
    <t>{"hash":"3272a943ad610d52c27f96818e69bb3794d37ebb8fb6cc3e3bb722498cdb38e6","version":1,"value":"[[\"Column 1\",\"Column 2\",\"Column 3\"],[\"Data 1\",\"Data 2\",\"Data 3\"],[\"Data 4\",\"Data 5\",\"Data 6\"],[\"Data 7\",\"Data 8\",\"Data 9\"]]"}</t>
  </si>
  <si>
    <t>{"hash":"1ed6aa25646d381bc9917673d67573ca3133d647a12732d45ccba22302083517","version":1,"value":"[[\"No.\",\"Date\",\"Item\",\"Price\",\"Payment Type\"],[\"1\",\"2023-01-01\",\"Laptop\",\"$999\",\"Credit Card\"],[\"2\",\"2023-01-02\",\"Headphones\",\"$199\",\"Debit Card\"],[\"3\",\"2023-01-03\",\"Coffee Maker\",\"$79\",\"Cash\"],[\"4\",\"2023-01-04\",\"Desk Chair\",\"$150\",\"Credit Card\"],[\"5\",\"2023-01-05\",\"Monitor\",\"$250\",\"PayPal\"],[\"6\",\"2023-01-06\",\"Keyboard\",\"$49\",\"Credit Card\"],[\"7\",\"2023-01-07\",\"Mouse\",\"$25\",\"Debit Card\"],[\"8\",\"2023-01-08\",\"Printer\",\"$120\",\"Cash\"],[\"9\",\"2023-01-09\",\"Smartphone\",\"$799\",\"Credit Card\"],[\"10\",\"2023-01-10\",\"Tablet\",\"$499\",\"PayPal\"],[\"11\",\"2023-01-11\",\"Backpack\",\"$60\",\"Debit Card\"],[\"12\",\"2023-01-12\",\"Shoes\",\"$85\",\"Credit Card\"],[\"13\",\"2023-01-13\",\"Jacket\",\"$120\",\"Cash\"],[\"14\",\"2023-01-14\",\"Watch\",\"$250\",\"PayPal\"],[\"15\",\"2023-01-15\",\"Sunglasses\",\"$75\",\"Debit Card\"],[\"16\",\"2023-01-16\",\"Book\",\"$20\",\"Credit Card\"],[\"17\",\"2023-01-17\",\"Bicycle\",\"$300\",\"Cash\"],[\"18\",\"2023-01-18\",\"Helmet\",\"$50\",\"Debit Card\"],[\"19\",\"2023-01-19\",\"Water Bottle\",\"$15\",\"Credit Card\"],[\"20\",\"2023-01-20\",\"Gym Membership\",\"$400\",\"PayPal\"]]"}</t>
  </si>
  <si>
    <t>{"hash":"6d5a9ec500bc57223fe50623d5d385fa0fc3e40d154210a310b9032697adac5a","version":1,"value":"[[\"Yes, Owkin is involved in various research initiatives focused on cancer. The company uses artificial intelligence (AI) to advance cancer research, particularly in areas such as non-small cell lung cancer (NSCLC), breast cancer, and other types of cancer. Owkin collaborates with leading academic medical centers and biopharma companies to leverage multimodal patient data and develop novel AI-driven diagnostic tools and treatments. For example, Owkin has partnered with NYU Langone Health to develop machine learning models for NSCLC prognosis and progression, and with Genmab A/S to explore cancer patient profiles for treatment improvements. Additionally, Owkin has launched MOSAIC, a comprehensive spatial multi-omics atlas for cancer research across multiple cancer indications.\"]]"}</t>
  </si>
  <si>
    <t>CARD</t>
  </si>
  <si>
    <t>CASH</t>
  </si>
  <si>
    <t>ONLINE</t>
  </si>
  <si>
    <t>OFFLINE</t>
  </si>
  <si>
    <t>Total UPI Payments</t>
  </si>
  <si>
    <t>Total Card Payment</t>
  </si>
  <si>
    <t>Total cash Payment</t>
  </si>
  <si>
    <t>22/3/2022</t>
  </si>
  <si>
    <t>14/12/2021</t>
  </si>
  <si>
    <t>16/12/2021</t>
  </si>
  <si>
    <t>17/12/2021</t>
  </si>
  <si>
    <t>23/4/2020</t>
  </si>
  <si>
    <t>19/3/2022</t>
  </si>
  <si>
    <t>20/12/2021</t>
  </si>
  <si>
    <t>21/3/2023</t>
  </si>
  <si>
    <t>23/12/2022</t>
  </si>
  <si>
    <t>NO. of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</si>
</sst>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4C]#,##0"/>
    <numFmt numFmtId="165" formatCode="[$₹-4009]\ #,##0"/>
    <numFmt numFmtId="166" formatCode="[$-F800]dddd\,\ mmmm\ dd\,\ yyyy"/>
  </numFmts>
  <fonts count="2" x14ac:knownFonts="1">
    <font>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0"/>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2" borderId="0" xfId="0" applyFill="1" applyAlignment="1">
      <alignment horizontal="center"/>
    </xf>
    <xf numFmtId="164" fontId="0" fillId="0" borderId="0" xfId="0" applyNumberFormat="1" applyAlignment="1">
      <alignment horizontal="center"/>
    </xf>
    <xf numFmtId="165" fontId="0" fillId="2" borderId="0" xfId="0" applyNumberFormat="1" applyFill="1" applyAlignment="1">
      <alignment horizontal="center"/>
    </xf>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4" fontId="0" fillId="4" borderId="1" xfId="0" applyNumberFormat="1" applyFont="1" applyFill="1" applyBorder="1" applyAlignment="1">
      <alignment horizontal="center"/>
    </xf>
    <xf numFmtId="14" fontId="0" fillId="3" borderId="1" xfId="0" applyNumberFormat="1" applyFont="1" applyFill="1" applyBorder="1" applyAlignment="1">
      <alignment horizontal="center"/>
    </xf>
    <xf numFmtId="0" fontId="0" fillId="3" borderId="1" xfId="0" applyFont="1" applyFill="1" applyBorder="1" applyAlignment="1">
      <alignment horizontal="center"/>
    </xf>
    <xf numFmtId="166" fontId="0" fillId="3" borderId="1" xfId="0" applyNumberFormat="1" applyFont="1" applyFill="1" applyBorder="1" applyAlignment="1">
      <alignment horizontal="center"/>
    </xf>
    <xf numFmtId="0" fontId="0" fillId="4" borderId="1" xfId="0" applyFont="1" applyFill="1" applyBorder="1" applyAlignment="1">
      <alignment horizontal="center"/>
    </xf>
    <xf numFmtId="0" fontId="0" fillId="3" borderId="0" xfId="0" applyFill="1" applyAlignment="1">
      <alignment horizontal="center"/>
    </xf>
    <xf numFmtId="0" fontId="1" fillId="3" borderId="1" xfId="0" applyFont="1" applyFill="1" applyBorder="1" applyAlignment="1">
      <alignment horizontal="center"/>
    </xf>
  </cellXfs>
  <cellStyles count="1">
    <cellStyle name="Normal" xfId="0" builtinId="0"/>
  </cellStyles>
  <dxfs count="16">
    <dxf>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ill>
        <patternFill>
          <bgColor theme="5" tint="0.39994506668294322"/>
        </patternFill>
      </fill>
    </dxf>
    <dxf>
      <font>
        <color rgb="FF006100"/>
      </font>
      <fill>
        <patternFill>
          <bgColor rgb="FFC6EF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4" tint="0.39997558519241921"/>
        </patternFill>
      </fill>
    </dxf>
    <dxf>
      <numFmt numFmtId="164" formatCode="[$₹-44C]#,##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8A3F0D-D45E-46CE-B48F-8A0B09E82FDC}" name="Table3" displayName="Table3" ref="A1:G21" totalsRowShown="0" headerRowDxfId="14">
  <autoFilter ref="A1:G21" xr:uid="{988A3F0D-D45E-46CE-B48F-8A0B09E82FDC}"/>
  <tableColumns count="7">
    <tableColumn id="1" xr3:uid="{9E7694E8-F6B0-40F5-9608-C641D0DBE920}" name="No." dataDxfId="13"/>
    <tableColumn id="2" xr3:uid="{9EE57A6C-E97A-4A4F-A917-F11CE8E831D4}" name="Date" dataDxfId="12"/>
    <tableColumn id="3" xr3:uid="{4681527C-C10E-4E15-9513-9027B919E812}" name="Item" dataDxfId="11"/>
    <tableColumn id="4" xr3:uid="{D547D083-2304-4E75-AB08-E52EDFC61230}" name="Price" dataDxfId="15"/>
    <tableColumn id="5" xr3:uid="{D1A76D05-7E5E-4946-B792-EE69DE01AFB7}" name="Payment method" dataDxfId="10"/>
    <tableColumn id="6" xr3:uid="{813A6400-4FDD-44B1-8890-D2A0344869F1}" name="City" dataDxfId="9"/>
    <tableColumn id="7" xr3:uid="{7DEFC82D-09ED-4EFE-98F2-A3A025459E60}" name="Payment type"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2FDEB-5E99-400C-88EB-D4232648D41B}" name="Table1" displayName="Table1" ref="M1:N19" totalsRowShown="0">
  <autoFilter ref="M1:N19" xr:uid="{2A62FDEB-5E99-400C-88EB-D4232648D41B}"/>
  <tableColumns count="2">
    <tableColumn id="1" xr3:uid="{37C6D1AE-088A-4C38-BA2E-E76C4D0BFEC5}" name="Date"/>
    <tableColumn id="2" xr3:uid="{1A45BA69-3C8A-4E9B-9BFB-03EB5747387B}" name="NO. of pay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 dockstate="right" visibility="0" width="525"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CC22DBFE-8217-4A2D-90CF-D6942C087BDE}">
  <we:reference id="wa200005502" version="1.0.0.11" store="en-US" storeType="OMEX"/>
  <we:alternateReferences>
    <we:reference id="wa200005502" version="1.0.0.11" store="wa200005502" storeType="OMEX"/>
  </we:alternateReferences>
  <we:properties>
    <we:property name="docId" value="&quot;5yYVQDctwC9VxuFN47bZK&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B2BE54DB-598D-49D4-841F-D1EBF90638C1}">
  <we:reference id="wa200005171" version="1.0.0.0" store="en-US" storeType="OMEX"/>
  <we:alternateReferences>
    <we:reference id="wa200005171" version="1.0.0.0" store="wa20000517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_xldudf_GPT_GPTINTERACT</we:customFunctionIds>
        <we:customFunctionIds>_xldudf_GPT_GPTPROMPT</we:customFunctionIds>
        <we:customFunctionIds>_xldudf_GPT_GPTPREDICT</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38DFE-EA06-4D16-B45C-8E766D822FAF}">
  <dimension ref="A1:N21"/>
  <sheetViews>
    <sheetView tabSelected="1" zoomScale="69" workbookViewId="0">
      <selection activeCell="P22" sqref="P22"/>
    </sheetView>
  </sheetViews>
  <sheetFormatPr defaultRowHeight="14.5" x14ac:dyDescent="0.35"/>
  <cols>
    <col min="1" max="1" width="8.7265625" style="1"/>
    <col min="2" max="2" width="14.90625" style="1" bestFit="1" customWidth="1"/>
    <col min="3" max="3" width="8.7265625" style="1"/>
    <col min="4" max="4" width="14.90625" style="1" bestFit="1" customWidth="1"/>
    <col min="5" max="5" width="16.90625" style="1" customWidth="1"/>
    <col min="6" max="6" width="14.90625" style="1" bestFit="1" customWidth="1"/>
    <col min="7" max="7" width="14.08984375" style="1" customWidth="1"/>
    <col min="8" max="8" width="11" style="5" bestFit="1" customWidth="1"/>
    <col min="9" max="9" width="13.26953125" bestFit="1" customWidth="1"/>
    <col min="10" max="10" width="17" bestFit="1" customWidth="1"/>
    <col min="11" max="11" width="17.26953125" bestFit="1" customWidth="1"/>
    <col min="12" max="12" width="17.08984375" bestFit="1" customWidth="1"/>
    <col min="13" max="13" width="11" bestFit="1" customWidth="1"/>
    <col min="14" max="14" width="20.6328125" bestFit="1" customWidth="1"/>
  </cols>
  <sheetData>
    <row r="1" spans="1:14" x14ac:dyDescent="0.35">
      <c r="A1" s="2" t="s">
        <v>0</v>
      </c>
      <c r="B1" s="2" t="s">
        <v>1</v>
      </c>
      <c r="C1" s="2" t="s">
        <v>2</v>
      </c>
      <c r="D1" s="2" t="s">
        <v>3</v>
      </c>
      <c r="E1" s="2" t="s">
        <v>4</v>
      </c>
      <c r="F1" s="2" t="s">
        <v>5</v>
      </c>
      <c r="G1" s="2" t="s">
        <v>6</v>
      </c>
      <c r="H1" s="4" t="s">
        <v>41</v>
      </c>
      <c r="I1" s="2" t="s">
        <v>42</v>
      </c>
      <c r="J1" s="2" t="s">
        <v>54</v>
      </c>
      <c r="K1" s="2" t="s">
        <v>55</v>
      </c>
      <c r="L1" s="2" t="s">
        <v>56</v>
      </c>
      <c r="M1" s="14" t="s">
        <v>1</v>
      </c>
      <c r="N1" s="2" t="s">
        <v>66</v>
      </c>
    </row>
    <row r="2" spans="1:14" x14ac:dyDescent="0.35">
      <c r="A2" s="1">
        <v>1</v>
      </c>
      <c r="B2" s="6">
        <v>44928</v>
      </c>
      <c r="C2" s="1" t="s">
        <v>7</v>
      </c>
      <c r="D2" s="3">
        <v>230</v>
      </c>
      <c r="E2" s="1" t="s">
        <v>25</v>
      </c>
      <c r="F2" s="1" t="s">
        <v>26</v>
      </c>
      <c r="G2" s="1" t="s">
        <v>52</v>
      </c>
      <c r="H2" s="5">
        <f>SUM(D:D)</f>
        <v>195422</v>
      </c>
      <c r="I2" s="1">
        <f>COUNT(D:D)</f>
        <v>20</v>
      </c>
      <c r="J2">
        <f>SUMIF(E:E,"UPI",D:D)</f>
        <v>12130</v>
      </c>
      <c r="K2">
        <f>SUMIF(E:E,"CARD",D:D)</f>
        <v>175750</v>
      </c>
      <c r="L2">
        <f>SUMIF(E:E,"cash",D:D)</f>
        <v>7542</v>
      </c>
      <c r="M2" s="8">
        <v>44928</v>
      </c>
      <c r="N2" s="1">
        <f>COUNTIF(B:B,"1/2/2023")</f>
        <v>1</v>
      </c>
    </row>
    <row r="3" spans="1:14" x14ac:dyDescent="0.35">
      <c r="A3" s="1">
        <v>2</v>
      </c>
      <c r="B3" s="6">
        <v>45325</v>
      </c>
      <c r="C3" s="1" t="s">
        <v>8</v>
      </c>
      <c r="D3" s="3">
        <v>30000</v>
      </c>
      <c r="E3" s="1" t="s">
        <v>50</v>
      </c>
      <c r="F3" s="1" t="s">
        <v>27</v>
      </c>
      <c r="G3" s="1" t="s">
        <v>52</v>
      </c>
      <c r="I3" s="1"/>
      <c r="M3" s="9">
        <v>45325</v>
      </c>
      <c r="N3" s="1">
        <f>COUNTIF(Table3[Date],"2/3/2024")</f>
        <v>1</v>
      </c>
    </row>
    <row r="4" spans="1:14" x14ac:dyDescent="0.35">
      <c r="A4" s="1">
        <v>3</v>
      </c>
      <c r="B4" s="6">
        <v>44656</v>
      </c>
      <c r="C4" s="1" t="s">
        <v>9</v>
      </c>
      <c r="D4" s="3">
        <v>400</v>
      </c>
      <c r="E4" s="1" t="s">
        <v>51</v>
      </c>
      <c r="F4" s="1" t="s">
        <v>28</v>
      </c>
      <c r="G4" s="1" t="s">
        <v>53</v>
      </c>
      <c r="I4" s="1"/>
      <c r="M4" s="8">
        <v>44656</v>
      </c>
      <c r="N4" s="1">
        <f>COUNTIF(Table3[Date],"4/5/2022")</f>
        <v>1</v>
      </c>
    </row>
    <row r="5" spans="1:14" x14ac:dyDescent="0.35">
      <c r="A5" s="1">
        <v>4</v>
      </c>
      <c r="B5" s="1" t="s">
        <v>65</v>
      </c>
      <c r="C5" s="1" t="s">
        <v>10</v>
      </c>
      <c r="D5" s="3">
        <v>20</v>
      </c>
      <c r="E5" s="1" t="s">
        <v>51</v>
      </c>
      <c r="F5" s="1" t="s">
        <v>29</v>
      </c>
      <c r="G5" s="1" t="s">
        <v>53</v>
      </c>
      <c r="I5" s="1"/>
      <c r="M5" s="10" t="s">
        <v>65</v>
      </c>
      <c r="N5" s="1">
        <f>COUNTIF(Table3[Date],"23/12/2022")</f>
        <v>2</v>
      </c>
    </row>
    <row r="6" spans="1:14" x14ac:dyDescent="0.35">
      <c r="A6" s="1">
        <v>5</v>
      </c>
      <c r="B6" s="1" t="s">
        <v>65</v>
      </c>
      <c r="C6" s="1" t="s">
        <v>11</v>
      </c>
      <c r="D6" s="3">
        <v>400</v>
      </c>
      <c r="E6" s="1" t="s">
        <v>25</v>
      </c>
      <c r="F6" s="1" t="s">
        <v>30</v>
      </c>
      <c r="G6" s="1" t="s">
        <v>52</v>
      </c>
      <c r="I6" s="1"/>
      <c r="M6" s="11" t="s">
        <v>57</v>
      </c>
      <c r="N6" s="1">
        <f>COUNTIF(Table3[Date],"22/3/2022")</f>
        <v>1</v>
      </c>
    </row>
    <row r="7" spans="1:14" x14ac:dyDescent="0.35">
      <c r="A7" s="1">
        <v>6</v>
      </c>
      <c r="B7" s="7" t="s">
        <v>57</v>
      </c>
      <c r="C7" s="1" t="s">
        <v>12</v>
      </c>
      <c r="D7" s="3">
        <v>60000</v>
      </c>
      <c r="E7" s="1" t="s">
        <v>50</v>
      </c>
      <c r="F7" s="1" t="s">
        <v>31</v>
      </c>
      <c r="G7" s="1" t="s">
        <v>52</v>
      </c>
      <c r="I7" s="1"/>
      <c r="M7" s="8">
        <v>45384</v>
      </c>
      <c r="N7" s="1">
        <f>COUNTIF(Table3[Date],"4/2/2024")</f>
        <v>1</v>
      </c>
    </row>
    <row r="8" spans="1:14" x14ac:dyDescent="0.35">
      <c r="A8" s="1">
        <v>7</v>
      </c>
      <c r="B8" s="6">
        <v>45384</v>
      </c>
      <c r="C8" s="1" t="s">
        <v>13</v>
      </c>
      <c r="D8" s="3">
        <v>500</v>
      </c>
      <c r="E8" s="1" t="s">
        <v>51</v>
      </c>
      <c r="F8" s="1" t="s">
        <v>32</v>
      </c>
      <c r="G8" s="1" t="s">
        <v>53</v>
      </c>
      <c r="I8" s="1"/>
      <c r="M8" s="9">
        <v>44322</v>
      </c>
      <c r="N8" s="1">
        <f>COUNTIF(Table3[Date],"5/6/2021")</f>
        <v>2</v>
      </c>
    </row>
    <row r="9" spans="1:14" x14ac:dyDescent="0.35">
      <c r="A9" s="1">
        <v>8</v>
      </c>
      <c r="B9" s="6">
        <v>44322</v>
      </c>
      <c r="C9" s="1" t="s">
        <v>14</v>
      </c>
      <c r="D9" s="3">
        <v>2</v>
      </c>
      <c r="E9" s="1" t="s">
        <v>51</v>
      </c>
      <c r="F9" s="1" t="s">
        <v>33</v>
      </c>
      <c r="G9" s="1" t="s">
        <v>53</v>
      </c>
      <c r="I9" s="13"/>
      <c r="M9" s="9">
        <v>43895</v>
      </c>
      <c r="N9" s="1">
        <f>COUNTIF(Table3[Date],"3/5/2020")</f>
        <v>1</v>
      </c>
    </row>
    <row r="10" spans="1:14" x14ac:dyDescent="0.35">
      <c r="A10" s="1">
        <v>9</v>
      </c>
      <c r="B10" s="6">
        <v>44322</v>
      </c>
      <c r="C10" s="1" t="s">
        <v>15</v>
      </c>
      <c r="D10" s="3">
        <v>4500</v>
      </c>
      <c r="E10" s="1" t="s">
        <v>51</v>
      </c>
      <c r="F10" s="1" t="s">
        <v>34</v>
      </c>
      <c r="G10" s="1" t="s">
        <v>53</v>
      </c>
      <c r="I10" s="1"/>
      <c r="M10" s="8">
        <v>44653</v>
      </c>
      <c r="N10" s="1">
        <f>COUNTIF(Table3[Date],"4/2/2022")</f>
        <v>1</v>
      </c>
    </row>
    <row r="11" spans="1:14" x14ac:dyDescent="0.35">
      <c r="A11" s="1">
        <v>10</v>
      </c>
      <c r="B11" s="6">
        <v>43895</v>
      </c>
      <c r="C11" s="1" t="s">
        <v>16</v>
      </c>
      <c r="D11" s="3">
        <v>2000</v>
      </c>
      <c r="E11" s="1" t="s">
        <v>25</v>
      </c>
      <c r="F11" s="1" t="s">
        <v>34</v>
      </c>
      <c r="G11" s="1" t="s">
        <v>52</v>
      </c>
      <c r="I11" s="1"/>
      <c r="M11" s="9">
        <v>45386</v>
      </c>
      <c r="N11" s="1">
        <f>COUNTIF(Table3[Date],"4/4/2024")</f>
        <v>1</v>
      </c>
    </row>
    <row r="12" spans="1:14" x14ac:dyDescent="0.35">
      <c r="A12" s="1">
        <v>11</v>
      </c>
      <c r="B12" s="6">
        <v>44653</v>
      </c>
      <c r="C12" s="1" t="s">
        <v>17</v>
      </c>
      <c r="D12" s="3">
        <v>900</v>
      </c>
      <c r="E12" s="1" t="s">
        <v>51</v>
      </c>
      <c r="F12" s="1" t="s">
        <v>35</v>
      </c>
      <c r="G12" s="1" t="s">
        <v>53</v>
      </c>
      <c r="I12" s="1"/>
      <c r="M12" s="9" t="s">
        <v>58</v>
      </c>
      <c r="N12" s="1">
        <f>COUNTIF(Table3[Date],"14/12/2021")</f>
        <v>1</v>
      </c>
    </row>
    <row r="13" spans="1:14" x14ac:dyDescent="0.35">
      <c r="A13" s="1">
        <v>12</v>
      </c>
      <c r="B13" s="6">
        <v>45386</v>
      </c>
      <c r="C13" s="1" t="s">
        <v>18</v>
      </c>
      <c r="D13" s="3">
        <v>35000</v>
      </c>
      <c r="E13" s="1" t="s">
        <v>50</v>
      </c>
      <c r="F13" s="1" t="s">
        <v>36</v>
      </c>
      <c r="G13" s="1" t="s">
        <v>52</v>
      </c>
      <c r="I13" s="1"/>
      <c r="M13" s="12" t="s">
        <v>59</v>
      </c>
      <c r="N13" s="1">
        <f>COUNTIF(Table3[Date],"16/12/2021")</f>
        <v>1</v>
      </c>
    </row>
    <row r="14" spans="1:14" x14ac:dyDescent="0.35">
      <c r="A14" s="1">
        <v>13</v>
      </c>
      <c r="B14" s="6">
        <v>41255</v>
      </c>
      <c r="C14" s="1" t="s">
        <v>19</v>
      </c>
      <c r="D14" s="3">
        <v>50000</v>
      </c>
      <c r="E14" s="1" t="s">
        <v>50</v>
      </c>
      <c r="F14" s="1" t="s">
        <v>37</v>
      </c>
      <c r="G14" s="1" t="s">
        <v>52</v>
      </c>
      <c r="I14" s="1"/>
      <c r="M14" s="10" t="s">
        <v>60</v>
      </c>
      <c r="N14" s="1">
        <f>COUNTIF(Table3[Date],"17/12/2021")</f>
        <v>1</v>
      </c>
    </row>
    <row r="15" spans="1:14" x14ac:dyDescent="0.35">
      <c r="A15" s="1">
        <v>14</v>
      </c>
      <c r="B15" s="6" t="s">
        <v>58</v>
      </c>
      <c r="C15" s="1" t="s">
        <v>20</v>
      </c>
      <c r="D15" s="3">
        <v>230</v>
      </c>
      <c r="E15" s="1" t="s">
        <v>51</v>
      </c>
      <c r="F15" s="1" t="s">
        <v>36</v>
      </c>
      <c r="G15" s="1" t="s">
        <v>53</v>
      </c>
      <c r="I15" s="1"/>
      <c r="M15" s="12" t="s">
        <v>61</v>
      </c>
      <c r="N15" s="1">
        <f>COUNTIF(Table3[Date],"23/4/2020")</f>
        <v>1</v>
      </c>
    </row>
    <row r="16" spans="1:14" x14ac:dyDescent="0.35">
      <c r="A16" s="1">
        <v>15</v>
      </c>
      <c r="B16" s="1" t="s">
        <v>59</v>
      </c>
      <c r="C16" s="1" t="s">
        <v>21</v>
      </c>
      <c r="D16" s="3">
        <v>40</v>
      </c>
      <c r="E16" s="1" t="s">
        <v>51</v>
      </c>
      <c r="F16" s="1" t="s">
        <v>34</v>
      </c>
      <c r="G16" s="1" t="s">
        <v>53</v>
      </c>
      <c r="I16" s="1"/>
      <c r="M16" s="10" t="s">
        <v>62</v>
      </c>
      <c r="N16" s="1">
        <f>COUNTIF(Table3[Date],"19/3/2022")</f>
        <v>1</v>
      </c>
    </row>
    <row r="17" spans="1:14" x14ac:dyDescent="0.35">
      <c r="A17" s="1">
        <v>16</v>
      </c>
      <c r="B17" s="1" t="s">
        <v>60</v>
      </c>
      <c r="C17" s="1" t="s">
        <v>22</v>
      </c>
      <c r="D17" s="3">
        <v>4500</v>
      </c>
      <c r="E17" s="1" t="s">
        <v>25</v>
      </c>
      <c r="F17" s="1" t="s">
        <v>27</v>
      </c>
      <c r="G17" s="1" t="s">
        <v>52</v>
      </c>
      <c r="I17" s="1"/>
      <c r="M17" s="12" t="s">
        <v>63</v>
      </c>
      <c r="N17" s="1">
        <f>COUNTIF(Table3[Date],"20/12/2021")</f>
        <v>1</v>
      </c>
    </row>
    <row r="18" spans="1:14" x14ac:dyDescent="0.35">
      <c r="A18" s="1">
        <v>17</v>
      </c>
      <c r="B18" s="1" t="s">
        <v>61</v>
      </c>
      <c r="C18" s="1" t="s">
        <v>23</v>
      </c>
      <c r="D18" s="3">
        <v>750</v>
      </c>
      <c r="E18" s="1" t="s">
        <v>50</v>
      </c>
      <c r="F18" s="1" t="s">
        <v>28</v>
      </c>
      <c r="G18" s="1" t="s">
        <v>52</v>
      </c>
      <c r="I18" s="1"/>
      <c r="M18" s="10" t="s">
        <v>64</v>
      </c>
      <c r="N18" s="1">
        <f>COUNTIF(Table3[Date],"21/3/2023")</f>
        <v>1</v>
      </c>
    </row>
    <row r="19" spans="1:14" x14ac:dyDescent="0.35">
      <c r="A19" s="1">
        <v>18</v>
      </c>
      <c r="B19" s="1" t="s">
        <v>62</v>
      </c>
      <c r="C19" s="1" t="s">
        <v>24</v>
      </c>
      <c r="D19" s="3">
        <v>950</v>
      </c>
      <c r="E19" s="1" t="s">
        <v>51</v>
      </c>
      <c r="F19" s="1" t="s">
        <v>38</v>
      </c>
      <c r="G19" s="1" t="s">
        <v>53</v>
      </c>
      <c r="I19" s="1"/>
    </row>
    <row r="20" spans="1:14" x14ac:dyDescent="0.35">
      <c r="A20" s="1">
        <v>19</v>
      </c>
      <c r="B20" s="1" t="s">
        <v>63</v>
      </c>
      <c r="C20" s="1" t="s">
        <v>39</v>
      </c>
      <c r="D20" s="3">
        <v>2000</v>
      </c>
      <c r="E20" s="1" t="s">
        <v>25</v>
      </c>
      <c r="F20" s="1" t="s">
        <v>26</v>
      </c>
      <c r="G20" s="1" t="s">
        <v>52</v>
      </c>
      <c r="I20" s="1"/>
    </row>
    <row r="21" spans="1:14" x14ac:dyDescent="0.35">
      <c r="A21" s="1">
        <v>20</v>
      </c>
      <c r="B21" s="1" t="s">
        <v>64</v>
      </c>
      <c r="C21" s="1" t="s">
        <v>40</v>
      </c>
      <c r="D21" s="3">
        <v>3000</v>
      </c>
      <c r="E21" s="1" t="s">
        <v>25</v>
      </c>
      <c r="F21" s="1" t="s">
        <v>26</v>
      </c>
      <c r="G21" s="1" t="s">
        <v>52</v>
      </c>
      <c r="I21" s="1"/>
    </row>
  </sheetData>
  <conditionalFormatting sqref="D2:D21">
    <cfRule type="cellIs" dxfId="7" priority="7" operator="lessThan">
      <formula>2000</formula>
    </cfRule>
    <cfRule type="cellIs" dxfId="6" priority="8" operator="greaterThan">
      <formula>5000</formula>
    </cfRule>
  </conditionalFormatting>
  <conditionalFormatting sqref="D1:D1048576">
    <cfRule type="cellIs" dxfId="5" priority="4" operator="between">
      <formula>2000</formula>
      <formula>4900</formula>
    </cfRule>
    <cfRule type="cellIs" dxfId="4" priority="6" operator="lessThan">
      <formula>2000</formula>
    </cfRule>
  </conditionalFormatting>
  <conditionalFormatting sqref="E16">
    <cfRule type="colorScale" priority="5">
      <colorScale>
        <cfvo type="num" val="2000"/>
        <cfvo type="max"/>
        <color rgb="FFFF7128"/>
        <color theme="1" tint="0.499984740745262"/>
      </colorScale>
    </cfRule>
  </conditionalFormatting>
  <conditionalFormatting sqref="E1:E1048576">
    <cfRule type="cellIs" dxfId="3" priority="1" operator="equal">
      <formula>"CASH"</formula>
    </cfRule>
    <cfRule type="cellIs" dxfId="2" priority="2" operator="equal">
      <formula>"CARD"</formula>
    </cfRule>
    <cfRule type="cellIs" dxfId="1" priority="3" operator="equal">
      <formula>"UPI"</formula>
    </cfRule>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D4D40-9294-44D2-B1D9-57D7C25280A4}">
  <dimension ref="EAE89878:XFB714974"/>
  <sheetViews>
    <sheetView workbookViewId="0"/>
  </sheetViews>
  <sheetFormatPr defaultRowHeight="14.5" x14ac:dyDescent="0.35"/>
  <sheetData>
    <row r="89878" spans="16382:16382" x14ac:dyDescent="0.35">
      <c r="XFB89878" t="s">
        <v>43</v>
      </c>
    </row>
    <row r="174404" spans="3411:3411" x14ac:dyDescent="0.35">
      <c r="EAE174404" t="s">
        <v>47</v>
      </c>
    </row>
    <row r="436774" spans="14364:14364" x14ac:dyDescent="0.35">
      <c r="UFL436774" t="s">
        <v>48</v>
      </c>
    </row>
    <row r="465888" spans="9196:9196" x14ac:dyDescent="0.35">
      <c r="MOR465888" t="s">
        <v>46</v>
      </c>
    </row>
    <row r="622537" spans="5385:5385" x14ac:dyDescent="0.35">
      <c r="GYC622537" t="s">
        <v>44</v>
      </c>
    </row>
    <row r="696006" spans="5923:5923" x14ac:dyDescent="0.35">
      <c r="HSU696006" t="s">
        <v>49</v>
      </c>
    </row>
    <row r="714974" spans="10562:10562" x14ac:dyDescent="0.35">
      <c r="OPF71497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2024-06-04T06:37:03Z</dcterms:created>
  <dcterms:modified xsi:type="dcterms:W3CDTF">2024-06-05T06:52:30Z</dcterms:modified>
</cp:coreProperties>
</file>