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40" yWindow="0" windowWidth="27260" windowHeight="13880" tabRatio="500"/>
  </bookViews>
  <sheets>
    <sheet name="Sheet1 (2)" sheetId="4" r:id="rId1"/>
    <sheet name="Sheet1" sheetId="1" r:id="rId2"/>
    <sheet name="CA Strategy" sheetId="2" r:id="rId3"/>
    <sheet name="Sheet3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4" l="1"/>
  <c r="E27" i="4"/>
  <c r="E29" i="4"/>
  <c r="F27" i="4"/>
  <c r="F29" i="4"/>
  <c r="G27" i="4"/>
  <c r="G29" i="4"/>
  <c r="H27" i="4"/>
  <c r="H29" i="4"/>
  <c r="N29" i="4"/>
  <c r="F5" i="4"/>
  <c r="F8" i="4"/>
  <c r="F18" i="4"/>
  <c r="I27" i="4"/>
  <c r="I29" i="4"/>
  <c r="J27" i="4"/>
  <c r="J29" i="4"/>
  <c r="K27" i="4"/>
  <c r="K29" i="4"/>
  <c r="L27" i="4"/>
  <c r="L29" i="4"/>
  <c r="O29" i="4"/>
  <c r="G5" i="4"/>
  <c r="G8" i="4"/>
  <c r="G18" i="4"/>
  <c r="D27" i="4"/>
  <c r="D29" i="4"/>
  <c r="C29" i="4"/>
  <c r="M29" i="4"/>
  <c r="E5" i="4"/>
  <c r="E8" i="4"/>
  <c r="E18" i="4"/>
  <c r="G16" i="4"/>
  <c r="F16" i="4"/>
  <c r="E16" i="4"/>
  <c r="E12" i="4"/>
  <c r="G14" i="4"/>
  <c r="F14" i="4"/>
  <c r="E14" i="4"/>
  <c r="G12" i="4"/>
  <c r="F12" i="4"/>
  <c r="G10" i="4"/>
  <c r="F10" i="4"/>
  <c r="E10" i="4"/>
  <c r="G7" i="4"/>
  <c r="F7" i="4"/>
  <c r="E7" i="4"/>
  <c r="D28" i="4"/>
  <c r="E28" i="4"/>
  <c r="G28" i="4"/>
  <c r="H28" i="4"/>
  <c r="I28" i="4"/>
  <c r="J28" i="4"/>
  <c r="K28" i="4"/>
  <c r="L28" i="4"/>
  <c r="C28" i="4"/>
  <c r="B21" i="4"/>
  <c r="G6" i="4"/>
  <c r="I30" i="4"/>
  <c r="J30" i="4"/>
  <c r="K30" i="4"/>
  <c r="L30" i="4"/>
  <c r="H30" i="4"/>
  <c r="O30" i="4"/>
  <c r="N30" i="4"/>
  <c r="F6" i="4"/>
  <c r="G3" i="4"/>
  <c r="F3" i="4"/>
  <c r="E3" i="4"/>
  <c r="D45" i="4"/>
  <c r="C45" i="4"/>
  <c r="D44" i="4"/>
  <c r="C44" i="4"/>
  <c r="D43" i="4"/>
  <c r="C43" i="4"/>
  <c r="D42" i="4"/>
  <c r="C42" i="4"/>
  <c r="D31" i="4"/>
  <c r="D47" i="4"/>
  <c r="D48" i="4"/>
  <c r="D49" i="4"/>
  <c r="E31" i="4"/>
  <c r="E49" i="4"/>
  <c r="F31" i="4"/>
  <c r="F49" i="4"/>
  <c r="G31" i="4"/>
  <c r="G48" i="4"/>
  <c r="G49" i="4"/>
  <c r="H31" i="4"/>
  <c r="H49" i="4"/>
  <c r="I31" i="4"/>
  <c r="I49" i="4"/>
  <c r="J31" i="4"/>
  <c r="J49" i="4"/>
  <c r="K31" i="4"/>
  <c r="K49" i="4"/>
  <c r="L31" i="4"/>
  <c r="L49" i="4"/>
  <c r="C48" i="4"/>
  <c r="C31" i="4"/>
  <c r="C49" i="4"/>
  <c r="J40" i="4"/>
  <c r="K40" i="4"/>
  <c r="L40" i="4"/>
  <c r="I40" i="4"/>
  <c r="C15" i="4"/>
  <c r="J39" i="4"/>
  <c r="K39" i="4"/>
  <c r="L39" i="4"/>
  <c r="I39" i="4"/>
  <c r="F39" i="4"/>
  <c r="G39" i="4"/>
  <c r="H39" i="4"/>
  <c r="E39" i="4"/>
  <c r="C47" i="4"/>
  <c r="C39" i="4"/>
  <c r="C50" i="4"/>
  <c r="C51" i="4"/>
  <c r="D39" i="4"/>
  <c r="D26" i="4"/>
  <c r="D51" i="4"/>
  <c r="E42" i="4"/>
  <c r="E43" i="4"/>
  <c r="E44" i="4"/>
  <c r="E45" i="4"/>
  <c r="E48" i="4"/>
  <c r="E51" i="4"/>
  <c r="F42" i="4"/>
  <c r="F43" i="4"/>
  <c r="F44" i="4"/>
  <c r="F45" i="4"/>
  <c r="F48" i="4"/>
  <c r="F51" i="4"/>
  <c r="G42" i="4"/>
  <c r="G43" i="4"/>
  <c r="G44" i="4"/>
  <c r="G45" i="4"/>
  <c r="G51" i="4"/>
  <c r="H42" i="4"/>
  <c r="H43" i="4"/>
  <c r="H44" i="4"/>
  <c r="H45" i="4"/>
  <c r="H48" i="4"/>
  <c r="H51" i="4"/>
  <c r="I48" i="4"/>
  <c r="I51" i="4"/>
  <c r="J48" i="4"/>
  <c r="J51" i="4"/>
  <c r="K48" i="4"/>
  <c r="K51" i="4"/>
  <c r="L48" i="4"/>
  <c r="L51" i="4"/>
  <c r="D50" i="4"/>
  <c r="E50" i="4"/>
  <c r="F50" i="4"/>
  <c r="G50" i="4"/>
  <c r="H50" i="4"/>
  <c r="I50" i="4"/>
  <c r="J50" i="4"/>
  <c r="K50" i="4"/>
  <c r="L50" i="4"/>
  <c r="D54" i="4"/>
  <c r="E54" i="4"/>
  <c r="F54" i="4"/>
  <c r="G54" i="4"/>
  <c r="H54" i="4"/>
  <c r="I54" i="4"/>
  <c r="J54" i="4"/>
  <c r="K54" i="4"/>
  <c r="L54" i="4"/>
  <c r="D53" i="4"/>
  <c r="E53" i="4"/>
  <c r="F53" i="4"/>
  <c r="G53" i="4"/>
  <c r="H53" i="4"/>
  <c r="I53" i="4"/>
  <c r="J53" i="4"/>
  <c r="K53" i="4"/>
  <c r="L53" i="4"/>
  <c r="C53" i="4"/>
  <c r="M49" i="4"/>
  <c r="M50" i="4"/>
  <c r="N49" i="4"/>
  <c r="N50" i="4"/>
  <c r="O49" i="4"/>
  <c r="O50" i="4"/>
  <c r="O48" i="4"/>
  <c r="N48" i="4"/>
  <c r="M48" i="4"/>
  <c r="C27" i="4"/>
  <c r="E26" i="4"/>
  <c r="F26" i="4"/>
  <c r="G26" i="4"/>
  <c r="H26" i="4"/>
  <c r="I26" i="4"/>
  <c r="J26" i="4"/>
  <c r="K26" i="4"/>
  <c r="L26" i="4"/>
  <c r="H55" i="4"/>
  <c r="I55" i="4"/>
  <c r="E55" i="4"/>
  <c r="C55" i="4"/>
  <c r="C54" i="4"/>
  <c r="B7" i="4"/>
  <c r="B6" i="4"/>
  <c r="E35" i="1"/>
  <c r="D35" i="1"/>
  <c r="C35" i="1"/>
  <c r="E34" i="1"/>
  <c r="D34" i="1"/>
  <c r="C34" i="1"/>
  <c r="E20" i="1"/>
  <c r="E24" i="1"/>
  <c r="E26" i="1"/>
  <c r="E27" i="1"/>
  <c r="E32" i="1"/>
  <c r="D20" i="1"/>
  <c r="D24" i="1"/>
  <c r="D26" i="1"/>
  <c r="D27" i="1"/>
  <c r="D28" i="1"/>
  <c r="D29" i="1"/>
  <c r="D32" i="1"/>
  <c r="D16" i="1"/>
  <c r="D33" i="1"/>
  <c r="E16" i="1"/>
  <c r="C20" i="1"/>
  <c r="C24" i="1"/>
  <c r="C26" i="1"/>
  <c r="C27" i="1"/>
  <c r="C28" i="1"/>
  <c r="C29" i="1"/>
  <c r="C31" i="1"/>
  <c r="C32" i="1"/>
  <c r="C16" i="1"/>
  <c r="C33" i="1"/>
  <c r="D39" i="1"/>
  <c r="E39" i="1"/>
  <c r="C39" i="1"/>
  <c r="H7" i="1"/>
  <c r="I7" i="1"/>
  <c r="D38" i="1"/>
  <c r="C38" i="1"/>
  <c r="D37" i="1"/>
  <c r="C37" i="1"/>
  <c r="B7" i="1"/>
  <c r="B6" i="1"/>
  <c r="G9" i="1"/>
  <c r="E37" i="1"/>
  <c r="E38" i="1"/>
  <c r="E33" i="1"/>
</calcChain>
</file>

<file path=xl/sharedStrings.xml><?xml version="1.0" encoding="utf-8"?>
<sst xmlns="http://schemas.openxmlformats.org/spreadsheetml/2006/main" count="122" uniqueCount="88">
  <si>
    <t>Assumptions</t>
  </si>
  <si>
    <t>Age</t>
  </si>
  <si>
    <t># users on FB in that age</t>
  </si>
  <si>
    <t>Revenues</t>
  </si>
  <si>
    <t>Ads</t>
  </si>
  <si>
    <t>Subscriptions</t>
  </si>
  <si>
    <t>CAC strategy</t>
  </si>
  <si>
    <t>User Growth</t>
  </si>
  <si>
    <t>Expenses</t>
  </si>
  <si>
    <t>Operational</t>
  </si>
  <si>
    <t>Personnel</t>
  </si>
  <si>
    <t xml:space="preserve">Paid linked in </t>
  </si>
  <si>
    <t>Number of Linkedin</t>
  </si>
  <si>
    <t>% of paid Linked in</t>
  </si>
  <si>
    <t>Total Addressable market</t>
  </si>
  <si>
    <t>2. Virality</t>
  </si>
  <si>
    <t>Servers</t>
  </si>
  <si>
    <t>Subscription per month</t>
  </si>
  <si>
    <t>3 months free</t>
  </si>
  <si>
    <t>More than 100</t>
  </si>
  <si>
    <t>Viral Incentives</t>
  </si>
  <si>
    <t>Engineering</t>
  </si>
  <si>
    <t>Frontend</t>
  </si>
  <si>
    <t>Backend</t>
  </si>
  <si>
    <t>Designer</t>
  </si>
  <si>
    <t>Product manager</t>
  </si>
  <si>
    <t>Social media marketing/sales</t>
  </si>
  <si>
    <t>Computers</t>
  </si>
  <si>
    <t>Management</t>
  </si>
  <si>
    <t>CEO</t>
  </si>
  <si>
    <t>Office Space etc</t>
  </si>
  <si>
    <t>P&amp;L</t>
  </si>
  <si>
    <t>Rev/user</t>
  </si>
  <si>
    <t>Total Expenses</t>
  </si>
  <si>
    <t>monthly burn</t>
  </si>
  <si>
    <t>Burn/user</t>
  </si>
  <si>
    <t>&gt;20</t>
  </si>
  <si>
    <t xml:space="preserve">Paid subscribers </t>
  </si>
  <si>
    <t>month</t>
  </si>
  <si>
    <t>reminders</t>
  </si>
  <si>
    <t>each user/contact</t>
  </si>
  <si>
    <t>Av contacts</t>
  </si>
  <si>
    <t>Ad imp</t>
  </si>
  <si>
    <t>Launch campaign</t>
  </si>
  <si>
    <t xml:space="preserve">Marketing &amp; Advertising </t>
  </si>
  <si>
    <t xml:space="preserve">Metrics </t>
  </si>
  <si>
    <t>Cash Flow</t>
  </si>
  <si>
    <t>Initial Investment Ask: $300000</t>
  </si>
  <si>
    <t>2013 (3)</t>
  </si>
  <si>
    <t>2013 (4)</t>
  </si>
  <si>
    <t>2014 (1)</t>
  </si>
  <si>
    <t>2014 (2)</t>
  </si>
  <si>
    <t>2014 (3)</t>
  </si>
  <si>
    <t>2014 (4)</t>
  </si>
  <si>
    <t>2015 (1)</t>
  </si>
  <si>
    <t>2015 (2)</t>
  </si>
  <si>
    <t>2015 (3)</t>
  </si>
  <si>
    <t>2015 (4)</t>
  </si>
  <si>
    <t>life time value</t>
  </si>
  <si>
    <t>new users</t>
  </si>
  <si>
    <t>new paid users</t>
  </si>
  <si>
    <t xml:space="preserve">Average number of months that the user pays subscription </t>
  </si>
  <si>
    <t>Frontend (2 in 2015)</t>
  </si>
  <si>
    <t>Backend  (2 in 2015)</t>
  </si>
  <si>
    <t>Designer  (2 in 2015)</t>
  </si>
  <si>
    <t>Product manager  (2 in 2015)</t>
  </si>
  <si>
    <t>Business Products</t>
  </si>
  <si>
    <t>Gold</t>
  </si>
  <si>
    <t>Bronze (1000 users)</t>
  </si>
  <si>
    <t>Silver (5000 users)</t>
  </si>
  <si>
    <t>Total Revenues</t>
  </si>
  <si>
    <t>Subscription Revenues</t>
  </si>
  <si>
    <t>Enterprise sales</t>
  </si>
  <si>
    <t>Business contracts Average</t>
  </si>
  <si>
    <t>Average</t>
  </si>
  <si>
    <t>Total Users</t>
  </si>
  <si>
    <t>Projectd Year Ending December 31</t>
  </si>
  <si>
    <t>B2B</t>
  </si>
  <si>
    <t>Ad revenues - HotCHalk eCPM</t>
  </si>
  <si>
    <t>Ad impressions</t>
  </si>
  <si>
    <t xml:space="preserve">Server to </t>
  </si>
  <si>
    <t>Number of contacts per users</t>
  </si>
  <si>
    <t>Reminders/month (mpressions)/user</t>
  </si>
  <si>
    <t>Sales and Marketing</t>
  </si>
  <si>
    <t>General &amp; Administrative</t>
  </si>
  <si>
    <t>Development</t>
  </si>
  <si>
    <t>Investment</t>
  </si>
  <si>
    <t>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</si>
</sst>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0" formatCode="_(&quot;$&quot;* #,##0_);_(&quot;$&quot;* \(#,##0\);_(&quot;$&quot;* &quot;-&quot;??_);_(@_)"/>
    <numFmt numFmtId="171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8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3" fontId="0" fillId="0" borderId="0" xfId="0" applyNumberFormat="1"/>
    <xf numFmtId="9" fontId="0" fillId="0" borderId="0" xfId="0" applyNumberFormat="1"/>
    <xf numFmtId="9" fontId="0" fillId="0" borderId="0" xfId="3" applyFont="1"/>
    <xf numFmtId="0" fontId="0" fillId="2" borderId="0" xfId="0" applyFill="1"/>
    <xf numFmtId="6" fontId="0" fillId="0" borderId="0" xfId="0" applyNumberFormat="1"/>
    <xf numFmtId="166" fontId="0" fillId="0" borderId="0" xfId="1" applyNumberFormat="1" applyFont="1"/>
    <xf numFmtId="10" fontId="0" fillId="0" borderId="0" xfId="0" applyNumberFormat="1"/>
    <xf numFmtId="44" fontId="0" fillId="0" borderId="0" xfId="2" applyFont="1"/>
    <xf numFmtId="0" fontId="0" fillId="0" borderId="0" xfId="0" applyFill="1"/>
    <xf numFmtId="170" fontId="0" fillId="0" borderId="0" xfId="0" applyNumberFormat="1" applyFill="1"/>
    <xf numFmtId="171" fontId="0" fillId="0" borderId="0" xfId="0" applyNumberFormat="1"/>
    <xf numFmtId="0" fontId="0" fillId="0" borderId="1" xfId="0" applyBorder="1"/>
    <xf numFmtId="0" fontId="0" fillId="0" borderId="1" xfId="0" applyFill="1" applyBorder="1"/>
    <xf numFmtId="3" fontId="0" fillId="3" borderId="1" xfId="0" applyNumberFormat="1" applyFill="1" applyBorder="1"/>
    <xf numFmtId="0" fontId="0" fillId="3" borderId="1" xfId="0" applyFill="1" applyBorder="1"/>
    <xf numFmtId="9" fontId="0" fillId="0" borderId="1" xfId="0" applyNumberFormat="1" applyBorder="1"/>
    <xf numFmtId="44" fontId="0" fillId="3" borderId="1" xfId="2" applyNumberFormat="1" applyFont="1" applyFill="1" applyBorder="1"/>
    <xf numFmtId="0" fontId="0" fillId="4" borderId="1" xfId="0" applyFill="1" applyBorder="1"/>
    <xf numFmtId="170" fontId="0" fillId="4" borderId="1" xfId="2" applyNumberFormat="1" applyFont="1" applyFill="1" applyBorder="1"/>
    <xf numFmtId="170" fontId="0" fillId="3" borderId="1" xfId="2" applyNumberFormat="1" applyFont="1" applyFill="1" applyBorder="1"/>
    <xf numFmtId="170" fontId="0" fillId="6" borderId="1" xfId="0" applyNumberFormat="1" applyFill="1" applyBorder="1"/>
    <xf numFmtId="44" fontId="0" fillId="4" borderId="1" xfId="2" applyNumberFormat="1" applyFont="1" applyFill="1" applyBorder="1"/>
    <xf numFmtId="0" fontId="0" fillId="0" borderId="2" xfId="0" applyBorder="1"/>
    <xf numFmtId="0" fontId="0" fillId="0" borderId="3" xfId="0" applyBorder="1"/>
    <xf numFmtId="0" fontId="0" fillId="5" borderId="3" xfId="0" applyFill="1" applyBorder="1"/>
    <xf numFmtId="3" fontId="0" fillId="5" borderId="3" xfId="0" applyNumberFormat="1" applyFill="1" applyBorder="1"/>
    <xf numFmtId="0" fontId="0" fillId="5" borderId="4" xfId="0" applyFill="1" applyBorder="1"/>
    <xf numFmtId="0" fontId="0" fillId="0" borderId="5" xfId="0" applyBorder="1"/>
    <xf numFmtId="3" fontId="0" fillId="3" borderId="6" xfId="0" applyNumberFormat="1" applyFill="1" applyBorder="1"/>
    <xf numFmtId="0" fontId="0" fillId="3" borderId="6" xfId="0" applyFill="1" applyBorder="1"/>
    <xf numFmtId="0" fontId="0" fillId="4" borderId="5" xfId="0" applyFill="1" applyBorder="1"/>
    <xf numFmtId="170" fontId="0" fillId="4" borderId="6" xfId="2" applyNumberFormat="1" applyFont="1" applyFill="1" applyBorder="1"/>
    <xf numFmtId="0" fontId="2" fillId="0" borderId="5" xfId="0" applyFont="1" applyBorder="1"/>
    <xf numFmtId="170" fontId="0" fillId="3" borderId="6" xfId="2" applyNumberFormat="1" applyFont="1" applyFill="1" applyBorder="1"/>
    <xf numFmtId="0" fontId="0" fillId="6" borderId="5" xfId="0" applyFill="1" applyBorder="1"/>
    <xf numFmtId="0" fontId="0" fillId="0" borderId="6" xfId="0" applyBorder="1"/>
    <xf numFmtId="0" fontId="0" fillId="4" borderId="7" xfId="0" applyFill="1" applyBorder="1"/>
    <xf numFmtId="0" fontId="0" fillId="4" borderId="8" xfId="0" applyFill="1" applyBorder="1"/>
    <xf numFmtId="44" fontId="0" fillId="4" borderId="8" xfId="2" applyNumberFormat="1" applyFont="1" applyFill="1" applyBorder="1"/>
    <xf numFmtId="44" fontId="0" fillId="4" borderId="9" xfId="2" applyNumberFormat="1" applyFont="1" applyFill="1" applyBorder="1"/>
    <xf numFmtId="166" fontId="0" fillId="2" borderId="0" xfId="1" applyNumberFormat="1" applyFont="1" applyFill="1"/>
    <xf numFmtId="0" fontId="0" fillId="7" borderId="5" xfId="0" applyFill="1" applyBorder="1"/>
    <xf numFmtId="0" fontId="0" fillId="7" borderId="1" xfId="0" applyFill="1" applyBorder="1"/>
    <xf numFmtId="44" fontId="0" fillId="7" borderId="1" xfId="0" applyNumberFormat="1" applyFill="1" applyBorder="1"/>
    <xf numFmtId="170" fontId="0" fillId="3" borderId="1" xfId="0" applyNumberFormat="1" applyFill="1" applyBorder="1"/>
    <xf numFmtId="170" fontId="3" fillId="8" borderId="1" xfId="0" applyNumberFormat="1" applyFont="1" applyFill="1" applyBorder="1"/>
    <xf numFmtId="0" fontId="0" fillId="0" borderId="0" xfId="0" applyBorder="1"/>
    <xf numFmtId="44" fontId="0" fillId="3" borderId="0" xfId="2" applyNumberFormat="1" applyFont="1" applyFill="1" applyBorder="1"/>
    <xf numFmtId="0" fontId="2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7" xfId="0" applyBorder="1"/>
    <xf numFmtId="170" fontId="0" fillId="3" borderId="8" xfId="0" applyNumberFormat="1" applyFill="1" applyBorder="1"/>
    <xf numFmtId="170" fontId="0" fillId="0" borderId="0" xfId="2" applyNumberFormat="1" applyFont="1" applyAlignment="1">
      <alignment horizontal="left"/>
    </xf>
    <xf numFmtId="170" fontId="0" fillId="7" borderId="1" xfId="0" applyNumberFormat="1" applyFill="1" applyBorder="1" applyAlignment="1">
      <alignment horizontal="left"/>
    </xf>
    <xf numFmtId="44" fontId="0" fillId="0" borderId="0" xfId="0" applyNumberFormat="1"/>
    <xf numFmtId="170" fontId="0" fillId="0" borderId="0" xfId="0" applyNumberFormat="1"/>
    <xf numFmtId="170" fontId="3" fillId="9" borderId="8" xfId="0" applyNumberFormat="1" applyFont="1" applyFill="1" applyBorder="1"/>
    <xf numFmtId="43" fontId="0" fillId="0" borderId="0" xfId="0" applyNumberFormat="1"/>
    <xf numFmtId="44" fontId="0" fillId="0" borderId="0" xfId="0" applyNumberFormat="1" applyFill="1"/>
  </cellXfs>
  <cellStyles count="86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003075343681"/>
          <c:y val="0.0736196247891769"/>
          <c:w val="0.726541716135814"/>
          <c:h val="0.90429448777407"/>
        </c:manualLayout>
      </c:layout>
      <c:lineChart>
        <c:grouping val="standard"/>
        <c:varyColors val="0"/>
        <c:ser>
          <c:idx val="2"/>
          <c:order val="0"/>
          <c:tx>
            <c:strRef>
              <c:f>'Sheet1 (2)'!$A$48</c:f>
              <c:strCache>
                <c:ptCount val="1"/>
                <c:pt idx="0">
                  <c:v>Total Expenses</c:v>
                </c:pt>
              </c:strCache>
            </c:strRef>
          </c:tx>
          <c:marker>
            <c:symbol val="none"/>
          </c:marker>
          <c:cat>
            <c:strRef>
              <c:f>'Sheet1 (2)'!$C$24:$L$24</c:f>
              <c:strCache>
                <c:ptCount val="10"/>
                <c:pt idx="0">
                  <c:v>2013 (3)</c:v>
                </c:pt>
                <c:pt idx="1">
                  <c:v>2013 (4)</c:v>
                </c:pt>
                <c:pt idx="2">
                  <c:v>2014 (1)</c:v>
                </c:pt>
                <c:pt idx="3">
                  <c:v>2014 (2)</c:v>
                </c:pt>
                <c:pt idx="4">
                  <c:v>2014 (3)</c:v>
                </c:pt>
                <c:pt idx="5">
                  <c:v>2014 (4)</c:v>
                </c:pt>
                <c:pt idx="6">
                  <c:v>2015 (1)</c:v>
                </c:pt>
                <c:pt idx="7">
                  <c:v>2015 (2)</c:v>
                </c:pt>
                <c:pt idx="8">
                  <c:v>2015 (3)</c:v>
                </c:pt>
                <c:pt idx="9">
                  <c:v>2015 (4)</c:v>
                </c:pt>
              </c:strCache>
            </c:strRef>
          </c:cat>
          <c:val>
            <c:numRef>
              <c:f>'Sheet1 (2)'!$C$48:$L$48</c:f>
              <c:numCache>
                <c:formatCode>_("$"* #,##0_);_("$"* \(#,##0\);_("$"* "-"??_);_(@_)</c:formatCode>
                <c:ptCount val="10"/>
                <c:pt idx="0">
                  <c:v>100000.0</c:v>
                </c:pt>
                <c:pt idx="1">
                  <c:v>90000.0</c:v>
                </c:pt>
                <c:pt idx="2">
                  <c:v>148000.0</c:v>
                </c:pt>
                <c:pt idx="3">
                  <c:v>148000.0</c:v>
                </c:pt>
                <c:pt idx="4">
                  <c:v>161750.0</c:v>
                </c:pt>
                <c:pt idx="5">
                  <c:v>161750.0</c:v>
                </c:pt>
                <c:pt idx="6">
                  <c:v>291500.0</c:v>
                </c:pt>
                <c:pt idx="7">
                  <c:v>281500.0</c:v>
                </c:pt>
                <c:pt idx="8">
                  <c:v>281500.0</c:v>
                </c:pt>
                <c:pt idx="9">
                  <c:v>281500.0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'Sheet1 (2)'!$A$49</c:f>
              <c:strCache>
                <c:ptCount val="1"/>
                <c:pt idx="0">
                  <c:v>P&amp;L</c:v>
                </c:pt>
              </c:strCache>
            </c:strRef>
          </c:tx>
          <c:marker>
            <c:symbol val="none"/>
          </c:marker>
          <c:cat>
            <c:strRef>
              <c:f>'Sheet1 (2)'!$C$24:$L$24</c:f>
              <c:strCache>
                <c:ptCount val="10"/>
                <c:pt idx="0">
                  <c:v>2013 (3)</c:v>
                </c:pt>
                <c:pt idx="1">
                  <c:v>2013 (4)</c:v>
                </c:pt>
                <c:pt idx="2">
                  <c:v>2014 (1)</c:v>
                </c:pt>
                <c:pt idx="3">
                  <c:v>2014 (2)</c:v>
                </c:pt>
                <c:pt idx="4">
                  <c:v>2014 (3)</c:v>
                </c:pt>
                <c:pt idx="5">
                  <c:v>2014 (4)</c:v>
                </c:pt>
                <c:pt idx="6">
                  <c:v>2015 (1)</c:v>
                </c:pt>
                <c:pt idx="7">
                  <c:v>2015 (2)</c:v>
                </c:pt>
                <c:pt idx="8">
                  <c:v>2015 (3)</c:v>
                </c:pt>
                <c:pt idx="9">
                  <c:v>2015 (4)</c:v>
                </c:pt>
              </c:strCache>
            </c:strRef>
          </c:cat>
          <c:val>
            <c:numRef>
              <c:f>'Sheet1 (2)'!$C$49:$L$49</c:f>
              <c:numCache>
                <c:formatCode>_("$"* #,##0_);_("$"* \(#,##0\);_("$"* "-"??_);_(@_)</c:formatCode>
                <c:ptCount val="10"/>
                <c:pt idx="0">
                  <c:v>-99800.4</c:v>
                </c:pt>
                <c:pt idx="1">
                  <c:v>-86800.0</c:v>
                </c:pt>
                <c:pt idx="2">
                  <c:v>-130800.0</c:v>
                </c:pt>
                <c:pt idx="3">
                  <c:v>-76000.0</c:v>
                </c:pt>
                <c:pt idx="4">
                  <c:v>-57750.0</c:v>
                </c:pt>
                <c:pt idx="5">
                  <c:v>63250.0</c:v>
                </c:pt>
                <c:pt idx="6">
                  <c:v>53500.0</c:v>
                </c:pt>
                <c:pt idx="7">
                  <c:v>223500.0</c:v>
                </c:pt>
                <c:pt idx="8">
                  <c:v>343500.0</c:v>
                </c:pt>
                <c:pt idx="9">
                  <c:v>543500.0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'Sheet1 (2)'!$A$50</c:f>
              <c:strCache>
                <c:ptCount val="1"/>
                <c:pt idx="0">
                  <c:v>Cash Flow</c:v>
                </c:pt>
              </c:strCache>
            </c:strRef>
          </c:tx>
          <c:marker>
            <c:symbol val="none"/>
          </c:marker>
          <c:cat>
            <c:strRef>
              <c:f>'Sheet1 (2)'!$C$24:$L$24</c:f>
              <c:strCache>
                <c:ptCount val="10"/>
                <c:pt idx="0">
                  <c:v>2013 (3)</c:v>
                </c:pt>
                <c:pt idx="1">
                  <c:v>2013 (4)</c:v>
                </c:pt>
                <c:pt idx="2">
                  <c:v>2014 (1)</c:v>
                </c:pt>
                <c:pt idx="3">
                  <c:v>2014 (2)</c:v>
                </c:pt>
                <c:pt idx="4">
                  <c:v>2014 (3)</c:v>
                </c:pt>
                <c:pt idx="5">
                  <c:v>2014 (4)</c:v>
                </c:pt>
                <c:pt idx="6">
                  <c:v>2015 (1)</c:v>
                </c:pt>
                <c:pt idx="7">
                  <c:v>2015 (2)</c:v>
                </c:pt>
                <c:pt idx="8">
                  <c:v>2015 (3)</c:v>
                </c:pt>
                <c:pt idx="9">
                  <c:v>2015 (4)</c:v>
                </c:pt>
              </c:strCache>
            </c:strRef>
          </c:cat>
          <c:val>
            <c:numRef>
              <c:f>'Sheet1 (2)'!$C$51:$L$51</c:f>
              <c:numCache>
                <c:formatCode>_("$"* #,##0_);_("$"* \(#,##0\);_("$"* "-"??_);_(@_)</c:formatCode>
                <c:ptCount val="10"/>
                <c:pt idx="0">
                  <c:v>400199.6</c:v>
                </c:pt>
                <c:pt idx="1">
                  <c:v>313399.6</c:v>
                </c:pt>
                <c:pt idx="2">
                  <c:v>182599.6</c:v>
                </c:pt>
                <c:pt idx="3">
                  <c:v>106599.6</c:v>
                </c:pt>
                <c:pt idx="4">
                  <c:v>48849.59999999997</c:v>
                </c:pt>
                <c:pt idx="5">
                  <c:v>112099.6</c:v>
                </c:pt>
                <c:pt idx="6">
                  <c:v>165599.6</c:v>
                </c:pt>
                <c:pt idx="7">
                  <c:v>389099.6</c:v>
                </c:pt>
                <c:pt idx="8">
                  <c:v>732599.6</c:v>
                </c:pt>
                <c:pt idx="9">
                  <c:v>1.2760996E6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'Sheet1 (2)'!$A$31</c:f>
              <c:strCache>
                <c:ptCount val="1"/>
                <c:pt idx="0">
                  <c:v>Total Revenues</c:v>
                </c:pt>
              </c:strCache>
            </c:strRef>
          </c:tx>
          <c:marker>
            <c:symbol val="none"/>
          </c:marker>
          <c:val>
            <c:numRef>
              <c:f>'Sheet1 (2)'!$C$31:$L$31</c:f>
              <c:numCache>
                <c:formatCode>_("$"* #,##0.00_);_("$"* \(#,##0.00\);_("$"* "-"??_);_(@_)</c:formatCode>
                <c:ptCount val="10"/>
                <c:pt idx="0">
                  <c:v>199.6</c:v>
                </c:pt>
                <c:pt idx="1">
                  <c:v>3200.0</c:v>
                </c:pt>
                <c:pt idx="2">
                  <c:v>17200.0</c:v>
                </c:pt>
                <c:pt idx="3">
                  <c:v>72000.0</c:v>
                </c:pt>
                <c:pt idx="4">
                  <c:v>104000.0</c:v>
                </c:pt>
                <c:pt idx="5">
                  <c:v>225000.0</c:v>
                </c:pt>
                <c:pt idx="6">
                  <c:v>345000.0</c:v>
                </c:pt>
                <c:pt idx="7">
                  <c:v>505000.0</c:v>
                </c:pt>
                <c:pt idx="8">
                  <c:v>625000.0</c:v>
                </c:pt>
                <c:pt idx="9">
                  <c:v>825000.0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184248"/>
        <c:axId val="-2093967640"/>
      </c:lineChart>
      <c:catAx>
        <c:axId val="-211318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967640"/>
        <c:crosses val="autoZero"/>
        <c:auto val="1"/>
        <c:lblAlgn val="ctr"/>
        <c:lblOffset val="100"/>
        <c:noMultiLvlLbl val="0"/>
      </c:catAx>
      <c:valAx>
        <c:axId val="-209396764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-2113184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003075343681"/>
          <c:y val="0.0736196247891769"/>
          <c:w val="0.726541716135814"/>
          <c:h val="0.90429448777407"/>
        </c:manualLayout>
      </c:layout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Revenues</c:v>
                </c:pt>
              </c:strCache>
            </c:strRef>
          </c:tx>
          <c:marker>
            <c:symbol val="none"/>
          </c:marker>
          <c:cat>
            <c:numRef>
              <c:f>Sheet1!$C$13:$E$13</c:f>
              <c:numCache>
                <c:formatCode>#,##0</c:formatCode>
                <c:ptCount val="3"/>
                <c:pt idx="0" formatCode="General">
                  <c:v>2013.0</c:v>
                </c:pt>
                <c:pt idx="1">
                  <c:v>2014.0</c:v>
                </c:pt>
                <c:pt idx="2" formatCode="General">
                  <c:v>2015.0</c:v>
                </c:pt>
              </c:numCache>
            </c:numRef>
          </c:cat>
          <c:val>
            <c:numRef>
              <c:f>Sheet1!$C$16:$E$16</c:f>
              <c:numCache>
                <c:formatCode>_("$"* #,##0.00_);_("$"* \(#,##0.00\);_("$"* "-"??_);_(@_)</c:formatCode>
                <c:ptCount val="3"/>
                <c:pt idx="0">
                  <c:v>8982.0</c:v>
                </c:pt>
                <c:pt idx="1">
                  <c:v>449100.0</c:v>
                </c:pt>
                <c:pt idx="2">
                  <c:v>1.7964E6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Sheet1!$A$32</c:f>
              <c:strCache>
                <c:ptCount val="1"/>
                <c:pt idx="0">
                  <c:v>Total Expenses</c:v>
                </c:pt>
              </c:strCache>
            </c:strRef>
          </c:tx>
          <c:marker>
            <c:symbol val="none"/>
          </c:marker>
          <c:val>
            <c:numRef>
              <c:f>Sheet1!$C$32:$E$32</c:f>
              <c:numCache>
                <c:formatCode>_("$"* #,##0_);_("$"* \(#,##0\);_("$"* "-"??_);_(@_)</c:formatCode>
                <c:ptCount val="3"/>
                <c:pt idx="0">
                  <c:v>240000.0</c:v>
                </c:pt>
                <c:pt idx="1">
                  <c:v>445000.0</c:v>
                </c:pt>
                <c:pt idx="2">
                  <c:v>531000.0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Sheet1!$A$33</c:f>
              <c:strCache>
                <c:ptCount val="1"/>
                <c:pt idx="0">
                  <c:v>P&amp;L</c:v>
                </c:pt>
              </c:strCache>
            </c:strRef>
          </c:tx>
          <c:marker>
            <c:symbol val="none"/>
          </c:marker>
          <c:val>
            <c:numRef>
              <c:f>Sheet1!$C$33:$E$33</c:f>
              <c:numCache>
                <c:formatCode>_("$"* #,##0_);_("$"* \(#,##0\);_("$"* "-"??_);_(@_)</c:formatCode>
                <c:ptCount val="3"/>
                <c:pt idx="0">
                  <c:v>-231018.0</c:v>
                </c:pt>
                <c:pt idx="1">
                  <c:v>4100.0</c:v>
                </c:pt>
                <c:pt idx="2">
                  <c:v>1.2654E6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Sheet1!$A$34</c:f>
              <c:strCache>
                <c:ptCount val="1"/>
                <c:pt idx="0">
                  <c:v>Cash Flow</c:v>
                </c:pt>
              </c:strCache>
            </c:strRef>
          </c:tx>
          <c:marker>
            <c:symbol val="none"/>
          </c:marker>
          <c:val>
            <c:numRef>
              <c:f>Sheet1!$C$35:$E$35</c:f>
              <c:numCache>
                <c:formatCode>_("$"* #,##0_);_("$"* \(#,##0\);_("$"* "-"??_);_(@_)</c:formatCode>
                <c:ptCount val="3"/>
                <c:pt idx="0">
                  <c:v>68982.0</c:v>
                </c:pt>
                <c:pt idx="1">
                  <c:v>73082.0</c:v>
                </c:pt>
                <c:pt idx="2">
                  <c:v>1.338482E6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795912"/>
        <c:axId val="-2097137688"/>
      </c:lineChart>
      <c:catAx>
        <c:axId val="-209379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7137688"/>
        <c:crosses val="autoZero"/>
        <c:auto val="1"/>
        <c:lblAlgn val="ctr"/>
        <c:lblOffset val="100"/>
        <c:noMultiLvlLbl val="0"/>
      </c:catAx>
      <c:valAx>
        <c:axId val="-2097137688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-2093795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567265</xdr:colOff>
      <xdr:row>55</xdr:row>
      <xdr:rowOff>165099</xdr:rowOff>
    </xdr:from>
    <xdr:to>
      <xdr:col>13</xdr:col>
      <xdr:colOff>101600</xdr:colOff>
      <xdr:row>99</xdr:row>
      <xdr:rowOff>132080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567265</xdr:colOff>
      <xdr:row>39</xdr:row>
      <xdr:rowOff>165099</xdr:rowOff>
    </xdr:from>
    <xdr:to>
      <xdr:col>8</xdr:col>
      <xdr:colOff>389467</xdr:colOff>
      <xdr:row>57</xdr:row>
      <xdr:rowOff>110066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topLeftCell="A64" workbookViewId="0">
      <selection activeCell="B11" sqref="B11"/>
    </sheetView>
  </sheetViews>
  <sheetFormatPr baseColWidth="10" defaultRowHeight="15" x14ac:dyDescent="0"/>
  <cols>
    <col min="1" max="1" width="30.6640625" customWidth="1"/>
    <col min="2" max="2" width="16.1640625" bestFit="1" customWidth="1"/>
    <col min="3" max="3" width="12.5" bestFit="1" customWidth="1"/>
    <col min="4" max="4" width="12.5" customWidth="1"/>
    <col min="5" max="5" width="13.1640625" bestFit="1" customWidth="1"/>
    <col min="6" max="6" width="18.6640625" customWidth="1"/>
    <col min="7" max="7" width="18.83203125" customWidth="1"/>
    <col min="8" max="8" width="12.5" customWidth="1"/>
    <col min="9" max="9" width="14.1640625" bestFit="1" customWidth="1"/>
    <col min="10" max="12" width="14.1640625" customWidth="1"/>
    <col min="13" max="13" width="14.33203125" customWidth="1"/>
    <col min="15" max="15" width="11.5" bestFit="1" customWidth="1"/>
  </cols>
  <sheetData>
    <row r="1" spans="1:14">
      <c r="A1" t="s">
        <v>0</v>
      </c>
      <c r="E1" t="s">
        <v>76</v>
      </c>
      <c r="I1" t="s">
        <v>0</v>
      </c>
    </row>
    <row r="2" spans="1:14">
      <c r="A2" t="s">
        <v>1</v>
      </c>
      <c r="B2" t="s">
        <v>36</v>
      </c>
      <c r="E2">
        <v>2013</v>
      </c>
      <c r="F2">
        <v>2014</v>
      </c>
      <c r="G2">
        <v>2015</v>
      </c>
      <c r="I2" t="s">
        <v>86</v>
      </c>
      <c r="J2">
        <v>500000</v>
      </c>
    </row>
    <row r="3" spans="1:14">
      <c r="A3" t="s">
        <v>2</v>
      </c>
      <c r="B3" s="1">
        <v>134000000</v>
      </c>
      <c r="D3" t="s">
        <v>75</v>
      </c>
      <c r="E3" s="1">
        <f>D25</f>
        <v>9000</v>
      </c>
      <c r="F3" s="1">
        <f>H25</f>
        <v>500000</v>
      </c>
      <c r="G3" s="1">
        <f>L25</f>
        <v>2000000</v>
      </c>
    </row>
    <row r="4" spans="1:14">
      <c r="A4" t="s">
        <v>11</v>
      </c>
      <c r="B4" s="2">
        <v>0.03</v>
      </c>
      <c r="D4" t="s">
        <v>3</v>
      </c>
    </row>
    <row r="5" spans="1:14">
      <c r="A5" t="s">
        <v>12</v>
      </c>
      <c r="B5" s="1">
        <v>200000000</v>
      </c>
      <c r="D5" t="s">
        <v>5</v>
      </c>
      <c r="E5" s="57">
        <f>M29</f>
        <v>3399.6</v>
      </c>
      <c r="F5" s="58">
        <f>N29</f>
        <v>393200</v>
      </c>
      <c r="G5" s="58">
        <f>O29</f>
        <v>2200000</v>
      </c>
    </row>
    <row r="6" spans="1:14">
      <c r="A6" t="s">
        <v>13</v>
      </c>
      <c r="B6" s="6">
        <f>B5*B4</f>
        <v>6000000</v>
      </c>
      <c r="D6" t="s">
        <v>77</v>
      </c>
      <c r="F6" s="58">
        <f>H30</f>
        <v>25000</v>
      </c>
      <c r="G6" s="58">
        <f>O30</f>
        <v>100000</v>
      </c>
    </row>
    <row r="7" spans="1:14">
      <c r="A7" s="4" t="s">
        <v>14</v>
      </c>
      <c r="B7" s="41">
        <f>B4*B3</f>
        <v>4020000</v>
      </c>
      <c r="D7" t="s">
        <v>4</v>
      </c>
      <c r="E7" s="1">
        <f>SUM(C28:D28)</f>
        <v>433.62</v>
      </c>
      <c r="F7" s="1">
        <f>SUM(E28:H28)</f>
        <v>42624.845999999998</v>
      </c>
      <c r="G7" s="1">
        <f>SUM(I28:L28)</f>
        <v>238491</v>
      </c>
      <c r="I7">
        <v>1</v>
      </c>
    </row>
    <row r="8" spans="1:14">
      <c r="A8" t="s">
        <v>17</v>
      </c>
      <c r="B8" s="8">
        <v>4.99</v>
      </c>
      <c r="D8" t="s">
        <v>70</v>
      </c>
      <c r="E8" s="57">
        <f>E6+E5</f>
        <v>3399.6</v>
      </c>
      <c r="F8" s="57">
        <f>F6+F5</f>
        <v>418200</v>
      </c>
      <c r="G8" s="58">
        <f>G6+G5</f>
        <v>2300000</v>
      </c>
    </row>
    <row r="9" spans="1:14">
      <c r="A9" t="s">
        <v>20</v>
      </c>
      <c r="B9" s="11">
        <v>1.4E-2</v>
      </c>
    </row>
    <row r="10" spans="1:14">
      <c r="A10" t="s">
        <v>37</v>
      </c>
      <c r="B10" s="2">
        <v>0.01</v>
      </c>
      <c r="D10" t="s">
        <v>83</v>
      </c>
      <c r="E10" s="58">
        <f>SUM(C37:D40)</f>
        <v>42500</v>
      </c>
      <c r="F10" s="58">
        <f>SUM(E37:G40)</f>
        <v>141250</v>
      </c>
      <c r="G10" s="58">
        <f>SUM(I37:L40)</f>
        <v>355000</v>
      </c>
    </row>
    <row r="11" spans="1:14">
      <c r="A11" t="s">
        <v>58</v>
      </c>
      <c r="B11" s="55">
        <v>40</v>
      </c>
    </row>
    <row r="12" spans="1:14">
      <c r="A12" t="s">
        <v>61</v>
      </c>
      <c r="B12" s="6">
        <v>8</v>
      </c>
      <c r="D12" t="s">
        <v>84</v>
      </c>
      <c r="E12" s="10">
        <f>SUM(C35:D35,C47,D47)+C34+C33+D33</f>
        <v>57500</v>
      </c>
      <c r="F12" s="10">
        <f>SUM(E33:H35)+E46+E47+F47+G47+H47</f>
        <v>114000</v>
      </c>
      <c r="G12" s="10">
        <f>SUM(I33:L35)+I47+J47+K47+L47</f>
        <v>141000</v>
      </c>
      <c r="H12" s="9"/>
    </row>
    <row r="13" spans="1:14">
      <c r="A13" t="s">
        <v>66</v>
      </c>
      <c r="B13" s="6"/>
      <c r="E13" s="9"/>
      <c r="F13" s="9"/>
      <c r="G13" s="9"/>
      <c r="H13" s="9"/>
    </row>
    <row r="14" spans="1:14">
      <c r="A14" t="s">
        <v>68</v>
      </c>
      <c r="B14" s="6">
        <v>5000</v>
      </c>
      <c r="D14" t="s">
        <v>85</v>
      </c>
      <c r="E14" s="10">
        <f>SUM(C42:D45)</f>
        <v>90000</v>
      </c>
      <c r="F14" s="10">
        <f>SUM(E42:H45)</f>
        <v>308000</v>
      </c>
      <c r="G14" s="10">
        <f>SUM(I42:L45)</f>
        <v>640000</v>
      </c>
      <c r="H14" s="9"/>
      <c r="N14" s="3"/>
    </row>
    <row r="15" spans="1:14">
      <c r="A15" t="s">
        <v>69</v>
      </c>
      <c r="B15" s="6">
        <v>15000</v>
      </c>
      <c r="C15" s="60">
        <f>B15/12</f>
        <v>1250</v>
      </c>
      <c r="E15" s="9"/>
      <c r="F15" s="9"/>
      <c r="G15" s="9"/>
      <c r="H15" s="9"/>
      <c r="N15" s="3"/>
    </row>
    <row r="16" spans="1:14">
      <c r="A16" t="s">
        <v>67</v>
      </c>
      <c r="B16" s="6">
        <v>30000</v>
      </c>
      <c r="D16" t="s">
        <v>8</v>
      </c>
      <c r="E16" s="10">
        <f>SUM(E10:E14)</f>
        <v>190000</v>
      </c>
      <c r="F16" s="10">
        <f>SUM(F10:F14)</f>
        <v>563250</v>
      </c>
      <c r="G16" s="10">
        <f>SUM(G10:G14)</f>
        <v>1136000</v>
      </c>
      <c r="H16" s="9"/>
      <c r="N16" s="3"/>
    </row>
    <row r="17" spans="1:15">
      <c r="A17" t="s">
        <v>74</v>
      </c>
      <c r="B17" s="6">
        <v>15000</v>
      </c>
      <c r="E17" s="9"/>
      <c r="F17" s="9"/>
      <c r="G17" s="9"/>
      <c r="H17" s="9"/>
      <c r="N17" s="3"/>
    </row>
    <row r="18" spans="1:15">
      <c r="A18" t="s">
        <v>78</v>
      </c>
      <c r="B18" s="6">
        <v>0.73</v>
      </c>
      <c r="D18" t="s">
        <v>87</v>
      </c>
      <c r="E18" s="61">
        <f>E8-E16</f>
        <v>-186600.4</v>
      </c>
      <c r="F18" s="10">
        <f t="shared" ref="F18:G18" si="0">F8-F16</f>
        <v>-145050</v>
      </c>
      <c r="G18" s="10">
        <f t="shared" si="0"/>
        <v>1164000</v>
      </c>
      <c r="H18" s="9"/>
      <c r="N18" s="3"/>
    </row>
    <row r="19" spans="1:15">
      <c r="A19" t="s">
        <v>80</v>
      </c>
      <c r="B19" s="6">
        <v>0.99</v>
      </c>
      <c r="E19" s="9"/>
      <c r="F19" s="9"/>
      <c r="G19" s="9"/>
      <c r="H19" s="9"/>
      <c r="N19" s="3"/>
    </row>
    <row r="20" spans="1:15">
      <c r="A20" t="s">
        <v>81</v>
      </c>
      <c r="B20" s="6">
        <v>10</v>
      </c>
      <c r="E20" s="9"/>
      <c r="F20" s="9"/>
      <c r="G20" s="9"/>
      <c r="H20" s="9"/>
      <c r="N20" s="3"/>
    </row>
    <row r="21" spans="1:15">
      <c r="A21" t="s">
        <v>82</v>
      </c>
      <c r="B21" s="6">
        <f>2*B20</f>
        <v>20</v>
      </c>
      <c r="E21" s="9"/>
      <c r="F21" s="9"/>
      <c r="G21" s="9"/>
      <c r="H21" s="9"/>
      <c r="N21" s="3"/>
    </row>
    <row r="22" spans="1:15">
      <c r="B22" s="6"/>
      <c r="E22" s="9"/>
      <c r="F22" s="9"/>
      <c r="G22" s="9"/>
      <c r="H22" s="9"/>
      <c r="N22" s="3"/>
    </row>
    <row r="23" spans="1:15" ht="16" thickBot="1">
      <c r="B23" s="6"/>
      <c r="E23" s="9"/>
      <c r="F23" s="9"/>
      <c r="G23" s="9"/>
      <c r="H23" s="9"/>
      <c r="N23" s="3"/>
    </row>
    <row r="24" spans="1:15">
      <c r="A24" s="23"/>
      <c r="B24" s="24"/>
      <c r="C24" s="25" t="s">
        <v>48</v>
      </c>
      <c r="D24" s="25" t="s">
        <v>49</v>
      </c>
      <c r="E24" s="25" t="s">
        <v>50</v>
      </c>
      <c r="F24" s="25" t="s">
        <v>51</v>
      </c>
      <c r="G24" s="25" t="s">
        <v>52</v>
      </c>
      <c r="H24" s="25" t="s">
        <v>53</v>
      </c>
      <c r="I24" s="25" t="s">
        <v>54</v>
      </c>
      <c r="J24" s="25" t="s">
        <v>55</v>
      </c>
      <c r="K24" s="25" t="s">
        <v>56</v>
      </c>
      <c r="L24" s="27" t="s">
        <v>57</v>
      </c>
      <c r="M24">
        <v>2013</v>
      </c>
      <c r="N24">
        <v>2014</v>
      </c>
      <c r="O24">
        <v>2015</v>
      </c>
    </row>
    <row r="25" spans="1:15">
      <c r="A25" s="28" t="s">
        <v>7</v>
      </c>
      <c r="B25" s="12"/>
      <c r="C25" s="14">
        <v>1000</v>
      </c>
      <c r="D25" s="14">
        <v>9000</v>
      </c>
      <c r="E25" s="14">
        <v>43000</v>
      </c>
      <c r="F25" s="14">
        <v>180000</v>
      </c>
      <c r="G25" s="14">
        <v>260000</v>
      </c>
      <c r="H25" s="14">
        <v>500000</v>
      </c>
      <c r="I25" s="14">
        <v>800000</v>
      </c>
      <c r="J25" s="14">
        <v>1200000</v>
      </c>
      <c r="K25" s="14">
        <v>1500000</v>
      </c>
      <c r="L25" s="29">
        <v>2000000</v>
      </c>
    </row>
    <row r="26" spans="1:15">
      <c r="A26" s="28" t="s">
        <v>59</v>
      </c>
      <c r="B26" s="12"/>
      <c r="C26" s="15"/>
      <c r="D26" s="14">
        <f>D25-C25</f>
        <v>8000</v>
      </c>
      <c r="E26" s="14">
        <f t="shared" ref="E26:L26" si="1">E25-D25</f>
        <v>34000</v>
      </c>
      <c r="F26" s="14">
        <f t="shared" si="1"/>
        <v>137000</v>
      </c>
      <c r="G26" s="14">
        <f t="shared" si="1"/>
        <v>80000</v>
      </c>
      <c r="H26" s="14">
        <f t="shared" si="1"/>
        <v>240000</v>
      </c>
      <c r="I26" s="14">
        <f t="shared" si="1"/>
        <v>300000</v>
      </c>
      <c r="J26" s="14">
        <f t="shared" si="1"/>
        <v>400000</v>
      </c>
      <c r="K26" s="14">
        <f t="shared" si="1"/>
        <v>300000</v>
      </c>
      <c r="L26" s="29">
        <f t="shared" si="1"/>
        <v>500000</v>
      </c>
    </row>
    <row r="27" spans="1:15">
      <c r="A27" s="28" t="s">
        <v>60</v>
      </c>
      <c r="B27" s="12"/>
      <c r="C27" s="15">
        <f>C25*$B10</f>
        <v>10</v>
      </c>
      <c r="D27" s="15">
        <f>D26*$B10</f>
        <v>80</v>
      </c>
      <c r="E27" s="15">
        <f>E25*$B10</f>
        <v>430</v>
      </c>
      <c r="F27" s="15">
        <f>F25*$B10</f>
        <v>1800</v>
      </c>
      <c r="G27" s="15">
        <f>G25*$B10</f>
        <v>2600</v>
      </c>
      <c r="H27" s="15">
        <f>H25*$B10</f>
        <v>5000</v>
      </c>
      <c r="I27" s="15">
        <f>I25*$B10</f>
        <v>8000</v>
      </c>
      <c r="J27" s="15">
        <f>J25*$B10</f>
        <v>12000</v>
      </c>
      <c r="K27" s="15">
        <f>K25*$B10</f>
        <v>15000</v>
      </c>
      <c r="L27" s="15">
        <f>L25*$B10</f>
        <v>20000</v>
      </c>
    </row>
    <row r="28" spans="1:15">
      <c r="A28" s="28" t="s">
        <v>79</v>
      </c>
      <c r="B28" s="12"/>
      <c r="C28" s="14">
        <f>0.99*C25*$B21*3*(0.73/1000)</f>
        <v>43.361999999999995</v>
      </c>
      <c r="D28" s="14">
        <f>0.99*D25*$B21*3*(0.73/1000)</f>
        <v>390.25799999999998</v>
      </c>
      <c r="E28" s="14">
        <f t="shared" ref="D28:L28" si="2">0.99*E25*$B21*3*(0.73/1000)</f>
        <v>1864.5659999999998</v>
      </c>
      <c r="F28" s="14">
        <f>0.99*F25*$B21*3*(0.73/1000)</f>
        <v>7805.16</v>
      </c>
      <c r="G28" s="14">
        <f t="shared" si="2"/>
        <v>11274.119999999999</v>
      </c>
      <c r="H28" s="14">
        <f t="shared" si="2"/>
        <v>21681</v>
      </c>
      <c r="I28" s="14">
        <f t="shared" si="2"/>
        <v>34689.599999999999</v>
      </c>
      <c r="J28" s="14">
        <f t="shared" si="2"/>
        <v>52034.399999999994</v>
      </c>
      <c r="K28" s="14">
        <f t="shared" si="2"/>
        <v>65043</v>
      </c>
      <c r="L28" s="14">
        <f t="shared" si="2"/>
        <v>86724</v>
      </c>
    </row>
    <row r="29" spans="1:15">
      <c r="A29" s="42" t="s">
        <v>71</v>
      </c>
      <c r="B29" s="43"/>
      <c r="C29" s="44">
        <f>C$25*$B$8*$B$10*4</f>
        <v>199.6</v>
      </c>
      <c r="D29" s="56">
        <f>D27*$B11</f>
        <v>3200</v>
      </c>
      <c r="E29" s="56">
        <f>E27*$B11</f>
        <v>17200</v>
      </c>
      <c r="F29" s="56">
        <f>F27*$B11</f>
        <v>72000</v>
      </c>
      <c r="G29" s="56">
        <f>G27*$B11</f>
        <v>104000</v>
      </c>
      <c r="H29" s="56">
        <f>H27*$B11</f>
        <v>200000</v>
      </c>
      <c r="I29" s="56">
        <f>I27*$B11</f>
        <v>320000</v>
      </c>
      <c r="J29" s="56">
        <f>J27*$B11</f>
        <v>480000</v>
      </c>
      <c r="K29" s="56">
        <f>K27*$B11</f>
        <v>600000</v>
      </c>
      <c r="L29" s="56">
        <f>L27*$B11</f>
        <v>800000</v>
      </c>
      <c r="M29" s="57">
        <f>SUM(C29:D29)</f>
        <v>3399.6</v>
      </c>
      <c r="N29" s="58">
        <f>SUM(E29:H29)</f>
        <v>393200</v>
      </c>
      <c r="O29" s="58">
        <f>SUM(I29:L29)</f>
        <v>2200000</v>
      </c>
    </row>
    <row r="30" spans="1:15">
      <c r="A30" s="42" t="s">
        <v>73</v>
      </c>
      <c r="B30" s="43">
        <v>5</v>
      </c>
      <c r="C30" s="44"/>
      <c r="D30" s="56"/>
      <c r="E30" s="56"/>
      <c r="F30" s="56"/>
      <c r="G30" s="56"/>
      <c r="H30" s="56">
        <f>$C15*$B30*4</f>
        <v>25000</v>
      </c>
      <c r="I30" s="56">
        <f t="shared" ref="I30:L30" si="3">$C15*$B30*4</f>
        <v>25000</v>
      </c>
      <c r="J30" s="56">
        <f t="shared" si="3"/>
        <v>25000</v>
      </c>
      <c r="K30" s="56">
        <f t="shared" si="3"/>
        <v>25000</v>
      </c>
      <c r="L30" s="56">
        <f t="shared" si="3"/>
        <v>25000</v>
      </c>
      <c r="M30" s="57">
        <v>0</v>
      </c>
      <c r="N30" s="58">
        <f>H30</f>
        <v>25000</v>
      </c>
      <c r="O30" s="58">
        <f>SUM(I30:L30)</f>
        <v>100000</v>
      </c>
    </row>
    <row r="31" spans="1:15">
      <c r="A31" s="42" t="s">
        <v>70</v>
      </c>
      <c r="B31" s="43"/>
      <c r="C31" s="44">
        <f>SUM(C29:C30)</f>
        <v>199.6</v>
      </c>
      <c r="D31" s="44">
        <f t="shared" ref="D31:L31" si="4">SUM(D29:D30)</f>
        <v>3200</v>
      </c>
      <c r="E31" s="44">
        <f t="shared" si="4"/>
        <v>17200</v>
      </c>
      <c r="F31" s="44">
        <f t="shared" si="4"/>
        <v>72000</v>
      </c>
      <c r="G31" s="44">
        <f t="shared" si="4"/>
        <v>104000</v>
      </c>
      <c r="H31" s="44">
        <f t="shared" si="4"/>
        <v>225000</v>
      </c>
      <c r="I31" s="44">
        <f t="shared" si="4"/>
        <v>345000</v>
      </c>
      <c r="J31" s="44">
        <f t="shared" si="4"/>
        <v>505000</v>
      </c>
      <c r="K31" s="44">
        <f t="shared" si="4"/>
        <v>625000</v>
      </c>
      <c r="L31" s="44">
        <f t="shared" si="4"/>
        <v>825000</v>
      </c>
      <c r="M31" s="57"/>
      <c r="N31" s="58"/>
      <c r="O31" s="58"/>
    </row>
    <row r="32" spans="1:15">
      <c r="A32" s="33" t="s">
        <v>9</v>
      </c>
      <c r="B32" s="12"/>
      <c r="C32" s="20"/>
      <c r="D32" s="20"/>
      <c r="E32" s="20"/>
      <c r="F32" s="20"/>
      <c r="G32" s="20"/>
      <c r="H32" s="20"/>
      <c r="I32" s="20"/>
      <c r="J32" s="20"/>
      <c r="K32" s="20"/>
      <c r="L32" s="34"/>
    </row>
    <row r="33" spans="1:15">
      <c r="A33" s="28" t="s">
        <v>16</v>
      </c>
      <c r="B33" s="12"/>
      <c r="C33" s="20">
        <v>250</v>
      </c>
      <c r="D33" s="20">
        <v>250</v>
      </c>
      <c r="E33" s="20">
        <v>500</v>
      </c>
      <c r="F33" s="20">
        <v>500</v>
      </c>
      <c r="G33" s="20">
        <v>500</v>
      </c>
      <c r="H33" s="20">
        <v>500</v>
      </c>
      <c r="I33" s="20">
        <v>750</v>
      </c>
      <c r="J33" s="20">
        <v>750</v>
      </c>
      <c r="K33" s="20">
        <v>750</v>
      </c>
      <c r="L33" s="20">
        <v>750</v>
      </c>
    </row>
    <row r="34" spans="1:15">
      <c r="A34" s="28" t="s">
        <v>27</v>
      </c>
      <c r="B34" s="12"/>
      <c r="C34" s="20">
        <v>10000</v>
      </c>
      <c r="D34" s="20"/>
      <c r="E34" s="20"/>
      <c r="F34" s="20"/>
      <c r="G34" s="20"/>
      <c r="H34" s="20"/>
      <c r="I34" s="20">
        <v>10000</v>
      </c>
      <c r="J34" s="20"/>
      <c r="K34" s="20"/>
      <c r="L34" s="34"/>
    </row>
    <row r="35" spans="1:15">
      <c r="A35" s="28" t="s">
        <v>30</v>
      </c>
      <c r="B35" s="12"/>
      <c r="C35" s="20">
        <v>6000</v>
      </c>
      <c r="D35" s="20">
        <v>6000</v>
      </c>
      <c r="E35" s="20">
        <v>8000</v>
      </c>
      <c r="F35" s="20">
        <v>8000</v>
      </c>
      <c r="G35" s="20">
        <v>8000</v>
      </c>
      <c r="H35" s="20">
        <v>8000</v>
      </c>
      <c r="I35" s="20">
        <v>10000</v>
      </c>
      <c r="J35" s="20">
        <v>10000</v>
      </c>
      <c r="K35" s="20">
        <v>10000</v>
      </c>
      <c r="L35" s="20">
        <v>10000</v>
      </c>
    </row>
    <row r="36" spans="1:15">
      <c r="A36" s="33" t="s">
        <v>44</v>
      </c>
      <c r="B36" s="12"/>
      <c r="C36" s="20"/>
      <c r="D36" s="20"/>
      <c r="E36" s="20"/>
      <c r="F36" s="20"/>
      <c r="G36" s="20"/>
      <c r="H36" s="20"/>
      <c r="I36" s="20"/>
      <c r="J36" s="20"/>
      <c r="K36" s="20"/>
      <c r="L36" s="34"/>
    </row>
    <row r="37" spans="1:15">
      <c r="A37" s="28" t="s">
        <v>43</v>
      </c>
      <c r="B37" s="12"/>
      <c r="C37" s="20">
        <v>10000</v>
      </c>
      <c r="D37" s="20">
        <v>10000</v>
      </c>
      <c r="E37" s="20">
        <v>15000</v>
      </c>
      <c r="F37" s="20">
        <v>15000</v>
      </c>
      <c r="G37" s="20">
        <v>15000</v>
      </c>
      <c r="H37" s="20">
        <v>15000</v>
      </c>
      <c r="I37" s="20">
        <v>20000</v>
      </c>
      <c r="J37" s="20">
        <v>20000</v>
      </c>
      <c r="K37" s="20">
        <v>20000</v>
      </c>
      <c r="L37" s="20">
        <v>20000</v>
      </c>
    </row>
    <row r="38" spans="1:15">
      <c r="A38" s="33" t="s">
        <v>10</v>
      </c>
      <c r="B38" s="12"/>
      <c r="C38" s="20"/>
      <c r="D38" s="20"/>
      <c r="E38" s="20"/>
      <c r="F38" s="20"/>
      <c r="G38" s="20"/>
      <c r="H38" s="20"/>
      <c r="I38" s="20"/>
      <c r="J38" s="20"/>
      <c r="K38" s="20"/>
      <c r="L38" s="34"/>
    </row>
    <row r="39" spans="1:15">
      <c r="A39" s="28" t="s">
        <v>26</v>
      </c>
      <c r="B39" s="12">
        <v>1</v>
      </c>
      <c r="C39" s="20">
        <f>4500*5/2</f>
        <v>11250</v>
      </c>
      <c r="D39" s="20">
        <f>4500*5/2</f>
        <v>11250</v>
      </c>
      <c r="E39" s="20">
        <f>2*55000/4</f>
        <v>27500</v>
      </c>
      <c r="F39" s="20">
        <f t="shared" ref="F39:H39" si="5">2*55000/4</f>
        <v>27500</v>
      </c>
      <c r="G39" s="20">
        <f t="shared" si="5"/>
        <v>27500</v>
      </c>
      <c r="H39" s="20">
        <f t="shared" si="5"/>
        <v>27500</v>
      </c>
      <c r="I39" s="20">
        <f>4*55000/4</f>
        <v>55000</v>
      </c>
      <c r="J39" s="20">
        <f t="shared" ref="J39:L39" si="6">4*55000/4</f>
        <v>55000</v>
      </c>
      <c r="K39" s="20">
        <f t="shared" si="6"/>
        <v>55000</v>
      </c>
      <c r="L39" s="20">
        <f t="shared" si="6"/>
        <v>55000</v>
      </c>
    </row>
    <row r="40" spans="1:15">
      <c r="A40" s="28" t="s">
        <v>72</v>
      </c>
      <c r="B40" s="12"/>
      <c r="C40" s="20"/>
      <c r="D40" s="20"/>
      <c r="E40" s="20"/>
      <c r="F40" s="20"/>
      <c r="G40" s="20">
        <v>13750</v>
      </c>
      <c r="H40" s="20">
        <v>13750</v>
      </c>
      <c r="I40" s="20">
        <f>55000/4</f>
        <v>13750</v>
      </c>
      <c r="J40" s="20">
        <f t="shared" ref="J40:L40" si="7">55000/4</f>
        <v>13750</v>
      </c>
      <c r="K40" s="20">
        <f t="shared" si="7"/>
        <v>13750</v>
      </c>
      <c r="L40" s="20">
        <f t="shared" si="7"/>
        <v>13750</v>
      </c>
    </row>
    <row r="41" spans="1:15">
      <c r="A41" s="33" t="s">
        <v>21</v>
      </c>
      <c r="B41" s="12"/>
      <c r="C41" s="20"/>
      <c r="D41" s="20"/>
      <c r="E41" s="20"/>
      <c r="F41" s="20"/>
      <c r="G41" s="20"/>
      <c r="H41" s="20"/>
      <c r="I41" s="20"/>
      <c r="J41" s="20"/>
      <c r="K41" s="20"/>
      <c r="L41" s="34"/>
    </row>
    <row r="42" spans="1:15">
      <c r="A42" s="28" t="s">
        <v>62</v>
      </c>
      <c r="B42" s="12">
        <v>1</v>
      </c>
      <c r="C42" s="20">
        <f t="shared" ref="C42:D45" si="8">4500*5/2</f>
        <v>11250</v>
      </c>
      <c r="D42" s="20">
        <f t="shared" si="8"/>
        <v>11250</v>
      </c>
      <c r="E42" s="20">
        <f>0.5*70000/2*1.1</f>
        <v>19250</v>
      </c>
      <c r="F42" s="20">
        <f t="shared" ref="F42:H45" si="9">0.5*70000/2*1.1</f>
        <v>19250</v>
      </c>
      <c r="G42" s="20">
        <f t="shared" si="9"/>
        <v>19250</v>
      </c>
      <c r="H42" s="20">
        <f t="shared" si="9"/>
        <v>19250</v>
      </c>
      <c r="I42" s="20">
        <v>40000</v>
      </c>
      <c r="J42" s="20">
        <v>40000</v>
      </c>
      <c r="K42" s="20">
        <v>40000</v>
      </c>
      <c r="L42" s="20">
        <v>40000</v>
      </c>
    </row>
    <row r="43" spans="1:15">
      <c r="A43" s="28" t="s">
        <v>63</v>
      </c>
      <c r="B43" s="12">
        <v>1</v>
      </c>
      <c r="C43" s="20">
        <f t="shared" si="8"/>
        <v>11250</v>
      </c>
      <c r="D43" s="20">
        <f t="shared" si="8"/>
        <v>11250</v>
      </c>
      <c r="E43" s="20">
        <f t="shared" ref="E43:E45" si="10">0.5*70000/2*1.1</f>
        <v>19250</v>
      </c>
      <c r="F43" s="20">
        <f t="shared" si="9"/>
        <v>19250</v>
      </c>
      <c r="G43" s="20">
        <f t="shared" si="9"/>
        <v>19250</v>
      </c>
      <c r="H43" s="20">
        <f t="shared" si="9"/>
        <v>19250</v>
      </c>
      <c r="I43" s="20">
        <v>40000</v>
      </c>
      <c r="J43" s="20">
        <v>40000</v>
      </c>
      <c r="K43" s="20">
        <v>40000</v>
      </c>
      <c r="L43" s="20">
        <v>40000</v>
      </c>
    </row>
    <row r="44" spans="1:15">
      <c r="A44" s="28" t="s">
        <v>64</v>
      </c>
      <c r="B44" s="12">
        <v>1</v>
      </c>
      <c r="C44" s="20">
        <f t="shared" si="8"/>
        <v>11250</v>
      </c>
      <c r="D44" s="20">
        <f t="shared" si="8"/>
        <v>11250</v>
      </c>
      <c r="E44" s="20">
        <f t="shared" si="10"/>
        <v>19250</v>
      </c>
      <c r="F44" s="20">
        <f t="shared" si="9"/>
        <v>19250</v>
      </c>
      <c r="G44" s="20">
        <f t="shared" si="9"/>
        <v>19250</v>
      </c>
      <c r="H44" s="20">
        <f t="shared" si="9"/>
        <v>19250</v>
      </c>
      <c r="I44" s="20">
        <v>40000</v>
      </c>
      <c r="J44" s="20">
        <v>40000</v>
      </c>
      <c r="K44" s="20">
        <v>40000</v>
      </c>
      <c r="L44" s="20">
        <v>40000</v>
      </c>
    </row>
    <row r="45" spans="1:15">
      <c r="A45" s="28" t="s">
        <v>65</v>
      </c>
      <c r="B45" s="12">
        <v>1</v>
      </c>
      <c r="C45" s="20">
        <f t="shared" si="8"/>
        <v>11250</v>
      </c>
      <c r="D45" s="20">
        <f t="shared" si="8"/>
        <v>11250</v>
      </c>
      <c r="E45" s="20">
        <f t="shared" si="10"/>
        <v>19250</v>
      </c>
      <c r="F45" s="20">
        <f t="shared" si="9"/>
        <v>19250</v>
      </c>
      <c r="G45" s="20">
        <f t="shared" si="9"/>
        <v>19250</v>
      </c>
      <c r="H45" s="20">
        <f t="shared" si="9"/>
        <v>19250</v>
      </c>
      <c r="I45" s="20">
        <v>40000</v>
      </c>
      <c r="J45" s="20">
        <v>40000</v>
      </c>
      <c r="K45" s="20">
        <v>40000</v>
      </c>
      <c r="L45" s="20">
        <v>40000</v>
      </c>
    </row>
    <row r="46" spans="1:15">
      <c r="A46" s="33" t="s">
        <v>28</v>
      </c>
      <c r="B46" s="12"/>
      <c r="C46" s="20"/>
      <c r="D46" s="20"/>
      <c r="E46" s="20"/>
      <c r="F46" s="20"/>
      <c r="G46" s="20"/>
      <c r="H46" s="20"/>
      <c r="I46" s="20"/>
      <c r="J46" s="20"/>
      <c r="K46" s="20"/>
      <c r="L46" s="34"/>
    </row>
    <row r="47" spans="1:15">
      <c r="A47" s="28" t="s">
        <v>29</v>
      </c>
      <c r="B47" s="12">
        <v>1</v>
      </c>
      <c r="C47" s="20">
        <f t="shared" ref="C47" si="11">0.5*70000/2</f>
        <v>17500</v>
      </c>
      <c r="D47" s="20">
        <f t="shared" ref="D47" si="12">0.5*70000/2</f>
        <v>17500</v>
      </c>
      <c r="E47" s="20">
        <v>20000</v>
      </c>
      <c r="F47" s="20">
        <v>20000</v>
      </c>
      <c r="G47" s="20">
        <v>20000</v>
      </c>
      <c r="H47" s="20">
        <v>20000</v>
      </c>
      <c r="I47" s="20">
        <v>22000</v>
      </c>
      <c r="J47" s="20">
        <v>22000</v>
      </c>
      <c r="K47" s="20">
        <v>22000</v>
      </c>
      <c r="L47" s="34">
        <v>22000</v>
      </c>
    </row>
    <row r="48" spans="1:15">
      <c r="A48" s="31" t="s">
        <v>33</v>
      </c>
      <c r="B48" s="18"/>
      <c r="C48" s="19">
        <f>SUM(C32:C47)</f>
        <v>100000</v>
      </c>
      <c r="D48" s="19">
        <f t="shared" ref="D48:L48" si="13">SUM(D32:D47)</f>
        <v>90000</v>
      </c>
      <c r="E48" s="19">
        <f t="shared" si="13"/>
        <v>148000</v>
      </c>
      <c r="F48" s="19">
        <f t="shared" si="13"/>
        <v>148000</v>
      </c>
      <c r="G48" s="19">
        <f t="shared" si="13"/>
        <v>161750</v>
      </c>
      <c r="H48" s="19">
        <f t="shared" si="13"/>
        <v>161750</v>
      </c>
      <c r="I48" s="19">
        <f t="shared" si="13"/>
        <v>291500</v>
      </c>
      <c r="J48" s="19">
        <f t="shared" si="13"/>
        <v>281500</v>
      </c>
      <c r="K48" s="19">
        <f t="shared" si="13"/>
        <v>281500</v>
      </c>
      <c r="L48" s="32">
        <f t="shared" si="13"/>
        <v>281500</v>
      </c>
      <c r="M48" s="58">
        <f>SUM(C48:D48)</f>
        <v>190000</v>
      </c>
      <c r="N48" s="58">
        <f>SUM(E48:H48)</f>
        <v>619500</v>
      </c>
      <c r="O48" s="58">
        <f>SUM(I48:L48)</f>
        <v>1136000</v>
      </c>
    </row>
    <row r="49" spans="1:15">
      <c r="A49" s="35" t="s">
        <v>31</v>
      </c>
      <c r="B49" s="13"/>
      <c r="C49" s="21">
        <f>C31-C48</f>
        <v>-99800.4</v>
      </c>
      <c r="D49" s="21">
        <f t="shared" ref="D49:L49" si="14">D31-D48</f>
        <v>-86800</v>
      </c>
      <c r="E49" s="21">
        <f t="shared" si="14"/>
        <v>-130800</v>
      </c>
      <c r="F49" s="21">
        <f t="shared" si="14"/>
        <v>-76000</v>
      </c>
      <c r="G49" s="21">
        <f t="shared" si="14"/>
        <v>-57750</v>
      </c>
      <c r="H49" s="21">
        <f t="shared" si="14"/>
        <v>63250</v>
      </c>
      <c r="I49" s="21">
        <f t="shared" si="14"/>
        <v>53500</v>
      </c>
      <c r="J49" s="21">
        <f t="shared" si="14"/>
        <v>223500</v>
      </c>
      <c r="K49" s="21">
        <f t="shared" si="14"/>
        <v>343500</v>
      </c>
      <c r="L49" s="21">
        <f t="shared" si="14"/>
        <v>543500</v>
      </c>
      <c r="M49" s="57">
        <f>SUM(C49:D49)</f>
        <v>-186600.4</v>
      </c>
      <c r="N49" s="58">
        <f>SUM(E49:H49)</f>
        <v>-201300</v>
      </c>
      <c r="O49" s="58">
        <f>SUM(I49:L49)</f>
        <v>1164000</v>
      </c>
    </row>
    <row r="50" spans="1:15">
      <c r="A50" s="28" t="s">
        <v>46</v>
      </c>
      <c r="B50" s="12"/>
      <c r="C50" s="45">
        <f>C49</f>
        <v>-99800.4</v>
      </c>
      <c r="D50" s="45">
        <f>C50+D49</f>
        <v>-186600.4</v>
      </c>
      <c r="E50" s="45">
        <f t="shared" ref="E50:L50" si="15">D50+E49</f>
        <v>-317400.40000000002</v>
      </c>
      <c r="F50" s="45">
        <f t="shared" si="15"/>
        <v>-393400.4</v>
      </c>
      <c r="G50" s="45">
        <f t="shared" si="15"/>
        <v>-451150.4</v>
      </c>
      <c r="H50" s="45">
        <f t="shared" si="15"/>
        <v>-387900.4</v>
      </c>
      <c r="I50" s="45">
        <f t="shared" si="15"/>
        <v>-334400.40000000002</v>
      </c>
      <c r="J50" s="45">
        <f t="shared" si="15"/>
        <v>-110900.40000000002</v>
      </c>
      <c r="K50" s="45">
        <f t="shared" si="15"/>
        <v>232599.59999999998</v>
      </c>
      <c r="L50" s="45">
        <f t="shared" si="15"/>
        <v>776099.6</v>
      </c>
      <c r="M50" s="57">
        <f>300000+M49</f>
        <v>113399.6</v>
      </c>
      <c r="N50" s="58">
        <f>M50+N49</f>
        <v>-87900.4</v>
      </c>
      <c r="O50" s="58">
        <f>N50+O49</f>
        <v>1076099.6000000001</v>
      </c>
    </row>
    <row r="51" spans="1:15" ht="37" customHeight="1" thickBot="1">
      <c r="A51" s="53" t="s">
        <v>47</v>
      </c>
      <c r="B51" s="59">
        <v>500000</v>
      </c>
      <c r="C51" s="54">
        <f>B51+C50</f>
        <v>400199.6</v>
      </c>
      <c r="D51" s="54">
        <f>C51+D49</f>
        <v>313399.59999999998</v>
      </c>
      <c r="E51" s="54">
        <f t="shared" ref="E51:L51" si="16">D51+E49</f>
        <v>182599.59999999998</v>
      </c>
      <c r="F51" s="54">
        <f t="shared" si="16"/>
        <v>106599.59999999998</v>
      </c>
      <c r="G51" s="54">
        <f t="shared" si="16"/>
        <v>48849.599999999977</v>
      </c>
      <c r="H51" s="54">
        <f t="shared" si="16"/>
        <v>112099.59999999998</v>
      </c>
      <c r="I51" s="54">
        <f t="shared" si="16"/>
        <v>165599.59999999998</v>
      </c>
      <c r="J51" s="54">
        <f t="shared" si="16"/>
        <v>389099.6</v>
      </c>
      <c r="K51" s="54">
        <f t="shared" si="16"/>
        <v>732599.6</v>
      </c>
      <c r="L51" s="54">
        <f t="shared" si="16"/>
        <v>1276099.6000000001</v>
      </c>
    </row>
    <row r="52" spans="1:15">
      <c r="A52" s="49" t="s">
        <v>45</v>
      </c>
      <c r="B52" s="50"/>
      <c r="C52" s="50"/>
      <c r="D52" s="50"/>
      <c r="E52" s="50"/>
      <c r="F52" s="51"/>
      <c r="G52" s="51"/>
      <c r="H52" s="50"/>
      <c r="I52" s="52"/>
      <c r="J52" s="47"/>
      <c r="K52" s="47"/>
      <c r="L52" s="47"/>
      <c r="M52" s="57"/>
    </row>
    <row r="53" spans="1:15">
      <c r="A53" s="31" t="s">
        <v>34</v>
      </c>
      <c r="B53" s="18"/>
      <c r="C53" s="22">
        <f>C48/3</f>
        <v>33333.333333333336</v>
      </c>
      <c r="D53" s="22">
        <f t="shared" ref="D53:L53" si="17">D48/3</f>
        <v>30000</v>
      </c>
      <c r="E53" s="22">
        <f t="shared" si="17"/>
        <v>49333.333333333336</v>
      </c>
      <c r="F53" s="22">
        <f t="shared" si="17"/>
        <v>49333.333333333336</v>
      </c>
      <c r="G53" s="22">
        <f t="shared" si="17"/>
        <v>53916.666666666664</v>
      </c>
      <c r="H53" s="22">
        <f t="shared" si="17"/>
        <v>53916.666666666664</v>
      </c>
      <c r="I53" s="22">
        <f t="shared" si="17"/>
        <v>97166.666666666672</v>
      </c>
      <c r="J53" s="22">
        <f t="shared" si="17"/>
        <v>93833.333333333328</v>
      </c>
      <c r="K53" s="22">
        <f t="shared" si="17"/>
        <v>93833.333333333328</v>
      </c>
      <c r="L53" s="22">
        <f t="shared" si="17"/>
        <v>93833.333333333328</v>
      </c>
    </row>
    <row r="54" spans="1:15" ht="16" thickBot="1">
      <c r="A54" s="37" t="s">
        <v>35</v>
      </c>
      <c r="B54" s="38"/>
      <c r="C54" s="39">
        <f>C48/C25</f>
        <v>100</v>
      </c>
      <c r="D54" s="39">
        <f>D48/D25</f>
        <v>10</v>
      </c>
      <c r="E54" s="39">
        <f>E48/E25</f>
        <v>3.441860465116279</v>
      </c>
      <c r="F54" s="39">
        <f>F48/F25</f>
        <v>0.82222222222222219</v>
      </c>
      <c r="G54" s="39">
        <f>G48/G25</f>
        <v>0.62211538461538463</v>
      </c>
      <c r="H54" s="39">
        <f>H48/H25</f>
        <v>0.32350000000000001</v>
      </c>
      <c r="I54" s="39">
        <f>I48/I25</f>
        <v>0.364375</v>
      </c>
      <c r="J54" s="39">
        <f>J48/J25</f>
        <v>0.23458333333333334</v>
      </c>
      <c r="K54" s="39">
        <f>K48/K25</f>
        <v>0.18766666666666668</v>
      </c>
      <c r="L54" s="39">
        <f>L48/L25</f>
        <v>0.14074999999999999</v>
      </c>
    </row>
    <row r="55" spans="1:15">
      <c r="A55" s="28" t="s">
        <v>32</v>
      </c>
      <c r="B55" s="16"/>
      <c r="C55" s="17">
        <f>C29/C25</f>
        <v>0.1996</v>
      </c>
      <c r="D55" s="17"/>
      <c r="E55" s="17">
        <f>E29/E25</f>
        <v>0.4</v>
      </c>
      <c r="F55" s="17"/>
      <c r="G55" s="17"/>
      <c r="H55" s="17">
        <f>H29/H25</f>
        <v>0.4</v>
      </c>
      <c r="I55" s="17">
        <f>I29/I25</f>
        <v>0.4</v>
      </c>
      <c r="J55" s="48"/>
      <c r="K55" s="48"/>
      <c r="L55" s="48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33" zoomScale="150" zoomScaleNormal="150" zoomScalePageLayoutView="150" workbookViewId="0">
      <selection activeCell="J48" sqref="J48:J53"/>
    </sheetView>
  </sheetViews>
  <sheetFormatPr baseColWidth="10" defaultRowHeight="15" x14ac:dyDescent="0"/>
  <cols>
    <col min="1" max="1" width="30.6640625" customWidth="1"/>
    <col min="2" max="2" width="16.1640625" bestFit="1" customWidth="1"/>
    <col min="3" max="4" width="12.5" bestFit="1" customWidth="1"/>
    <col min="5" max="5" width="14.1640625" bestFit="1" customWidth="1"/>
    <col min="8" max="8" width="11.5" bestFit="1" customWidth="1"/>
  </cols>
  <sheetData>
    <row r="1" spans="1:9">
      <c r="A1" t="s">
        <v>0</v>
      </c>
    </row>
    <row r="2" spans="1:9">
      <c r="A2" t="s">
        <v>1</v>
      </c>
      <c r="B2" t="s">
        <v>36</v>
      </c>
    </row>
    <row r="3" spans="1:9">
      <c r="A3" t="s">
        <v>2</v>
      </c>
      <c r="B3" s="1">
        <v>134000000</v>
      </c>
    </row>
    <row r="4" spans="1:9">
      <c r="A4" t="s">
        <v>11</v>
      </c>
      <c r="B4" s="2">
        <v>0.03</v>
      </c>
    </row>
    <row r="5" spans="1:9">
      <c r="A5" t="s">
        <v>12</v>
      </c>
      <c r="B5" s="1">
        <v>200000000</v>
      </c>
    </row>
    <row r="6" spans="1:9">
      <c r="A6" t="s">
        <v>13</v>
      </c>
      <c r="B6" s="6">
        <f>B5*B4</f>
        <v>6000000</v>
      </c>
      <c r="E6" t="s">
        <v>39</v>
      </c>
      <c r="G6" t="s">
        <v>41</v>
      </c>
      <c r="I6" t="s">
        <v>42</v>
      </c>
    </row>
    <row r="7" spans="1:9">
      <c r="A7" s="4" t="s">
        <v>14</v>
      </c>
      <c r="B7" s="41">
        <f>B4*B3</f>
        <v>4020000</v>
      </c>
      <c r="D7" t="s">
        <v>40</v>
      </c>
      <c r="E7">
        <v>1</v>
      </c>
      <c r="F7" t="s">
        <v>38</v>
      </c>
      <c r="G7">
        <v>10</v>
      </c>
      <c r="H7">
        <f>G7*E7</f>
        <v>10</v>
      </c>
      <c r="I7">
        <f>H7*0.97*C14</f>
        <v>97000</v>
      </c>
    </row>
    <row r="8" spans="1:9">
      <c r="A8" t="s">
        <v>17</v>
      </c>
      <c r="B8" s="8">
        <v>4.99</v>
      </c>
    </row>
    <row r="9" spans="1:9">
      <c r="A9" t="s">
        <v>20</v>
      </c>
      <c r="B9" s="11">
        <v>1.4E-2</v>
      </c>
      <c r="G9" s="3">
        <f>6/200</f>
        <v>0.03</v>
      </c>
    </row>
    <row r="10" spans="1:9">
      <c r="A10" t="s">
        <v>37</v>
      </c>
      <c r="B10" s="2">
        <v>0.03</v>
      </c>
      <c r="G10" s="3"/>
    </row>
    <row r="11" spans="1:9">
      <c r="B11" s="7"/>
      <c r="G11" s="3"/>
    </row>
    <row r="12" spans="1:9" ht="16" thickBot="1">
      <c r="B12" s="7"/>
      <c r="D12" s="9"/>
      <c r="G12" s="3"/>
    </row>
    <row r="13" spans="1:9">
      <c r="A13" s="23"/>
      <c r="B13" s="24"/>
      <c r="C13" s="25">
        <v>2013</v>
      </c>
      <c r="D13" s="26">
        <v>2014</v>
      </c>
      <c r="E13" s="27">
        <v>2015</v>
      </c>
    </row>
    <row r="14" spans="1:9">
      <c r="A14" s="28" t="s">
        <v>7</v>
      </c>
      <c r="B14" s="12"/>
      <c r="C14" s="14">
        <v>10000</v>
      </c>
      <c r="D14" s="14">
        <v>500000</v>
      </c>
      <c r="E14" s="29">
        <v>2000000</v>
      </c>
    </row>
    <row r="15" spans="1:9">
      <c r="A15" s="28"/>
      <c r="B15" s="12"/>
      <c r="C15" s="15"/>
      <c r="D15" s="15"/>
      <c r="E15" s="30"/>
    </row>
    <row r="16" spans="1:9">
      <c r="A16" s="42" t="s">
        <v>3</v>
      </c>
      <c r="B16" s="43"/>
      <c r="C16" s="44">
        <f>$C$14*$B$8*$B$10*6</f>
        <v>8982</v>
      </c>
      <c r="D16" s="44">
        <f>D14*$B$8*$B$10*6</f>
        <v>449100</v>
      </c>
      <c r="E16" s="44">
        <f>E14*$B$8*$B$10*6</f>
        <v>1796400</v>
      </c>
    </row>
    <row r="17" spans="1:5">
      <c r="A17" s="33" t="s">
        <v>9</v>
      </c>
      <c r="B17" s="12"/>
      <c r="C17" s="20"/>
      <c r="D17" s="20"/>
      <c r="E17" s="34"/>
    </row>
    <row r="18" spans="1:5">
      <c r="A18" s="28" t="s">
        <v>16</v>
      </c>
      <c r="B18" s="12"/>
      <c r="C18" s="20">
        <v>500</v>
      </c>
      <c r="D18" s="20">
        <v>1000</v>
      </c>
      <c r="E18" s="34">
        <v>2000</v>
      </c>
    </row>
    <row r="19" spans="1:5">
      <c r="A19" s="28" t="s">
        <v>27</v>
      </c>
      <c r="B19" s="12"/>
      <c r="C19" s="20">
        <v>10000</v>
      </c>
      <c r="D19" s="20"/>
      <c r="E19" s="34"/>
    </row>
    <row r="20" spans="1:5">
      <c r="A20" s="28" t="s">
        <v>30</v>
      </c>
      <c r="B20" s="12"/>
      <c r="C20" s="20">
        <f>2000*6</f>
        <v>12000</v>
      </c>
      <c r="D20" s="20">
        <f>2000*12</f>
        <v>24000</v>
      </c>
      <c r="E20" s="34">
        <f>12*4500</f>
        <v>54000</v>
      </c>
    </row>
    <row r="21" spans="1:5">
      <c r="A21" s="33" t="s">
        <v>44</v>
      </c>
      <c r="B21" s="12"/>
      <c r="C21" s="20"/>
      <c r="D21" s="20"/>
      <c r="E21" s="34"/>
    </row>
    <row r="22" spans="1:5">
      <c r="A22" s="28" t="s">
        <v>43</v>
      </c>
      <c r="B22" s="12"/>
      <c r="C22" s="20">
        <v>20000</v>
      </c>
      <c r="D22" s="20">
        <v>15000</v>
      </c>
      <c r="E22" s="34">
        <v>50000</v>
      </c>
    </row>
    <row r="23" spans="1:5">
      <c r="A23" s="33" t="s">
        <v>10</v>
      </c>
      <c r="B23" s="12"/>
      <c r="C23" s="20"/>
      <c r="D23" s="20"/>
      <c r="E23" s="34"/>
    </row>
    <row r="24" spans="1:5">
      <c r="A24" s="28" t="s">
        <v>26</v>
      </c>
      <c r="B24" s="12">
        <v>1</v>
      </c>
      <c r="C24" s="20">
        <f>4500*5</f>
        <v>22500</v>
      </c>
      <c r="D24" s="20">
        <f>55000</f>
        <v>55000</v>
      </c>
      <c r="E24" s="34">
        <f>65000</f>
        <v>65000</v>
      </c>
    </row>
    <row r="25" spans="1:5">
      <c r="A25" s="33" t="s">
        <v>21</v>
      </c>
      <c r="B25" s="12"/>
      <c r="C25" s="20"/>
      <c r="D25" s="20"/>
      <c r="E25" s="34"/>
    </row>
    <row r="26" spans="1:5">
      <c r="A26" s="28" t="s">
        <v>22</v>
      </c>
      <c r="B26" s="12">
        <v>1</v>
      </c>
      <c r="C26" s="20">
        <f>0.5*70000</f>
        <v>35000</v>
      </c>
      <c r="D26" s="20">
        <f>70000</f>
        <v>70000</v>
      </c>
      <c r="E26" s="34">
        <f>70000</f>
        <v>70000</v>
      </c>
    </row>
    <row r="27" spans="1:5">
      <c r="A27" s="28" t="s">
        <v>23</v>
      </c>
      <c r="B27" s="12">
        <v>1</v>
      </c>
      <c r="C27" s="20">
        <f t="shared" ref="C27:C29" si="0">0.5*70000</f>
        <v>35000</v>
      </c>
      <c r="D27" s="20">
        <f>70000</f>
        <v>70000</v>
      </c>
      <c r="E27" s="34">
        <f>70000</f>
        <v>70000</v>
      </c>
    </row>
    <row r="28" spans="1:5">
      <c r="A28" s="28" t="s">
        <v>24</v>
      </c>
      <c r="B28" s="12">
        <v>1</v>
      </c>
      <c r="C28" s="20">
        <f t="shared" si="0"/>
        <v>35000</v>
      </c>
      <c r="D28" s="20">
        <f t="shared" ref="D28:D29" si="1">70000</f>
        <v>70000</v>
      </c>
      <c r="E28" s="34">
        <v>70000</v>
      </c>
    </row>
    <row r="29" spans="1:5">
      <c r="A29" s="28" t="s">
        <v>25</v>
      </c>
      <c r="B29" s="12">
        <v>1</v>
      </c>
      <c r="C29" s="20">
        <f t="shared" si="0"/>
        <v>35000</v>
      </c>
      <c r="D29" s="20">
        <f t="shared" si="1"/>
        <v>70000</v>
      </c>
      <c r="E29" s="34">
        <v>70000</v>
      </c>
    </row>
    <row r="30" spans="1:5">
      <c r="A30" s="33" t="s">
        <v>28</v>
      </c>
      <c r="B30" s="12"/>
      <c r="C30" s="20"/>
      <c r="D30" s="20"/>
      <c r="E30" s="34"/>
    </row>
    <row r="31" spans="1:5">
      <c r="A31" s="28" t="s">
        <v>29</v>
      </c>
      <c r="B31" s="12">
        <v>1</v>
      </c>
      <c r="C31" s="20">
        <f>0.5*70000</f>
        <v>35000</v>
      </c>
      <c r="D31" s="20">
        <v>70000</v>
      </c>
      <c r="E31" s="34">
        <v>80000</v>
      </c>
    </row>
    <row r="32" spans="1:5">
      <c r="A32" s="31" t="s">
        <v>33</v>
      </c>
      <c r="B32" s="18"/>
      <c r="C32" s="19">
        <f>SUM(C17:C31)</f>
        <v>240000</v>
      </c>
      <c r="D32" s="19">
        <f>SUM(D17:D31)</f>
        <v>445000</v>
      </c>
      <c r="E32" s="19">
        <f>SUM(E17:E31)</f>
        <v>531000</v>
      </c>
    </row>
    <row r="33" spans="1:5">
      <c r="A33" s="35" t="s">
        <v>31</v>
      </c>
      <c r="B33" s="13"/>
      <c r="C33" s="21">
        <f>C16-C32</f>
        <v>-231018</v>
      </c>
      <c r="D33" s="21">
        <f>D16-D32</f>
        <v>4100</v>
      </c>
      <c r="E33" s="21">
        <f>E16-E32</f>
        <v>1265400</v>
      </c>
    </row>
    <row r="34" spans="1:5">
      <c r="A34" s="28" t="s">
        <v>46</v>
      </c>
      <c r="B34" s="12"/>
      <c r="C34" s="45">
        <f>C33</f>
        <v>-231018</v>
      </c>
      <c r="D34" s="20">
        <f>C34+D33</f>
        <v>-226918</v>
      </c>
      <c r="E34" s="20">
        <f>D34+E33</f>
        <v>1038482</v>
      </c>
    </row>
    <row r="35" spans="1:5" ht="37" customHeight="1">
      <c r="A35" s="28" t="s">
        <v>47</v>
      </c>
      <c r="B35" s="46">
        <v>300000</v>
      </c>
      <c r="C35" s="45">
        <f>B35+C34</f>
        <v>68982</v>
      </c>
      <c r="D35" s="45">
        <f>C35+D33</f>
        <v>73082</v>
      </c>
      <c r="E35" s="45">
        <f>D35+E33</f>
        <v>1338482</v>
      </c>
    </row>
    <row r="36" spans="1:5">
      <c r="A36" s="33" t="s">
        <v>45</v>
      </c>
      <c r="B36" s="12"/>
      <c r="C36" s="12"/>
      <c r="D36" s="12"/>
      <c r="E36" s="36"/>
    </row>
    <row r="37" spans="1:5">
      <c r="A37" s="31" t="s">
        <v>34</v>
      </c>
      <c r="B37" s="18"/>
      <c r="C37" s="22">
        <f>C32/6</f>
        <v>40000</v>
      </c>
      <c r="D37" s="19">
        <f>D32/12</f>
        <v>37083.333333333336</v>
      </c>
      <c r="E37" s="32">
        <f>E32/12</f>
        <v>44250</v>
      </c>
    </row>
    <row r="38" spans="1:5" ht="16" thickBot="1">
      <c r="A38" s="37" t="s">
        <v>35</v>
      </c>
      <c r="B38" s="38"/>
      <c r="C38" s="39">
        <f>C32/C14</f>
        <v>24</v>
      </c>
      <c r="D38" s="39">
        <f>D32/D14</f>
        <v>0.89</v>
      </c>
      <c r="E38" s="40">
        <f>E32/E14</f>
        <v>0.26550000000000001</v>
      </c>
    </row>
    <row r="39" spans="1:5">
      <c r="A39" s="28" t="s">
        <v>32</v>
      </c>
      <c r="B39" s="16"/>
      <c r="C39" s="17">
        <f>C16/C14</f>
        <v>0.8982</v>
      </c>
      <c r="D39" s="17">
        <f>D16/D14</f>
        <v>0.8982</v>
      </c>
      <c r="E39" s="17">
        <f>E16/E14</f>
        <v>0.8982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7" sqref="A7"/>
    </sheetView>
  </sheetViews>
  <sheetFormatPr baseColWidth="10" defaultRowHeight="15" x14ac:dyDescent="0"/>
  <cols>
    <col min="1" max="1" width="30.33203125" customWidth="1"/>
  </cols>
  <sheetData>
    <row r="1" spans="1:2">
      <c r="A1" t="s">
        <v>6</v>
      </c>
    </row>
    <row r="5" spans="1:2">
      <c r="A5" t="s">
        <v>15</v>
      </c>
    </row>
    <row r="7" spans="1:2">
      <c r="B7" t="s">
        <v>18</v>
      </c>
    </row>
    <row r="8" spans="1:2">
      <c r="A8" t="s">
        <v>19</v>
      </c>
      <c r="B8" s="5">
        <v>50</v>
      </c>
    </row>
    <row r="10" spans="1:2">
      <c r="B10">
        <v>400</v>
      </c>
    </row>
    <row r="11" spans="1:2">
      <c r="B11">
        <v>400</v>
      </c>
    </row>
    <row r="12" spans="1:2">
      <c r="B12">
        <v>700</v>
      </c>
    </row>
    <row r="13" spans="1:2">
      <c r="B13">
        <v>700</v>
      </c>
    </row>
    <row r="14" spans="1:2">
      <c r="B14">
        <v>400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CA Strategy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Preetha Ram</dc:creator>
  <cp:lastModifiedBy>Preetha Ram</cp:lastModifiedBy>
  <dcterms:created xsi:type="dcterms:W3CDTF">2013-06-09T01:04:26Z</dcterms:created>
  <dcterms:modified xsi:type="dcterms:W3CDTF">2013-06-09T21:20:58Z</dcterms:modified>
</cp:coreProperties>
</file>